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drawings/drawing5.xml" ContentType="application/vnd.openxmlformats-officedocument.drawingml.chartshapes+xml"/>
  <Override PartName="/xl/workbook.xml" ContentType="application/vnd.openxmlformats-officedocument.spreadsheetml.sheet.main+xml"/>
  <Override PartName="/xl/worksheets/sheet5.xml" ContentType="application/vnd.openxmlformats-officedocument.spreadsheetml.worksheet+xml"/>
  <Override PartName="/xl/charts/chart1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worksheets/sheet3.xml" ContentType="application/vnd.openxmlformats-officedocument.spreadsheetml.worksheet+xml"/>
  <Override PartName="/xl/charts/colors6.xml" ContentType="application/vnd.ms-office.chartcolorstyle+xml"/>
  <Override PartName="/xl/charts/style6.xml" ContentType="application/vnd.ms-office.chartstyle+xml"/>
  <Override PartName="/xl/charts/chart16.xml" ContentType="application/vnd.openxmlformats-officedocument.drawingml.chart+xml"/>
  <Override PartName="/xl/worksheets/sheet1.xml" ContentType="application/vnd.openxmlformats-officedocument.spreadsheetml.worksheet+xml"/>
  <Override PartName="/xl/charts/style4.xml" ContentType="application/vnd.ms-office.chartstyle+xml"/>
  <Override PartName="/xl/charts/colors4.xml" ContentType="application/vnd.ms-office.chartcolorstyle+xml"/>
  <Override PartName="/xl/charts/chart1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charts/colors3.xml" ContentType="application/vnd.ms-office.chartcolorstyle+xml"/>
  <Override PartName="/xl/charts/chart14.xml" ContentType="application/vnd.openxmlformats-officedocument.drawingml.chart+xml"/>
  <Override PartName="/xl/charts/chart13.xml" ContentType="application/vnd.openxmlformats-officedocument.drawingml.char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harts/style3.xml" ContentType="application/vnd.ms-office.chartstyle+xml"/>
  <Override PartName="/xl/charts/chart7.xml" ContentType="application/vnd.openxmlformats-officedocument.drawingml.chart+xml"/>
  <Override PartName="/xl/charts/chart11.xml" ContentType="application/vnd.openxmlformats-officedocument.drawingml.chart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charts/colors1.xml" ContentType="application/vnd.ms-office.chartcolorstyle+xml"/>
  <Override PartName="/xl/charts/style1.xml" ContentType="application/vnd.ms-office.chartstyle+xml"/>
  <Override PartName="/xl/charts/chart12.xml" ContentType="application/vnd.openxmlformats-officedocument.drawingml.chart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10.xml" ContentType="application/vnd.openxmlformats-officedocument.drawingml.chart+xml"/>
  <Override PartName="/xl/charts/chart9.xml" ContentType="application/vnd.openxmlformats-officedocument.drawingml.chart+xml"/>
  <Override PartName="/xl/comments2.xml" ContentType="application/vnd.openxmlformats-officedocument.spreadsheetml.comment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comments1.xml" ContentType="application/vnd.openxmlformats-officedocument.spreadsheetml.comment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mary_beckett_cyfoethnaturiolcymru_gov_uk/Documents/Desktop/"/>
    </mc:Choice>
  </mc:AlternateContent>
  <xr:revisionPtr revIDLastSave="0" documentId="8_{18EE9F4E-3AFC-4A5F-BEB9-AC3C9FA8EBFE}" xr6:coauthVersionLast="31" xr6:coauthVersionMax="31" xr10:uidLastSave="{00000000-0000-0000-0000-000000000000}"/>
  <bookViews>
    <workbookView xWindow="0" yWindow="0" windowWidth="23040" windowHeight="8496" tabRatio="573" xr2:uid="{00000000-000D-0000-FFFF-FFFF00000000}"/>
  </bookViews>
  <sheets>
    <sheet name="Information" sheetId="14" r:id="rId1"/>
    <sheet name="Water strike tests" sheetId="5" r:id="rId2"/>
    <sheet name="KozenyCarman" sheetId="2" r:id="rId3"/>
    <sheet name="PSD data" sheetId="1" r:id="rId4"/>
    <sheet name="PSD summary" sheetId="3" r:id="rId5"/>
    <sheet name="CSM" sheetId="10" r:id="rId6"/>
    <sheet name="BH logs summary" sheetId="6" r:id="rId7"/>
    <sheet name="Rain dewatering" sheetId="11" r:id="rId8"/>
    <sheet name="Form WRD" sheetId="12" r:id="rId9"/>
  </sheets>
  <definedNames>
    <definedName name="_xlnm._FilterDatabase" localSheetId="1" hidden="1">'Water strike tests'!$A$1:$K$185</definedName>
    <definedName name="_Ref520278494" localSheetId="8">'Form WRD'!$A$2</definedName>
    <definedName name="_Ref520280992" localSheetId="8">'Form WRD'!$A$12</definedName>
    <definedName name="_xlnm.Print_Area" localSheetId="2">KozenyCarman!$A$1:$H$38</definedName>
  </definedNames>
  <calcPr calcId="179017"/>
</workbook>
</file>

<file path=xl/calcChain.xml><?xml version="1.0" encoding="utf-8"?>
<calcChain xmlns="http://schemas.openxmlformats.org/spreadsheetml/2006/main">
  <c r="E9" i="14" l="1"/>
  <c r="E14" i="12" l="1"/>
  <c r="E18" i="12"/>
  <c r="D20" i="12" l="1"/>
  <c r="H7" i="11"/>
  <c r="H5" i="11"/>
  <c r="H4" i="11"/>
  <c r="C18" i="12"/>
  <c r="B18" i="12"/>
  <c r="C15" i="12"/>
  <c r="D15" i="12"/>
  <c r="B15" i="12"/>
  <c r="E28" i="12" l="1"/>
  <c r="F29" i="12"/>
  <c r="E29" i="12" s="1"/>
  <c r="F28" i="12"/>
  <c r="E6" i="12" l="1"/>
  <c r="B2" i="11"/>
  <c r="I16" i="12" l="1"/>
  <c r="I11" i="12" s="1"/>
  <c r="C4" i="12" s="1"/>
  <c r="J16" i="12"/>
  <c r="J11" i="12" s="1"/>
  <c r="D4" i="12" s="1"/>
  <c r="H16" i="12"/>
  <c r="H11" i="12" s="1"/>
  <c r="B4" i="12" s="1"/>
  <c r="B16" i="12"/>
  <c r="C16" i="12" l="1"/>
  <c r="E16" i="12" s="1"/>
  <c r="D14" i="12"/>
  <c r="C14" i="12"/>
  <c r="D16" i="12"/>
  <c r="B14" i="12" l="1"/>
  <c r="E4" i="12"/>
  <c r="B7" i="12"/>
  <c r="C7" i="12"/>
  <c r="C17" i="12" s="1"/>
  <c r="I14" i="12"/>
  <c r="J14" i="12"/>
  <c r="H14" i="12"/>
  <c r="B17" i="12" l="1"/>
  <c r="E7" i="12"/>
  <c r="B4" i="11"/>
  <c r="E17" i="12" l="1"/>
  <c r="D35" i="12"/>
  <c r="E35" i="12"/>
  <c r="B5" i="11"/>
  <c r="B8" i="11" s="1"/>
  <c r="B9" i="11" s="1"/>
  <c r="J12" i="10"/>
  <c r="L12" i="10"/>
  <c r="S19" i="10"/>
  <c r="B14" i="6"/>
  <c r="B23" i="6"/>
  <c r="K12" i="10"/>
  <c r="F27" i="6"/>
  <c r="C28" i="6"/>
  <c r="D28" i="6"/>
  <c r="E28" i="6"/>
  <c r="F28" i="6"/>
  <c r="G28" i="6"/>
  <c r="H28" i="6"/>
  <c r="I28" i="6"/>
  <c r="C26" i="6"/>
  <c r="D26" i="6"/>
  <c r="E26" i="6"/>
  <c r="F26" i="6"/>
  <c r="G26" i="6"/>
  <c r="H26" i="6"/>
  <c r="I26" i="6"/>
  <c r="B26" i="6"/>
  <c r="C25" i="6"/>
  <c r="D25" i="6"/>
  <c r="G25" i="6"/>
  <c r="H25" i="6"/>
  <c r="I25" i="6"/>
  <c r="B25" i="6"/>
  <c r="C24" i="6"/>
  <c r="D24" i="6"/>
  <c r="E24" i="6"/>
  <c r="F24" i="6"/>
  <c r="G24" i="6"/>
  <c r="H24" i="6"/>
  <c r="I24" i="6"/>
  <c r="F15" i="6"/>
  <c r="E15" i="6"/>
  <c r="C15" i="6"/>
  <c r="D15" i="6"/>
  <c r="G15" i="6"/>
  <c r="H15" i="6"/>
  <c r="I15" i="6"/>
  <c r="B15" i="6"/>
  <c r="C14" i="6"/>
  <c r="D14" i="6"/>
  <c r="G14" i="6"/>
  <c r="H14" i="6"/>
  <c r="I14" i="6"/>
  <c r="C13" i="6"/>
  <c r="D13" i="6"/>
  <c r="E13" i="6"/>
  <c r="F13" i="6"/>
  <c r="G13" i="6"/>
  <c r="H13" i="6"/>
  <c r="I13" i="6"/>
  <c r="F35" i="12" l="1"/>
  <c r="O8" i="10"/>
  <c r="O7" i="10"/>
  <c r="O5" i="10"/>
  <c r="O4" i="10"/>
  <c r="K4" i="10" l="1"/>
  <c r="K5" i="10" s="1"/>
  <c r="AC33" i="5" l="1"/>
  <c r="AC32" i="5"/>
  <c r="AC31" i="5"/>
  <c r="N87" i="6"/>
  <c r="N86" i="6"/>
  <c r="N85" i="6"/>
  <c r="N77" i="6" l="1"/>
  <c r="N70" i="6"/>
  <c r="L59" i="6"/>
  <c r="L60" i="6"/>
  <c r="L61" i="6"/>
  <c r="L62" i="6"/>
  <c r="L63" i="6"/>
  <c r="L64" i="6"/>
  <c r="L65" i="6"/>
  <c r="L58" i="6"/>
  <c r="C47" i="6"/>
  <c r="D47" i="6"/>
  <c r="E47" i="6"/>
  <c r="F47" i="6"/>
  <c r="G47" i="6"/>
  <c r="H47" i="6"/>
  <c r="I47" i="6"/>
  <c r="B47" i="6"/>
  <c r="U59" i="6"/>
  <c r="U60" i="6"/>
  <c r="U61" i="6"/>
  <c r="U62" i="6"/>
  <c r="U63" i="6"/>
  <c r="U64" i="6"/>
  <c r="U65" i="6"/>
  <c r="U58" i="6"/>
  <c r="K65" i="6" l="1"/>
  <c r="J65" i="6"/>
  <c r="K64" i="6"/>
  <c r="J64" i="6"/>
  <c r="K63" i="6"/>
  <c r="J63" i="6"/>
  <c r="K62" i="6"/>
  <c r="J62" i="6"/>
  <c r="K61" i="6"/>
  <c r="J61" i="6"/>
  <c r="K60" i="6"/>
  <c r="J60" i="6"/>
  <c r="K59" i="6"/>
  <c r="J59" i="6"/>
  <c r="K58" i="6"/>
  <c r="J58" i="6"/>
  <c r="P59" i="6"/>
  <c r="P60" i="6"/>
  <c r="P61" i="6"/>
  <c r="P62" i="6"/>
  <c r="P63" i="6"/>
  <c r="P64" i="6"/>
  <c r="P65" i="6"/>
  <c r="P58" i="6"/>
  <c r="O59" i="6"/>
  <c r="O60" i="6"/>
  <c r="O61" i="6"/>
  <c r="O62" i="6"/>
  <c r="O63" i="6"/>
  <c r="O64" i="6"/>
  <c r="O65" i="6"/>
  <c r="O58" i="6"/>
  <c r="N59" i="6"/>
  <c r="Q59" i="6" s="1"/>
  <c r="N60" i="6"/>
  <c r="R60" i="6" s="1"/>
  <c r="N61" i="6"/>
  <c r="N62" i="6"/>
  <c r="R62" i="6" s="1"/>
  <c r="N63" i="6"/>
  <c r="R63" i="6" s="1"/>
  <c r="N64" i="6"/>
  <c r="R64" i="6" s="1"/>
  <c r="N65" i="6"/>
  <c r="R65" i="6" s="1"/>
  <c r="N58" i="6"/>
  <c r="F59" i="6"/>
  <c r="F60" i="6"/>
  <c r="F61" i="6"/>
  <c r="F62" i="6"/>
  <c r="F63" i="6"/>
  <c r="F64" i="6"/>
  <c r="F65" i="6"/>
  <c r="F58" i="6"/>
  <c r="E59" i="6"/>
  <c r="E60" i="6"/>
  <c r="E61" i="6"/>
  <c r="E62" i="6"/>
  <c r="E63" i="6"/>
  <c r="E64" i="6"/>
  <c r="E65" i="6"/>
  <c r="E58" i="6"/>
  <c r="B180" i="5"/>
  <c r="B181" i="5" s="1"/>
  <c r="K178" i="5"/>
  <c r="F178" i="5"/>
  <c r="B178" i="5"/>
  <c r="B179" i="5" s="1"/>
  <c r="H177" i="5"/>
  <c r="K177" i="5" s="1"/>
  <c r="F177" i="5"/>
  <c r="K176" i="5"/>
  <c r="F176" i="5"/>
  <c r="K175" i="5"/>
  <c r="F175" i="5"/>
  <c r="K174" i="5"/>
  <c r="F174" i="5"/>
  <c r="K173" i="5"/>
  <c r="F173" i="5"/>
  <c r="K172" i="5"/>
  <c r="F172" i="5"/>
  <c r="K171" i="5"/>
  <c r="F171" i="5"/>
  <c r="B171" i="5"/>
  <c r="K170" i="5"/>
  <c r="F170" i="5"/>
  <c r="K169" i="5"/>
  <c r="F169" i="5"/>
  <c r="H168" i="5"/>
  <c r="K168" i="5" s="1"/>
  <c r="F168" i="5"/>
  <c r="B159" i="5"/>
  <c r="B160" i="5" s="1"/>
  <c r="K157" i="5"/>
  <c r="F157" i="5"/>
  <c r="B157" i="5"/>
  <c r="H156" i="5"/>
  <c r="I156" i="5" s="1"/>
  <c r="J156" i="5" s="1"/>
  <c r="F156" i="5"/>
  <c r="K155" i="5"/>
  <c r="F155" i="5"/>
  <c r="K154" i="5"/>
  <c r="F154" i="5"/>
  <c r="K153" i="5"/>
  <c r="F153" i="5"/>
  <c r="K152" i="5"/>
  <c r="F152" i="5"/>
  <c r="K151" i="5"/>
  <c r="F151" i="5"/>
  <c r="K150" i="5"/>
  <c r="F150" i="5"/>
  <c r="B150" i="5"/>
  <c r="B156" i="5" s="1"/>
  <c r="K149" i="5"/>
  <c r="F149" i="5"/>
  <c r="K148" i="5"/>
  <c r="F148" i="5"/>
  <c r="H147" i="5"/>
  <c r="K147" i="5" s="1"/>
  <c r="F147" i="5"/>
  <c r="B139" i="5"/>
  <c r="B140" i="5" s="1"/>
  <c r="K137" i="5"/>
  <c r="F137" i="5"/>
  <c r="B137" i="5"/>
  <c r="B138" i="5" s="1"/>
  <c r="H136" i="5"/>
  <c r="K136" i="5" s="1"/>
  <c r="F136" i="5"/>
  <c r="K135" i="5"/>
  <c r="F135" i="5"/>
  <c r="K134" i="5"/>
  <c r="F134" i="5"/>
  <c r="K133" i="5"/>
  <c r="F133" i="5"/>
  <c r="K132" i="5"/>
  <c r="F132" i="5"/>
  <c r="K131" i="5"/>
  <c r="F131" i="5"/>
  <c r="K130" i="5"/>
  <c r="F130" i="5"/>
  <c r="B130" i="5"/>
  <c r="B136" i="5" s="1"/>
  <c r="K129" i="5"/>
  <c r="F129" i="5"/>
  <c r="K128" i="5"/>
  <c r="F128" i="5"/>
  <c r="H127" i="5"/>
  <c r="K127" i="5" s="1"/>
  <c r="F127" i="5"/>
  <c r="B118" i="5"/>
  <c r="B119" i="5" s="1"/>
  <c r="K116" i="5"/>
  <c r="F116" i="5"/>
  <c r="B116" i="5"/>
  <c r="H115" i="5"/>
  <c r="I115" i="5" s="1"/>
  <c r="J115" i="5" s="1"/>
  <c r="F115" i="5"/>
  <c r="B115" i="5"/>
  <c r="K114" i="5"/>
  <c r="F114" i="5"/>
  <c r="K113" i="5"/>
  <c r="F113" i="5"/>
  <c r="K112" i="5"/>
  <c r="F112" i="5"/>
  <c r="K111" i="5"/>
  <c r="F111" i="5"/>
  <c r="K110" i="5"/>
  <c r="F110" i="5"/>
  <c r="K109" i="5"/>
  <c r="F109" i="5"/>
  <c r="B109" i="5"/>
  <c r="K108" i="5"/>
  <c r="F108" i="5"/>
  <c r="K107" i="5"/>
  <c r="F107" i="5"/>
  <c r="H106" i="5"/>
  <c r="K106" i="5" s="1"/>
  <c r="F106" i="5"/>
  <c r="B97" i="5"/>
  <c r="B98" i="5" s="1"/>
  <c r="K95" i="5"/>
  <c r="F95" i="5"/>
  <c r="B95" i="5"/>
  <c r="B96" i="5" s="1"/>
  <c r="H94" i="5"/>
  <c r="I94" i="5" s="1"/>
  <c r="J94" i="5" s="1"/>
  <c r="F94" i="5"/>
  <c r="K93" i="5"/>
  <c r="F93" i="5"/>
  <c r="K92" i="5"/>
  <c r="F92" i="5"/>
  <c r="K91" i="5"/>
  <c r="F91" i="5"/>
  <c r="K90" i="5"/>
  <c r="F90" i="5"/>
  <c r="K89" i="5"/>
  <c r="F89" i="5"/>
  <c r="K88" i="5"/>
  <c r="F88" i="5"/>
  <c r="B88" i="5"/>
  <c r="B94" i="5" s="1"/>
  <c r="K87" i="5"/>
  <c r="F87" i="5"/>
  <c r="K86" i="5"/>
  <c r="F86" i="5"/>
  <c r="H85" i="5"/>
  <c r="K85" i="5" s="1"/>
  <c r="F85" i="5"/>
  <c r="I53" i="5"/>
  <c r="J53" i="5" s="1"/>
  <c r="I44" i="5"/>
  <c r="J44" i="5" s="1"/>
  <c r="I32" i="5"/>
  <c r="J32" i="5" s="1"/>
  <c r="I23" i="5"/>
  <c r="J23" i="5" s="1"/>
  <c r="H73" i="5"/>
  <c r="K73" i="5" s="1"/>
  <c r="H64" i="5"/>
  <c r="I64" i="5" s="1"/>
  <c r="B76" i="5"/>
  <c r="B77" i="5" s="1"/>
  <c r="K74" i="5"/>
  <c r="F74" i="5"/>
  <c r="B74" i="5"/>
  <c r="B75" i="5" s="1"/>
  <c r="F73" i="5"/>
  <c r="K72" i="5"/>
  <c r="F72" i="5"/>
  <c r="K71" i="5"/>
  <c r="F71" i="5"/>
  <c r="K70" i="5"/>
  <c r="F70" i="5"/>
  <c r="K69" i="5"/>
  <c r="F69" i="5"/>
  <c r="K68" i="5"/>
  <c r="F68" i="5"/>
  <c r="K67" i="5"/>
  <c r="F67" i="5"/>
  <c r="B67" i="5"/>
  <c r="B73" i="5" s="1"/>
  <c r="K66" i="5"/>
  <c r="F66" i="5"/>
  <c r="K65" i="5"/>
  <c r="F65" i="5"/>
  <c r="F64" i="5"/>
  <c r="B14" i="5"/>
  <c r="B56" i="5"/>
  <c r="B57" i="5" s="1"/>
  <c r="K54" i="5"/>
  <c r="F54" i="5"/>
  <c r="B54" i="5"/>
  <c r="B55" i="5" s="1"/>
  <c r="K53" i="5"/>
  <c r="F53" i="5"/>
  <c r="K52" i="5"/>
  <c r="F52" i="5"/>
  <c r="K51" i="5"/>
  <c r="F51" i="5"/>
  <c r="K50" i="5"/>
  <c r="F50" i="5"/>
  <c r="K49" i="5"/>
  <c r="F49" i="5"/>
  <c r="K48" i="5"/>
  <c r="F48" i="5"/>
  <c r="K47" i="5"/>
  <c r="F47" i="5"/>
  <c r="B47" i="5"/>
  <c r="B53" i="5" s="1"/>
  <c r="K46" i="5"/>
  <c r="F46" i="5"/>
  <c r="K45" i="5"/>
  <c r="F45" i="5"/>
  <c r="K44" i="5"/>
  <c r="F44" i="5"/>
  <c r="B35" i="5"/>
  <c r="B36" i="5" s="1"/>
  <c r="K33" i="5"/>
  <c r="F33" i="5"/>
  <c r="B33" i="5"/>
  <c r="B34" i="5" s="1"/>
  <c r="K32" i="5"/>
  <c r="F32" i="5"/>
  <c r="K31" i="5"/>
  <c r="F31" i="5"/>
  <c r="K30" i="5"/>
  <c r="F30" i="5"/>
  <c r="K29" i="5"/>
  <c r="F29" i="5"/>
  <c r="K28" i="5"/>
  <c r="F28" i="5"/>
  <c r="K27" i="5"/>
  <c r="F27" i="5"/>
  <c r="K26" i="5"/>
  <c r="F26" i="5"/>
  <c r="B26" i="5"/>
  <c r="K25" i="5"/>
  <c r="F25" i="5"/>
  <c r="K24" i="5"/>
  <c r="F24" i="5"/>
  <c r="K23" i="5"/>
  <c r="F23" i="5"/>
  <c r="R61" i="6" l="1"/>
  <c r="B117" i="5"/>
  <c r="Q58" i="6"/>
  <c r="N76" i="6"/>
  <c r="N78" i="6" s="1"/>
  <c r="N79" i="6" s="1"/>
  <c r="N80" i="6" s="1"/>
  <c r="N69" i="6"/>
  <c r="N71" i="6" s="1"/>
  <c r="N72" i="6" s="1"/>
  <c r="N73" i="6" s="1"/>
  <c r="B158" i="5"/>
  <c r="B99" i="5"/>
  <c r="J64" i="5"/>
  <c r="B37" i="5"/>
  <c r="B78" i="5"/>
  <c r="I73" i="5"/>
  <c r="J73" i="5" s="1"/>
  <c r="S59" i="6"/>
  <c r="R59" i="6"/>
  <c r="R58" i="6"/>
  <c r="S58" i="6" s="1"/>
  <c r="Q64" i="6"/>
  <c r="S64" i="6" s="1"/>
  <c r="Q63" i="6"/>
  <c r="S63" i="6" s="1"/>
  <c r="Q62" i="6"/>
  <c r="S62" i="6" s="1"/>
  <c r="Q61" i="6"/>
  <c r="S61" i="6" s="1"/>
  <c r="Q65" i="6"/>
  <c r="S65" i="6" s="1"/>
  <c r="Q60" i="6"/>
  <c r="S60" i="6" s="1"/>
  <c r="B182" i="5"/>
  <c r="I168" i="5"/>
  <c r="J168" i="5" s="1"/>
  <c r="B177" i="5"/>
  <c r="I177" i="5"/>
  <c r="J177" i="5" s="1"/>
  <c r="B161" i="5"/>
  <c r="I147" i="5"/>
  <c r="J147" i="5" s="1"/>
  <c r="J159" i="5" s="1"/>
  <c r="B163" i="5" s="1"/>
  <c r="K156" i="5"/>
  <c r="B141" i="5"/>
  <c r="I136" i="5"/>
  <c r="J136" i="5" s="1"/>
  <c r="I127" i="5"/>
  <c r="J127" i="5" s="1"/>
  <c r="B120" i="5"/>
  <c r="K115" i="5"/>
  <c r="I106" i="5"/>
  <c r="J106" i="5" s="1"/>
  <c r="J118" i="5" s="1"/>
  <c r="B122" i="5" s="1"/>
  <c r="I85" i="5"/>
  <c r="J85" i="5" s="1"/>
  <c r="J97" i="5" s="1"/>
  <c r="B101" i="5" s="1"/>
  <c r="K94" i="5"/>
  <c r="J35" i="5"/>
  <c r="K64" i="5"/>
  <c r="B58" i="5"/>
  <c r="B61" i="5" s="1"/>
  <c r="J56" i="5"/>
  <c r="B60" i="5" s="1"/>
  <c r="B32" i="5"/>
  <c r="I37" i="6"/>
  <c r="I36" i="6"/>
  <c r="H37" i="6"/>
  <c r="H38" i="6"/>
  <c r="H39" i="6"/>
  <c r="H36" i="6"/>
  <c r="G37" i="6"/>
  <c r="G36" i="6"/>
  <c r="F37" i="6"/>
  <c r="F36" i="6"/>
  <c r="E37" i="6"/>
  <c r="E38" i="6"/>
  <c r="E39" i="6"/>
  <c r="E36" i="6"/>
  <c r="D38" i="6"/>
  <c r="D39" i="6"/>
  <c r="D36" i="6"/>
  <c r="C37" i="6"/>
  <c r="C36" i="6"/>
  <c r="B15" i="5"/>
  <c r="J76" i="5" l="1"/>
  <c r="B80" i="5" s="1"/>
  <c r="J180" i="5"/>
  <c r="B184" i="5" s="1"/>
  <c r="J139" i="5"/>
  <c r="B143" i="5" s="1"/>
  <c r="B39" i="5"/>
  <c r="B17" i="6"/>
  <c r="F16" i="6"/>
  <c r="F17" i="6"/>
  <c r="I17" i="6"/>
  <c r="H17" i="6"/>
  <c r="G17" i="6"/>
  <c r="E17" i="6"/>
  <c r="D17" i="6"/>
  <c r="C17" i="6"/>
  <c r="I23" i="6"/>
  <c r="M12" i="10" s="1"/>
  <c r="H23" i="6"/>
  <c r="G23" i="6"/>
  <c r="F23" i="6"/>
  <c r="E23" i="6"/>
  <c r="D23" i="6"/>
  <c r="C23" i="6"/>
  <c r="B28" i="6"/>
  <c r="J49" i="3"/>
  <c r="K49" i="3" s="1"/>
  <c r="J48" i="3"/>
  <c r="K48" i="3" s="1"/>
  <c r="J47" i="3"/>
  <c r="K47" i="3" s="1"/>
  <c r="J31" i="3"/>
  <c r="K31" i="3" s="1"/>
  <c r="J30" i="3"/>
  <c r="K30" i="3" s="1"/>
  <c r="J29" i="3"/>
  <c r="K29" i="3" s="1"/>
  <c r="B16" i="5"/>
  <c r="B5" i="5" l="1"/>
  <c r="K12" i="5"/>
  <c r="F12" i="5"/>
  <c r="B12" i="5"/>
  <c r="K11" i="5"/>
  <c r="I11" i="5"/>
  <c r="J11" i="5" s="1"/>
  <c r="F11" i="5"/>
  <c r="B11" i="5"/>
  <c r="K10" i="5"/>
  <c r="F10" i="5"/>
  <c r="K9" i="5"/>
  <c r="F9" i="5"/>
  <c r="K8" i="5"/>
  <c r="F8" i="5"/>
  <c r="K7" i="5"/>
  <c r="F7" i="5"/>
  <c r="K6" i="5"/>
  <c r="F6" i="5"/>
  <c r="K5" i="5"/>
  <c r="F5" i="5"/>
  <c r="K4" i="5"/>
  <c r="F4" i="5"/>
  <c r="K3" i="5"/>
  <c r="F3" i="5"/>
  <c r="K2" i="5"/>
  <c r="I2" i="5"/>
  <c r="J2" i="5" s="1"/>
  <c r="F2" i="5"/>
  <c r="B13" i="5" l="1"/>
  <c r="J14" i="5"/>
  <c r="B18" i="5" l="1"/>
  <c r="EW58" i="2" l="1"/>
  <c r="ET54" i="2"/>
  <c r="ES54" i="2"/>
  <c r="ET53" i="2"/>
  <c r="ES53" i="2"/>
  <c r="EV54" i="2" s="1"/>
  <c r="ET52" i="2"/>
  <c r="ES52" i="2"/>
  <c r="ET51" i="2"/>
  <c r="EU52" i="2" s="1"/>
  <c r="ES51" i="2"/>
  <c r="ET50" i="2"/>
  <c r="ES50" i="2"/>
  <c r="EV51" i="2" s="1"/>
  <c r="ET49" i="2"/>
  <c r="ES49" i="2"/>
  <c r="ET48" i="2"/>
  <c r="EU49" i="2" s="1"/>
  <c r="ES48" i="2"/>
  <c r="ET47" i="2"/>
  <c r="ES47" i="2"/>
  <c r="ET46" i="2"/>
  <c r="ES46" i="2"/>
  <c r="EV47" i="2" s="1"/>
  <c r="ET45" i="2"/>
  <c r="ES45" i="2"/>
  <c r="ET44" i="2"/>
  <c r="EU45" i="2" s="1"/>
  <c r="ES44" i="2"/>
  <c r="ET43" i="2"/>
  <c r="ES43" i="2"/>
  <c r="ET42" i="2"/>
  <c r="ES42" i="2"/>
  <c r="ET41" i="2"/>
  <c r="ES41" i="2"/>
  <c r="EV42" i="2" s="1"/>
  <c r="ET40" i="2"/>
  <c r="ES40" i="2"/>
  <c r="EV41" i="2" s="1"/>
  <c r="ET39" i="2"/>
  <c r="EU40" i="2" s="1"/>
  <c r="ES39" i="2"/>
  <c r="ET38" i="2"/>
  <c r="ES38" i="2"/>
  <c r="ET37" i="2"/>
  <c r="ES37" i="2"/>
  <c r="ET36" i="2"/>
  <c r="ES36" i="2"/>
  <c r="EV37" i="2" s="1"/>
  <c r="ET35" i="2"/>
  <c r="EU36" i="2" s="1"/>
  <c r="ES35" i="2"/>
  <c r="ET34" i="2"/>
  <c r="ES34" i="2"/>
  <c r="EW30" i="2"/>
  <c r="EV26" i="2"/>
  <c r="EU26" i="2"/>
  <c r="EV25" i="2"/>
  <c r="EU25" i="2"/>
  <c r="EV24" i="2"/>
  <c r="EU24" i="2"/>
  <c r="EV23" i="2"/>
  <c r="EX23" i="2" s="1"/>
  <c r="EU23" i="2"/>
  <c r="EV22" i="2"/>
  <c r="EU22" i="2"/>
  <c r="EX22" i="2" s="1"/>
  <c r="EV21" i="2"/>
  <c r="EU21" i="2"/>
  <c r="EV20" i="2"/>
  <c r="EU20" i="2"/>
  <c r="EX20" i="2" s="1"/>
  <c r="EV19" i="2"/>
  <c r="EU19" i="2"/>
  <c r="EV18" i="2"/>
  <c r="EU18" i="2"/>
  <c r="EV17" i="2"/>
  <c r="EU17" i="2"/>
  <c r="EV16" i="2"/>
  <c r="EU16" i="2"/>
  <c r="EX16" i="2" s="1"/>
  <c r="EV15" i="2"/>
  <c r="EU15" i="2"/>
  <c r="EV14" i="2"/>
  <c r="EU14" i="2"/>
  <c r="EV13" i="2"/>
  <c r="EU13" i="2"/>
  <c r="EX13" i="2" s="1"/>
  <c r="EV12" i="2"/>
  <c r="EU12" i="2"/>
  <c r="EV11" i="2"/>
  <c r="EU11" i="2"/>
  <c r="EV10" i="2"/>
  <c r="EU10" i="2"/>
  <c r="EV9" i="2"/>
  <c r="EU9" i="2"/>
  <c r="EV8" i="2"/>
  <c r="EU8" i="2"/>
  <c r="EV7" i="2"/>
  <c r="EU7" i="2"/>
  <c r="EP58" i="2"/>
  <c r="EM54" i="2"/>
  <c r="EL54" i="2"/>
  <c r="EM53" i="2"/>
  <c r="EN53" i="2" s="1"/>
  <c r="EL53" i="2"/>
  <c r="EM52" i="2"/>
  <c r="EL52" i="2"/>
  <c r="EO53" i="2" s="1"/>
  <c r="EM51" i="2"/>
  <c r="EN52" i="2" s="1"/>
  <c r="EL51" i="2"/>
  <c r="EO52" i="2" s="1"/>
  <c r="EM50" i="2"/>
  <c r="EL50" i="2"/>
  <c r="EO51" i="2" s="1"/>
  <c r="EM49" i="2"/>
  <c r="EL49" i="2"/>
  <c r="EM48" i="2"/>
  <c r="EL48" i="2"/>
  <c r="EO49" i="2" s="1"/>
  <c r="EM47" i="2"/>
  <c r="EL47" i="2"/>
  <c r="EO48" i="2" s="1"/>
  <c r="EM46" i="2"/>
  <c r="EL46" i="2"/>
  <c r="EM45" i="2"/>
  <c r="EL45" i="2"/>
  <c r="EM44" i="2"/>
  <c r="EL44" i="2"/>
  <c r="EO45" i="2" s="1"/>
  <c r="EM43" i="2"/>
  <c r="EN44" i="2" s="1"/>
  <c r="EL43" i="2"/>
  <c r="EO44" i="2" s="1"/>
  <c r="EM42" i="2"/>
  <c r="EL42" i="2"/>
  <c r="EM41" i="2"/>
  <c r="EL41" i="2"/>
  <c r="EM40" i="2"/>
  <c r="EL40" i="2"/>
  <c r="EO41" i="2" s="1"/>
  <c r="EM39" i="2"/>
  <c r="EL39" i="2"/>
  <c r="EO40" i="2" s="1"/>
  <c r="EM38" i="2"/>
  <c r="EL38" i="2"/>
  <c r="EM37" i="2"/>
  <c r="EL37" i="2"/>
  <c r="EM36" i="2"/>
  <c r="EL36" i="2"/>
  <c r="EO37" i="2" s="1"/>
  <c r="EM35" i="2"/>
  <c r="EN36" i="2" s="1"/>
  <c r="EL35" i="2"/>
  <c r="EO36" i="2" s="1"/>
  <c r="EM34" i="2"/>
  <c r="EL34" i="2"/>
  <c r="EP30" i="2"/>
  <c r="EO26" i="2"/>
  <c r="EQ26" i="2" s="1"/>
  <c r="EN26" i="2"/>
  <c r="EO25" i="2"/>
  <c r="EN25" i="2"/>
  <c r="EO24" i="2"/>
  <c r="EN24" i="2"/>
  <c r="EO23" i="2"/>
  <c r="EN23" i="2"/>
  <c r="EQ23" i="2" s="1"/>
  <c r="EO22" i="2"/>
  <c r="EN22" i="2"/>
  <c r="EO21" i="2"/>
  <c r="EN21" i="2"/>
  <c r="EO20" i="2"/>
  <c r="EN20" i="2"/>
  <c r="EO19" i="2"/>
  <c r="EN19" i="2"/>
  <c r="EQ19" i="2" s="1"/>
  <c r="EO18" i="2"/>
  <c r="EN18" i="2"/>
  <c r="EO17" i="2"/>
  <c r="EN17" i="2"/>
  <c r="EO16" i="2"/>
  <c r="EN16" i="2"/>
  <c r="EO15" i="2"/>
  <c r="EN15" i="2"/>
  <c r="EQ15" i="2" s="1"/>
  <c r="EO14" i="2"/>
  <c r="EN14" i="2"/>
  <c r="EQ14" i="2" s="1"/>
  <c r="EO13" i="2"/>
  <c r="EN13" i="2"/>
  <c r="EO12" i="2"/>
  <c r="EN12" i="2"/>
  <c r="EQ12" i="2" s="1"/>
  <c r="EO11" i="2"/>
  <c r="EN11" i="2"/>
  <c r="EO10" i="2"/>
  <c r="EN10" i="2"/>
  <c r="EO9" i="2"/>
  <c r="EN9" i="2"/>
  <c r="EO8" i="2"/>
  <c r="EN8" i="2"/>
  <c r="EQ8" i="2" s="1"/>
  <c r="EO7" i="2"/>
  <c r="EN7" i="2"/>
  <c r="EQ7" i="2" s="1"/>
  <c r="EI58" i="2"/>
  <c r="EF54" i="2"/>
  <c r="EE54" i="2"/>
  <c r="EF53" i="2"/>
  <c r="EE53" i="2"/>
  <c r="EH54" i="2" s="1"/>
  <c r="EF52" i="2"/>
  <c r="EG53" i="2" s="1"/>
  <c r="EE52" i="2"/>
  <c r="EH53" i="2" s="1"/>
  <c r="EF51" i="2"/>
  <c r="EE51" i="2"/>
  <c r="EF50" i="2"/>
  <c r="EE50" i="2"/>
  <c r="EH51" i="2" s="1"/>
  <c r="EF49" i="2"/>
  <c r="EG50" i="2" s="1"/>
  <c r="EE49" i="2"/>
  <c r="EH50" i="2" s="1"/>
  <c r="EF48" i="2"/>
  <c r="EG48" i="2" s="1"/>
  <c r="EE48" i="2"/>
  <c r="EF47" i="2"/>
  <c r="EE47" i="2"/>
  <c r="EF46" i="2"/>
  <c r="EE46" i="2"/>
  <c r="EH47" i="2" s="1"/>
  <c r="EF45" i="2"/>
  <c r="EE45" i="2"/>
  <c r="EH46" i="2" s="1"/>
  <c r="EF44" i="2"/>
  <c r="EG45" i="2" s="1"/>
  <c r="EE44" i="2"/>
  <c r="EF43" i="2"/>
  <c r="EE43" i="2"/>
  <c r="EF42" i="2"/>
  <c r="EE42" i="2"/>
  <c r="EH43" i="2" s="1"/>
  <c r="EF41" i="2"/>
  <c r="EG42" i="2" s="1"/>
  <c r="EE41" i="2"/>
  <c r="EF40" i="2"/>
  <c r="EE40" i="2"/>
  <c r="EH41" i="2" s="1"/>
  <c r="EF39" i="2"/>
  <c r="EE39" i="2"/>
  <c r="EF38" i="2"/>
  <c r="EE38" i="2"/>
  <c r="EH39" i="2" s="1"/>
  <c r="EF37" i="2"/>
  <c r="EE37" i="2"/>
  <c r="EF36" i="2"/>
  <c r="EE36" i="2"/>
  <c r="EH37" i="2" s="1"/>
  <c r="EF35" i="2"/>
  <c r="EE35" i="2"/>
  <c r="EF34" i="2"/>
  <c r="EE34" i="2"/>
  <c r="EI30" i="2"/>
  <c r="EH26" i="2"/>
  <c r="EG26" i="2"/>
  <c r="EH25" i="2"/>
  <c r="EG25" i="2"/>
  <c r="EH24" i="2"/>
  <c r="EG24" i="2"/>
  <c r="EH23" i="2"/>
  <c r="EG23" i="2"/>
  <c r="EH22" i="2"/>
  <c r="EG22" i="2"/>
  <c r="EJ22" i="2" s="1"/>
  <c r="EH21" i="2"/>
  <c r="EG21" i="2"/>
  <c r="EH20" i="2"/>
  <c r="EG20" i="2"/>
  <c r="EH19" i="2"/>
  <c r="EG19" i="2"/>
  <c r="EH18" i="2"/>
  <c r="EG18" i="2"/>
  <c r="EH17" i="2"/>
  <c r="EG17" i="2"/>
  <c r="EH16" i="2"/>
  <c r="EG16" i="2"/>
  <c r="EJ16" i="2" s="1"/>
  <c r="EH15" i="2"/>
  <c r="EG15" i="2"/>
  <c r="EJ15" i="2" s="1"/>
  <c r="EH14" i="2"/>
  <c r="EG14" i="2"/>
  <c r="EJ14" i="2" s="1"/>
  <c r="EH13" i="2"/>
  <c r="EG13" i="2"/>
  <c r="EH12" i="2"/>
  <c r="EG12" i="2"/>
  <c r="EH11" i="2"/>
  <c r="EG11" i="2"/>
  <c r="EJ11" i="2" s="1"/>
  <c r="EH10" i="2"/>
  <c r="EG10" i="2"/>
  <c r="EH9" i="2"/>
  <c r="EG9" i="2"/>
  <c r="EJ9" i="2" s="1"/>
  <c r="EH8" i="2"/>
  <c r="EG8" i="2"/>
  <c r="EJ8" i="2" s="1"/>
  <c r="EH7" i="2"/>
  <c r="EG7" i="2"/>
  <c r="EJ7" i="2" s="1"/>
  <c r="EB58" i="2"/>
  <c r="DY54" i="2"/>
  <c r="DX54" i="2"/>
  <c r="DY53" i="2"/>
  <c r="DX53" i="2"/>
  <c r="DY52" i="2"/>
  <c r="DX52" i="2"/>
  <c r="DY51" i="2"/>
  <c r="DZ52" i="2" s="1"/>
  <c r="DX51" i="2"/>
  <c r="EA52" i="2" s="1"/>
  <c r="DY50" i="2"/>
  <c r="DZ50" i="2" s="1"/>
  <c r="DX50" i="2"/>
  <c r="DY49" i="2"/>
  <c r="DX49" i="2"/>
  <c r="DY48" i="2"/>
  <c r="DX48" i="2"/>
  <c r="EA49" i="2" s="1"/>
  <c r="DY47" i="2"/>
  <c r="DX47" i="2"/>
  <c r="EA48" i="2" s="1"/>
  <c r="DY46" i="2"/>
  <c r="DZ47" i="2" s="1"/>
  <c r="DX46" i="2"/>
  <c r="DY45" i="2"/>
  <c r="DX45" i="2"/>
  <c r="EA46" i="2" s="1"/>
  <c r="DY44" i="2"/>
  <c r="DZ45" i="2" s="1"/>
  <c r="DX44" i="2"/>
  <c r="EA45" i="2" s="1"/>
  <c r="DY43" i="2"/>
  <c r="DZ44" i="2" s="1"/>
  <c r="DX43" i="2"/>
  <c r="EA44" i="2" s="1"/>
  <c r="DY42" i="2"/>
  <c r="DX42" i="2"/>
  <c r="DY41" i="2"/>
  <c r="DX41" i="2"/>
  <c r="EA42" i="2" s="1"/>
  <c r="DY40" i="2"/>
  <c r="DX40" i="2"/>
  <c r="EA41" i="2" s="1"/>
  <c r="DY39" i="2"/>
  <c r="DX39" i="2"/>
  <c r="DY38" i="2"/>
  <c r="DX38" i="2"/>
  <c r="DY37" i="2"/>
  <c r="DX37" i="2"/>
  <c r="EA38" i="2" s="1"/>
  <c r="DY36" i="2"/>
  <c r="DZ37" i="2" s="1"/>
  <c r="DX36" i="2"/>
  <c r="DY35" i="2"/>
  <c r="DX35" i="2"/>
  <c r="EA36" i="2" s="1"/>
  <c r="DY34" i="2"/>
  <c r="DX34" i="2"/>
  <c r="EB30" i="2"/>
  <c r="EA26" i="2"/>
  <c r="DZ26" i="2"/>
  <c r="EA25" i="2"/>
  <c r="DZ25" i="2"/>
  <c r="EA24" i="2"/>
  <c r="DZ24" i="2"/>
  <c r="EA23" i="2"/>
  <c r="DZ23" i="2"/>
  <c r="EC23" i="2" s="1"/>
  <c r="EA22" i="2"/>
  <c r="DZ22" i="2"/>
  <c r="EA21" i="2"/>
  <c r="DZ21" i="2"/>
  <c r="EC21" i="2" s="1"/>
  <c r="EA20" i="2"/>
  <c r="DZ20" i="2"/>
  <c r="EA19" i="2"/>
  <c r="DZ19" i="2"/>
  <c r="EC19" i="2" s="1"/>
  <c r="EA18" i="2"/>
  <c r="DZ18" i="2"/>
  <c r="EA17" i="2"/>
  <c r="DZ17" i="2"/>
  <c r="EA16" i="2"/>
  <c r="DZ16" i="2"/>
  <c r="EA15" i="2"/>
  <c r="DZ15" i="2"/>
  <c r="EC15" i="2" s="1"/>
  <c r="EA14" i="2"/>
  <c r="DZ14" i="2"/>
  <c r="EA13" i="2"/>
  <c r="DZ13" i="2"/>
  <c r="EA12" i="2"/>
  <c r="DZ12" i="2"/>
  <c r="EA11" i="2"/>
  <c r="DZ11" i="2"/>
  <c r="EC11" i="2" s="1"/>
  <c r="EA10" i="2"/>
  <c r="DZ10" i="2"/>
  <c r="EA9" i="2"/>
  <c r="DZ9" i="2"/>
  <c r="EA8" i="2"/>
  <c r="DZ8" i="2"/>
  <c r="EA7" i="2"/>
  <c r="EC7" i="2" s="1"/>
  <c r="DZ7" i="2"/>
  <c r="DU58" i="2"/>
  <c r="DR54" i="2"/>
  <c r="DQ54" i="2"/>
  <c r="DR53" i="2"/>
  <c r="DQ53" i="2"/>
  <c r="DR52" i="2"/>
  <c r="DQ52" i="2"/>
  <c r="DR51" i="2"/>
  <c r="DQ51" i="2"/>
  <c r="DR50" i="2"/>
  <c r="DQ50" i="2"/>
  <c r="DT51" i="2" s="1"/>
  <c r="DR49" i="2"/>
  <c r="DQ49" i="2"/>
  <c r="DR48" i="2"/>
  <c r="DQ48" i="2"/>
  <c r="DR47" i="2"/>
  <c r="DQ47" i="2"/>
  <c r="DR46" i="2"/>
  <c r="DQ46" i="2"/>
  <c r="DT47" i="2" s="1"/>
  <c r="DR45" i="2"/>
  <c r="DQ45" i="2"/>
  <c r="DR44" i="2"/>
  <c r="DQ44" i="2"/>
  <c r="DR43" i="2"/>
  <c r="DQ43" i="2"/>
  <c r="DR42" i="2"/>
  <c r="DQ42" i="2"/>
  <c r="DT43" i="2" s="1"/>
  <c r="DR41" i="2"/>
  <c r="DQ41" i="2"/>
  <c r="DR40" i="2"/>
  <c r="DS40" i="2" s="1"/>
  <c r="DQ40" i="2"/>
  <c r="DR39" i="2"/>
  <c r="DQ39" i="2"/>
  <c r="DR38" i="2"/>
  <c r="DQ38" i="2"/>
  <c r="DT39" i="2" s="1"/>
  <c r="DR37" i="2"/>
  <c r="DQ37" i="2"/>
  <c r="DR36" i="2"/>
  <c r="DQ36" i="2"/>
  <c r="DR35" i="2"/>
  <c r="DQ35" i="2"/>
  <c r="DR34" i="2"/>
  <c r="DQ34" i="2"/>
  <c r="DT35" i="2" s="1"/>
  <c r="DU30" i="2"/>
  <c r="DT26" i="2"/>
  <c r="DS26" i="2"/>
  <c r="DT25" i="2"/>
  <c r="DS25" i="2"/>
  <c r="DT24" i="2"/>
  <c r="DS24" i="2"/>
  <c r="DV24" i="2" s="1"/>
  <c r="DT23" i="2"/>
  <c r="DS23" i="2"/>
  <c r="DT22" i="2"/>
  <c r="DS22" i="2"/>
  <c r="DT21" i="2"/>
  <c r="DS21" i="2"/>
  <c r="DT20" i="2"/>
  <c r="DS20" i="2"/>
  <c r="DV20" i="2" s="1"/>
  <c r="DT19" i="2"/>
  <c r="DS19" i="2"/>
  <c r="DT18" i="2"/>
  <c r="DS18" i="2"/>
  <c r="DT17" i="2"/>
  <c r="DS17" i="2"/>
  <c r="DT16" i="2"/>
  <c r="DS16" i="2"/>
  <c r="DV16" i="2" s="1"/>
  <c r="DT15" i="2"/>
  <c r="DS15" i="2"/>
  <c r="DT14" i="2"/>
  <c r="DS14" i="2"/>
  <c r="DT13" i="2"/>
  <c r="DS13" i="2"/>
  <c r="DT12" i="2"/>
  <c r="DS12" i="2"/>
  <c r="DV12" i="2" s="1"/>
  <c r="DT11" i="2"/>
  <c r="DS11" i="2"/>
  <c r="DT10" i="2"/>
  <c r="DS10" i="2"/>
  <c r="DT9" i="2"/>
  <c r="DS9" i="2"/>
  <c r="DT8" i="2"/>
  <c r="DS8" i="2"/>
  <c r="DT7" i="2"/>
  <c r="DS7" i="2"/>
  <c r="DN58" i="2"/>
  <c r="DK54" i="2"/>
  <c r="DJ54" i="2"/>
  <c r="DK53" i="2"/>
  <c r="DJ53" i="2"/>
  <c r="DK52" i="2"/>
  <c r="DJ52" i="2"/>
  <c r="DK51" i="2"/>
  <c r="DL52" i="2" s="1"/>
  <c r="DJ51" i="2"/>
  <c r="DM52" i="2" s="1"/>
  <c r="DK50" i="2"/>
  <c r="DJ50" i="2"/>
  <c r="DK49" i="2"/>
  <c r="DJ49" i="2"/>
  <c r="DK48" i="2"/>
  <c r="DL49" i="2" s="1"/>
  <c r="DO49" i="2" s="1"/>
  <c r="DJ48" i="2"/>
  <c r="DM49" i="2" s="1"/>
  <c r="DK47" i="2"/>
  <c r="DJ47" i="2"/>
  <c r="DK46" i="2"/>
  <c r="DJ46" i="2"/>
  <c r="DM47" i="2" s="1"/>
  <c r="DK45" i="2"/>
  <c r="DJ45" i="2"/>
  <c r="DK44" i="2"/>
  <c r="DL45" i="2" s="1"/>
  <c r="DJ44" i="2"/>
  <c r="DM45" i="2" s="1"/>
  <c r="DK43" i="2"/>
  <c r="DL44" i="2" s="1"/>
  <c r="DJ43" i="2"/>
  <c r="DK42" i="2"/>
  <c r="DL42" i="2" s="1"/>
  <c r="DJ42" i="2"/>
  <c r="DK41" i="2"/>
  <c r="DJ41" i="2"/>
  <c r="DM42" i="2" s="1"/>
  <c r="DK40" i="2"/>
  <c r="DL41" i="2" s="1"/>
  <c r="DJ40" i="2"/>
  <c r="DM41" i="2" s="1"/>
  <c r="DK39" i="2"/>
  <c r="DJ39" i="2"/>
  <c r="DK38" i="2"/>
  <c r="DJ38" i="2"/>
  <c r="DK37" i="2"/>
  <c r="DJ37" i="2"/>
  <c r="DM38" i="2" s="1"/>
  <c r="DK36" i="2"/>
  <c r="DL37" i="2" s="1"/>
  <c r="DJ36" i="2"/>
  <c r="DM37" i="2" s="1"/>
  <c r="DK35" i="2"/>
  <c r="DJ35" i="2"/>
  <c r="DK34" i="2"/>
  <c r="DJ34" i="2"/>
  <c r="DN30" i="2"/>
  <c r="DM26" i="2"/>
  <c r="DL26" i="2"/>
  <c r="DM25" i="2"/>
  <c r="DL25" i="2"/>
  <c r="DM24" i="2"/>
  <c r="DL24" i="2"/>
  <c r="DM23" i="2"/>
  <c r="DL23" i="2"/>
  <c r="DO23" i="2" s="1"/>
  <c r="DM22" i="2"/>
  <c r="DL22" i="2"/>
  <c r="DO22" i="2" s="1"/>
  <c r="DM21" i="2"/>
  <c r="DL21" i="2"/>
  <c r="DO21" i="2" s="1"/>
  <c r="DM20" i="2"/>
  <c r="DL20" i="2"/>
  <c r="DM19" i="2"/>
  <c r="DL19" i="2"/>
  <c r="DO19" i="2" s="1"/>
  <c r="DM18" i="2"/>
  <c r="DL18" i="2"/>
  <c r="DM17" i="2"/>
  <c r="DL17" i="2"/>
  <c r="DO17" i="2" s="1"/>
  <c r="DM16" i="2"/>
  <c r="DL16" i="2"/>
  <c r="DO16" i="2" s="1"/>
  <c r="DM15" i="2"/>
  <c r="DL15" i="2"/>
  <c r="DO15" i="2" s="1"/>
  <c r="DM14" i="2"/>
  <c r="DL14" i="2"/>
  <c r="DM13" i="2"/>
  <c r="DL13" i="2"/>
  <c r="DM12" i="2"/>
  <c r="DL12" i="2"/>
  <c r="DO12" i="2" s="1"/>
  <c r="DM11" i="2"/>
  <c r="DL11" i="2"/>
  <c r="DO11" i="2" s="1"/>
  <c r="DM10" i="2"/>
  <c r="DL10" i="2"/>
  <c r="DM9" i="2"/>
  <c r="DL9" i="2"/>
  <c r="DM8" i="2"/>
  <c r="DL8" i="2"/>
  <c r="DO8" i="2" s="1"/>
  <c r="DM7" i="2"/>
  <c r="DL7" i="2"/>
  <c r="DO7" i="2" s="1"/>
  <c r="DG58" i="2"/>
  <c r="DD54" i="2"/>
  <c r="DC54" i="2"/>
  <c r="DD53" i="2"/>
  <c r="DC53" i="2"/>
  <c r="DD52" i="2"/>
  <c r="DC52" i="2"/>
  <c r="DF53" i="2" s="1"/>
  <c r="DD51" i="2"/>
  <c r="DE52" i="2" s="1"/>
  <c r="DC51" i="2"/>
  <c r="DF52" i="2" s="1"/>
  <c r="DD50" i="2"/>
  <c r="DC50" i="2"/>
  <c r="DD49" i="2"/>
  <c r="DC49" i="2"/>
  <c r="DD48" i="2"/>
  <c r="DC48" i="2"/>
  <c r="DF49" i="2" s="1"/>
  <c r="DD47" i="2"/>
  <c r="DE48" i="2" s="1"/>
  <c r="DC47" i="2"/>
  <c r="DD46" i="2"/>
  <c r="DC46" i="2"/>
  <c r="DF47" i="2" s="1"/>
  <c r="DD45" i="2"/>
  <c r="DC45" i="2"/>
  <c r="DD44" i="2"/>
  <c r="DC44" i="2"/>
  <c r="DF45" i="2" s="1"/>
  <c r="DD43" i="2"/>
  <c r="DC43" i="2"/>
  <c r="DD42" i="2"/>
  <c r="DC42" i="2"/>
  <c r="DF43" i="2" s="1"/>
  <c r="DD41" i="2"/>
  <c r="DC41" i="2"/>
  <c r="DD40" i="2"/>
  <c r="DC40" i="2"/>
  <c r="DD39" i="2"/>
  <c r="DC39" i="2"/>
  <c r="DF40" i="2" s="1"/>
  <c r="DD38" i="2"/>
  <c r="DE39" i="2" s="1"/>
  <c r="DC38" i="2"/>
  <c r="DF39" i="2" s="1"/>
  <c r="DD37" i="2"/>
  <c r="DE37" i="2" s="1"/>
  <c r="DC37" i="2"/>
  <c r="DD36" i="2"/>
  <c r="DC36" i="2"/>
  <c r="DD35" i="2"/>
  <c r="DE36" i="2" s="1"/>
  <c r="DC35" i="2"/>
  <c r="DF36" i="2" s="1"/>
  <c r="DD34" i="2"/>
  <c r="DC34" i="2"/>
  <c r="DF35" i="2" s="1"/>
  <c r="DG30" i="2"/>
  <c r="DF26" i="2"/>
  <c r="DH26" i="2" s="1"/>
  <c r="DE26" i="2"/>
  <c r="DF25" i="2"/>
  <c r="DE25" i="2"/>
  <c r="DF24" i="2"/>
  <c r="DE24" i="2"/>
  <c r="DH24" i="2" s="1"/>
  <c r="DF23" i="2"/>
  <c r="DE23" i="2"/>
  <c r="DH23" i="2" s="1"/>
  <c r="DF22" i="2"/>
  <c r="DE22" i="2"/>
  <c r="DF21" i="2"/>
  <c r="DE21" i="2"/>
  <c r="DH21" i="2" s="1"/>
  <c r="DF20" i="2"/>
  <c r="DE20" i="2"/>
  <c r="DH20" i="2" s="1"/>
  <c r="DF19" i="2"/>
  <c r="DE19" i="2"/>
  <c r="DF18" i="2"/>
  <c r="DH18" i="2" s="1"/>
  <c r="DE18" i="2"/>
  <c r="DF17" i="2"/>
  <c r="DE17" i="2"/>
  <c r="DH17" i="2" s="1"/>
  <c r="DF16" i="2"/>
  <c r="DE16" i="2"/>
  <c r="DH16" i="2" s="1"/>
  <c r="DF15" i="2"/>
  <c r="DH15" i="2" s="1"/>
  <c r="DE15" i="2"/>
  <c r="DF14" i="2"/>
  <c r="DE14" i="2"/>
  <c r="DF13" i="2"/>
  <c r="DE13" i="2"/>
  <c r="DH13" i="2" s="1"/>
  <c r="DF12" i="2"/>
  <c r="DE12" i="2"/>
  <c r="DH12" i="2" s="1"/>
  <c r="DF11" i="2"/>
  <c r="DE11" i="2"/>
  <c r="DF10" i="2"/>
  <c r="DE10" i="2"/>
  <c r="DF9" i="2"/>
  <c r="DE9" i="2"/>
  <c r="DH9" i="2" s="1"/>
  <c r="DF8" i="2"/>
  <c r="DE8" i="2"/>
  <c r="DF7" i="2"/>
  <c r="DE7" i="2"/>
  <c r="CZ58" i="2"/>
  <c r="CW54" i="2"/>
  <c r="CV54" i="2"/>
  <c r="CW53" i="2"/>
  <c r="CV53" i="2"/>
  <c r="CY54" i="2" s="1"/>
  <c r="CW52" i="2"/>
  <c r="CV52" i="2"/>
  <c r="CW51" i="2"/>
  <c r="CV51" i="2"/>
  <c r="CW50" i="2"/>
  <c r="CV50" i="2"/>
  <c r="CW49" i="2"/>
  <c r="CV49" i="2"/>
  <c r="CY50" i="2" s="1"/>
  <c r="CW48" i="2"/>
  <c r="CV48" i="2"/>
  <c r="CW47" i="2"/>
  <c r="CV47" i="2"/>
  <c r="CW46" i="2"/>
  <c r="CX47" i="2" s="1"/>
  <c r="CV46" i="2"/>
  <c r="CY47" i="2" s="1"/>
  <c r="CW45" i="2"/>
  <c r="CV45" i="2"/>
  <c r="CY46" i="2" s="1"/>
  <c r="CW44" i="2"/>
  <c r="CV44" i="2"/>
  <c r="CW43" i="2"/>
  <c r="CV43" i="2"/>
  <c r="CW42" i="2"/>
  <c r="CV42" i="2"/>
  <c r="CW41" i="2"/>
  <c r="CV41" i="2"/>
  <c r="CW40" i="2"/>
  <c r="CV40" i="2"/>
  <c r="CY41" i="2" s="1"/>
  <c r="CW39" i="2"/>
  <c r="CV39" i="2"/>
  <c r="CW38" i="2"/>
  <c r="CX39" i="2" s="1"/>
  <c r="CV38" i="2"/>
  <c r="CY39" i="2" s="1"/>
  <c r="CW37" i="2"/>
  <c r="CV37" i="2"/>
  <c r="CW36" i="2"/>
  <c r="CV36" i="2"/>
  <c r="CY37" i="2" s="1"/>
  <c r="CW35" i="2"/>
  <c r="CV35" i="2"/>
  <c r="CW34" i="2"/>
  <c r="CV34" i="2"/>
  <c r="CZ30" i="2"/>
  <c r="CY26" i="2"/>
  <c r="CX26" i="2"/>
  <c r="CY25" i="2"/>
  <c r="CX25" i="2"/>
  <c r="CY24" i="2"/>
  <c r="CX24" i="2"/>
  <c r="CY23" i="2"/>
  <c r="CX23" i="2"/>
  <c r="DA23" i="2" s="1"/>
  <c r="CY22" i="2"/>
  <c r="CX22" i="2"/>
  <c r="DA22" i="2" s="1"/>
  <c r="CY21" i="2"/>
  <c r="CX21" i="2"/>
  <c r="DA21" i="2" s="1"/>
  <c r="CY20" i="2"/>
  <c r="CX20" i="2"/>
  <c r="DA20" i="2" s="1"/>
  <c r="CY19" i="2"/>
  <c r="CX19" i="2"/>
  <c r="DA19" i="2" s="1"/>
  <c r="CY18" i="2"/>
  <c r="CX18" i="2"/>
  <c r="CY17" i="2"/>
  <c r="CX17" i="2"/>
  <c r="DA17" i="2" s="1"/>
  <c r="CY16" i="2"/>
  <c r="CX16" i="2"/>
  <c r="CY15" i="2"/>
  <c r="CX15" i="2"/>
  <c r="DA15" i="2" s="1"/>
  <c r="CY14" i="2"/>
  <c r="CX14" i="2"/>
  <c r="CY13" i="2"/>
  <c r="CX13" i="2"/>
  <c r="DA13" i="2" s="1"/>
  <c r="CY12" i="2"/>
  <c r="CX12" i="2"/>
  <c r="CY11" i="2"/>
  <c r="CX11" i="2"/>
  <c r="DA11" i="2" s="1"/>
  <c r="CY10" i="2"/>
  <c r="CX10" i="2"/>
  <c r="CY9" i="2"/>
  <c r="CX9" i="2"/>
  <c r="DA9" i="2" s="1"/>
  <c r="CY8" i="2"/>
  <c r="CX8" i="2"/>
  <c r="CY7" i="2"/>
  <c r="CX7" i="2"/>
  <c r="DA7" i="2" s="1"/>
  <c r="CS58" i="2"/>
  <c r="CP54" i="2"/>
  <c r="CO54" i="2"/>
  <c r="CP53" i="2"/>
  <c r="CO53" i="2"/>
  <c r="CP52" i="2"/>
  <c r="CO52" i="2"/>
  <c r="CP51" i="2"/>
  <c r="CO51" i="2"/>
  <c r="CR52" i="2" s="1"/>
  <c r="CP50" i="2"/>
  <c r="CO50" i="2"/>
  <c r="CP49" i="2"/>
  <c r="CO49" i="2"/>
  <c r="CR50" i="2" s="1"/>
  <c r="CP48" i="2"/>
  <c r="CO48" i="2"/>
  <c r="CP47" i="2"/>
  <c r="CO47" i="2"/>
  <c r="CP46" i="2"/>
  <c r="CO46" i="2"/>
  <c r="CP45" i="2"/>
  <c r="CO45" i="2"/>
  <c r="CR46" i="2" s="1"/>
  <c r="CP44" i="2"/>
  <c r="CO44" i="2"/>
  <c r="CP43" i="2"/>
  <c r="CO43" i="2"/>
  <c r="CP42" i="2"/>
  <c r="CO42" i="2"/>
  <c r="CP41" i="2"/>
  <c r="CO41" i="2"/>
  <c r="CR42" i="2" s="1"/>
  <c r="CP40" i="2"/>
  <c r="CO40" i="2"/>
  <c r="CP39" i="2"/>
  <c r="CO39" i="2"/>
  <c r="CP38" i="2"/>
  <c r="CO38" i="2"/>
  <c r="CP37" i="2"/>
  <c r="CO37" i="2"/>
  <c r="CR38" i="2" s="1"/>
  <c r="CP36" i="2"/>
  <c r="CO36" i="2"/>
  <c r="CP35" i="2"/>
  <c r="CO35" i="2"/>
  <c r="CP34" i="2"/>
  <c r="CO34" i="2"/>
  <c r="CS30" i="2"/>
  <c r="CR26" i="2"/>
  <c r="CQ26" i="2"/>
  <c r="CR25" i="2"/>
  <c r="CQ25" i="2"/>
  <c r="CR24" i="2"/>
  <c r="CQ24" i="2"/>
  <c r="CR23" i="2"/>
  <c r="CQ23" i="2"/>
  <c r="CT23" i="2" s="1"/>
  <c r="CR22" i="2"/>
  <c r="CQ22" i="2"/>
  <c r="CR21" i="2"/>
  <c r="CQ21" i="2"/>
  <c r="CT21" i="2" s="1"/>
  <c r="CR20" i="2"/>
  <c r="CQ20" i="2"/>
  <c r="CR19" i="2"/>
  <c r="CQ19" i="2"/>
  <c r="CT19" i="2" s="1"/>
  <c r="CR18" i="2"/>
  <c r="CQ18" i="2"/>
  <c r="CR17" i="2"/>
  <c r="CQ17" i="2"/>
  <c r="CT17" i="2" s="1"/>
  <c r="CR16" i="2"/>
  <c r="CQ16" i="2"/>
  <c r="CR15" i="2"/>
  <c r="CQ15" i="2"/>
  <c r="CT15" i="2" s="1"/>
  <c r="CR14" i="2"/>
  <c r="CQ14" i="2"/>
  <c r="CR13" i="2"/>
  <c r="CQ13" i="2"/>
  <c r="CT13" i="2" s="1"/>
  <c r="CR12" i="2"/>
  <c r="CQ12" i="2"/>
  <c r="CR11" i="2"/>
  <c r="CQ11" i="2"/>
  <c r="CT11" i="2" s="1"/>
  <c r="CR10" i="2"/>
  <c r="CQ10" i="2"/>
  <c r="CR9" i="2"/>
  <c r="CQ9" i="2"/>
  <c r="CT9" i="2" s="1"/>
  <c r="CR8" i="2"/>
  <c r="CQ8" i="2"/>
  <c r="CR7" i="2"/>
  <c r="CQ7" i="2"/>
  <c r="CT7" i="2" s="1"/>
  <c r="DA10" i="2" l="1"/>
  <c r="EX17" i="2"/>
  <c r="DE54" i="2"/>
  <c r="EC9" i="2"/>
  <c r="EN46" i="2"/>
  <c r="CX45" i="2"/>
  <c r="CT22" i="2"/>
  <c r="CQ40" i="2"/>
  <c r="CT40" i="2" s="1"/>
  <c r="DA16" i="2"/>
  <c r="CY51" i="2"/>
  <c r="DM53" i="2"/>
  <c r="EC10" i="2"/>
  <c r="EC18" i="2"/>
  <c r="DZ40" i="2"/>
  <c r="EJ12" i="2"/>
  <c r="EJ23" i="2"/>
  <c r="EQ17" i="2"/>
  <c r="EQ21" i="2"/>
  <c r="EQ25" i="2"/>
  <c r="EX7" i="2"/>
  <c r="EX11" i="2"/>
  <c r="EX15" i="2"/>
  <c r="EU42" i="2"/>
  <c r="EX42" i="2" s="1"/>
  <c r="EU50" i="2"/>
  <c r="CX37" i="2"/>
  <c r="DA24" i="2"/>
  <c r="CX54" i="2"/>
  <c r="EA53" i="2"/>
  <c r="EJ20" i="2"/>
  <c r="EJ24" i="2"/>
  <c r="DH19" i="2"/>
  <c r="EC25" i="2"/>
  <c r="CX41" i="2"/>
  <c r="EX10" i="2"/>
  <c r="EX26" i="2"/>
  <c r="CY44" i="2"/>
  <c r="CY48" i="2"/>
  <c r="CY52" i="2"/>
  <c r="DE41" i="2"/>
  <c r="DE45" i="2"/>
  <c r="DH45" i="2" s="1"/>
  <c r="DE49" i="2"/>
  <c r="DE53" i="2"/>
  <c r="DO20" i="2"/>
  <c r="DO42" i="2"/>
  <c r="DL47" i="2"/>
  <c r="DM51" i="2"/>
  <c r="DT49" i="2"/>
  <c r="DT53" i="2"/>
  <c r="DZ42" i="2"/>
  <c r="EJ13" i="2"/>
  <c r="EH36" i="2"/>
  <c r="EH40" i="2"/>
  <c r="EH44" i="2"/>
  <c r="EH48" i="2"/>
  <c r="EJ48" i="2" s="1"/>
  <c r="EQ22" i="2"/>
  <c r="EU47" i="2"/>
  <c r="EX47" i="2" s="1"/>
  <c r="DO41" i="2"/>
  <c r="EN38" i="2"/>
  <c r="EN54" i="2"/>
  <c r="CX49" i="2"/>
  <c r="DO10" i="2"/>
  <c r="EX14" i="2"/>
  <c r="CX44" i="2"/>
  <c r="DA44" i="2" s="1"/>
  <c r="DH7" i="2"/>
  <c r="DH11" i="2"/>
  <c r="DF38" i="2"/>
  <c r="DF42" i="2"/>
  <c r="DF46" i="2"/>
  <c r="DF50" i="2"/>
  <c r="DF54" i="2"/>
  <c r="DM40" i="2"/>
  <c r="DM44" i="2"/>
  <c r="DO44" i="2" s="1"/>
  <c r="DM48" i="2"/>
  <c r="DL50" i="2"/>
  <c r="DO50" i="2" s="1"/>
  <c r="DV10" i="2"/>
  <c r="DV14" i="2"/>
  <c r="DV18" i="2"/>
  <c r="DV22" i="2"/>
  <c r="DV26" i="2"/>
  <c r="EC8" i="2"/>
  <c r="EC12" i="2"/>
  <c r="EC16" i="2"/>
  <c r="EC20" i="2"/>
  <c r="EA39" i="2"/>
  <c r="EA51" i="2"/>
  <c r="EJ17" i="2"/>
  <c r="EJ21" i="2"/>
  <c r="EJ25" i="2"/>
  <c r="EG36" i="2"/>
  <c r="EG52" i="2"/>
  <c r="EO38" i="2"/>
  <c r="EO42" i="2"/>
  <c r="EV36" i="2"/>
  <c r="EV40" i="2"/>
  <c r="EX40" i="2" s="1"/>
  <c r="EV44" i="2"/>
  <c r="EX44" i="2" s="1"/>
  <c r="EV48" i="2"/>
  <c r="EX48" i="2" s="1"/>
  <c r="EX9" i="2"/>
  <c r="EV35" i="2"/>
  <c r="EV39" i="2"/>
  <c r="EU41" i="2"/>
  <c r="EX41" i="2" s="1"/>
  <c r="EV46" i="2"/>
  <c r="EV50" i="2"/>
  <c r="EV53" i="2"/>
  <c r="EX21" i="2"/>
  <c r="EX24" i="2"/>
  <c r="EU39" i="2"/>
  <c r="EV43" i="2"/>
  <c r="EU53" i="2"/>
  <c r="EX25" i="2"/>
  <c r="EX8" i="2"/>
  <c r="EX12" i="2"/>
  <c r="EX19" i="2"/>
  <c r="EU37" i="2"/>
  <c r="EU44" i="2"/>
  <c r="EU48" i="2"/>
  <c r="EU54" i="2"/>
  <c r="EX54" i="2" s="1"/>
  <c r="EX18" i="2"/>
  <c r="EV38" i="2"/>
  <c r="EV45" i="2"/>
  <c r="EX45" i="2" s="1"/>
  <c r="EV49" i="2"/>
  <c r="EX49" i="2" s="1"/>
  <c r="EV52" i="2"/>
  <c r="EX52" i="2" s="1"/>
  <c r="EQ10" i="2"/>
  <c r="EQ11" i="2"/>
  <c r="EQ18" i="2"/>
  <c r="EN40" i="2"/>
  <c r="EQ40" i="2" s="1"/>
  <c r="EQ52" i="2"/>
  <c r="EQ46" i="2"/>
  <c r="EQ54" i="2"/>
  <c r="EN37" i="2"/>
  <c r="EQ37" i="2" s="1"/>
  <c r="EN42" i="2"/>
  <c r="EQ42" i="2" s="1"/>
  <c r="EO46" i="2"/>
  <c r="EO50" i="2"/>
  <c r="EQ50" i="2" s="1"/>
  <c r="EQ16" i="2"/>
  <c r="EQ20" i="2"/>
  <c r="EO39" i="2"/>
  <c r="EN41" i="2"/>
  <c r="EQ41" i="2" s="1"/>
  <c r="EN45" i="2"/>
  <c r="EN50" i="2"/>
  <c r="EO54" i="2"/>
  <c r="EN48" i="2"/>
  <c r="EQ48" i="2" s="1"/>
  <c r="EQ9" i="2"/>
  <c r="EQ13" i="2"/>
  <c r="EQ24" i="2"/>
  <c r="EQ38" i="2"/>
  <c r="EO43" i="2"/>
  <c r="EO47" i="2"/>
  <c r="EN49" i="2"/>
  <c r="EQ49" i="2" s="1"/>
  <c r="EQ53" i="2"/>
  <c r="EG41" i="2"/>
  <c r="EJ41" i="2" s="1"/>
  <c r="EG38" i="2"/>
  <c r="EJ38" i="2" s="1"/>
  <c r="EJ53" i="2"/>
  <c r="EG49" i="2"/>
  <c r="EJ49" i="2" s="1"/>
  <c r="EH52" i="2"/>
  <c r="EG46" i="2"/>
  <c r="EJ46" i="2" s="1"/>
  <c r="EJ10" i="2"/>
  <c r="EJ18" i="2"/>
  <c r="EG37" i="2"/>
  <c r="EG40" i="2"/>
  <c r="EJ40" i="2" s="1"/>
  <c r="EG44" i="2"/>
  <c r="EJ44" i="2" s="1"/>
  <c r="EJ19" i="2"/>
  <c r="EJ26" i="2"/>
  <c r="EH38" i="2"/>
  <c r="EH42" i="2"/>
  <c r="EJ42" i="2" s="1"/>
  <c r="EH45" i="2"/>
  <c r="EH49" i="2"/>
  <c r="EG54" i="2"/>
  <c r="EJ54" i="2" s="1"/>
  <c r="EC26" i="2"/>
  <c r="DZ54" i="2"/>
  <c r="EC54" i="2" s="1"/>
  <c r="EC13" i="2"/>
  <c r="EC24" i="2"/>
  <c r="DZ41" i="2"/>
  <c r="DZ48" i="2"/>
  <c r="EC48" i="2" s="1"/>
  <c r="EC52" i="2"/>
  <c r="EC44" i="2"/>
  <c r="EA35" i="2"/>
  <c r="DZ38" i="2"/>
  <c r="EC38" i="2" s="1"/>
  <c r="EA43" i="2"/>
  <c r="EA50" i="2"/>
  <c r="EC14" i="2"/>
  <c r="EC17" i="2"/>
  <c r="DZ36" i="2"/>
  <c r="EC36" i="2" s="1"/>
  <c r="EA40" i="2"/>
  <c r="DZ53" i="2"/>
  <c r="EC53" i="2" s="1"/>
  <c r="EC22" i="2"/>
  <c r="EA37" i="2"/>
  <c r="EC37" i="2" s="1"/>
  <c r="EA47" i="2"/>
  <c r="EC47" i="2" s="1"/>
  <c r="DZ49" i="2"/>
  <c r="EC49" i="2" s="1"/>
  <c r="DV7" i="2"/>
  <c r="DV11" i="2"/>
  <c r="DV15" i="2"/>
  <c r="DS37" i="2"/>
  <c r="DV37" i="2" s="1"/>
  <c r="DS54" i="2"/>
  <c r="DS49" i="2"/>
  <c r="DT38" i="2"/>
  <c r="DT42" i="2"/>
  <c r="DV42" i="2" s="1"/>
  <c r="DT46" i="2"/>
  <c r="DT50" i="2"/>
  <c r="DT54" i="2"/>
  <c r="DT36" i="2"/>
  <c r="DV36" i="2" s="1"/>
  <c r="DT40" i="2"/>
  <c r="DV40" i="2" s="1"/>
  <c r="DT44" i="2"/>
  <c r="DV9" i="2"/>
  <c r="DV17" i="2"/>
  <c r="DV25" i="2"/>
  <c r="DS36" i="2"/>
  <c r="DS45" i="2"/>
  <c r="DV21" i="2"/>
  <c r="DS38" i="2"/>
  <c r="DS42" i="2"/>
  <c r="DS46" i="2"/>
  <c r="DS50" i="2"/>
  <c r="DV13" i="2"/>
  <c r="DT37" i="2"/>
  <c r="DS39" i="2"/>
  <c r="DV39" i="2" s="1"/>
  <c r="DS44" i="2"/>
  <c r="DV44" i="2" s="1"/>
  <c r="DT48" i="2"/>
  <c r="DT52" i="2"/>
  <c r="DS53" i="2"/>
  <c r="DV8" i="2"/>
  <c r="DV19" i="2"/>
  <c r="DV23" i="2"/>
  <c r="DT41" i="2"/>
  <c r="DT45" i="2"/>
  <c r="DS47" i="2"/>
  <c r="DV47" i="2" s="1"/>
  <c r="DS52" i="2"/>
  <c r="DV52" i="2" s="1"/>
  <c r="DO9" i="2"/>
  <c r="DO13" i="2"/>
  <c r="DO24" i="2"/>
  <c r="DM39" i="2"/>
  <c r="DL48" i="2"/>
  <c r="DO48" i="2" s="1"/>
  <c r="DM36" i="2"/>
  <c r="DL54" i="2"/>
  <c r="DM54" i="2"/>
  <c r="DM35" i="2"/>
  <c r="DL39" i="2"/>
  <c r="DM46" i="2"/>
  <c r="DM50" i="2"/>
  <c r="DO18" i="2"/>
  <c r="DO26" i="2"/>
  <c r="DL40" i="2"/>
  <c r="DO14" i="2"/>
  <c r="DO25" i="2"/>
  <c r="DL36" i="2"/>
  <c r="DM43" i="2"/>
  <c r="DL53" i="2"/>
  <c r="DO53" i="2" s="1"/>
  <c r="DH37" i="2"/>
  <c r="DH10" i="2"/>
  <c r="DH14" i="2"/>
  <c r="DH25" i="2"/>
  <c r="DE42" i="2"/>
  <c r="DH42" i="2" s="1"/>
  <c r="DH52" i="2"/>
  <c r="DF37" i="2"/>
  <c r="DE40" i="2"/>
  <c r="DH40" i="2" s="1"/>
  <c r="DF44" i="2"/>
  <c r="DH44" i="2" s="1"/>
  <c r="DE47" i="2"/>
  <c r="DH47" i="2" s="1"/>
  <c r="DF51" i="2"/>
  <c r="DH8" i="2"/>
  <c r="DH22" i="2"/>
  <c r="DF41" i="2"/>
  <c r="DE44" i="2"/>
  <c r="DF48" i="2"/>
  <c r="DE50" i="2"/>
  <c r="DH50" i="2" s="1"/>
  <c r="CY35" i="2"/>
  <c r="DA39" i="2"/>
  <c r="CY43" i="2"/>
  <c r="CX53" i="2"/>
  <c r="DA14" i="2"/>
  <c r="DA25" i="2"/>
  <c r="CX36" i="2"/>
  <c r="CX42" i="2"/>
  <c r="DA18" i="2"/>
  <c r="CX50" i="2"/>
  <c r="DA50" i="2" s="1"/>
  <c r="DA26" i="2"/>
  <c r="CY36" i="2"/>
  <c r="CX40" i="2"/>
  <c r="CY45" i="2"/>
  <c r="DA45" i="2" s="1"/>
  <c r="CY49" i="2"/>
  <c r="DA49" i="2" s="1"/>
  <c r="CX52" i="2"/>
  <c r="DA52" i="2" s="1"/>
  <c r="DA54" i="2"/>
  <c r="DA8" i="2"/>
  <c r="DA12" i="2"/>
  <c r="CY38" i="2"/>
  <c r="CY42" i="2"/>
  <c r="CX48" i="2"/>
  <c r="DA48" i="2" s="1"/>
  <c r="CY53" i="2"/>
  <c r="CR39" i="2"/>
  <c r="CR43" i="2"/>
  <c r="CR47" i="2"/>
  <c r="CT8" i="2"/>
  <c r="CT12" i="2"/>
  <c r="CT16" i="2"/>
  <c r="CT20" i="2"/>
  <c r="CT24" i="2"/>
  <c r="CQ39" i="2"/>
  <c r="CT10" i="2"/>
  <c r="CQ44" i="2"/>
  <c r="CT44" i="2" s="1"/>
  <c r="CQ52" i="2"/>
  <c r="CT52" i="2" s="1"/>
  <c r="CR37" i="2"/>
  <c r="CR41" i="2"/>
  <c r="CR45" i="2"/>
  <c r="CR49" i="2"/>
  <c r="EX39" i="2"/>
  <c r="EX36" i="2"/>
  <c r="EX37" i="2"/>
  <c r="EU38" i="2"/>
  <c r="EX38" i="2" s="1"/>
  <c r="EU35" i="2"/>
  <c r="EU43" i="2"/>
  <c r="EU51" i="2"/>
  <c r="EX51" i="2" s="1"/>
  <c r="EU46" i="2"/>
  <c r="EX46" i="2" s="1"/>
  <c r="EQ45" i="2"/>
  <c r="EQ36" i="2"/>
  <c r="EQ44" i="2"/>
  <c r="EN35" i="2"/>
  <c r="EO35" i="2"/>
  <c r="EN43" i="2"/>
  <c r="EQ43" i="2" s="1"/>
  <c r="EN51" i="2"/>
  <c r="EQ51" i="2" s="1"/>
  <c r="EN39" i="2"/>
  <c r="EN47" i="2"/>
  <c r="EQ47" i="2" s="1"/>
  <c r="EJ36" i="2"/>
  <c r="EJ37" i="2"/>
  <c r="EJ50" i="2"/>
  <c r="EJ45" i="2"/>
  <c r="EG43" i="2"/>
  <c r="EJ43" i="2" s="1"/>
  <c r="EG51" i="2"/>
  <c r="EJ51" i="2" s="1"/>
  <c r="EH35" i="2"/>
  <c r="EG35" i="2"/>
  <c r="EG39" i="2"/>
  <c r="EJ39" i="2" s="1"/>
  <c r="EG47" i="2"/>
  <c r="EJ47" i="2" s="1"/>
  <c r="EC42" i="2"/>
  <c r="EC40" i="2"/>
  <c r="EC45" i="2"/>
  <c r="EC50" i="2"/>
  <c r="EC41" i="2"/>
  <c r="DZ51" i="2"/>
  <c r="EC51" i="2" s="1"/>
  <c r="DZ46" i="2"/>
  <c r="EC46" i="2" s="1"/>
  <c r="DZ35" i="2"/>
  <c r="DZ43" i="2"/>
  <c r="EC43" i="2" s="1"/>
  <c r="EA54" i="2"/>
  <c r="DZ39" i="2"/>
  <c r="EC39" i="2" s="1"/>
  <c r="DV49" i="2"/>
  <c r="DS43" i="2"/>
  <c r="DV43" i="2" s="1"/>
  <c r="DS51" i="2"/>
  <c r="DV51" i="2" s="1"/>
  <c r="DS48" i="2"/>
  <c r="DS41" i="2"/>
  <c r="DS35" i="2"/>
  <c r="DV35" i="2" s="1"/>
  <c r="DO37" i="2"/>
  <c r="DO47" i="2"/>
  <c r="DO40" i="2"/>
  <c r="DO45" i="2"/>
  <c r="DO52" i="2"/>
  <c r="DL46" i="2"/>
  <c r="DL43" i="2"/>
  <c r="DL51" i="2"/>
  <c r="DO51" i="2" s="1"/>
  <c r="DL38" i="2"/>
  <c r="DO38" i="2" s="1"/>
  <c r="DL35" i="2"/>
  <c r="DO35" i="2" s="1"/>
  <c r="DH39" i="2"/>
  <c r="DH36" i="2"/>
  <c r="DH49" i="2"/>
  <c r="DH53" i="2"/>
  <c r="DH48" i="2"/>
  <c r="DH54" i="2"/>
  <c r="DE38" i="2"/>
  <c r="DH38" i="2" s="1"/>
  <c r="DE46" i="2"/>
  <c r="DE35" i="2"/>
  <c r="DH35" i="2" s="1"/>
  <c r="DE43" i="2"/>
  <c r="DH43" i="2" s="1"/>
  <c r="DE51" i="2"/>
  <c r="DA47" i="2"/>
  <c r="DA37" i="2"/>
  <c r="DA41" i="2"/>
  <c r="CX38" i="2"/>
  <c r="CX46" i="2"/>
  <c r="DA46" i="2" s="1"/>
  <c r="CX51" i="2"/>
  <c r="DA51" i="2" s="1"/>
  <c r="CY40" i="2"/>
  <c r="CX35" i="2"/>
  <c r="DA35" i="2" s="1"/>
  <c r="CX43" i="2"/>
  <c r="DA43" i="2" s="1"/>
  <c r="CT18" i="2"/>
  <c r="CT26" i="2"/>
  <c r="CQ48" i="2"/>
  <c r="CQ37" i="2"/>
  <c r="CQ41" i="2"/>
  <c r="CQ45" i="2"/>
  <c r="CR53" i="2"/>
  <c r="CT39" i="2"/>
  <c r="CQ49" i="2"/>
  <c r="CQ53" i="2"/>
  <c r="CR36" i="2"/>
  <c r="CR40" i="2"/>
  <c r="CQ42" i="2"/>
  <c r="CT42" i="2" s="1"/>
  <c r="CQ46" i="2"/>
  <c r="CT46" i="2" s="1"/>
  <c r="CR51" i="2"/>
  <c r="CT14" i="2"/>
  <c r="CT25" i="2"/>
  <c r="CQ36" i="2"/>
  <c r="CT36" i="2" s="1"/>
  <c r="CR44" i="2"/>
  <c r="CR48" i="2"/>
  <c r="CQ50" i="2"/>
  <c r="CT50" i="2" s="1"/>
  <c r="CQ54" i="2"/>
  <c r="CT54" i="2"/>
  <c r="CQ38" i="2"/>
  <c r="CT38" i="2" s="1"/>
  <c r="CQ35" i="2"/>
  <c r="CQ51" i="2"/>
  <c r="CR54" i="2"/>
  <c r="CR35" i="2"/>
  <c r="CQ47" i="2"/>
  <c r="CT47" i="2" s="1"/>
  <c r="CQ43" i="2"/>
  <c r="CT43" i="2" s="1"/>
  <c r="CL58" i="2"/>
  <c r="CI54" i="2"/>
  <c r="CJ54" i="2" s="1"/>
  <c r="CH54" i="2"/>
  <c r="CI53" i="2"/>
  <c r="CH53" i="2"/>
  <c r="CI52" i="2"/>
  <c r="CJ53" i="2" s="1"/>
  <c r="CH52" i="2"/>
  <c r="CI51" i="2"/>
  <c r="CH51" i="2"/>
  <c r="CI50" i="2"/>
  <c r="CH50" i="2"/>
  <c r="CK51" i="2" s="1"/>
  <c r="CI49" i="2"/>
  <c r="CH49" i="2"/>
  <c r="CI48" i="2"/>
  <c r="CH48" i="2"/>
  <c r="CK49" i="2" s="1"/>
  <c r="CI47" i="2"/>
  <c r="CH47" i="2"/>
  <c r="CI46" i="2"/>
  <c r="CJ46" i="2" s="1"/>
  <c r="CH46" i="2"/>
  <c r="CK47" i="2" s="1"/>
  <c r="CI45" i="2"/>
  <c r="CH45" i="2"/>
  <c r="CI44" i="2"/>
  <c r="CJ45" i="2" s="1"/>
  <c r="CH44" i="2"/>
  <c r="CK45" i="2" s="1"/>
  <c r="CI43" i="2"/>
  <c r="CH43" i="2"/>
  <c r="CI42" i="2"/>
  <c r="CJ42" i="2" s="1"/>
  <c r="CH42" i="2"/>
  <c r="CI41" i="2"/>
  <c r="CH41" i="2"/>
  <c r="CK42" i="2" s="1"/>
  <c r="CI40" i="2"/>
  <c r="CJ41" i="2" s="1"/>
  <c r="CH40" i="2"/>
  <c r="CK41" i="2" s="1"/>
  <c r="CI39" i="2"/>
  <c r="CH39" i="2"/>
  <c r="CI38" i="2"/>
  <c r="CH38" i="2"/>
  <c r="CI37" i="2"/>
  <c r="CH37" i="2"/>
  <c r="CK38" i="2" s="1"/>
  <c r="CI36" i="2"/>
  <c r="CJ37" i="2" s="1"/>
  <c r="CH36" i="2"/>
  <c r="CK37" i="2" s="1"/>
  <c r="CI35" i="2"/>
  <c r="CH35" i="2"/>
  <c r="CI34" i="2"/>
  <c r="CH34" i="2"/>
  <c r="CL30" i="2"/>
  <c r="CK26" i="2"/>
  <c r="CJ26" i="2"/>
  <c r="CK25" i="2"/>
  <c r="CJ25" i="2"/>
  <c r="CK24" i="2"/>
  <c r="CJ24" i="2"/>
  <c r="CK23" i="2"/>
  <c r="CJ23" i="2"/>
  <c r="CK22" i="2"/>
  <c r="CJ22" i="2"/>
  <c r="CM22" i="2" s="1"/>
  <c r="CK21" i="2"/>
  <c r="CJ21" i="2"/>
  <c r="CK20" i="2"/>
  <c r="CJ20" i="2"/>
  <c r="CK19" i="2"/>
  <c r="CJ19" i="2"/>
  <c r="CK18" i="2"/>
  <c r="CJ18" i="2"/>
  <c r="CK17" i="2"/>
  <c r="CM17" i="2" s="1"/>
  <c r="CJ17" i="2"/>
  <c r="CK16" i="2"/>
  <c r="CJ16" i="2"/>
  <c r="CK15" i="2"/>
  <c r="CJ15" i="2"/>
  <c r="CK14" i="2"/>
  <c r="CJ14" i="2"/>
  <c r="CK13" i="2"/>
  <c r="CJ13" i="2"/>
  <c r="CK12" i="2"/>
  <c r="CJ12" i="2"/>
  <c r="CK11" i="2"/>
  <c r="CJ11" i="2"/>
  <c r="CK10" i="2"/>
  <c r="CJ10" i="2"/>
  <c r="CK9" i="2"/>
  <c r="CJ9" i="2"/>
  <c r="CK8" i="2"/>
  <c r="CJ8" i="2"/>
  <c r="CK7" i="2"/>
  <c r="CJ7" i="2"/>
  <c r="CE58" i="2"/>
  <c r="CB54" i="2"/>
  <c r="CA54" i="2"/>
  <c r="CB53" i="2"/>
  <c r="CA53" i="2"/>
  <c r="CB52" i="2"/>
  <c r="CC53" i="2" s="1"/>
  <c r="CA52" i="2"/>
  <c r="CD53" i="2" s="1"/>
  <c r="CB51" i="2"/>
  <c r="CA51" i="2"/>
  <c r="CB50" i="2"/>
  <c r="CA50" i="2"/>
  <c r="CB49" i="2"/>
  <c r="CA49" i="2"/>
  <c r="CB48" i="2"/>
  <c r="CA48" i="2"/>
  <c r="CD49" i="2" s="1"/>
  <c r="CB47" i="2"/>
  <c r="CA47" i="2"/>
  <c r="CB46" i="2"/>
  <c r="CA46" i="2"/>
  <c r="CB45" i="2"/>
  <c r="CA45" i="2"/>
  <c r="CB44" i="2"/>
  <c r="CC45" i="2" s="1"/>
  <c r="CA44" i="2"/>
  <c r="CD45" i="2" s="1"/>
  <c r="CB43" i="2"/>
  <c r="CA43" i="2"/>
  <c r="CB42" i="2"/>
  <c r="CA42" i="2"/>
  <c r="CB41" i="2"/>
  <c r="CA41" i="2"/>
  <c r="CB40" i="2"/>
  <c r="CA40" i="2"/>
  <c r="CB39" i="2"/>
  <c r="CA39" i="2"/>
  <c r="CB38" i="2"/>
  <c r="CA38" i="2"/>
  <c r="CB37" i="2"/>
  <c r="CA37" i="2"/>
  <c r="CB36" i="2"/>
  <c r="CC37" i="2" s="1"/>
  <c r="CA36" i="2"/>
  <c r="CB35" i="2"/>
  <c r="CA35" i="2"/>
  <c r="CB34" i="2"/>
  <c r="CA34" i="2"/>
  <c r="CE30" i="2"/>
  <c r="CD26" i="2"/>
  <c r="CC26" i="2"/>
  <c r="CD25" i="2"/>
  <c r="CC25" i="2"/>
  <c r="CD24" i="2"/>
  <c r="CC24" i="2"/>
  <c r="CD23" i="2"/>
  <c r="CC23" i="2"/>
  <c r="CD22" i="2"/>
  <c r="CC22" i="2"/>
  <c r="CD21" i="2"/>
  <c r="CC21" i="2"/>
  <c r="CD20" i="2"/>
  <c r="CC20" i="2"/>
  <c r="CD19" i="2"/>
  <c r="CC19" i="2"/>
  <c r="CD18" i="2"/>
  <c r="CC18" i="2"/>
  <c r="CD17" i="2"/>
  <c r="CC17" i="2"/>
  <c r="CD16" i="2"/>
  <c r="CC16" i="2"/>
  <c r="CD15" i="2"/>
  <c r="CC15" i="2"/>
  <c r="CD14" i="2"/>
  <c r="CC14" i="2"/>
  <c r="CD13" i="2"/>
  <c r="CC13" i="2"/>
  <c r="CD12" i="2"/>
  <c r="CC12" i="2"/>
  <c r="CD11" i="2"/>
  <c r="CC11" i="2"/>
  <c r="CD10" i="2"/>
  <c r="CC10" i="2"/>
  <c r="CD9" i="2"/>
  <c r="CC9" i="2"/>
  <c r="CD8" i="2"/>
  <c r="CC8" i="2"/>
  <c r="CD7" i="2"/>
  <c r="CC7" i="2"/>
  <c r="BX58" i="2"/>
  <c r="BU54" i="2"/>
  <c r="BT54" i="2"/>
  <c r="BU53" i="2"/>
  <c r="BT53" i="2"/>
  <c r="BU52" i="2"/>
  <c r="BT52" i="2"/>
  <c r="BU51" i="2"/>
  <c r="BT51" i="2"/>
  <c r="BU50" i="2"/>
  <c r="BT50" i="2"/>
  <c r="BW51" i="2" s="1"/>
  <c r="BU49" i="2"/>
  <c r="BT49" i="2"/>
  <c r="BU48" i="2"/>
  <c r="BT48" i="2"/>
  <c r="BU47" i="2"/>
  <c r="BT47" i="2"/>
  <c r="BU46" i="2"/>
  <c r="BT46" i="2"/>
  <c r="BW47" i="2" s="1"/>
  <c r="BU45" i="2"/>
  <c r="BT45" i="2"/>
  <c r="BU44" i="2"/>
  <c r="BT44" i="2"/>
  <c r="BU43" i="2"/>
  <c r="BT43" i="2"/>
  <c r="BU42" i="2"/>
  <c r="BT42" i="2"/>
  <c r="BW43" i="2" s="1"/>
  <c r="BU41" i="2"/>
  <c r="BT41" i="2"/>
  <c r="BU40" i="2"/>
  <c r="BT40" i="2"/>
  <c r="BU39" i="2"/>
  <c r="BT39" i="2"/>
  <c r="BU38" i="2"/>
  <c r="BT38" i="2"/>
  <c r="BU37" i="2"/>
  <c r="BT37" i="2"/>
  <c r="BW38" i="2" s="1"/>
  <c r="BU36" i="2"/>
  <c r="BT36" i="2"/>
  <c r="BU35" i="2"/>
  <c r="BT35" i="2"/>
  <c r="BU34" i="2"/>
  <c r="BT34" i="2"/>
  <c r="BX30" i="2"/>
  <c r="BW26" i="2"/>
  <c r="BV26" i="2"/>
  <c r="BW25" i="2"/>
  <c r="BV25" i="2"/>
  <c r="BW24" i="2"/>
  <c r="BV24" i="2"/>
  <c r="BW23" i="2"/>
  <c r="BV23" i="2"/>
  <c r="BW22" i="2"/>
  <c r="BV22" i="2"/>
  <c r="BW21" i="2"/>
  <c r="BV21" i="2"/>
  <c r="BW20" i="2"/>
  <c r="BV20" i="2"/>
  <c r="BW19" i="2"/>
  <c r="BV19" i="2"/>
  <c r="BW18" i="2"/>
  <c r="BV18" i="2"/>
  <c r="BW17" i="2"/>
  <c r="BV17" i="2"/>
  <c r="BW16" i="2"/>
  <c r="BV16" i="2"/>
  <c r="BW15" i="2"/>
  <c r="BV15" i="2"/>
  <c r="BW14" i="2"/>
  <c r="BV14" i="2"/>
  <c r="BW13" i="2"/>
  <c r="BV13" i="2"/>
  <c r="BW12" i="2"/>
  <c r="BV12" i="2"/>
  <c r="BW11" i="2"/>
  <c r="BV11" i="2"/>
  <c r="BW10" i="2"/>
  <c r="BV10" i="2"/>
  <c r="BW9" i="2"/>
  <c r="BV9" i="2"/>
  <c r="BW8" i="2"/>
  <c r="BV8" i="2"/>
  <c r="BW7" i="2"/>
  <c r="BV7" i="2"/>
  <c r="BQ58" i="2"/>
  <c r="BN54" i="2"/>
  <c r="BM54" i="2"/>
  <c r="BN53" i="2"/>
  <c r="BM53" i="2"/>
  <c r="BN52" i="2"/>
  <c r="BM52" i="2"/>
  <c r="BP53" i="2" s="1"/>
  <c r="BN51" i="2"/>
  <c r="BM51" i="2"/>
  <c r="BN50" i="2"/>
  <c r="BM50" i="2"/>
  <c r="BN49" i="2"/>
  <c r="BM49" i="2"/>
  <c r="BN48" i="2"/>
  <c r="BM48" i="2"/>
  <c r="BN47" i="2"/>
  <c r="BM47" i="2"/>
  <c r="BN46" i="2"/>
  <c r="BM46" i="2"/>
  <c r="BN45" i="2"/>
  <c r="BM45" i="2"/>
  <c r="BN44" i="2"/>
  <c r="BO45" i="2" s="1"/>
  <c r="BM44" i="2"/>
  <c r="BN43" i="2"/>
  <c r="BM43" i="2"/>
  <c r="BN42" i="2"/>
  <c r="BM42" i="2"/>
  <c r="BN41" i="2"/>
  <c r="BM41" i="2"/>
  <c r="BN40" i="2"/>
  <c r="BM40" i="2"/>
  <c r="BN39" i="2"/>
  <c r="BM39" i="2"/>
  <c r="BN38" i="2"/>
  <c r="BM38" i="2"/>
  <c r="BN37" i="2"/>
  <c r="BM37" i="2"/>
  <c r="BN36" i="2"/>
  <c r="BM36" i="2"/>
  <c r="BN35" i="2"/>
  <c r="BM35" i="2"/>
  <c r="BN34" i="2"/>
  <c r="BM34" i="2"/>
  <c r="BQ30" i="2"/>
  <c r="BP26" i="2"/>
  <c r="BO26" i="2"/>
  <c r="BP25" i="2"/>
  <c r="BO25" i="2"/>
  <c r="BP24" i="2"/>
  <c r="BO24" i="2"/>
  <c r="BP23" i="2"/>
  <c r="BO23" i="2"/>
  <c r="BP22" i="2"/>
  <c r="BO22" i="2"/>
  <c r="BP21" i="2"/>
  <c r="BO21" i="2"/>
  <c r="BP20" i="2"/>
  <c r="BO20" i="2"/>
  <c r="BP19" i="2"/>
  <c r="BO19" i="2"/>
  <c r="BP18" i="2"/>
  <c r="BO18" i="2"/>
  <c r="BP17" i="2"/>
  <c r="BO17" i="2"/>
  <c r="BP16" i="2"/>
  <c r="BO16" i="2"/>
  <c r="BP15" i="2"/>
  <c r="BO15" i="2"/>
  <c r="BP14" i="2"/>
  <c r="BO14" i="2"/>
  <c r="BP13" i="2"/>
  <c r="BO13" i="2"/>
  <c r="BP12" i="2"/>
  <c r="BO12" i="2"/>
  <c r="BP11" i="2"/>
  <c r="BO11" i="2"/>
  <c r="BP10" i="2"/>
  <c r="BO10" i="2"/>
  <c r="BP9" i="2"/>
  <c r="BO9" i="2"/>
  <c r="BP8" i="2"/>
  <c r="BO8" i="2"/>
  <c r="BP7" i="2"/>
  <c r="BO7" i="2"/>
  <c r="BJ58" i="2"/>
  <c r="BG54" i="2"/>
  <c r="BF54" i="2"/>
  <c r="BG53" i="2"/>
  <c r="BF53" i="2"/>
  <c r="BI54" i="2" s="1"/>
  <c r="BG52" i="2"/>
  <c r="BF52" i="2"/>
  <c r="BG51" i="2"/>
  <c r="BF51" i="2"/>
  <c r="BG50" i="2"/>
  <c r="BF50" i="2"/>
  <c r="BG49" i="2"/>
  <c r="BF49" i="2"/>
  <c r="BI50" i="2" s="1"/>
  <c r="BG48" i="2"/>
  <c r="BF48" i="2"/>
  <c r="BG47" i="2"/>
  <c r="BF47" i="2"/>
  <c r="BG46" i="2"/>
  <c r="BF46" i="2"/>
  <c r="BI47" i="2" s="1"/>
  <c r="BG45" i="2"/>
  <c r="BF45" i="2"/>
  <c r="BI46" i="2" s="1"/>
  <c r="BG44" i="2"/>
  <c r="BF44" i="2"/>
  <c r="BG43" i="2"/>
  <c r="BF43" i="2"/>
  <c r="BG42" i="2"/>
  <c r="BF42" i="2"/>
  <c r="BI43" i="2" s="1"/>
  <c r="BG41" i="2"/>
  <c r="BF41" i="2"/>
  <c r="BG40" i="2"/>
  <c r="BF40" i="2"/>
  <c r="BI41" i="2" s="1"/>
  <c r="BG39" i="2"/>
  <c r="BF39" i="2"/>
  <c r="BG38" i="2"/>
  <c r="BF38" i="2"/>
  <c r="BI39" i="2" s="1"/>
  <c r="BG37" i="2"/>
  <c r="BF37" i="2"/>
  <c r="BG36" i="2"/>
  <c r="BF36" i="2"/>
  <c r="BI37" i="2" s="1"/>
  <c r="BG35" i="2"/>
  <c r="BF35" i="2"/>
  <c r="BG34" i="2"/>
  <c r="BF34" i="2"/>
  <c r="BJ30" i="2"/>
  <c r="BI26" i="2"/>
  <c r="BH26" i="2"/>
  <c r="BI25" i="2"/>
  <c r="BH25" i="2"/>
  <c r="BI24" i="2"/>
  <c r="BH24" i="2"/>
  <c r="BI23" i="2"/>
  <c r="BK23" i="2" s="1"/>
  <c r="BH23" i="2"/>
  <c r="BI22" i="2"/>
  <c r="BH22" i="2"/>
  <c r="BK22" i="2" s="1"/>
  <c r="BI21" i="2"/>
  <c r="BH21" i="2"/>
  <c r="BI20" i="2"/>
  <c r="BH20" i="2"/>
  <c r="BI19" i="2"/>
  <c r="BH19" i="2"/>
  <c r="BI18" i="2"/>
  <c r="BH18" i="2"/>
  <c r="BI17" i="2"/>
  <c r="BH17" i="2"/>
  <c r="BI16" i="2"/>
  <c r="BH16" i="2"/>
  <c r="BI15" i="2"/>
  <c r="BH15" i="2"/>
  <c r="BK15" i="2" s="1"/>
  <c r="BI14" i="2"/>
  <c r="BH14" i="2"/>
  <c r="BK14" i="2" s="1"/>
  <c r="BI13" i="2"/>
  <c r="BH13" i="2"/>
  <c r="BK13" i="2" s="1"/>
  <c r="BI12" i="2"/>
  <c r="BH12" i="2"/>
  <c r="BK12" i="2" s="1"/>
  <c r="BI11" i="2"/>
  <c r="BH11" i="2"/>
  <c r="BI10" i="2"/>
  <c r="BH10" i="2"/>
  <c r="BI9" i="2"/>
  <c r="BH9" i="2"/>
  <c r="BK9" i="2" s="1"/>
  <c r="BI8" i="2"/>
  <c r="BH8" i="2"/>
  <c r="BK8" i="2" s="1"/>
  <c r="BI7" i="2"/>
  <c r="BH7" i="2"/>
  <c r="BK7" i="2" s="1"/>
  <c r="BC58" i="2"/>
  <c r="AZ54" i="2"/>
  <c r="AY54" i="2"/>
  <c r="AZ53" i="2"/>
  <c r="AY53" i="2"/>
  <c r="AZ52" i="2"/>
  <c r="BA53" i="2" s="1"/>
  <c r="AY52" i="2"/>
  <c r="AZ51" i="2"/>
  <c r="AY51" i="2"/>
  <c r="AZ50" i="2"/>
  <c r="AY50" i="2"/>
  <c r="AZ49" i="2"/>
  <c r="AY49" i="2"/>
  <c r="BB50" i="2" s="1"/>
  <c r="AZ48" i="2"/>
  <c r="AY48" i="2"/>
  <c r="AZ47" i="2"/>
  <c r="AY47" i="2"/>
  <c r="AZ46" i="2"/>
  <c r="AY46" i="2"/>
  <c r="AZ45" i="2"/>
  <c r="AY45" i="2"/>
  <c r="BB46" i="2" s="1"/>
  <c r="AZ44" i="2"/>
  <c r="AY44" i="2"/>
  <c r="AZ43" i="2"/>
  <c r="AY43" i="2"/>
  <c r="AZ42" i="2"/>
  <c r="AY42" i="2"/>
  <c r="AZ41" i="2"/>
  <c r="AY41" i="2"/>
  <c r="AZ40" i="2"/>
  <c r="BA41" i="2" s="1"/>
  <c r="AY40" i="2"/>
  <c r="AZ39" i="2"/>
  <c r="AY39" i="2"/>
  <c r="AZ38" i="2"/>
  <c r="BA39" i="2" s="1"/>
  <c r="AY38" i="2"/>
  <c r="AZ37" i="2"/>
  <c r="AY37" i="2"/>
  <c r="AZ36" i="2"/>
  <c r="BA37" i="2" s="1"/>
  <c r="AY36" i="2"/>
  <c r="AZ35" i="2"/>
  <c r="AY35" i="2"/>
  <c r="AZ34" i="2"/>
  <c r="AY34" i="2"/>
  <c r="BC30" i="2"/>
  <c r="BB26" i="2"/>
  <c r="BA26" i="2"/>
  <c r="BB25" i="2"/>
  <c r="BA25" i="2"/>
  <c r="BB24" i="2"/>
  <c r="BA24" i="2"/>
  <c r="BD24" i="2" s="1"/>
  <c r="BB23" i="2"/>
  <c r="BA23" i="2"/>
  <c r="BD23" i="2" s="1"/>
  <c r="BB22" i="2"/>
  <c r="BA22" i="2"/>
  <c r="BD22" i="2" s="1"/>
  <c r="BB21" i="2"/>
  <c r="BA21" i="2"/>
  <c r="BB20" i="2"/>
  <c r="BA20" i="2"/>
  <c r="BD20" i="2" s="1"/>
  <c r="BB19" i="2"/>
  <c r="BA19" i="2"/>
  <c r="BD19" i="2" s="1"/>
  <c r="BB18" i="2"/>
  <c r="BA18" i="2"/>
  <c r="BB17" i="2"/>
  <c r="BA17" i="2"/>
  <c r="BB16" i="2"/>
  <c r="BA16" i="2"/>
  <c r="BD16" i="2" s="1"/>
  <c r="BB15" i="2"/>
  <c r="BA15" i="2"/>
  <c r="BD15" i="2" s="1"/>
  <c r="BB14" i="2"/>
  <c r="BA14" i="2"/>
  <c r="BD14" i="2" s="1"/>
  <c r="BB13" i="2"/>
  <c r="BA13" i="2"/>
  <c r="BB12" i="2"/>
  <c r="BA12" i="2"/>
  <c r="BD12" i="2" s="1"/>
  <c r="BB11" i="2"/>
  <c r="BA11" i="2"/>
  <c r="BD11" i="2" s="1"/>
  <c r="BB10" i="2"/>
  <c r="BA10" i="2"/>
  <c r="BB9" i="2"/>
  <c r="BA9" i="2"/>
  <c r="BB8" i="2"/>
  <c r="BA8" i="2"/>
  <c r="BD8" i="2" s="1"/>
  <c r="BB7" i="2"/>
  <c r="BA7" i="2"/>
  <c r="BD7" i="2" s="1"/>
  <c r="AV58" i="2"/>
  <c r="AS54" i="2"/>
  <c r="AR54" i="2"/>
  <c r="AS53" i="2"/>
  <c r="AR53" i="2"/>
  <c r="AS52" i="2"/>
  <c r="AR52" i="2"/>
  <c r="AS51" i="2"/>
  <c r="AR51" i="2"/>
  <c r="AU52" i="2" s="1"/>
  <c r="AS50" i="2"/>
  <c r="AR50" i="2"/>
  <c r="AU51" i="2" s="1"/>
  <c r="AS49" i="2"/>
  <c r="AR49" i="2"/>
  <c r="AS48" i="2"/>
  <c r="AR48" i="2"/>
  <c r="AS47" i="2"/>
  <c r="AR47" i="2"/>
  <c r="AU48" i="2" s="1"/>
  <c r="AS46" i="2"/>
  <c r="AT47" i="2" s="1"/>
  <c r="AR46" i="2"/>
  <c r="AS45" i="2"/>
  <c r="AR45" i="2"/>
  <c r="AU46" i="2" s="1"/>
  <c r="AS44" i="2"/>
  <c r="AR44" i="2"/>
  <c r="AS43" i="2"/>
  <c r="AR43" i="2"/>
  <c r="AU44" i="2" s="1"/>
  <c r="AS42" i="2"/>
  <c r="AR42" i="2"/>
  <c r="AS41" i="2"/>
  <c r="AR41" i="2"/>
  <c r="AU42" i="2" s="1"/>
  <c r="AS40" i="2"/>
  <c r="AR40" i="2"/>
  <c r="AS39" i="2"/>
  <c r="AR39" i="2"/>
  <c r="AU40" i="2" s="1"/>
  <c r="AS38" i="2"/>
  <c r="AR38" i="2"/>
  <c r="AS37" i="2"/>
  <c r="AR37" i="2"/>
  <c r="AS36" i="2"/>
  <c r="AR36" i="2"/>
  <c r="AS35" i="2"/>
  <c r="AR35" i="2"/>
  <c r="AU35" i="2" s="1"/>
  <c r="AS34" i="2"/>
  <c r="AR34" i="2"/>
  <c r="AV30" i="2"/>
  <c r="AU26" i="2"/>
  <c r="AT26" i="2"/>
  <c r="AU25" i="2"/>
  <c r="AT25" i="2"/>
  <c r="AW25" i="2" s="1"/>
  <c r="AU24" i="2"/>
  <c r="AT24" i="2"/>
  <c r="AU23" i="2"/>
  <c r="AT23" i="2"/>
  <c r="AW23" i="2" s="1"/>
  <c r="AU22" i="2"/>
  <c r="AT22" i="2"/>
  <c r="AU21" i="2"/>
  <c r="AT21" i="2"/>
  <c r="AU20" i="2"/>
  <c r="AT20" i="2"/>
  <c r="AU19" i="2"/>
  <c r="AT19" i="2"/>
  <c r="AU18" i="2"/>
  <c r="AT18" i="2"/>
  <c r="AU17" i="2"/>
  <c r="AT17" i="2"/>
  <c r="AU16" i="2"/>
  <c r="AT16" i="2"/>
  <c r="AU15" i="2"/>
  <c r="AT15" i="2"/>
  <c r="AW15" i="2" s="1"/>
  <c r="AU14" i="2"/>
  <c r="AT14" i="2"/>
  <c r="AU13" i="2"/>
  <c r="AT13" i="2"/>
  <c r="AU12" i="2"/>
  <c r="AW12" i="2" s="1"/>
  <c r="AT12" i="2"/>
  <c r="AU11" i="2"/>
  <c r="AT11" i="2"/>
  <c r="AW11" i="2" s="1"/>
  <c r="AU10" i="2"/>
  <c r="AT10" i="2"/>
  <c r="AU9" i="2"/>
  <c r="AT9" i="2"/>
  <c r="AU8" i="2"/>
  <c r="AT8" i="2"/>
  <c r="AU7" i="2"/>
  <c r="AT7" i="2"/>
  <c r="AW7" i="2" s="1"/>
  <c r="AO58" i="2"/>
  <c r="AL54" i="2"/>
  <c r="AK54" i="2"/>
  <c r="AL53" i="2"/>
  <c r="AM53" i="2" s="1"/>
  <c r="AK53" i="2"/>
  <c r="AL52" i="2"/>
  <c r="AK52" i="2"/>
  <c r="AL51" i="2"/>
  <c r="AM52" i="2" s="1"/>
  <c r="AK51" i="2"/>
  <c r="AN52" i="2" s="1"/>
  <c r="AL50" i="2"/>
  <c r="AK50" i="2"/>
  <c r="AL49" i="2"/>
  <c r="AK49" i="2"/>
  <c r="AL48" i="2"/>
  <c r="AK48" i="2"/>
  <c r="AL47" i="2"/>
  <c r="AK47" i="2"/>
  <c r="AN48" i="2" s="1"/>
  <c r="AL46" i="2"/>
  <c r="AK46" i="2"/>
  <c r="AL45" i="2"/>
  <c r="AK45" i="2"/>
  <c r="AL44" i="2"/>
  <c r="AK44" i="2"/>
  <c r="AL43" i="2"/>
  <c r="AM44" i="2" s="1"/>
  <c r="AK43" i="2"/>
  <c r="AN44" i="2" s="1"/>
  <c r="AL42" i="2"/>
  <c r="AK42" i="2"/>
  <c r="AL41" i="2"/>
  <c r="AK41" i="2"/>
  <c r="AL40" i="2"/>
  <c r="AK40" i="2"/>
  <c r="AL39" i="2"/>
  <c r="AK39" i="2"/>
  <c r="AN40" i="2" s="1"/>
  <c r="AL38" i="2"/>
  <c r="AK38" i="2"/>
  <c r="AL37" i="2"/>
  <c r="AK37" i="2"/>
  <c r="AL36" i="2"/>
  <c r="AK36" i="2"/>
  <c r="AL35" i="2"/>
  <c r="AM36" i="2" s="1"/>
  <c r="AK35" i="2"/>
  <c r="AL34" i="2"/>
  <c r="AK34" i="2"/>
  <c r="AO30" i="2"/>
  <c r="AN26" i="2"/>
  <c r="AM26" i="2"/>
  <c r="AN25" i="2"/>
  <c r="AM25" i="2"/>
  <c r="AP25" i="2" s="1"/>
  <c r="AN24" i="2"/>
  <c r="AM24" i="2"/>
  <c r="AN23" i="2"/>
  <c r="AM23" i="2"/>
  <c r="AN22" i="2"/>
  <c r="AM22" i="2"/>
  <c r="AN21" i="2"/>
  <c r="AM21" i="2"/>
  <c r="AN20" i="2"/>
  <c r="AM20" i="2"/>
  <c r="AN19" i="2"/>
  <c r="AM19" i="2"/>
  <c r="AN18" i="2"/>
  <c r="AM18" i="2"/>
  <c r="AN17" i="2"/>
  <c r="AM17" i="2"/>
  <c r="AN16" i="2"/>
  <c r="AM16" i="2"/>
  <c r="AN15" i="2"/>
  <c r="AM15" i="2"/>
  <c r="AN14" i="2"/>
  <c r="AM14" i="2"/>
  <c r="AN13" i="2"/>
  <c r="AM13" i="2"/>
  <c r="AP13" i="2" s="1"/>
  <c r="AN12" i="2"/>
  <c r="AM12" i="2"/>
  <c r="AN11" i="2"/>
  <c r="AM11" i="2"/>
  <c r="AN10" i="2"/>
  <c r="AP10" i="2" s="1"/>
  <c r="AM10" i="2"/>
  <c r="AN9" i="2"/>
  <c r="AM9" i="2"/>
  <c r="AP9" i="2" s="1"/>
  <c r="AN8" i="2"/>
  <c r="AM8" i="2"/>
  <c r="AN7" i="2"/>
  <c r="AM7" i="2"/>
  <c r="CM10" i="2" l="1"/>
  <c r="CM14" i="2"/>
  <c r="CK53" i="2"/>
  <c r="CM53" i="2" s="1"/>
  <c r="DV54" i="2"/>
  <c r="EX27" i="2"/>
  <c r="EV30" i="2" s="1"/>
  <c r="EX30" i="2" s="1"/>
  <c r="E23" i="3" s="1"/>
  <c r="EX50" i="2"/>
  <c r="AW16" i="2"/>
  <c r="BH37" i="2"/>
  <c r="BK37" i="2" s="1"/>
  <c r="BH41" i="2"/>
  <c r="BK41" i="2" s="1"/>
  <c r="BH45" i="2"/>
  <c r="BH49" i="2"/>
  <c r="BR25" i="2"/>
  <c r="BO36" i="2"/>
  <c r="BO52" i="2"/>
  <c r="BY7" i="2"/>
  <c r="BY11" i="2"/>
  <c r="BY15" i="2"/>
  <c r="BY19" i="2"/>
  <c r="BY23" i="2"/>
  <c r="CF9" i="2"/>
  <c r="CF13" i="2"/>
  <c r="CC52" i="2"/>
  <c r="CM7" i="2"/>
  <c r="CM11" i="2"/>
  <c r="CM15" i="2"/>
  <c r="CM19" i="2"/>
  <c r="CM23" i="2"/>
  <c r="CJ50" i="2"/>
  <c r="DA40" i="2"/>
  <c r="DH41" i="2"/>
  <c r="DO27" i="2"/>
  <c r="DM30" i="2" s="1"/>
  <c r="DO30" i="2" s="1"/>
  <c r="E18" i="3" s="1"/>
  <c r="EQ27" i="2"/>
  <c r="EO30" i="2" s="1"/>
  <c r="EQ30" i="2" s="1"/>
  <c r="E22" i="3" s="1"/>
  <c r="CM37" i="2"/>
  <c r="BK26" i="2"/>
  <c r="DV41" i="2"/>
  <c r="AW17" i="2"/>
  <c r="AW21" i="2"/>
  <c r="BK16" i="2"/>
  <c r="BK20" i="2"/>
  <c r="BK24" i="2"/>
  <c r="BR14" i="2"/>
  <c r="BR22" i="2"/>
  <c r="CF14" i="2"/>
  <c r="CM8" i="2"/>
  <c r="CM12" i="2"/>
  <c r="CM16" i="2"/>
  <c r="CM20" i="2"/>
  <c r="DH27" i="2"/>
  <c r="DF30" i="2" s="1"/>
  <c r="DH30" i="2" s="1"/>
  <c r="E17" i="3" s="1"/>
  <c r="DV53" i="2"/>
  <c r="DV27" i="2"/>
  <c r="DT30" i="2" s="1"/>
  <c r="DV30" i="2" s="1"/>
  <c r="E19" i="3" s="1"/>
  <c r="EJ27" i="2"/>
  <c r="EH30" i="2" s="1"/>
  <c r="EJ30" i="2" s="1"/>
  <c r="E21" i="3" s="1"/>
  <c r="AT45" i="2"/>
  <c r="DA53" i="2"/>
  <c r="EX53" i="2"/>
  <c r="AT36" i="2"/>
  <c r="AT44" i="2"/>
  <c r="AT52" i="2"/>
  <c r="BA50" i="2"/>
  <c r="BD50" i="2" s="1"/>
  <c r="BI36" i="2"/>
  <c r="BI40" i="2"/>
  <c r="BI44" i="2"/>
  <c r="BI48" i="2"/>
  <c r="BP46" i="2"/>
  <c r="BP50" i="2"/>
  <c r="BP54" i="2"/>
  <c r="CD38" i="2"/>
  <c r="CD42" i="2"/>
  <c r="CD46" i="2"/>
  <c r="CD50" i="2"/>
  <c r="CD54" i="2"/>
  <c r="CK36" i="2"/>
  <c r="CM36" i="2" s="1"/>
  <c r="CK40" i="2"/>
  <c r="CK44" i="2"/>
  <c r="CK48" i="2"/>
  <c r="CK52" i="2"/>
  <c r="CT27" i="2"/>
  <c r="CR30" i="2" s="1"/>
  <c r="CT30" i="2" s="1"/>
  <c r="E15" i="3" s="1"/>
  <c r="DH46" i="2"/>
  <c r="DA27" i="2"/>
  <c r="CY30" i="2" s="1"/>
  <c r="DA30" i="2" s="1"/>
  <c r="E16" i="3" s="1"/>
  <c r="DV46" i="2"/>
  <c r="DV55" i="2" s="1"/>
  <c r="DT58" i="2" s="1"/>
  <c r="DV58" i="2" s="1"/>
  <c r="F19" i="3" s="1"/>
  <c r="DV38" i="2"/>
  <c r="CM41" i="2"/>
  <c r="AT53" i="2"/>
  <c r="EC35" i="2"/>
  <c r="AP8" i="2"/>
  <c r="AP12" i="2"/>
  <c r="AP16" i="2"/>
  <c r="AP20" i="2"/>
  <c r="AM47" i="2"/>
  <c r="AW14" i="2"/>
  <c r="AW22" i="2"/>
  <c r="AU37" i="2"/>
  <c r="AU41" i="2"/>
  <c r="AU45" i="2"/>
  <c r="AU49" i="2"/>
  <c r="AW49" i="2" s="1"/>
  <c r="AU53" i="2"/>
  <c r="AW53" i="2" s="1"/>
  <c r="BB39" i="2"/>
  <c r="BB43" i="2"/>
  <c r="BB47" i="2"/>
  <c r="BB51" i="2"/>
  <c r="BK17" i="2"/>
  <c r="BK21" i="2"/>
  <c r="BK25" i="2"/>
  <c r="BH36" i="2"/>
  <c r="BH44" i="2"/>
  <c r="BR7" i="2"/>
  <c r="BR15" i="2"/>
  <c r="BO42" i="2"/>
  <c r="BO50" i="2"/>
  <c r="CF11" i="2"/>
  <c r="CF15" i="2"/>
  <c r="CF19" i="2"/>
  <c r="CF23" i="2"/>
  <c r="CC42" i="2"/>
  <c r="CC50" i="2"/>
  <c r="CM13" i="2"/>
  <c r="CJ36" i="2"/>
  <c r="CJ40" i="2"/>
  <c r="CJ44" i="2"/>
  <c r="CM44" i="2" s="1"/>
  <c r="CJ48" i="2"/>
  <c r="EJ35" i="2"/>
  <c r="EX35" i="2"/>
  <c r="EC27" i="2"/>
  <c r="EA30" i="2" s="1"/>
  <c r="EC30" i="2" s="1"/>
  <c r="E20" i="3" s="1"/>
  <c r="EJ52" i="2"/>
  <c r="EX43" i="2"/>
  <c r="EQ39" i="2"/>
  <c r="EJ55" i="2"/>
  <c r="EH58" i="2" s="1"/>
  <c r="EJ58" i="2" s="1"/>
  <c r="F21" i="3" s="1"/>
  <c r="EC55" i="2"/>
  <c r="EA58" i="2" s="1"/>
  <c r="EC58" i="2" s="1"/>
  <c r="F20" i="3" s="1"/>
  <c r="DV48" i="2"/>
  <c r="DV50" i="2"/>
  <c r="DV45" i="2"/>
  <c r="DO43" i="2"/>
  <c r="DO46" i="2"/>
  <c r="DO39" i="2"/>
  <c r="DO36" i="2"/>
  <c r="DO55" i="2" s="1"/>
  <c r="DM58" i="2" s="1"/>
  <c r="DO58" i="2" s="1"/>
  <c r="F18" i="3" s="1"/>
  <c r="DO54" i="2"/>
  <c r="DH55" i="2"/>
  <c r="DF58" i="2" s="1"/>
  <c r="DH58" i="2" s="1"/>
  <c r="F17" i="3" s="1"/>
  <c r="DH51" i="2"/>
  <c r="DA42" i="2"/>
  <c r="DA38" i="2"/>
  <c r="DA36" i="2"/>
  <c r="DA55" i="2" s="1"/>
  <c r="CY58" i="2" s="1"/>
  <c r="DA58" i="2" s="1"/>
  <c r="F16" i="3" s="1"/>
  <c r="CT45" i="2"/>
  <c r="CT37" i="2"/>
  <c r="CT49" i="2"/>
  <c r="CT41" i="2"/>
  <c r="CT48" i="2"/>
  <c r="EQ35" i="2"/>
  <c r="CT51" i="2"/>
  <c r="CT53" i="2"/>
  <c r="CT35" i="2"/>
  <c r="CJ49" i="2"/>
  <c r="CM49" i="2" s="1"/>
  <c r="CM18" i="2"/>
  <c r="CM25" i="2"/>
  <c r="CK46" i="2"/>
  <c r="CM26" i="2"/>
  <c r="CM9" i="2"/>
  <c r="CK39" i="2"/>
  <c r="CJ52" i="2"/>
  <c r="CM52" i="2" s="1"/>
  <c r="CM46" i="2"/>
  <c r="CM21" i="2"/>
  <c r="CM24" i="2"/>
  <c r="CJ38" i="2"/>
  <c r="CM38" i="2" s="1"/>
  <c r="CK43" i="2"/>
  <c r="CK50" i="2"/>
  <c r="CM50" i="2" s="1"/>
  <c r="CC48" i="2"/>
  <c r="CF7" i="2"/>
  <c r="CD39" i="2"/>
  <c r="CD43" i="2"/>
  <c r="CD47" i="2"/>
  <c r="CD51" i="2"/>
  <c r="CC40" i="2"/>
  <c r="CF8" i="2"/>
  <c r="CF12" i="2"/>
  <c r="CF16" i="2"/>
  <c r="CF20" i="2"/>
  <c r="CF24" i="2"/>
  <c r="CC39" i="2"/>
  <c r="CF39" i="2" s="1"/>
  <c r="CC47" i="2"/>
  <c r="CF18" i="2"/>
  <c r="CD40" i="2"/>
  <c r="CF17" i="2"/>
  <c r="CF21" i="2"/>
  <c r="CD35" i="2"/>
  <c r="CF26" i="2"/>
  <c r="CC49" i="2"/>
  <c r="CF49" i="2" s="1"/>
  <c r="CF25" i="2"/>
  <c r="CC36" i="2"/>
  <c r="CD44" i="2"/>
  <c r="CD48" i="2"/>
  <c r="CC54" i="2"/>
  <c r="CF54" i="2" s="1"/>
  <c r="CC41" i="2"/>
  <c r="CF10" i="2"/>
  <c r="CF22" i="2"/>
  <c r="CD37" i="2"/>
  <c r="CF37" i="2" s="1"/>
  <c r="CD41" i="2"/>
  <c r="CC44" i="2"/>
  <c r="CD52" i="2"/>
  <c r="CF52" i="2" s="1"/>
  <c r="BY18" i="2"/>
  <c r="BV53" i="2"/>
  <c r="BY8" i="2"/>
  <c r="BY12" i="2"/>
  <c r="BY16" i="2"/>
  <c r="BY20" i="2"/>
  <c r="BV37" i="2"/>
  <c r="BV36" i="2"/>
  <c r="BV44" i="2"/>
  <c r="BY44" i="2" s="1"/>
  <c r="BW37" i="2"/>
  <c r="BW49" i="2"/>
  <c r="BW53" i="2"/>
  <c r="BY53" i="2" s="1"/>
  <c r="BY10" i="2"/>
  <c r="BY14" i="2"/>
  <c r="BY22" i="2"/>
  <c r="BY26" i="2"/>
  <c r="BV42" i="2"/>
  <c r="BY42" i="2" s="1"/>
  <c r="BW36" i="2"/>
  <c r="BW40" i="2"/>
  <c r="BW44" i="2"/>
  <c r="BW48" i="2"/>
  <c r="BW52" i="2"/>
  <c r="BY37" i="2"/>
  <c r="BV38" i="2"/>
  <c r="BY38" i="2" s="1"/>
  <c r="BV46" i="2"/>
  <c r="BY46" i="2" s="1"/>
  <c r="BY9" i="2"/>
  <c r="BW35" i="2"/>
  <c r="BW42" i="2"/>
  <c r="BW46" i="2"/>
  <c r="BV49" i="2"/>
  <c r="BY21" i="2"/>
  <c r="BY25" i="2"/>
  <c r="BW39" i="2"/>
  <c r="BV45" i="2"/>
  <c r="BW50" i="2"/>
  <c r="BW54" i="2"/>
  <c r="BV50" i="2"/>
  <c r="BV39" i="2"/>
  <c r="BV54" i="2"/>
  <c r="BW41" i="2"/>
  <c r="BW45" i="2"/>
  <c r="BV47" i="2"/>
  <c r="BV52" i="2"/>
  <c r="BY13" i="2"/>
  <c r="BY17" i="2"/>
  <c r="BY24" i="2"/>
  <c r="BV40" i="2"/>
  <c r="BY40" i="2" s="1"/>
  <c r="BP39" i="2"/>
  <c r="BP43" i="2"/>
  <c r="BP47" i="2"/>
  <c r="BP51" i="2"/>
  <c r="BR8" i="2"/>
  <c r="BR12" i="2"/>
  <c r="BR16" i="2"/>
  <c r="BR20" i="2"/>
  <c r="BR24" i="2"/>
  <c r="BO47" i="2"/>
  <c r="BR47" i="2" s="1"/>
  <c r="BO48" i="2"/>
  <c r="BR26" i="2"/>
  <c r="BR23" i="2"/>
  <c r="BR9" i="2"/>
  <c r="BR13" i="2"/>
  <c r="BP36" i="2"/>
  <c r="BR36" i="2" s="1"/>
  <c r="BP40" i="2"/>
  <c r="BR40" i="2" s="1"/>
  <c r="BO38" i="2"/>
  <c r="BO53" i="2"/>
  <c r="BR17" i="2"/>
  <c r="BR21" i="2"/>
  <c r="BO49" i="2"/>
  <c r="BR10" i="2"/>
  <c r="BP37" i="2"/>
  <c r="BR37" i="2" s="1"/>
  <c r="BP41" i="2"/>
  <c r="BP44" i="2"/>
  <c r="BP48" i="2"/>
  <c r="BR48" i="2" s="1"/>
  <c r="BO41" i="2"/>
  <c r="BR11" i="2"/>
  <c r="BR18" i="2"/>
  <c r="BO37" i="2"/>
  <c r="BO40" i="2"/>
  <c r="BO44" i="2"/>
  <c r="BO54" i="2"/>
  <c r="BR54" i="2" s="1"/>
  <c r="BR19" i="2"/>
  <c r="BP38" i="2"/>
  <c r="BP42" i="2"/>
  <c r="BR42" i="2" s="1"/>
  <c r="BP45" i="2"/>
  <c r="BR45" i="2" s="1"/>
  <c r="BP49" i="2"/>
  <c r="BP52" i="2"/>
  <c r="BR52" i="2" s="1"/>
  <c r="BK49" i="2"/>
  <c r="BH46" i="2"/>
  <c r="BK46" i="2" s="1"/>
  <c r="BH54" i="2"/>
  <c r="BK54" i="2" s="1"/>
  <c r="BK10" i="2"/>
  <c r="BI51" i="2"/>
  <c r="BH42" i="2"/>
  <c r="BK11" i="2"/>
  <c r="BK18" i="2"/>
  <c r="BH40" i="2"/>
  <c r="BK40" i="2" s="1"/>
  <c r="BI45" i="2"/>
  <c r="BK45" i="2" s="1"/>
  <c r="BI49" i="2"/>
  <c r="BH52" i="2"/>
  <c r="BH38" i="2"/>
  <c r="BH53" i="2"/>
  <c r="BH50" i="2"/>
  <c r="BK19" i="2"/>
  <c r="BI38" i="2"/>
  <c r="BI42" i="2"/>
  <c r="BK42" i="2" s="1"/>
  <c r="BH48" i="2"/>
  <c r="BI53" i="2"/>
  <c r="BD13" i="2"/>
  <c r="BD21" i="2"/>
  <c r="BB35" i="2"/>
  <c r="BB40" i="2"/>
  <c r="BD40" i="2" s="1"/>
  <c r="BA42" i="2"/>
  <c r="BD42" i="2" s="1"/>
  <c r="BA47" i="2"/>
  <c r="BA36" i="2"/>
  <c r="BA40" i="2"/>
  <c r="BB44" i="2"/>
  <c r="BB48" i="2"/>
  <c r="BB37" i="2"/>
  <c r="BB41" i="2"/>
  <c r="BD41" i="2" s="1"/>
  <c r="BA44" i="2"/>
  <c r="BA48" i="2"/>
  <c r="BD48" i="2" s="1"/>
  <c r="BD10" i="2"/>
  <c r="BD17" i="2"/>
  <c r="BA49" i="2"/>
  <c r="BB53" i="2"/>
  <c r="BD53" i="2" s="1"/>
  <c r="BD18" i="2"/>
  <c r="BD25" i="2"/>
  <c r="BD37" i="2"/>
  <c r="BD26" i="2"/>
  <c r="BB36" i="2"/>
  <c r="BA54" i="2"/>
  <c r="BB38" i="2"/>
  <c r="BB42" i="2"/>
  <c r="BB45" i="2"/>
  <c r="BB49" i="2"/>
  <c r="BD49" i="2" s="1"/>
  <c r="BB52" i="2"/>
  <c r="BD9" i="2"/>
  <c r="BA45" i="2"/>
  <c r="BA52" i="2"/>
  <c r="AW10" i="2"/>
  <c r="AT54" i="2"/>
  <c r="AW18" i="2"/>
  <c r="AT40" i="2"/>
  <c r="AW40" i="2" s="1"/>
  <c r="AW52" i="2"/>
  <c r="AW19" i="2"/>
  <c r="AW26" i="2"/>
  <c r="AU38" i="2"/>
  <c r="AT48" i="2"/>
  <c r="AW8" i="2"/>
  <c r="AT37" i="2"/>
  <c r="AW37" i="2" s="1"/>
  <c r="AT42" i="2"/>
  <c r="AU50" i="2"/>
  <c r="AU39" i="2"/>
  <c r="AT41" i="2"/>
  <c r="AW41" i="2" s="1"/>
  <c r="AW45" i="2"/>
  <c r="AT50" i="2"/>
  <c r="AW9" i="2"/>
  <c r="AW13" i="2"/>
  <c r="AW20" i="2"/>
  <c r="AW24" i="2"/>
  <c r="AT39" i="2"/>
  <c r="AW39" i="2" s="1"/>
  <c r="AU43" i="2"/>
  <c r="AU47" i="2"/>
  <c r="AW47" i="2" s="1"/>
  <c r="AT49" i="2"/>
  <c r="AU54" i="2"/>
  <c r="AN37" i="2"/>
  <c r="AN41" i="2"/>
  <c r="AN45" i="2"/>
  <c r="AN49" i="2"/>
  <c r="AN53" i="2"/>
  <c r="AP53" i="2" s="1"/>
  <c r="AP11" i="2"/>
  <c r="AP15" i="2"/>
  <c r="AP19" i="2"/>
  <c r="AP23" i="2"/>
  <c r="AM54" i="2"/>
  <c r="AP22" i="2"/>
  <c r="AP7" i="2"/>
  <c r="AN38" i="2"/>
  <c r="AN42" i="2"/>
  <c r="AN46" i="2"/>
  <c r="AP26" i="2"/>
  <c r="AN36" i="2"/>
  <c r="AP36" i="2" s="1"/>
  <c r="AM40" i="2"/>
  <c r="AP40" i="2" s="1"/>
  <c r="AP52" i="2"/>
  <c r="AP18" i="2"/>
  <c r="AM37" i="2"/>
  <c r="AP37" i="2" s="1"/>
  <c r="AM42" i="2"/>
  <c r="AN50" i="2"/>
  <c r="AP17" i="2"/>
  <c r="AP24" i="2"/>
  <c r="AN39" i="2"/>
  <c r="AM41" i="2"/>
  <c r="AM45" i="2"/>
  <c r="AM50" i="2"/>
  <c r="AN54" i="2"/>
  <c r="AM48" i="2"/>
  <c r="AP48" i="2" s="1"/>
  <c r="AP14" i="2"/>
  <c r="AP21" i="2"/>
  <c r="AN35" i="2"/>
  <c r="AM38" i="2"/>
  <c r="AN43" i="2"/>
  <c r="AN47" i="2"/>
  <c r="AP47" i="2" s="1"/>
  <c r="AM49" i="2"/>
  <c r="CM40" i="2"/>
  <c r="CM42" i="2"/>
  <c r="CM48" i="2"/>
  <c r="CM45" i="2"/>
  <c r="CJ35" i="2"/>
  <c r="CJ43" i="2"/>
  <c r="CM43" i="2" s="1"/>
  <c r="CJ51" i="2"/>
  <c r="CM51" i="2" s="1"/>
  <c r="CK54" i="2"/>
  <c r="CM54" i="2" s="1"/>
  <c r="CK35" i="2"/>
  <c r="CJ39" i="2"/>
  <c r="CJ47" i="2"/>
  <c r="CM47" i="2" s="1"/>
  <c r="CF42" i="2"/>
  <c r="CF50" i="2"/>
  <c r="CF45" i="2"/>
  <c r="CF53" i="2"/>
  <c r="CD36" i="2"/>
  <c r="CC35" i="2"/>
  <c r="CF35" i="2" s="1"/>
  <c r="CC43" i="2"/>
  <c r="CC38" i="2"/>
  <c r="CC46" i="2"/>
  <c r="CF46" i="2" s="1"/>
  <c r="CC51" i="2"/>
  <c r="CF51" i="2" s="1"/>
  <c r="BY47" i="2"/>
  <c r="BY36" i="2"/>
  <c r="BV51" i="2"/>
  <c r="BY51" i="2" s="1"/>
  <c r="BV48" i="2"/>
  <c r="BV41" i="2"/>
  <c r="BV35" i="2"/>
  <c r="BY35" i="2" s="1"/>
  <c r="BV43" i="2"/>
  <c r="BY43" i="2" s="1"/>
  <c r="BR53" i="2"/>
  <c r="BR50" i="2"/>
  <c r="BO43" i="2"/>
  <c r="BO51" i="2"/>
  <c r="BR51" i="2" s="1"/>
  <c r="BP35" i="2"/>
  <c r="BO46" i="2"/>
  <c r="BO39" i="2"/>
  <c r="BO35" i="2"/>
  <c r="BK36" i="2"/>
  <c r="BK50" i="2"/>
  <c r="BK44" i="2"/>
  <c r="BI52" i="2"/>
  <c r="BK52" i="2" s="1"/>
  <c r="BH51" i="2"/>
  <c r="BI35" i="2"/>
  <c r="BH39" i="2"/>
  <c r="BK39" i="2" s="1"/>
  <c r="BH47" i="2"/>
  <c r="BK47" i="2" s="1"/>
  <c r="BH35" i="2"/>
  <c r="BH43" i="2"/>
  <c r="BK43" i="2" s="1"/>
  <c r="BD39" i="2"/>
  <c r="BA38" i="2"/>
  <c r="BA46" i="2"/>
  <c r="BD46" i="2" s="1"/>
  <c r="BA35" i="2"/>
  <c r="BA43" i="2"/>
  <c r="BD43" i="2" s="1"/>
  <c r="BA51" i="2"/>
  <c r="BD51" i="2" s="1"/>
  <c r="BB54" i="2"/>
  <c r="AW48" i="2"/>
  <c r="AW42" i="2"/>
  <c r="AW50" i="2"/>
  <c r="AW44" i="2"/>
  <c r="AU36" i="2"/>
  <c r="AT38" i="2"/>
  <c r="AW38" i="2" s="1"/>
  <c r="AT46" i="2"/>
  <c r="AW46" i="2" s="1"/>
  <c r="AT43" i="2"/>
  <c r="AT35" i="2"/>
  <c r="AW35" i="2" s="1"/>
  <c r="AT51" i="2"/>
  <c r="AW51" i="2" s="1"/>
  <c r="AP44" i="2"/>
  <c r="AM46" i="2"/>
  <c r="AN51" i="2"/>
  <c r="AM51" i="2"/>
  <c r="AM39" i="2"/>
  <c r="AM35" i="2"/>
  <c r="AP35" i="2" s="1"/>
  <c r="AM43" i="2"/>
  <c r="AH58" i="2"/>
  <c r="AE54" i="2"/>
  <c r="AF54" i="2" s="1"/>
  <c r="AD54" i="2"/>
  <c r="AE53" i="2"/>
  <c r="AD53" i="2"/>
  <c r="AE52" i="2"/>
  <c r="AD52" i="2"/>
  <c r="AE51" i="2"/>
  <c r="AD51" i="2"/>
  <c r="AE50" i="2"/>
  <c r="AD50" i="2"/>
  <c r="AE49" i="2"/>
  <c r="AD49" i="2"/>
  <c r="AE48" i="2"/>
  <c r="AD48" i="2"/>
  <c r="AE47" i="2"/>
  <c r="AD47" i="2"/>
  <c r="AE46" i="2"/>
  <c r="AD46" i="2"/>
  <c r="AE45" i="2"/>
  <c r="AD45" i="2"/>
  <c r="AE44" i="2"/>
  <c r="AD44" i="2"/>
  <c r="AE43" i="2"/>
  <c r="AD43" i="2"/>
  <c r="AE42" i="2"/>
  <c r="AD42" i="2"/>
  <c r="AE41" i="2"/>
  <c r="AD41" i="2"/>
  <c r="AG42" i="2" s="1"/>
  <c r="AE40" i="2"/>
  <c r="AD40" i="2"/>
  <c r="AE39" i="2"/>
  <c r="AD39" i="2"/>
  <c r="AE38" i="2"/>
  <c r="AD38" i="2"/>
  <c r="AE37" i="2"/>
  <c r="AD37" i="2"/>
  <c r="AG38" i="2" s="1"/>
  <c r="AE36" i="2"/>
  <c r="AD36" i="2"/>
  <c r="AE35" i="2"/>
  <c r="AD35" i="2"/>
  <c r="AG35" i="2" s="1"/>
  <c r="AE34" i="2"/>
  <c r="AD34" i="2"/>
  <c r="AH30" i="2"/>
  <c r="AG26" i="2"/>
  <c r="AF26" i="2"/>
  <c r="AG25" i="2"/>
  <c r="AF25" i="2"/>
  <c r="AG24" i="2"/>
  <c r="AF24" i="2"/>
  <c r="AG23" i="2"/>
  <c r="AF23" i="2"/>
  <c r="AG22" i="2"/>
  <c r="AF22" i="2"/>
  <c r="AG21" i="2"/>
  <c r="AF21" i="2"/>
  <c r="AG20" i="2"/>
  <c r="AF20" i="2"/>
  <c r="AG19" i="2"/>
  <c r="AF19" i="2"/>
  <c r="AG18" i="2"/>
  <c r="AF18" i="2"/>
  <c r="AG17" i="2"/>
  <c r="AF17" i="2"/>
  <c r="AG16" i="2"/>
  <c r="AF16" i="2"/>
  <c r="AG15" i="2"/>
  <c r="AF15" i="2"/>
  <c r="AG14" i="2"/>
  <c r="AF14" i="2"/>
  <c r="AG13" i="2"/>
  <c r="AF13" i="2"/>
  <c r="AG12" i="2"/>
  <c r="AF12" i="2"/>
  <c r="AG11" i="2"/>
  <c r="AF11" i="2"/>
  <c r="AG10" i="2"/>
  <c r="AF10" i="2"/>
  <c r="AG9" i="2"/>
  <c r="AF9" i="2"/>
  <c r="AG8" i="2"/>
  <c r="AF8" i="2"/>
  <c r="AG7" i="2"/>
  <c r="AF7" i="2"/>
  <c r="AA58" i="2"/>
  <c r="X54" i="2"/>
  <c r="W54" i="2"/>
  <c r="X53" i="2"/>
  <c r="W53" i="2"/>
  <c r="X52" i="2"/>
  <c r="W52" i="2"/>
  <c r="X51" i="2"/>
  <c r="W51" i="2"/>
  <c r="X50" i="2"/>
  <c r="W50" i="2"/>
  <c r="X49" i="2"/>
  <c r="W49" i="2"/>
  <c r="X48" i="2"/>
  <c r="W48" i="2"/>
  <c r="X47" i="2"/>
  <c r="W47" i="2"/>
  <c r="X46" i="2"/>
  <c r="W46" i="2"/>
  <c r="Z47" i="2" s="1"/>
  <c r="X45" i="2"/>
  <c r="W45" i="2"/>
  <c r="X44" i="2"/>
  <c r="W44" i="2"/>
  <c r="X43" i="2"/>
  <c r="W43" i="2"/>
  <c r="X42" i="2"/>
  <c r="W42" i="2"/>
  <c r="X41" i="2"/>
  <c r="W41" i="2"/>
  <c r="X40" i="2"/>
  <c r="W40" i="2"/>
  <c r="X39" i="2"/>
  <c r="W39" i="2"/>
  <c r="X38" i="2"/>
  <c r="W38" i="2"/>
  <c r="Z39" i="2" s="1"/>
  <c r="X37" i="2"/>
  <c r="W37" i="2"/>
  <c r="X36" i="2"/>
  <c r="W36" i="2"/>
  <c r="X35" i="2"/>
  <c r="W35" i="2"/>
  <c r="X34" i="2"/>
  <c r="W34" i="2"/>
  <c r="AA30" i="2"/>
  <c r="Z26" i="2"/>
  <c r="Y26" i="2"/>
  <c r="Z25" i="2"/>
  <c r="Y25" i="2"/>
  <c r="Z24" i="2"/>
  <c r="Y24" i="2"/>
  <c r="AB24" i="2" s="1"/>
  <c r="Z23" i="2"/>
  <c r="Y23" i="2"/>
  <c r="Z22" i="2"/>
  <c r="Y22" i="2"/>
  <c r="Z21" i="2"/>
  <c r="Y21" i="2"/>
  <c r="Z20" i="2"/>
  <c r="Y20" i="2"/>
  <c r="AB20" i="2" s="1"/>
  <c r="Z19" i="2"/>
  <c r="Y19" i="2"/>
  <c r="Z18" i="2"/>
  <c r="Y18" i="2"/>
  <c r="Z17" i="2"/>
  <c r="Y17" i="2"/>
  <c r="Z16" i="2"/>
  <c r="Y16" i="2"/>
  <c r="AB16" i="2" s="1"/>
  <c r="Z15" i="2"/>
  <c r="Y15" i="2"/>
  <c r="Z14" i="2"/>
  <c r="Y14" i="2"/>
  <c r="Z13" i="2"/>
  <c r="Y13" i="2"/>
  <c r="Z12" i="2"/>
  <c r="Y12" i="2"/>
  <c r="AB12" i="2" s="1"/>
  <c r="Z11" i="2"/>
  <c r="Y11" i="2"/>
  <c r="Z10" i="2"/>
  <c r="Y10" i="2"/>
  <c r="Z9" i="2"/>
  <c r="Y9" i="2"/>
  <c r="Z8" i="2"/>
  <c r="Y8" i="2"/>
  <c r="AB8" i="2" s="1"/>
  <c r="Z7" i="2"/>
  <c r="Y7" i="2"/>
  <c r="T58" i="2"/>
  <c r="Q54" i="2"/>
  <c r="P54" i="2"/>
  <c r="Q53" i="2"/>
  <c r="P53" i="2"/>
  <c r="S54" i="2" s="1"/>
  <c r="Q52" i="2"/>
  <c r="P52" i="2"/>
  <c r="S53" i="2" s="1"/>
  <c r="Q51" i="2"/>
  <c r="P51" i="2"/>
  <c r="Q50" i="2"/>
  <c r="P50" i="2"/>
  <c r="Q49" i="2"/>
  <c r="P49" i="2"/>
  <c r="Q48" i="2"/>
  <c r="P48" i="2"/>
  <c r="S49" i="2" s="1"/>
  <c r="Q47" i="2"/>
  <c r="P47" i="2"/>
  <c r="Q46" i="2"/>
  <c r="P46" i="2"/>
  <c r="Q45" i="2"/>
  <c r="P45" i="2"/>
  <c r="S46" i="2" s="1"/>
  <c r="Q44" i="2"/>
  <c r="P44" i="2"/>
  <c r="S45" i="2" s="1"/>
  <c r="Q43" i="2"/>
  <c r="P43" i="2"/>
  <c r="Q42" i="2"/>
  <c r="P42" i="2"/>
  <c r="Q41" i="2"/>
  <c r="P41" i="2"/>
  <c r="S42" i="2" s="1"/>
  <c r="Q40" i="2"/>
  <c r="R40" i="2" s="1"/>
  <c r="P40" i="2"/>
  <c r="S41" i="2" s="1"/>
  <c r="Q39" i="2"/>
  <c r="P39" i="2"/>
  <c r="Q38" i="2"/>
  <c r="P38" i="2"/>
  <c r="Q37" i="2"/>
  <c r="P37" i="2"/>
  <c r="S38" i="2" s="1"/>
  <c r="Q36" i="2"/>
  <c r="P36" i="2"/>
  <c r="S37" i="2" s="1"/>
  <c r="Q35" i="2"/>
  <c r="P35" i="2"/>
  <c r="Q34" i="2"/>
  <c r="P34" i="2"/>
  <c r="T30" i="2"/>
  <c r="S26" i="2"/>
  <c r="R26" i="2"/>
  <c r="S25" i="2"/>
  <c r="R25" i="2"/>
  <c r="S24" i="2"/>
  <c r="R24" i="2"/>
  <c r="S23" i="2"/>
  <c r="R23" i="2"/>
  <c r="S22" i="2"/>
  <c r="R22" i="2"/>
  <c r="U22" i="2" s="1"/>
  <c r="S21" i="2"/>
  <c r="R21" i="2"/>
  <c r="S20" i="2"/>
  <c r="R20" i="2"/>
  <c r="S19" i="2"/>
  <c r="R19" i="2"/>
  <c r="U19" i="2" s="1"/>
  <c r="S18" i="2"/>
  <c r="R18" i="2"/>
  <c r="S17" i="2"/>
  <c r="R17" i="2"/>
  <c r="S16" i="2"/>
  <c r="R16" i="2"/>
  <c r="S15" i="2"/>
  <c r="R15" i="2"/>
  <c r="U15" i="2" s="1"/>
  <c r="S14" i="2"/>
  <c r="R14" i="2"/>
  <c r="U14" i="2" s="1"/>
  <c r="S13" i="2"/>
  <c r="R13" i="2"/>
  <c r="S12" i="2"/>
  <c r="R12" i="2"/>
  <c r="S11" i="2"/>
  <c r="R11" i="2"/>
  <c r="S10" i="2"/>
  <c r="R10" i="2"/>
  <c r="S9" i="2"/>
  <c r="R9" i="2"/>
  <c r="S8" i="2"/>
  <c r="R8" i="2"/>
  <c r="U8" i="2" s="1"/>
  <c r="S7" i="2"/>
  <c r="R7" i="2"/>
  <c r="U7" i="2" s="1"/>
  <c r="M58" i="2"/>
  <c r="J54" i="2"/>
  <c r="I54" i="2"/>
  <c r="J53" i="2"/>
  <c r="I53" i="2"/>
  <c r="J52" i="2"/>
  <c r="I52" i="2"/>
  <c r="J51" i="2"/>
  <c r="I51" i="2"/>
  <c r="J50" i="2"/>
  <c r="I50" i="2"/>
  <c r="J49" i="2"/>
  <c r="I49" i="2"/>
  <c r="J48" i="2"/>
  <c r="I48" i="2"/>
  <c r="J47" i="2"/>
  <c r="I47" i="2"/>
  <c r="J46" i="2"/>
  <c r="I46" i="2"/>
  <c r="J45" i="2"/>
  <c r="I45" i="2"/>
  <c r="J44" i="2"/>
  <c r="I44" i="2"/>
  <c r="J43" i="2"/>
  <c r="I43" i="2"/>
  <c r="J42" i="2"/>
  <c r="I42" i="2"/>
  <c r="J41" i="2"/>
  <c r="I41" i="2"/>
  <c r="J40" i="2"/>
  <c r="I40" i="2"/>
  <c r="J39" i="2"/>
  <c r="I39" i="2"/>
  <c r="J38" i="2"/>
  <c r="I38" i="2"/>
  <c r="J37" i="2"/>
  <c r="I37" i="2"/>
  <c r="J36" i="2"/>
  <c r="I36" i="2"/>
  <c r="J35" i="2"/>
  <c r="I35" i="2"/>
  <c r="J34" i="2"/>
  <c r="I34" i="2"/>
  <c r="M30" i="2"/>
  <c r="L26" i="2"/>
  <c r="K26" i="2"/>
  <c r="L25" i="2"/>
  <c r="K25" i="2"/>
  <c r="N25" i="2" s="1"/>
  <c r="L24" i="2"/>
  <c r="K24" i="2"/>
  <c r="L23" i="2"/>
  <c r="K23" i="2"/>
  <c r="L22" i="2"/>
  <c r="K22" i="2"/>
  <c r="N22" i="2" s="1"/>
  <c r="L21" i="2"/>
  <c r="K21" i="2"/>
  <c r="N21" i="2" s="1"/>
  <c r="L20" i="2"/>
  <c r="K20" i="2"/>
  <c r="L19" i="2"/>
  <c r="K19" i="2"/>
  <c r="L18" i="2"/>
  <c r="K18" i="2"/>
  <c r="L17" i="2"/>
  <c r="K17" i="2"/>
  <c r="N17" i="2" s="1"/>
  <c r="L16" i="2"/>
  <c r="K16" i="2"/>
  <c r="L15" i="2"/>
  <c r="K15" i="2"/>
  <c r="L14" i="2"/>
  <c r="K14" i="2"/>
  <c r="N14" i="2" s="1"/>
  <c r="L13" i="2"/>
  <c r="K13" i="2"/>
  <c r="N13" i="2" s="1"/>
  <c r="L12" i="2"/>
  <c r="K12" i="2"/>
  <c r="L11" i="2"/>
  <c r="K11" i="2"/>
  <c r="L10" i="2"/>
  <c r="K10" i="2"/>
  <c r="L9" i="2"/>
  <c r="K9" i="2"/>
  <c r="N9" i="2" s="1"/>
  <c r="L8" i="2"/>
  <c r="K8" i="2"/>
  <c r="L7" i="2"/>
  <c r="K7" i="2"/>
  <c r="C35" i="2"/>
  <c r="C36" i="2"/>
  <c r="D36" i="2" s="1"/>
  <c r="C37" i="2"/>
  <c r="C38" i="2"/>
  <c r="C39" i="2"/>
  <c r="C40" i="2"/>
  <c r="C41" i="2"/>
  <c r="C42" i="2"/>
  <c r="C43" i="2"/>
  <c r="C44" i="2"/>
  <c r="D44" i="2" s="1"/>
  <c r="C45" i="2"/>
  <c r="C46" i="2"/>
  <c r="C47" i="2"/>
  <c r="C48" i="2"/>
  <c r="C49" i="2"/>
  <c r="C50" i="2"/>
  <c r="C51" i="2"/>
  <c r="C52" i="2"/>
  <c r="D52" i="2" s="1"/>
  <c r="C53" i="2"/>
  <c r="C54" i="2"/>
  <c r="C34" i="2"/>
  <c r="B35" i="2"/>
  <c r="B36" i="2"/>
  <c r="B37" i="2"/>
  <c r="B38" i="2"/>
  <c r="B39" i="2"/>
  <c r="B40" i="2"/>
  <c r="B41" i="2"/>
  <c r="E41" i="2" s="1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34" i="2"/>
  <c r="F58" i="2"/>
  <c r="F30" i="2"/>
  <c r="E23" i="2"/>
  <c r="E26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4" i="2"/>
  <c r="E25" i="2"/>
  <c r="E8" i="2"/>
  <c r="D24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5" i="2"/>
  <c r="D26" i="2"/>
  <c r="D8" i="2"/>
  <c r="D7" i="2"/>
  <c r="E7" i="2"/>
  <c r="BR44" i="2" l="1"/>
  <c r="K44" i="2"/>
  <c r="K52" i="2"/>
  <c r="U23" i="2"/>
  <c r="R42" i="2"/>
  <c r="AB9" i="2"/>
  <c r="AB13" i="2"/>
  <c r="AB17" i="2"/>
  <c r="AB21" i="2"/>
  <c r="AW36" i="2"/>
  <c r="BD54" i="2"/>
  <c r="BR46" i="2"/>
  <c r="AW27" i="2"/>
  <c r="AU30" i="2" s="1"/>
  <c r="AW30" i="2" s="1"/>
  <c r="E8" i="3" s="1"/>
  <c r="BY49" i="2"/>
  <c r="EQ55" i="2"/>
  <c r="EO58" i="2" s="1"/>
  <c r="EQ58" i="2" s="1"/>
  <c r="F22" i="3" s="1"/>
  <c r="EX55" i="2"/>
  <c r="EV58" i="2" s="1"/>
  <c r="EX58" i="2" s="1"/>
  <c r="F23" i="3" s="1"/>
  <c r="AP39" i="2"/>
  <c r="CF48" i="2"/>
  <c r="CM27" i="2"/>
  <c r="CK30" i="2" s="1"/>
  <c r="CM30" i="2" s="1"/>
  <c r="E14" i="3" s="1"/>
  <c r="G19" i="2"/>
  <c r="S39" i="2"/>
  <c r="S43" i="2"/>
  <c r="AP49" i="2"/>
  <c r="AP54" i="2"/>
  <c r="AP42" i="2"/>
  <c r="BK53" i="2"/>
  <c r="BY50" i="2"/>
  <c r="CF47" i="2"/>
  <c r="BK38" i="2"/>
  <c r="L38" i="2"/>
  <c r="L42" i="2"/>
  <c r="L46" i="2"/>
  <c r="L50" i="2"/>
  <c r="L54" i="2"/>
  <c r="BD35" i="2"/>
  <c r="BR43" i="2"/>
  <c r="AP45" i="2"/>
  <c r="AP38" i="2"/>
  <c r="BD36" i="2"/>
  <c r="BK27" i="2"/>
  <c r="BI30" i="2" s="1"/>
  <c r="BK30" i="2" s="1"/>
  <c r="E10" i="3" s="1"/>
  <c r="AI21" i="2"/>
  <c r="AI25" i="2"/>
  <c r="AF36" i="2"/>
  <c r="AF43" i="2"/>
  <c r="AF52" i="2"/>
  <c r="CF38" i="2"/>
  <c r="AP41" i="2"/>
  <c r="BD47" i="2"/>
  <c r="BK48" i="2"/>
  <c r="CT55" i="2"/>
  <c r="CR58" i="2" s="1"/>
  <c r="CT58" i="2" s="1"/>
  <c r="F15" i="3" s="1"/>
  <c r="CM35" i="2"/>
  <c r="CM55" i="2" s="1"/>
  <c r="CK58" i="2" s="1"/>
  <c r="CM58" i="2" s="1"/>
  <c r="F14" i="3" s="1"/>
  <c r="CM39" i="2"/>
  <c r="CF27" i="2"/>
  <c r="CD30" i="2" s="1"/>
  <c r="CF30" i="2" s="1"/>
  <c r="E13" i="3" s="1"/>
  <c r="CF41" i="2"/>
  <c r="CF36" i="2"/>
  <c r="CF55" i="2" s="1"/>
  <c r="CD58" i="2" s="1"/>
  <c r="CF58" i="2" s="1"/>
  <c r="F13" i="3" s="1"/>
  <c r="CF40" i="2"/>
  <c r="CF44" i="2"/>
  <c r="CF43" i="2"/>
  <c r="BY27" i="2"/>
  <c r="BW30" i="2" s="1"/>
  <c r="BY30" i="2" s="1"/>
  <c r="E12" i="3" s="1"/>
  <c r="BY54" i="2"/>
  <c r="BY41" i="2"/>
  <c r="BY48" i="2"/>
  <c r="BY39" i="2"/>
  <c r="BY52" i="2"/>
  <c r="BY45" i="2"/>
  <c r="BR27" i="2"/>
  <c r="BP30" i="2" s="1"/>
  <c r="BR30" i="2" s="1"/>
  <c r="E11" i="3" s="1"/>
  <c r="BR39" i="2"/>
  <c r="BR41" i="2"/>
  <c r="BR49" i="2"/>
  <c r="BR35" i="2"/>
  <c r="BR38" i="2"/>
  <c r="BK51" i="2"/>
  <c r="BK35" i="2"/>
  <c r="BD44" i="2"/>
  <c r="BD27" i="2"/>
  <c r="BB30" i="2" s="1"/>
  <c r="BD30" i="2" s="1"/>
  <c r="E9" i="3" s="1"/>
  <c r="BD52" i="2"/>
  <c r="BD45" i="2"/>
  <c r="BD38" i="2"/>
  <c r="AW54" i="2"/>
  <c r="AW43" i="2"/>
  <c r="AP46" i="2"/>
  <c r="AP27" i="2"/>
  <c r="AN30" i="2" s="1"/>
  <c r="AP30" i="2" s="1"/>
  <c r="E7" i="3" s="1"/>
  <c r="AP51" i="2"/>
  <c r="AP50" i="2"/>
  <c r="AP43" i="2"/>
  <c r="AG37" i="2"/>
  <c r="AG41" i="2"/>
  <c r="AG45" i="2"/>
  <c r="AG49" i="2"/>
  <c r="AG53" i="2"/>
  <c r="AI10" i="2"/>
  <c r="AI14" i="2"/>
  <c r="AI18" i="2"/>
  <c r="AI22" i="2"/>
  <c r="AI26" i="2"/>
  <c r="AI11" i="2"/>
  <c r="AI19" i="2"/>
  <c r="AI8" i="2"/>
  <c r="AI12" i="2"/>
  <c r="AI16" i="2"/>
  <c r="AI20" i="2"/>
  <c r="AF47" i="2"/>
  <c r="AI52" i="2"/>
  <c r="AG40" i="2"/>
  <c r="AG44" i="2"/>
  <c r="AG48" i="2"/>
  <c r="AG52" i="2"/>
  <c r="Z36" i="2"/>
  <c r="Z52" i="2"/>
  <c r="AB18" i="2"/>
  <c r="Y40" i="2"/>
  <c r="AB40" i="2" s="1"/>
  <c r="Y54" i="2"/>
  <c r="AB11" i="2"/>
  <c r="AB15" i="2"/>
  <c r="AB19" i="2"/>
  <c r="AB23" i="2"/>
  <c r="Z38" i="2"/>
  <c r="Z42" i="2"/>
  <c r="Z46" i="2"/>
  <c r="Z50" i="2"/>
  <c r="Z54" i="2"/>
  <c r="AB54" i="2" s="1"/>
  <c r="AB7" i="2"/>
  <c r="Y44" i="2"/>
  <c r="Y52" i="2"/>
  <c r="AB14" i="2"/>
  <c r="Z41" i="2"/>
  <c r="Z45" i="2"/>
  <c r="Z49" i="2"/>
  <c r="AB26" i="2"/>
  <c r="D39" i="2"/>
  <c r="R53" i="2"/>
  <c r="Y37" i="2"/>
  <c r="Y45" i="2"/>
  <c r="E46" i="2"/>
  <c r="G46" i="2" s="1"/>
  <c r="U9" i="2"/>
  <c r="U17" i="2"/>
  <c r="R44" i="2"/>
  <c r="R52" i="2"/>
  <c r="U52" i="2" s="1"/>
  <c r="AB10" i="2"/>
  <c r="AB22" i="2"/>
  <c r="Z37" i="2"/>
  <c r="Z43" i="2"/>
  <c r="Z48" i="2"/>
  <c r="Y50" i="2"/>
  <c r="AB50" i="2" s="1"/>
  <c r="AI13" i="2"/>
  <c r="AI17" i="2"/>
  <c r="AF39" i="2"/>
  <c r="AG47" i="2"/>
  <c r="AG51" i="2"/>
  <c r="AF53" i="2"/>
  <c r="U18" i="2"/>
  <c r="Y48" i="2"/>
  <c r="Y41" i="2"/>
  <c r="AI15" i="2"/>
  <c r="AF44" i="2"/>
  <c r="U12" i="2"/>
  <c r="U16" i="2"/>
  <c r="U20" i="2"/>
  <c r="U24" i="2"/>
  <c r="R54" i="2"/>
  <c r="U54" i="2" s="1"/>
  <c r="Z35" i="2"/>
  <c r="Y38" i="2"/>
  <c r="Y49" i="2"/>
  <c r="AB49" i="2" s="1"/>
  <c r="AI23" i="2"/>
  <c r="AF37" i="2"/>
  <c r="AF42" i="2"/>
  <c r="AI42" i="2" s="1"/>
  <c r="AG46" i="2"/>
  <c r="AG50" i="2"/>
  <c r="AF51" i="2"/>
  <c r="D46" i="2"/>
  <c r="AI7" i="2"/>
  <c r="AF40" i="2"/>
  <c r="AI40" i="2" s="1"/>
  <c r="AF48" i="2"/>
  <c r="AI48" i="2" s="1"/>
  <c r="K42" i="2"/>
  <c r="N42" i="2" s="1"/>
  <c r="K50" i="2"/>
  <c r="N50" i="2" s="1"/>
  <c r="S48" i="2"/>
  <c r="S52" i="2"/>
  <c r="AB25" i="2"/>
  <c r="Y36" i="2"/>
  <c r="Z40" i="2"/>
  <c r="Y42" i="2"/>
  <c r="Y46" i="2"/>
  <c r="Z51" i="2"/>
  <c r="Y53" i="2"/>
  <c r="AI9" i="2"/>
  <c r="AI24" i="2"/>
  <c r="AF35" i="2"/>
  <c r="AI35" i="2" s="1"/>
  <c r="AG39" i="2"/>
  <c r="AG43" i="2"/>
  <c r="AI43" i="2" s="1"/>
  <c r="AF45" i="2"/>
  <c r="AI45" i="2" s="1"/>
  <c r="AF50" i="2"/>
  <c r="AI50" i="2" s="1"/>
  <c r="AG54" i="2"/>
  <c r="AI54" i="2" s="1"/>
  <c r="R37" i="2"/>
  <c r="U37" i="2" s="1"/>
  <c r="R48" i="2"/>
  <c r="U13" i="2"/>
  <c r="R41" i="2"/>
  <c r="U41" i="2" s="1"/>
  <c r="R45" i="2"/>
  <c r="U45" i="2" s="1"/>
  <c r="S50" i="2"/>
  <c r="U50" i="2" s="1"/>
  <c r="S47" i="2"/>
  <c r="R50" i="2"/>
  <c r="U10" i="2"/>
  <c r="U21" i="2"/>
  <c r="S36" i="2"/>
  <c r="S40" i="2"/>
  <c r="U40" i="2" s="1"/>
  <c r="R47" i="2"/>
  <c r="U47" i="2" s="1"/>
  <c r="R49" i="2"/>
  <c r="U49" i="2" s="1"/>
  <c r="U26" i="2"/>
  <c r="R38" i="2"/>
  <c r="U38" i="2" s="1"/>
  <c r="U11" i="2"/>
  <c r="U25" i="2"/>
  <c r="R36" i="2"/>
  <c r="U36" i="2" s="1"/>
  <c r="S44" i="2"/>
  <c r="S51" i="2"/>
  <c r="N11" i="2"/>
  <c r="N15" i="2"/>
  <c r="N19" i="2"/>
  <c r="N23" i="2"/>
  <c r="L40" i="2"/>
  <c r="L44" i="2"/>
  <c r="L48" i="2"/>
  <c r="L52" i="2"/>
  <c r="N52" i="2" s="1"/>
  <c r="N7" i="2"/>
  <c r="L39" i="2"/>
  <c r="L43" i="2"/>
  <c r="L47" i="2"/>
  <c r="L51" i="2"/>
  <c r="N44" i="2"/>
  <c r="K40" i="2"/>
  <c r="N18" i="2"/>
  <c r="K39" i="2"/>
  <c r="AG36" i="2"/>
  <c r="AI36" i="2" s="1"/>
  <c r="AF41" i="2"/>
  <c r="AF49" i="2"/>
  <c r="AI49" i="2" s="1"/>
  <c r="AF38" i="2"/>
  <c r="AI38" i="2" s="1"/>
  <c r="AF46" i="2"/>
  <c r="Y35" i="2"/>
  <c r="Y43" i="2"/>
  <c r="Z53" i="2"/>
  <c r="Y39" i="2"/>
  <c r="AB39" i="2" s="1"/>
  <c r="Y47" i="2"/>
  <c r="AB47" i="2" s="1"/>
  <c r="Z44" i="2"/>
  <c r="Y51" i="2"/>
  <c r="U53" i="2"/>
  <c r="U44" i="2"/>
  <c r="U42" i="2"/>
  <c r="R46" i="2"/>
  <c r="U46" i="2" s="1"/>
  <c r="R35" i="2"/>
  <c r="R43" i="2"/>
  <c r="S35" i="2"/>
  <c r="R39" i="2"/>
  <c r="U39" i="2" s="1"/>
  <c r="R51" i="2"/>
  <c r="L37" i="2"/>
  <c r="L41" i="2"/>
  <c r="L45" i="2"/>
  <c r="L49" i="2"/>
  <c r="L53" i="2"/>
  <c r="N8" i="2"/>
  <c r="N12" i="2"/>
  <c r="N16" i="2"/>
  <c r="N20" i="2"/>
  <c r="N24" i="2"/>
  <c r="L35" i="2"/>
  <c r="N26" i="2"/>
  <c r="K48" i="2"/>
  <c r="K37" i="2"/>
  <c r="K41" i="2"/>
  <c r="K45" i="2"/>
  <c r="K49" i="2"/>
  <c r="K53" i="2"/>
  <c r="N10" i="2"/>
  <c r="K47" i="2"/>
  <c r="K36" i="2"/>
  <c r="K54" i="2"/>
  <c r="N54" i="2" s="1"/>
  <c r="L36" i="2"/>
  <c r="K51" i="2"/>
  <c r="N51" i="2" s="1"/>
  <c r="K38" i="2"/>
  <c r="K46" i="2"/>
  <c r="K35" i="2"/>
  <c r="K43" i="2"/>
  <c r="D38" i="2"/>
  <c r="G38" i="2" s="1"/>
  <c r="G17" i="2"/>
  <c r="G9" i="2"/>
  <c r="D47" i="2"/>
  <c r="E39" i="2"/>
  <c r="E38" i="2"/>
  <c r="E37" i="2"/>
  <c r="G20" i="2"/>
  <c r="E52" i="2"/>
  <c r="G52" i="2" s="1"/>
  <c r="E44" i="2"/>
  <c r="G44" i="2" s="1"/>
  <c r="E36" i="2"/>
  <c r="G36" i="2" s="1"/>
  <c r="D51" i="2"/>
  <c r="G51" i="2" s="1"/>
  <c r="D43" i="2"/>
  <c r="E42" i="2"/>
  <c r="D49" i="2"/>
  <c r="D41" i="2"/>
  <c r="G41" i="2" s="1"/>
  <c r="G12" i="2"/>
  <c r="G11" i="2"/>
  <c r="D40" i="2"/>
  <c r="G18" i="2"/>
  <c r="G10" i="2"/>
  <c r="G26" i="2"/>
  <c r="E54" i="2"/>
  <c r="D53" i="2"/>
  <c r="G53" i="2" s="1"/>
  <c r="D45" i="2"/>
  <c r="G45" i="2" s="1"/>
  <c r="D37" i="2"/>
  <c r="G37" i="2" s="1"/>
  <c r="G25" i="2"/>
  <c r="G16" i="2"/>
  <c r="E45" i="2"/>
  <c r="E51" i="2"/>
  <c r="E50" i="2"/>
  <c r="D42" i="2"/>
  <c r="G42" i="2" s="1"/>
  <c r="E49" i="2"/>
  <c r="E47" i="2"/>
  <c r="D54" i="2"/>
  <c r="E53" i="2"/>
  <c r="E35" i="2"/>
  <c r="E43" i="2"/>
  <c r="G43" i="2" s="1"/>
  <c r="G39" i="2"/>
  <c r="E48" i="2"/>
  <c r="G48" i="2" s="1"/>
  <c r="G21" i="2"/>
  <c r="G13" i="2"/>
  <c r="D35" i="2"/>
  <c r="D50" i="2"/>
  <c r="D48" i="2"/>
  <c r="E40" i="2"/>
  <c r="G24" i="2"/>
  <c r="G23" i="2"/>
  <c r="G15" i="2"/>
  <c r="G8" i="2"/>
  <c r="G22" i="2"/>
  <c r="G14" i="2"/>
  <c r="G7" i="2"/>
  <c r="AB36" i="2" l="1"/>
  <c r="BD55" i="2"/>
  <c r="BB58" i="2" s="1"/>
  <c r="BD58" i="2" s="1"/>
  <c r="F9" i="3" s="1"/>
  <c r="AI37" i="2"/>
  <c r="AP55" i="2"/>
  <c r="AN58" i="2" s="1"/>
  <c r="AP58" i="2" s="1"/>
  <c r="F7" i="3" s="1"/>
  <c r="AB52" i="2"/>
  <c r="G40" i="2"/>
  <c r="AB38" i="2"/>
  <c r="G47" i="2"/>
  <c r="BK55" i="2"/>
  <c r="BI58" i="2" s="1"/>
  <c r="BK58" i="2" s="1"/>
  <c r="F10" i="3" s="1"/>
  <c r="U43" i="2"/>
  <c r="N46" i="2"/>
  <c r="AI41" i="2"/>
  <c r="N38" i="2"/>
  <c r="AW55" i="2"/>
  <c r="AU58" i="2" s="1"/>
  <c r="AW58" i="2" s="1"/>
  <c r="F8" i="3" s="1"/>
  <c r="BY55" i="2"/>
  <c r="BW58" i="2" s="1"/>
  <c r="BY58" i="2" s="1"/>
  <c r="F12" i="3" s="1"/>
  <c r="BR55" i="2"/>
  <c r="BP58" i="2" s="1"/>
  <c r="BR58" i="2" s="1"/>
  <c r="F11" i="3" s="1"/>
  <c r="AI53" i="2"/>
  <c r="AI47" i="2"/>
  <c r="AI44" i="2"/>
  <c r="AI39" i="2"/>
  <c r="AI27" i="2"/>
  <c r="AG30" i="2" s="1"/>
  <c r="AI30" i="2" s="1"/>
  <c r="E6" i="3" s="1"/>
  <c r="AB41" i="2"/>
  <c r="AB43" i="2"/>
  <c r="AB42" i="2"/>
  <c r="AB48" i="2"/>
  <c r="AB46" i="2"/>
  <c r="AB27" i="2"/>
  <c r="Z30" i="2" s="1"/>
  <c r="AB30" i="2" s="1"/>
  <c r="E5" i="3" s="1"/>
  <c r="AB53" i="2"/>
  <c r="AB35" i="2"/>
  <c r="AB44" i="2"/>
  <c r="AB45" i="2"/>
  <c r="AB51" i="2"/>
  <c r="U48" i="2"/>
  <c r="AB37" i="2"/>
  <c r="AI46" i="2"/>
  <c r="U27" i="2"/>
  <c r="S30" i="2" s="1"/>
  <c r="U30" i="2" s="1"/>
  <c r="E4" i="3" s="1"/>
  <c r="AI51" i="2"/>
  <c r="U51" i="2"/>
  <c r="N37" i="2"/>
  <c r="N47" i="2"/>
  <c r="N39" i="2"/>
  <c r="N48" i="2"/>
  <c r="N36" i="2"/>
  <c r="N27" i="2"/>
  <c r="L30" i="2" s="1"/>
  <c r="N30" i="2" s="1"/>
  <c r="E3" i="3" s="1"/>
  <c r="N41" i="2"/>
  <c r="N40" i="2"/>
  <c r="N43" i="2"/>
  <c r="N35" i="2"/>
  <c r="N49" i="2"/>
  <c r="U35" i="2"/>
  <c r="N53" i="2"/>
  <c r="N45" i="2"/>
  <c r="G35" i="2"/>
  <c r="G54" i="2"/>
  <c r="G49" i="2"/>
  <c r="G50" i="2"/>
  <c r="G27" i="2"/>
  <c r="E30" i="2" s="1"/>
  <c r="G30" i="2" s="1"/>
  <c r="E2" i="3" s="1"/>
  <c r="AI55" i="2" l="1"/>
  <c r="AG58" i="2" s="1"/>
  <c r="AI58" i="2" s="1"/>
  <c r="F6" i="3" s="1"/>
  <c r="AB55" i="2"/>
  <c r="Z58" i="2" s="1"/>
  <c r="AB58" i="2" s="1"/>
  <c r="F5" i="3" s="1"/>
  <c r="U55" i="2"/>
  <c r="S58" i="2" s="1"/>
  <c r="U58" i="2" s="1"/>
  <c r="F4" i="3" s="1"/>
  <c r="G55" i="2"/>
  <c r="E58" i="2" s="1"/>
  <c r="G58" i="2" s="1"/>
  <c r="F2" i="3" s="1"/>
  <c r="J21" i="3" s="1"/>
  <c r="K21" i="3" s="1"/>
  <c r="N55" i="2"/>
  <c r="L58" i="2" s="1"/>
  <c r="N58" i="2" s="1"/>
  <c r="F3" i="3" s="1"/>
  <c r="J22" i="3" s="1"/>
  <c r="K22" i="3" s="1"/>
  <c r="J23" i="3" l="1"/>
  <c r="K23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Stephen Smith</author>
  </authors>
  <commentList>
    <comment ref="B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3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5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7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97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11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13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15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  <comment ref="B180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calculated as no data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Stephen Smith</author>
  </authors>
  <commentList>
    <comment ref="M83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Stephen Smith:</t>
        </r>
        <r>
          <rPr>
            <sz val="9"/>
            <color indexed="81"/>
            <rFont val="Tahoma"/>
            <family val="2"/>
          </rPr>
          <t xml:space="preserve">
in august</t>
        </r>
      </text>
    </comment>
  </commentList>
</comments>
</file>

<file path=xl/sharedStrings.xml><?xml version="1.0" encoding="utf-8"?>
<sst xmlns="http://schemas.openxmlformats.org/spreadsheetml/2006/main" count="2706" uniqueCount="253">
  <si>
    <t>Location ID</t>
  </si>
  <si>
    <t>Depth Top</t>
  </si>
  <si>
    <t>Type</t>
  </si>
  <si>
    <t>Percentage Passing</t>
  </si>
  <si>
    <t>Test Type</t>
  </si>
  <si>
    <t>Remarks</t>
  </si>
  <si>
    <t>BH101</t>
  </si>
  <si>
    <t>B</t>
  </si>
  <si>
    <t>WS</t>
  </si>
  <si>
    <t>PP</t>
  </si>
  <si>
    <t>BH102</t>
  </si>
  <si>
    <t>BH103</t>
  </si>
  <si>
    <t>BH104</t>
  </si>
  <si>
    <t>BH105</t>
  </si>
  <si>
    <t>BH106</t>
  </si>
  <si>
    <t>BH107</t>
  </si>
  <si>
    <t>BH108</t>
  </si>
  <si>
    <t>TP103</t>
  </si>
  <si>
    <t>TP106</t>
  </si>
  <si>
    <t>TP107</t>
  </si>
  <si>
    <t>D</t>
  </si>
  <si>
    <t>Depth Base</t>
  </si>
  <si>
    <t>Brown fine to coarse sandy fine to coarse gravelly SILT/CLAY</t>
  </si>
  <si>
    <t>Red silty clayey fine to coarse gravelly fine to coarse SAND</t>
  </si>
  <si>
    <t>Brown fine to coarse sandy silty clayey fine to coarse GRAVEL.</t>
  </si>
  <si>
    <t xml:space="preserve">Sample No </t>
  </si>
  <si>
    <r>
      <t>fS</t>
    </r>
    <r>
      <rPr>
        <b/>
        <vertAlign val="superscript"/>
        <sz val="10"/>
        <rFont val="Arial"/>
        <family val="2"/>
      </rPr>
      <t>2</t>
    </r>
  </si>
  <si>
    <t>voids ratio (e)</t>
  </si>
  <si>
    <t>Angle (f)</t>
  </si>
  <si>
    <t>k</t>
  </si>
  <si>
    <t>calc voids ratio (e)</t>
  </si>
  <si>
    <t>Sieve (mm)</t>
  </si>
  <si>
    <t>% pass</t>
  </si>
  <si>
    <t>% retain</t>
  </si>
  <si>
    <t>S</t>
  </si>
  <si>
    <r>
      <t>fS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=</t>
    </r>
  </si>
  <si>
    <t>Void Ratio</t>
  </si>
  <si>
    <t>(formula)</t>
  </si>
  <si>
    <r>
      <t>k</t>
    </r>
    <r>
      <rPr>
        <b/>
        <vertAlign val="subscript"/>
        <sz val="10"/>
        <rFont val="Arial"/>
        <family val="2"/>
      </rPr>
      <t>20</t>
    </r>
  </si>
  <si>
    <t>Particle Size (mm)</t>
  </si>
  <si>
    <t>K m/s</t>
  </si>
  <si>
    <t>Description</t>
  </si>
  <si>
    <t>Red slightly silty fine to coarse sandy fine to coarse GRAVEL</t>
  </si>
  <si>
    <t>Brown fine to coarse sandy fine to coarse gravelly SILT/CLAY with many cobbles</t>
  </si>
  <si>
    <t>Brown fine to coarse gravelly silty clayey fine to coarse SAND</t>
  </si>
  <si>
    <t>Red fine to coarse slightly gravelly silty clayey fine to coarse SAND</t>
  </si>
  <si>
    <t>Brown fine to coarse gravelly fine to coarse sandy SILT/CLAY</t>
  </si>
  <si>
    <t>Brown fine slightly gravelly fine to coarse sandy SILT/CLAY</t>
  </si>
  <si>
    <t>Brown fine to coarse sandy silty clayey fine to coarse GRAVEL</t>
  </si>
  <si>
    <t>Brown fine slightly gravelly silty clayey fine to coarse SAND</t>
  </si>
  <si>
    <t>Brown fine to coarse gavelly silty clayey fine to coarse SAND</t>
  </si>
  <si>
    <t>Brown slightly fine to coarse sandy fine to coarse gravelly SILT/CLAY</t>
  </si>
  <si>
    <t>Brown clayey silty fine to coarse sandy fine to coarse GRAVEL</t>
  </si>
  <si>
    <t>Grey/brown fine to coarse gravelly silty fine to coarse SAND</t>
  </si>
  <si>
    <t>Brown fine to coarse gravelly clayey silty fine to coarse SAND</t>
  </si>
  <si>
    <t>min</t>
  </si>
  <si>
    <t>max</t>
  </si>
  <si>
    <t>geomean</t>
  </si>
  <si>
    <t>m/d</t>
  </si>
  <si>
    <t>m/s</t>
  </si>
  <si>
    <t>Made Ground</t>
  </si>
  <si>
    <t>Ground level</t>
  </si>
  <si>
    <t>m aOD</t>
  </si>
  <si>
    <t>m bgl</t>
  </si>
  <si>
    <t>RWL</t>
  </si>
  <si>
    <t>Strata</t>
  </si>
  <si>
    <t>Time (min)</t>
  </si>
  <si>
    <t>Time (sec)</t>
  </si>
  <si>
    <t>Depth (m)</t>
  </si>
  <si>
    <t>Ht (m)</t>
  </si>
  <si>
    <t>Ho/Ht</t>
  </si>
  <si>
    <t>Ln (Ho/Ht)</t>
  </si>
  <si>
    <t>Ht/Ho</t>
  </si>
  <si>
    <t>Borehole</t>
  </si>
  <si>
    <t>Test</t>
  </si>
  <si>
    <t>Diameter</t>
  </si>
  <si>
    <t>m</t>
  </si>
  <si>
    <t>Depth</t>
  </si>
  <si>
    <t>Casing</t>
  </si>
  <si>
    <t>Initial head (Ho)</t>
  </si>
  <si>
    <t>Cross-section Area</t>
  </si>
  <si>
    <t>m2</t>
  </si>
  <si>
    <t>Length of test section (L)</t>
  </si>
  <si>
    <t>Shape Factor (F)</t>
  </si>
  <si>
    <t>Time lag (37%)</t>
  </si>
  <si>
    <t>Slope</t>
  </si>
  <si>
    <t>Permeability (K)</t>
  </si>
  <si>
    <t>Velocity graph method</t>
  </si>
  <si>
    <t>Hvorslev method</t>
  </si>
  <si>
    <t>mins</t>
  </si>
  <si>
    <t>sec</t>
  </si>
  <si>
    <t>Weathered mudstone</t>
  </si>
  <si>
    <t>Water strike</t>
  </si>
  <si>
    <t>after 20 mins</t>
  </si>
  <si>
    <t>BH102 - Alluvium CLAY</t>
  </si>
  <si>
    <t>BH103 - Alluvium CLAY</t>
  </si>
  <si>
    <t>BH104 - Made Ground</t>
  </si>
  <si>
    <t>BH104 - Alluvium GRAVEL</t>
  </si>
  <si>
    <t>BH105 - Alluvium CLAy</t>
  </si>
  <si>
    <t>BH106 - Alluvium CLAy</t>
  </si>
  <si>
    <t>BH107 - Alluvium CLAy</t>
  </si>
  <si>
    <t>BH108 - Alluvium CLAy</t>
  </si>
  <si>
    <t>Groundwater levels</t>
  </si>
  <si>
    <t>Response Zone top (m bgl)</t>
  </si>
  <si>
    <t>Response Zone base (m bgl)</t>
  </si>
  <si>
    <t>Response Zone top (m aOD)</t>
  </si>
  <si>
    <t>Response Zone base (m aOD)</t>
  </si>
  <si>
    <t>GWL (m bgl)</t>
  </si>
  <si>
    <t>GWL (m aOD)</t>
  </si>
  <si>
    <t>Ground level (m aOD)</t>
  </si>
  <si>
    <t>mm</t>
  </si>
  <si>
    <t>hours</t>
  </si>
  <si>
    <t>Max</t>
  </si>
  <si>
    <t>Min</t>
  </si>
  <si>
    <t>Max (m aOD</t>
  </si>
  <si>
    <t>Min (m aOD)</t>
  </si>
  <si>
    <t>deepest (m bgl)</t>
  </si>
  <si>
    <t>shallowest (m bgl)</t>
  </si>
  <si>
    <t>distance (cm)</t>
  </si>
  <si>
    <t>elevation (m aOD)</t>
  </si>
  <si>
    <t>distance (m)</t>
  </si>
  <si>
    <t>Thickness</t>
  </si>
  <si>
    <t>Depth to base (m aOD)</t>
  </si>
  <si>
    <t>Depth to base (m bgl)</t>
  </si>
  <si>
    <t>Sully Brook</t>
  </si>
  <si>
    <t>Topography</t>
  </si>
  <si>
    <t>Final Effluent PS</t>
  </si>
  <si>
    <t>Range (m)</t>
  </si>
  <si>
    <t>range</t>
  </si>
  <si>
    <t>BH101 to BH103</t>
  </si>
  <si>
    <t>dx</t>
  </si>
  <si>
    <t>dh</t>
  </si>
  <si>
    <t xml:space="preserve">Hydraulic gradient </t>
  </si>
  <si>
    <t>BH101 to BH107</t>
  </si>
  <si>
    <t>Likely recharge rate</t>
  </si>
  <si>
    <t>mm/d</t>
  </si>
  <si>
    <t>Aquifer thickness</t>
  </si>
  <si>
    <t>Estimated K m/d</t>
  </si>
  <si>
    <t>Estimated K m/s</t>
  </si>
  <si>
    <t>Summary</t>
  </si>
  <si>
    <t>ST16NE8</t>
  </si>
  <si>
    <t>distance</t>
  </si>
  <si>
    <t>elevation</t>
  </si>
  <si>
    <t>ST16NE12</t>
  </si>
  <si>
    <t>Base of clay</t>
  </si>
  <si>
    <t>Base of sand and gravel</t>
  </si>
  <si>
    <t>base of hole</t>
  </si>
  <si>
    <t>Base of made ground</t>
  </si>
  <si>
    <t>Radius of Influence (expected)</t>
  </si>
  <si>
    <t>Radius of Influence (max)</t>
  </si>
  <si>
    <t>RoI</t>
  </si>
  <si>
    <t>Base of alluvium</t>
  </si>
  <si>
    <t>Alluvium (soft clay)</t>
  </si>
  <si>
    <t>Weathered mudstone - silt/clay</t>
  </si>
  <si>
    <t>Weathered mudstone -  sand/gravel</t>
  </si>
  <si>
    <t>Weathered mudstone  - silt/clay</t>
  </si>
  <si>
    <t>ST16NE10</t>
  </si>
  <si>
    <t>Area</t>
  </si>
  <si>
    <t>Rainfall</t>
  </si>
  <si>
    <t>Volume</t>
  </si>
  <si>
    <t>m3</t>
  </si>
  <si>
    <t>rate</t>
  </si>
  <si>
    <t>l/s</t>
  </si>
  <si>
    <t>Parameter</t>
  </si>
  <si>
    <t>Collection point A</t>
  </si>
  <si>
    <t>Collection point B</t>
  </si>
  <si>
    <t>Collection point               Trenches (per 15 m section)</t>
  </si>
  <si>
    <r>
      <t>K (</t>
    </r>
    <r>
      <rPr>
        <sz val="9"/>
        <color rgb="FF55575A"/>
        <rFont val="Arial"/>
        <family val="2"/>
      </rPr>
      <t>m/s)</t>
    </r>
  </si>
  <si>
    <t>H (m)</t>
  </si>
  <si>
    <t>h (m)</t>
  </si>
  <si>
    <r>
      <t>R</t>
    </r>
    <r>
      <rPr>
        <i/>
        <vertAlign val="subscript"/>
        <sz val="9"/>
        <color rgb="FF55575A"/>
        <rFont val="Arial"/>
        <family val="2"/>
      </rPr>
      <t xml:space="preserve">0 </t>
    </r>
    <r>
      <rPr>
        <i/>
        <sz val="9"/>
        <color rgb="FF55575A"/>
        <rFont val="Arial"/>
        <family val="2"/>
      </rPr>
      <t>(m)</t>
    </r>
  </si>
  <si>
    <t>r (m)</t>
  </si>
  <si>
    <t>Q (l/s)</t>
  </si>
  <si>
    <t>Abstraction</t>
  </si>
  <si>
    <t>location name / reference</t>
  </si>
  <si>
    <t>Purpose  which water will be used for</t>
  </si>
  <si>
    <t>Abstraction period</t>
  </si>
  <si>
    <t>(state ‘all year’ or give months)</t>
  </si>
  <si>
    <t xml:space="preserve">Maximum annual abstraction volume </t>
  </si>
  <si>
    <t>(cubic metres)</t>
  </si>
  <si>
    <r>
      <t>Maximum daily  abstraction volume</t>
    </r>
    <r>
      <rPr>
        <b/>
        <sz val="10"/>
        <color rgb="FFFFFFFF"/>
        <rFont val="Arial"/>
        <family val="2"/>
      </rPr>
      <t xml:space="preserve"> </t>
    </r>
  </si>
  <si>
    <t xml:space="preserve">Maximum hourly abstraction volume </t>
  </si>
  <si>
    <r>
      <t>(</t>
    </r>
    <r>
      <rPr>
        <b/>
        <sz val="11"/>
        <color rgb="FFFFFFFF"/>
        <rFont val="Arial"/>
        <family val="2"/>
      </rPr>
      <t>cubic metres</t>
    </r>
    <r>
      <rPr>
        <b/>
        <sz val="10"/>
        <color rgb="FFFFFFFF"/>
        <rFont val="Arial"/>
        <family val="2"/>
      </rPr>
      <t>)</t>
    </r>
  </si>
  <si>
    <t>Number of hours of  abstraction  per day</t>
  </si>
  <si>
    <t xml:space="preserve">Peak abstraction rate </t>
  </si>
  <si>
    <t>(litres per second)</t>
  </si>
  <si>
    <t>Collection Point A</t>
  </si>
  <si>
    <t>All year</t>
  </si>
  <si>
    <t>Collection Point B</t>
  </si>
  <si>
    <t>Total</t>
  </si>
  <si>
    <t>Rainfall (l/s)</t>
  </si>
  <si>
    <t>Total dewatering rate (l/s)</t>
  </si>
  <si>
    <t>Seepage from made ground (l/s)</t>
  </si>
  <si>
    <t>Groundwater seepage including made ground</t>
  </si>
  <si>
    <t>Rainfall and runoff</t>
  </si>
  <si>
    <t>Totals</t>
  </si>
  <si>
    <t>Two trench sections</t>
  </si>
  <si>
    <t>Thiem - Dupuit calcs</t>
  </si>
  <si>
    <t>Table 7</t>
  </si>
  <si>
    <t>Dewatering rate estimates in litres per second</t>
  </si>
  <si>
    <t>Dewatering rate estimates in cubic metres per day</t>
  </si>
  <si>
    <t>Estimates of the dewatering rates are given below based on the Theim-Dupuit equation for steady-state flow to a well in an unconfined aquifer:</t>
  </si>
  <si>
    <t>Where:</t>
  </si>
  <si>
    <t>Q</t>
  </si>
  <si>
    <t>K</t>
  </si>
  <si>
    <t>H</t>
  </si>
  <si>
    <t>h</t>
  </si>
  <si>
    <t>flow rate into the well (or excavation)</t>
  </si>
  <si>
    <t>hydraulic conductivity (permeability)</t>
  </si>
  <si>
    <t>height of the water table above the base of the aquifer at the radius of influence</t>
  </si>
  <si>
    <t>height of the water table above the base of the aquifer at the well (excavation)</t>
  </si>
  <si>
    <t>radius of influence</t>
  </si>
  <si>
    <t>r</t>
  </si>
  <si>
    <t>radius of the well (or equivalent radius of excavation)</t>
  </si>
  <si>
    <t>R0</t>
  </si>
  <si>
    <t>Q m3/s</t>
  </si>
  <si>
    <t>duration</t>
  </si>
  <si>
    <t>m3/hr</t>
  </si>
  <si>
    <t>Transfer for the prupose of removal of nuisance waters from excavtions</t>
  </si>
  <si>
    <t>Seepage from alluvium and weathered mudstone</t>
  </si>
  <si>
    <t>Seepage from made ground</t>
  </si>
  <si>
    <t>Totals rounded up to nearest 10 l/s</t>
  </si>
  <si>
    <t>Annaul rainfall average</t>
  </si>
  <si>
    <t>Total rainfall</t>
  </si>
  <si>
    <t>Recharge %</t>
  </si>
  <si>
    <t>Catchment area</t>
  </si>
  <si>
    <t>Electronic Calculation Sheet</t>
  </si>
  <si>
    <t>Project Number</t>
  </si>
  <si>
    <t>Project Title</t>
  </si>
  <si>
    <t xml:space="preserve">Cog Moors </t>
  </si>
  <si>
    <t>Document Number</t>
  </si>
  <si>
    <t>Spreadsheet name:</t>
  </si>
  <si>
    <t>Spreadsheet Location:</t>
  </si>
  <si>
    <t>The spreadsheet contains the following worksheets:</t>
  </si>
  <si>
    <t>Worksheet</t>
  </si>
  <si>
    <t>Contents and notes</t>
  </si>
  <si>
    <t>Cog Moors HIA calcs</t>
  </si>
  <si>
    <t>Water strike tests</t>
  </si>
  <si>
    <t xml:space="preserve">Rising head test analysis of groundwater strike data </t>
  </si>
  <si>
    <t>Kozeny Carman</t>
  </si>
  <si>
    <t>Estimates of permeability using Kozeny - Carman method</t>
  </si>
  <si>
    <t>PSD data</t>
  </si>
  <si>
    <t>Particle Size Distribution data from Ground Investigation (Arcadis, 2018)</t>
  </si>
  <si>
    <t>PSD summary</t>
  </si>
  <si>
    <t>Summary of results from Kozeny Carman analysis of PSD data, sorted by rock type</t>
  </si>
  <si>
    <t>CSM</t>
  </si>
  <si>
    <t>Conceptual model data plotted. As shown in Fig 7 of HIA report</t>
  </si>
  <si>
    <t>BH logs summary</t>
  </si>
  <si>
    <t>Summary of borehole logs, water strikes and groundwater levels from Ground Investigation (Arcadis, 2018)</t>
  </si>
  <si>
    <t>Rain dewatering</t>
  </si>
  <si>
    <t>Estimate of rainfall entering excvations</t>
  </si>
  <si>
    <t>Form WRD</t>
  </si>
  <si>
    <t>Calculations to support form WRD for abstraction licence 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</si>
</sst>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0"/>
    <numFmt numFmtId="165" formatCode="0.000"/>
    <numFmt numFmtId="166" formatCode="0.0"/>
    <numFmt numFmtId="167" formatCode="0.0000"/>
    <numFmt numFmtId="168" formatCode="_-* #,##0_-;\-* #,##0_-;_-* &quot;-&quot;??_-;_-@_-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b/>
      <vertAlign val="subscript"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  <font>
      <sz val="10"/>
      <color rgb="FFFFFFFF"/>
      <name val="Arial"/>
      <family val="2"/>
    </font>
    <font>
      <sz val="9"/>
      <color rgb="FF55575A"/>
      <name val="Arial"/>
      <family val="2"/>
    </font>
    <font>
      <i/>
      <sz val="9"/>
      <color rgb="FF55575A"/>
      <name val="Arial"/>
      <family val="2"/>
    </font>
    <font>
      <sz val="9"/>
      <color rgb="FF1C1C1C"/>
      <name val="Arial"/>
      <family val="2"/>
    </font>
    <font>
      <i/>
      <vertAlign val="subscript"/>
      <sz val="9"/>
      <color rgb="FF55575A"/>
      <name val="Arial"/>
      <family val="2"/>
    </font>
    <font>
      <sz val="12"/>
      <color theme="1"/>
      <name val="Arial"/>
      <family val="2"/>
    </font>
    <font>
      <b/>
      <sz val="12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i/>
      <sz val="8.5"/>
      <color rgb="FF55575A"/>
      <name val="Arial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</font>
    <font>
      <sz val="16"/>
      <name val="Arial"/>
      <family val="2"/>
    </font>
    <font>
      <sz val="11"/>
      <name val="Arial"/>
      <family val="2"/>
    </font>
    <font>
      <sz val="9"/>
      <color rgb="FF3C3C3C"/>
      <name val="Tahoma"/>
      <family val="2"/>
    </font>
    <font>
      <sz val="12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4610F"/>
        <bgColor indexed="64"/>
      </patternFill>
    </fill>
    <fill>
      <patternFill patternType="solid">
        <fgColor rgb="FF00A0AA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rgb="FFFFFFFF"/>
      </right>
      <top/>
      <bottom/>
      <diagonal/>
    </border>
    <border>
      <left/>
      <right/>
      <top/>
      <bottom style="medium">
        <color rgb="FF55575A"/>
      </bottom>
      <diagonal/>
    </border>
    <border>
      <left/>
      <right/>
      <top/>
      <bottom style="medium">
        <color rgb="FFE4610F"/>
      </bottom>
      <diagonal/>
    </border>
    <border>
      <left style="thick">
        <color rgb="FFFFFFFF"/>
      </left>
      <right style="thick">
        <color rgb="FFFFFFFF"/>
      </right>
      <top/>
      <bottom/>
      <diagonal/>
    </border>
    <border>
      <left style="thick">
        <color rgb="FFFFFFFF"/>
      </left>
      <right/>
      <top/>
      <bottom/>
      <diagonal/>
    </border>
    <border>
      <left/>
      <right style="medium">
        <color rgb="FFFFFFFF"/>
      </right>
      <top style="medium">
        <color rgb="FF0091A5"/>
      </top>
      <bottom/>
      <diagonal/>
    </border>
    <border>
      <left/>
      <right style="medium">
        <color rgb="FFFFFFFF"/>
      </right>
      <top/>
      <bottom style="medium">
        <color rgb="FF0091A5"/>
      </bottom>
      <diagonal/>
    </border>
    <border>
      <left/>
      <right style="medium">
        <color rgb="FF0091A5"/>
      </right>
      <top style="medium">
        <color rgb="FF0091A5"/>
      </top>
      <bottom/>
      <diagonal/>
    </border>
    <border>
      <left/>
      <right style="medium">
        <color rgb="FF0091A5"/>
      </right>
      <top/>
      <bottom style="medium">
        <color rgb="FF0091A5"/>
      </bottom>
      <diagonal/>
    </border>
    <border>
      <left style="medium">
        <color rgb="FF0091A5"/>
      </left>
      <right style="medium">
        <color rgb="FF0091A5"/>
      </right>
      <top/>
      <bottom style="medium">
        <color rgb="FF0091A5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0091A5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0091A5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0091A5"/>
      </bottom>
      <diagonal/>
    </border>
    <border>
      <left style="medium">
        <color rgb="FF0091A5"/>
      </left>
      <right style="medium">
        <color rgb="FF0091A5"/>
      </right>
      <top style="medium">
        <color rgb="FF0091A5"/>
      </top>
      <bottom/>
      <diagonal/>
    </border>
    <border>
      <left style="medium">
        <color rgb="FFFFFFFF"/>
      </left>
      <right/>
      <top style="medium">
        <color rgb="FF0091A5"/>
      </top>
      <bottom/>
      <diagonal/>
    </border>
    <border>
      <left style="medium">
        <color rgb="FF0091A5"/>
      </left>
      <right style="medium">
        <color rgb="FFFFFFFF"/>
      </right>
      <top style="medium">
        <color rgb="FF0091A5"/>
      </top>
      <bottom/>
      <diagonal/>
    </border>
    <border>
      <left style="medium">
        <color rgb="FF0091A5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" fillId="0" borderId="0" applyFont="0" applyFill="0" applyBorder="0" applyAlignment="0" applyProtection="0"/>
    <xf numFmtId="0" fontId="40" fillId="0" borderId="0"/>
  </cellStyleXfs>
  <cellXfs count="167">
    <xf numFmtId="0" fontId="0" fillId="0" borderId="0" xfId="0"/>
    <xf numFmtId="0" fontId="16" fillId="0" borderId="0" xfId="0" applyFont="1"/>
    <xf numFmtId="0" fontId="0" fillId="0" borderId="10" xfId="0" applyBorder="1"/>
    <xf numFmtId="0" fontId="0" fillId="0" borderId="0" xfId="0" applyFill="1" applyBorder="1"/>
    <xf numFmtId="0" fontId="19" fillId="0" borderId="0" xfId="42" applyFont="1"/>
    <xf numFmtId="0" fontId="18" fillId="0" borderId="0" xfId="42"/>
    <xf numFmtId="0" fontId="19" fillId="0" borderId="0" xfId="42" applyFont="1" applyAlignment="1">
      <alignment horizontal="center"/>
    </xf>
    <xf numFmtId="0" fontId="19" fillId="0" borderId="11" xfId="42" applyFont="1" applyBorder="1" applyAlignment="1">
      <alignment horizontal="center"/>
    </xf>
    <xf numFmtId="0" fontId="19" fillId="0" borderId="12" xfId="42" applyFont="1" applyBorder="1" applyAlignment="1">
      <alignment horizontal="center"/>
    </xf>
    <xf numFmtId="0" fontId="19" fillId="0" borderId="13" xfId="42" applyFont="1" applyBorder="1" applyAlignment="1">
      <alignment horizontal="center"/>
    </xf>
    <xf numFmtId="0" fontId="18" fillId="33" borderId="15" xfId="42" applyFont="1" applyFill="1" applyBorder="1"/>
    <xf numFmtId="0" fontId="18" fillId="34" borderId="15" xfId="42" applyFont="1" applyFill="1" applyBorder="1"/>
    <xf numFmtId="0" fontId="18" fillId="34" borderId="16" xfId="42" applyFont="1" applyFill="1" applyBorder="1"/>
    <xf numFmtId="0" fontId="18" fillId="33" borderId="18" xfId="42" applyFont="1" applyFill="1" applyBorder="1"/>
    <xf numFmtId="0" fontId="18" fillId="0" borderId="19" xfId="42" applyFont="1" applyBorder="1"/>
    <xf numFmtId="0" fontId="18" fillId="33" borderId="19" xfId="42" applyFont="1" applyFill="1" applyBorder="1"/>
    <xf numFmtId="0" fontId="18" fillId="0" borderId="20" xfId="42" applyFont="1" applyBorder="1"/>
    <xf numFmtId="0" fontId="18" fillId="33" borderId="22" xfId="42" applyFont="1" applyFill="1" applyBorder="1"/>
    <xf numFmtId="0" fontId="18" fillId="33" borderId="24" xfId="42" applyFont="1" applyFill="1" applyBorder="1"/>
    <xf numFmtId="0" fontId="18" fillId="0" borderId="24" xfId="42" applyFont="1" applyBorder="1"/>
    <xf numFmtId="0" fontId="18" fillId="0" borderId="25" xfId="42" applyFont="1" applyBorder="1"/>
    <xf numFmtId="0" fontId="18" fillId="0" borderId="26" xfId="42" applyFont="1" applyBorder="1" applyAlignment="1">
      <alignment horizontal="center"/>
    </xf>
    <xf numFmtId="0" fontId="19" fillId="0" borderId="27" xfId="42" applyFont="1" applyBorder="1"/>
    <xf numFmtId="0" fontId="19" fillId="0" borderId="28" xfId="42" applyFont="1" applyBorder="1" applyAlignment="1">
      <alignment horizontal="center"/>
    </xf>
    <xf numFmtId="0" fontId="18" fillId="0" borderId="26" xfId="42" applyFont="1" applyBorder="1" applyAlignment="1">
      <alignment horizontal="center"/>
    </xf>
    <xf numFmtId="0" fontId="18" fillId="0" borderId="29" xfId="42" applyBorder="1"/>
    <xf numFmtId="0" fontId="18" fillId="0" borderId="30" xfId="42" applyBorder="1"/>
    <xf numFmtId="0" fontId="18" fillId="0" borderId="31" xfId="42" applyBorder="1"/>
    <xf numFmtId="11" fontId="19" fillId="0" borderId="28" xfId="42" applyNumberFormat="1" applyFont="1" applyBorder="1"/>
    <xf numFmtId="0" fontId="18" fillId="33" borderId="33" xfId="42" applyFont="1" applyFill="1" applyBorder="1"/>
    <xf numFmtId="164" fontId="18" fillId="0" borderId="19" xfId="42" applyNumberFormat="1" applyFont="1" applyBorder="1"/>
    <xf numFmtId="165" fontId="18" fillId="0" borderId="14" xfId="42" applyNumberFormat="1" applyFont="1" applyBorder="1"/>
    <xf numFmtId="165" fontId="18" fillId="0" borderId="17" xfId="42" applyNumberFormat="1" applyFont="1" applyBorder="1"/>
    <xf numFmtId="165" fontId="18" fillId="0" borderId="32" xfId="42" applyNumberFormat="1" applyFont="1" applyBorder="1"/>
    <xf numFmtId="165" fontId="18" fillId="0" borderId="21" xfId="42" applyNumberFormat="1" applyFont="1" applyBorder="1"/>
    <xf numFmtId="165" fontId="18" fillId="0" borderId="23" xfId="42" applyNumberFormat="1" applyFont="1" applyBorder="1" applyProtection="1"/>
    <xf numFmtId="11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/>
    <xf numFmtId="0" fontId="25" fillId="0" borderId="0" xfId="0" applyFont="1"/>
    <xf numFmtId="0" fontId="26" fillId="0" borderId="0" xfId="0" applyFont="1"/>
    <xf numFmtId="11" fontId="26" fillId="0" borderId="0" xfId="0" applyNumberFormat="1" applyFont="1"/>
    <xf numFmtId="0" fontId="26" fillId="0" borderId="0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  <xf numFmtId="1" fontId="0" fillId="0" borderId="0" xfId="0" applyNumberFormat="1"/>
    <xf numFmtId="0" fontId="27" fillId="0" borderId="0" xfId="0" applyFont="1"/>
    <xf numFmtId="0" fontId="30" fillId="0" borderId="35" xfId="0" applyFont="1" applyBorder="1" applyAlignment="1">
      <alignment vertical="center" wrapText="1"/>
    </xf>
    <xf numFmtId="0" fontId="31" fillId="0" borderId="35" xfId="0" applyFont="1" applyBorder="1" applyAlignment="1">
      <alignment vertical="center" wrapText="1"/>
    </xf>
    <xf numFmtId="0" fontId="29" fillId="0" borderId="35" xfId="0" applyFont="1" applyBorder="1" applyAlignment="1">
      <alignment vertical="center" wrapText="1"/>
    </xf>
    <xf numFmtId="0" fontId="29" fillId="0" borderId="36" xfId="0" applyFont="1" applyBorder="1" applyAlignment="1">
      <alignment vertical="center" wrapText="1"/>
    </xf>
    <xf numFmtId="0" fontId="31" fillId="0" borderId="36" xfId="0" applyFont="1" applyBorder="1" applyAlignment="1">
      <alignment vertical="center" wrapText="1"/>
    </xf>
    <xf numFmtId="0" fontId="28" fillId="35" borderId="34" xfId="0" applyFont="1" applyFill="1" applyBorder="1" applyAlignment="1">
      <alignment vertical="center" wrapText="1"/>
    </xf>
    <xf numFmtId="0" fontId="28" fillId="35" borderId="0" xfId="0" applyFont="1" applyFill="1" applyAlignment="1">
      <alignment horizontal="center" vertical="center" wrapText="1"/>
    </xf>
    <xf numFmtId="0" fontId="34" fillId="36" borderId="39" xfId="0" applyFont="1" applyFill="1" applyBorder="1" applyAlignment="1">
      <alignment horizontal="center" vertical="center" wrapText="1"/>
    </xf>
    <xf numFmtId="0" fontId="34" fillId="36" borderId="40" xfId="0" applyFont="1" applyFill="1" applyBorder="1" applyAlignment="1">
      <alignment horizontal="center" vertical="center" wrapText="1"/>
    </xf>
    <xf numFmtId="0" fontId="35" fillId="36" borderId="40" xfId="0" applyFont="1" applyFill="1" applyBorder="1" applyAlignment="1">
      <alignment horizontal="center" vertical="center" wrapText="1"/>
    </xf>
    <xf numFmtId="0" fontId="36" fillId="36" borderId="40" xfId="0" applyFont="1" applyFill="1" applyBorder="1" applyAlignment="1">
      <alignment horizontal="center" vertical="center" wrapText="1"/>
    </xf>
    <xf numFmtId="0" fontId="34" fillId="36" borderId="41" xfId="0" applyFont="1" applyFill="1" applyBorder="1" applyAlignment="1">
      <alignment horizontal="center" vertical="center" wrapText="1"/>
    </xf>
    <xf numFmtId="0" fontId="36" fillId="36" borderId="42" xfId="0" applyFont="1" applyFill="1" applyBorder="1" applyAlignment="1">
      <alignment horizontal="center" vertical="center" wrapText="1"/>
    </xf>
    <xf numFmtId="0" fontId="33" fillId="0" borderId="43" xfId="0" applyFont="1" applyBorder="1" applyAlignment="1">
      <alignment vertical="center" wrapText="1"/>
    </xf>
    <xf numFmtId="0" fontId="33" fillId="0" borderId="42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166" fontId="31" fillId="0" borderId="35" xfId="0" applyNumberFormat="1" applyFont="1" applyBorder="1" applyAlignment="1">
      <alignment vertical="center" wrapText="1"/>
    </xf>
    <xf numFmtId="1" fontId="31" fillId="0" borderId="35" xfId="0" applyNumberFormat="1" applyFont="1" applyBorder="1" applyAlignment="1">
      <alignment vertical="center" wrapText="1"/>
    </xf>
    <xf numFmtId="0" fontId="37" fillId="0" borderId="0" xfId="0" applyFont="1" applyAlignment="1">
      <alignment vertical="center"/>
    </xf>
    <xf numFmtId="0" fontId="0" fillId="0" borderId="0" xfId="0" applyBorder="1"/>
    <xf numFmtId="1" fontId="33" fillId="0" borderId="42" xfId="0" applyNumberFormat="1" applyFont="1" applyBorder="1" applyAlignment="1">
      <alignment vertical="center" wrapText="1"/>
    </xf>
    <xf numFmtId="166" fontId="33" fillId="0" borderId="42" xfId="0" applyNumberFormat="1" applyFont="1" applyBorder="1" applyAlignment="1">
      <alignment vertical="center" wrapText="1"/>
    </xf>
    <xf numFmtId="11" fontId="31" fillId="0" borderId="35" xfId="0" applyNumberFormat="1" applyFont="1" applyBorder="1" applyAlignment="1">
      <alignment vertical="center" wrapText="1"/>
    </xf>
    <xf numFmtId="0" fontId="29" fillId="0" borderId="0" xfId="0" applyFont="1" applyFill="1" applyBorder="1" applyAlignment="1">
      <alignment vertical="center" wrapText="1"/>
    </xf>
    <xf numFmtId="166" fontId="31" fillId="0" borderId="36" xfId="0" applyNumberFormat="1" applyFont="1" applyBorder="1" applyAlignment="1">
      <alignment vertical="center" wrapText="1"/>
    </xf>
    <xf numFmtId="0" fontId="39" fillId="0" borderId="0" xfId="0" applyFont="1"/>
    <xf numFmtId="9" fontId="0" fillId="0" borderId="0" xfId="0" applyNumberFormat="1"/>
    <xf numFmtId="168" fontId="0" fillId="0" borderId="0" xfId="43" applyNumberFormat="1" applyFont="1"/>
    <xf numFmtId="1" fontId="38" fillId="0" borderId="0" xfId="0" applyNumberFormat="1" applyFont="1"/>
    <xf numFmtId="0" fontId="40" fillId="0" borderId="0" xfId="44"/>
    <xf numFmtId="0" fontId="43" fillId="0" borderId="0" xfId="0" applyFont="1"/>
    <xf numFmtId="0" fontId="19" fillId="0" borderId="53" xfId="44" applyFont="1" applyBorder="1"/>
    <xf numFmtId="0" fontId="40" fillId="0" borderId="54" xfId="44" applyBorder="1"/>
    <xf numFmtId="0" fontId="40" fillId="0" borderId="68" xfId="44" applyBorder="1"/>
    <xf numFmtId="0" fontId="40" fillId="0" borderId="0" xfId="44" applyBorder="1"/>
    <xf numFmtId="0" fontId="40" fillId="0" borderId="69" xfId="44" applyBorder="1"/>
    <xf numFmtId="0" fontId="40" fillId="0" borderId="0" xfId="44" applyAlignment="1">
      <alignment vertical="center"/>
    </xf>
    <xf numFmtId="0" fontId="41" fillId="0" borderId="53" xfId="44" applyFont="1" applyBorder="1" applyAlignment="1">
      <alignment horizontal="left" vertical="center"/>
    </xf>
    <xf numFmtId="0" fontId="41" fillId="0" borderId="54" xfId="44" applyFont="1" applyBorder="1" applyAlignment="1">
      <alignment horizontal="left" vertical="center"/>
    </xf>
    <xf numFmtId="0" fontId="41" fillId="0" borderId="55" xfId="44" applyFont="1" applyBorder="1" applyAlignment="1">
      <alignment horizontal="left" vertical="center"/>
    </xf>
    <xf numFmtId="0" fontId="41" fillId="0" borderId="58" xfId="44" applyFont="1" applyBorder="1" applyAlignment="1">
      <alignment horizontal="left" vertical="center"/>
    </xf>
    <xf numFmtId="0" fontId="41" fillId="0" borderId="59" xfId="44" applyFont="1" applyBorder="1" applyAlignment="1">
      <alignment horizontal="left" vertical="center"/>
    </xf>
    <xf numFmtId="0" fontId="41" fillId="0" borderId="60" xfId="44" applyFont="1" applyBorder="1" applyAlignment="1">
      <alignment horizontal="left" vertical="center"/>
    </xf>
    <xf numFmtId="0" fontId="19" fillId="0" borderId="56" xfId="44" applyFont="1" applyBorder="1" applyAlignment="1">
      <alignment horizontal="center" vertical="center"/>
    </xf>
    <xf numFmtId="0" fontId="19" fillId="0" borderId="57" xfId="44" applyFont="1" applyBorder="1" applyAlignment="1">
      <alignment horizontal="center" vertical="center"/>
    </xf>
    <xf numFmtId="0" fontId="19" fillId="0" borderId="61" xfId="44" applyFont="1" applyBorder="1" applyAlignment="1">
      <alignment horizontal="center" vertical="center"/>
    </xf>
    <xf numFmtId="0" fontId="19" fillId="0" borderId="62" xfId="44" applyFont="1" applyBorder="1" applyAlignment="1">
      <alignment horizontal="center" vertical="center"/>
    </xf>
    <xf numFmtId="0" fontId="19" fillId="0" borderId="63" xfId="44" applyFont="1" applyBorder="1" applyAlignment="1">
      <alignment horizontal="left" vertical="center"/>
    </xf>
    <xf numFmtId="0" fontId="19" fillId="0" borderId="64" xfId="44" applyFont="1" applyBorder="1" applyAlignment="1">
      <alignment horizontal="left" vertical="center"/>
    </xf>
    <xf numFmtId="0" fontId="42" fillId="0" borderId="65" xfId="44" applyFont="1" applyBorder="1" applyAlignment="1">
      <alignment horizontal="left" vertical="center"/>
    </xf>
    <xf numFmtId="0" fontId="42" fillId="0" borderId="66" xfId="44" applyFont="1" applyBorder="1" applyAlignment="1">
      <alignment horizontal="left" vertical="center"/>
    </xf>
    <xf numFmtId="0" fontId="19" fillId="0" borderId="58" xfId="44" applyFont="1" applyBorder="1" applyAlignment="1">
      <alignment horizontal="left" vertical="center"/>
    </xf>
    <xf numFmtId="0" fontId="19" fillId="0" borderId="59" xfId="44" applyFont="1" applyBorder="1" applyAlignment="1">
      <alignment horizontal="left" vertical="center"/>
    </xf>
    <xf numFmtId="0" fontId="19" fillId="0" borderId="67" xfId="44" applyFont="1" applyBorder="1" applyAlignment="1">
      <alignment horizontal="left" vertical="center"/>
    </xf>
    <xf numFmtId="0" fontId="19" fillId="0" borderId="65" xfId="44" applyFont="1" applyBorder="1" applyAlignment="1">
      <alignment horizontal="left" vertical="center"/>
    </xf>
    <xf numFmtId="0" fontId="44" fillId="0" borderId="65" xfId="44" applyFont="1" applyBorder="1" applyAlignment="1">
      <alignment horizontal="left" vertical="center"/>
    </xf>
    <xf numFmtId="0" fontId="44" fillId="0" borderId="66" xfId="44" applyFont="1" applyBorder="1" applyAlignment="1">
      <alignment horizontal="left" vertical="center"/>
    </xf>
    <xf numFmtId="0" fontId="18" fillId="0" borderId="68" xfId="44" applyFont="1" applyBorder="1" applyAlignment="1">
      <alignment horizontal="left" vertical="center" wrapText="1"/>
    </xf>
    <xf numFmtId="0" fontId="40" fillId="0" borderId="0" xfId="44" applyBorder="1" applyAlignment="1">
      <alignment horizontal="left" vertical="center" wrapText="1"/>
    </xf>
    <xf numFmtId="0" fontId="18" fillId="0" borderId="0" xfId="44" applyFont="1" applyBorder="1" applyAlignment="1">
      <alignment horizontal="left" vertical="center" wrapText="1"/>
    </xf>
    <xf numFmtId="0" fontId="40" fillId="0" borderId="69" xfId="44" applyBorder="1" applyAlignment="1">
      <alignment horizontal="left" vertical="center" wrapText="1"/>
    </xf>
    <xf numFmtId="0" fontId="40" fillId="0" borderId="54" xfId="44" applyBorder="1" applyAlignment="1">
      <alignment horizontal="left"/>
    </xf>
    <xf numFmtId="0" fontId="40" fillId="0" borderId="57" xfId="44" applyBorder="1" applyAlignment="1">
      <alignment horizontal="left"/>
    </xf>
    <xf numFmtId="0" fontId="19" fillId="0" borderId="68" xfId="44" applyFont="1" applyBorder="1" applyAlignment="1">
      <alignment horizontal="left"/>
    </xf>
    <xf numFmtId="0" fontId="19" fillId="0" borderId="0" xfId="44" applyFont="1" applyBorder="1" applyAlignment="1">
      <alignment horizontal="left"/>
    </xf>
    <xf numFmtId="0" fontId="40" fillId="0" borderId="0" xfId="44" applyBorder="1" applyAlignment="1">
      <alignment horizontal="left" vertical="top" wrapText="1"/>
    </xf>
    <xf numFmtId="0" fontId="40" fillId="0" borderId="69" xfId="44" applyBorder="1" applyAlignment="1">
      <alignment horizontal="left" vertical="top" wrapText="1"/>
    </xf>
    <xf numFmtId="0" fontId="19" fillId="0" borderId="68" xfId="44" applyFont="1" applyBorder="1" applyAlignment="1">
      <alignment horizontal="left" vertical="center"/>
    </xf>
    <xf numFmtId="0" fontId="19" fillId="0" borderId="0" xfId="44" applyFont="1" applyBorder="1" applyAlignment="1">
      <alignment horizontal="left" vertical="center"/>
    </xf>
    <xf numFmtId="0" fontId="19" fillId="0" borderId="69" xfId="44" applyFont="1" applyBorder="1" applyAlignment="1">
      <alignment horizontal="left" vertical="center"/>
    </xf>
    <xf numFmtId="0" fontId="18" fillId="0" borderId="68" xfId="44" applyFont="1" applyBorder="1" applyAlignment="1">
      <alignment horizontal="left" vertical="center"/>
    </xf>
    <xf numFmtId="0" fontId="40" fillId="0" borderId="0" xfId="44" applyBorder="1" applyAlignment="1">
      <alignment horizontal="left" vertical="center"/>
    </xf>
    <xf numFmtId="0" fontId="40" fillId="0" borderId="68" xfId="44" applyBorder="1" applyAlignment="1">
      <alignment horizontal="left" vertical="center"/>
    </xf>
    <xf numFmtId="0" fontId="40" fillId="0" borderId="70" xfId="44" applyBorder="1" applyAlignment="1">
      <alignment horizontal="left" vertical="center"/>
    </xf>
    <xf numFmtId="0" fontId="40" fillId="0" borderId="71" xfId="44" applyBorder="1" applyAlignment="1">
      <alignment horizontal="left" vertical="center"/>
    </xf>
    <xf numFmtId="0" fontId="40" fillId="0" borderId="71" xfId="44" applyBorder="1" applyAlignment="1">
      <alignment horizontal="left" vertical="center" wrapText="1"/>
    </xf>
    <xf numFmtId="0" fontId="40" fillId="0" borderId="72" xfId="44" applyBorder="1" applyAlignment="1">
      <alignment horizontal="left" vertical="center" wrapText="1"/>
    </xf>
    <xf numFmtId="0" fontId="18" fillId="0" borderId="26" xfId="42" applyFont="1" applyBorder="1" applyAlignment="1">
      <alignment horizontal="center"/>
    </xf>
    <xf numFmtId="0" fontId="19" fillId="0" borderId="27" xfId="42" applyFont="1" applyBorder="1" applyAlignment="1">
      <alignment horizontal="center"/>
    </xf>
    <xf numFmtId="0" fontId="33" fillId="0" borderId="48" xfId="0" applyFont="1" applyBorder="1" applyAlignment="1">
      <alignment vertical="center" wrapText="1"/>
    </xf>
    <xf numFmtId="0" fontId="33" fillId="0" borderId="43" xfId="0" applyFont="1" applyBorder="1" applyAlignment="1">
      <alignment vertical="center" wrapText="1"/>
    </xf>
    <xf numFmtId="0" fontId="33" fillId="0" borderId="49" xfId="0" applyFont="1" applyBorder="1" applyAlignment="1">
      <alignment vertical="center" wrapText="1"/>
    </xf>
    <xf numFmtId="0" fontId="33" fillId="0" borderId="41" xfId="0" applyFont="1" applyBorder="1" applyAlignment="1">
      <alignment vertical="center" wrapText="1"/>
    </xf>
    <xf numFmtId="0" fontId="33" fillId="0" borderId="44" xfId="0" applyFont="1" applyBorder="1" applyAlignment="1">
      <alignment vertical="center" wrapText="1"/>
    </xf>
    <xf numFmtId="0" fontId="33" fillId="0" borderId="45" xfId="0" applyFont="1" applyBorder="1" applyAlignment="1">
      <alignment vertical="center" wrapText="1"/>
    </xf>
    <xf numFmtId="0" fontId="34" fillId="36" borderId="48" xfId="0" applyFont="1" applyFill="1" applyBorder="1" applyAlignment="1">
      <alignment horizontal="center" vertical="center" wrapText="1"/>
    </xf>
    <xf numFmtId="0" fontId="34" fillId="36" borderId="43" xfId="0" applyFont="1" applyFill="1" applyBorder="1" applyAlignment="1">
      <alignment horizontal="center" vertical="center" wrapText="1"/>
    </xf>
    <xf numFmtId="1" fontId="33" fillId="0" borderId="48" xfId="0" applyNumberFormat="1" applyFont="1" applyBorder="1" applyAlignment="1">
      <alignment vertical="center" wrapText="1"/>
    </xf>
    <xf numFmtId="1" fontId="33" fillId="0" borderId="43" xfId="0" applyNumberFormat="1" applyFont="1" applyBorder="1" applyAlignment="1">
      <alignment vertical="center" wrapText="1"/>
    </xf>
    <xf numFmtId="0" fontId="33" fillId="0" borderId="50" xfId="0" applyFont="1" applyBorder="1" applyAlignment="1">
      <alignment vertical="center" wrapText="1"/>
    </xf>
    <xf numFmtId="0" fontId="33" fillId="0" borderId="51" xfId="0" applyFont="1" applyBorder="1" applyAlignment="1">
      <alignment vertical="center" wrapText="1"/>
    </xf>
    <xf numFmtId="0" fontId="33" fillId="0" borderId="46" xfId="0" applyFont="1" applyBorder="1" applyAlignment="1">
      <alignment vertical="center" wrapText="1"/>
    </xf>
    <xf numFmtId="0" fontId="33" fillId="0" borderId="52" xfId="0" applyFont="1" applyBorder="1" applyAlignment="1">
      <alignment vertical="center" wrapText="1"/>
    </xf>
    <xf numFmtId="0" fontId="28" fillId="35" borderId="37" xfId="0" applyFont="1" applyFill="1" applyBorder="1" applyAlignment="1">
      <alignment vertical="center" wrapText="1"/>
    </xf>
    <xf numFmtId="0" fontId="28" fillId="35" borderId="38" xfId="0" applyFont="1" applyFill="1" applyBorder="1" applyAlignment="1">
      <alignment horizontal="center" vertical="center" wrapText="1"/>
    </xf>
    <xf numFmtId="0" fontId="28" fillId="35" borderId="0" xfId="0" applyFont="1" applyFill="1" applyAlignment="1">
      <alignment horizontal="center" vertical="center" wrapText="1"/>
    </xf>
    <xf numFmtId="0" fontId="28" fillId="35" borderId="38" xfId="0" applyFont="1" applyFill="1" applyBorder="1" applyAlignment="1">
      <alignment vertical="center" wrapText="1"/>
    </xf>
    <xf numFmtId="0" fontId="28" fillId="35" borderId="0" xfId="0" applyFont="1" applyFill="1" applyAlignment="1">
      <alignment vertical="center" wrapText="1"/>
    </xf>
    <xf numFmtId="0" fontId="34" fillId="36" borderId="46" xfId="0" applyFont="1" applyFill="1" applyBorder="1" applyAlignment="1">
      <alignment horizontal="center" vertical="center" wrapText="1"/>
    </xf>
    <xf numFmtId="0" fontId="34" fillId="36" borderId="47" xfId="0" applyFont="1" applyFill="1" applyBorder="1" applyAlignment="1">
      <alignment horizontal="center" vertical="center" wrapText="1"/>
    </xf>
    <xf numFmtId="166" fontId="33" fillId="0" borderId="48" xfId="0" applyNumberFormat="1" applyFont="1" applyBorder="1" applyAlignment="1">
      <alignment vertical="center" wrapText="1"/>
    </xf>
    <xf numFmtId="166" fontId="33" fillId="0" borderId="43" xfId="0" applyNumberFormat="1" applyFont="1" applyBorder="1" applyAlignment="1">
      <alignment vertical="center" wrapText="1"/>
    </xf>
    <xf numFmtId="166" fontId="31" fillId="0" borderId="0" xfId="0" applyNumberFormat="1" applyFont="1" applyBorder="1" applyAlignment="1">
      <alignment horizontal="center" vertical="center" wrapText="1"/>
    </xf>
    <xf numFmtId="1" fontId="31" fillId="0" borderId="0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8" fillId="35" borderId="34" xfId="0" applyFont="1" applyFill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0" fillId="0" borderId="0" xfId="0" applyAlignment="1"/>
    <xf numFmtId="1" fontId="38" fillId="0" borderId="0" xfId="0" applyNumberFormat="1" applyFont="1" applyAlignment="1">
      <alignment vertical="center"/>
    </xf>
    <xf numFmtId="0" fontId="38" fillId="0" borderId="0" xfId="0" applyFont="1" applyAlignment="1">
      <alignment vertical="center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rmal 2 2" xfId="44" xr:uid="{CF376AD6-7804-430E-B8FB-1166AE9A5CE5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-2.3299431321084866E-2"/>
                </c:manualLayout>
              </c:layout>
              <c:numFmt formatCode="General" sourceLinked="0"/>
            </c:trendlineLbl>
          </c:trendline>
          <c:xVal>
            <c:numRef>
              <c:f>'Water strike tests'!$E$2:$E$12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tests'!$H$2:$H$12</c:f>
              <c:numCache>
                <c:formatCode>General</c:formatCode>
                <c:ptCount val="11"/>
                <c:pt idx="0">
                  <c:v>3.8</c:v>
                </c:pt>
                <c:pt idx="9">
                  <c:v>2.9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E9-4697-AF9C-D040EF3FBC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0.13314851268591427"/>
                  <c:y val="-0.13874927092446779"/>
                </c:manualLayout>
              </c:layout>
              <c:numFmt formatCode="General" sourceLinked="0"/>
            </c:trendlineLbl>
          </c:trendline>
          <c:xVal>
            <c:numRef>
              <c:f>'Water strike tests'!$F$2:$F$12</c:f>
              <c:numCache>
                <c:formatCode>General</c:formatCode>
                <c:ptCount val="11"/>
                <c:pt idx="0">
                  <c:v>0</c:v>
                </c:pt>
                <c:pt idx="1">
                  <c:v>60</c:v>
                </c:pt>
                <c:pt idx="2">
                  <c:v>120</c:v>
                </c:pt>
                <c:pt idx="3">
                  <c:v>180</c:v>
                </c:pt>
                <c:pt idx="4">
                  <c:v>240</c:v>
                </c:pt>
                <c:pt idx="5">
                  <c:v>300</c:v>
                </c:pt>
                <c:pt idx="6">
                  <c:v>420</c:v>
                </c:pt>
                <c:pt idx="7">
                  <c:v>600</c:v>
                </c:pt>
                <c:pt idx="8">
                  <c:v>900</c:v>
                </c:pt>
                <c:pt idx="9">
                  <c:v>1200</c:v>
                </c:pt>
                <c:pt idx="10">
                  <c:v>1800</c:v>
                </c:pt>
              </c:numCache>
            </c:numRef>
          </c:xVal>
          <c:yVal>
            <c:numRef>
              <c:f>'Water strike tests'!$J$2:$J$12</c:f>
              <c:numCache>
                <c:formatCode>0.00</c:formatCode>
                <c:ptCount val="11"/>
                <c:pt idx="0">
                  <c:v>0</c:v>
                </c:pt>
                <c:pt idx="9">
                  <c:v>0.27029032973991168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F82-431A-9C90-DC2F8FE0EF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28480"/>
        <c:axId val="67030400"/>
      </c:scatterChart>
      <c:valAx>
        <c:axId val="67028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(sec)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30400"/>
        <c:crosses val="autoZero"/>
        <c:crossBetween val="midCat"/>
      </c:valAx>
      <c:valAx>
        <c:axId val="67030400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 (Ho/Ht)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5141145377661126"/>
            </c:manualLayout>
          </c:layout>
          <c:overlay val="0"/>
        </c:title>
        <c:numFmt formatCode="0.00" sourceLinked="1"/>
        <c:majorTickMark val="none"/>
        <c:minorTickMark val="none"/>
        <c:tickLblPos val="nextTo"/>
        <c:crossAx val="6702848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-2.3299431321084866E-2"/>
                </c:manualLayout>
              </c:layout>
              <c:numFmt formatCode="General" sourceLinked="0"/>
            </c:trendlineLbl>
          </c:trendline>
          <c:xVal>
            <c:numRef>
              <c:f>'Water strike tests'!$E$23:$E$33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tests'!$H$23:$H$33</c:f>
              <c:numCache>
                <c:formatCode>General</c:formatCode>
                <c:ptCount val="11"/>
                <c:pt idx="0">
                  <c:v>3.8</c:v>
                </c:pt>
                <c:pt idx="9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AFD-431F-AEAE-5DB3BD6124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4.579473020417902E-2"/>
                </c:manualLayout>
              </c:layout>
              <c:numFmt formatCode="General" sourceLinked="0"/>
            </c:trendlineLbl>
          </c:trendline>
          <c:xVal>
            <c:numRef>
              <c:f>'Water strike tests'!$E$44:$E$54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tests'!$H$44:$H$54</c:f>
              <c:numCache>
                <c:formatCode>General</c:formatCode>
                <c:ptCount val="11"/>
                <c:pt idx="0">
                  <c:v>4.5</c:v>
                </c:pt>
                <c:pt idx="9">
                  <c:v>3.9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BF-400B-B566-4348361C5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4.579473020417902E-2"/>
                </c:manualLayout>
              </c:layout>
              <c:numFmt formatCode="General" sourceLinked="0"/>
            </c:trendlineLbl>
          </c:trendline>
          <c:xVal>
            <c:numRef>
              <c:f>'Water strike tests'!$E$64:$E$74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tests'!$H$64:$H$74</c:f>
              <c:numCache>
                <c:formatCode>General</c:formatCode>
                <c:ptCount val="11"/>
                <c:pt idx="0">
                  <c:v>6.9</c:v>
                </c:pt>
                <c:pt idx="9">
                  <c:v>5.6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D1C-4A9A-868F-FA00A8DA0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  <c:min val="3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4.579473020417902E-2"/>
                </c:manualLayout>
              </c:layout>
              <c:numFmt formatCode="General" sourceLinked="0"/>
            </c:trendlineLbl>
          </c:trendline>
          <c:xVal>
            <c:numRef>
              <c:f>'Water strike tests'!$E$85:$E$95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tests'!$H$85:$H$95</c:f>
              <c:numCache>
                <c:formatCode>General</c:formatCode>
                <c:ptCount val="11"/>
                <c:pt idx="0">
                  <c:v>7.7</c:v>
                </c:pt>
                <c:pt idx="9">
                  <c:v>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24-46BA-B5C0-82039951A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4.579473020417902E-2"/>
                </c:manualLayout>
              </c:layout>
              <c:numFmt formatCode="General" sourceLinked="0"/>
            </c:trendlineLbl>
          </c:trendline>
          <c:xVal>
            <c:numRef>
              <c:f>'Water strike tests'!$E$106:$E$116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tests'!$H$106:$H$116</c:f>
              <c:numCache>
                <c:formatCode>General</c:formatCode>
                <c:ptCount val="11"/>
                <c:pt idx="0">
                  <c:v>7.5</c:v>
                </c:pt>
                <c:pt idx="9">
                  <c:v>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8F0-4678-97FB-560576949D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4.579473020417902E-2"/>
                </c:manualLayout>
              </c:layout>
              <c:numFmt formatCode="General" sourceLinked="0"/>
            </c:trendlineLbl>
          </c:trendline>
          <c:xVal>
            <c:numRef>
              <c:f>'Water strike tests'!$E$127:$E$137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tests'!$H$127:$H$137</c:f>
              <c:numCache>
                <c:formatCode>General</c:formatCode>
                <c:ptCount val="11"/>
                <c:pt idx="0">
                  <c:v>3.7</c:v>
                </c:pt>
                <c:pt idx="9">
                  <c:v>3.1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5C7-49FE-AE20-7947BB969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4.579473020417902E-2"/>
                </c:manualLayout>
              </c:layout>
              <c:numFmt formatCode="General" sourceLinked="0"/>
            </c:trendlineLbl>
          </c:trendline>
          <c:xVal>
            <c:numRef>
              <c:f>'Water strike tests'!$E$147:$E$157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tests'!$H$147:$H$157</c:f>
              <c:numCache>
                <c:formatCode>General</c:formatCode>
                <c:ptCount val="11"/>
                <c:pt idx="0">
                  <c:v>6.6</c:v>
                </c:pt>
                <c:pt idx="9">
                  <c:v>4.7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88-4F39-9D75-B333414FD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6.5484689413823266E-2"/>
                  <c:y val="4.579473020417902E-2"/>
                </c:manualLayout>
              </c:layout>
              <c:numFmt formatCode="General" sourceLinked="0"/>
            </c:trendlineLbl>
          </c:trendline>
          <c:xVal>
            <c:numRef>
              <c:f>'Water strike tests'!$E$168:$E$178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10</c:v>
                </c:pt>
                <c:pt idx="8">
                  <c:v>15</c:v>
                </c:pt>
                <c:pt idx="9">
                  <c:v>20</c:v>
                </c:pt>
                <c:pt idx="10">
                  <c:v>30</c:v>
                </c:pt>
              </c:numCache>
            </c:numRef>
          </c:xVal>
          <c:yVal>
            <c:numRef>
              <c:f>'Water strike tests'!$H$168:$H$178</c:f>
              <c:numCache>
                <c:formatCode>General</c:formatCode>
                <c:ptCount val="11"/>
                <c:pt idx="0">
                  <c:v>4.8</c:v>
                </c:pt>
                <c:pt idx="9">
                  <c:v>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626-4BB9-AA9C-EC41B0134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066496"/>
        <c:axId val="67093248"/>
      </c:scatterChart>
      <c:valAx>
        <c:axId val="6706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(mins)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93248"/>
        <c:crosses val="autoZero"/>
        <c:crossBetween val="midCat"/>
      </c:valAx>
      <c:valAx>
        <c:axId val="67093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67066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CSM!$B$3:$B$35</c:f>
              <c:numCache>
                <c:formatCode>General</c:formatCode>
                <c:ptCount val="33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  <c:pt idx="10">
                  <c:v>200</c:v>
                </c:pt>
                <c:pt idx="11">
                  <c:v>220</c:v>
                </c:pt>
                <c:pt idx="12">
                  <c:v>240</c:v>
                </c:pt>
                <c:pt idx="13">
                  <c:v>260</c:v>
                </c:pt>
                <c:pt idx="14">
                  <c:v>280</c:v>
                </c:pt>
                <c:pt idx="15">
                  <c:v>300</c:v>
                </c:pt>
                <c:pt idx="16">
                  <c:v>320</c:v>
                </c:pt>
                <c:pt idx="17">
                  <c:v>340</c:v>
                </c:pt>
                <c:pt idx="18">
                  <c:v>360</c:v>
                </c:pt>
                <c:pt idx="19">
                  <c:v>380</c:v>
                </c:pt>
                <c:pt idx="20">
                  <c:v>400</c:v>
                </c:pt>
                <c:pt idx="21">
                  <c:v>420</c:v>
                </c:pt>
                <c:pt idx="22">
                  <c:v>440</c:v>
                </c:pt>
                <c:pt idx="23">
                  <c:v>460</c:v>
                </c:pt>
                <c:pt idx="24">
                  <c:v>480</c:v>
                </c:pt>
                <c:pt idx="25">
                  <c:v>500</c:v>
                </c:pt>
                <c:pt idx="26">
                  <c:v>520</c:v>
                </c:pt>
                <c:pt idx="27">
                  <c:v>540</c:v>
                </c:pt>
                <c:pt idx="28">
                  <c:v>560</c:v>
                </c:pt>
                <c:pt idx="29">
                  <c:v>580</c:v>
                </c:pt>
                <c:pt idx="30">
                  <c:v>600</c:v>
                </c:pt>
                <c:pt idx="31">
                  <c:v>620</c:v>
                </c:pt>
                <c:pt idx="32">
                  <c:v>640</c:v>
                </c:pt>
              </c:numCache>
            </c:numRef>
          </c:xVal>
          <c:yVal>
            <c:numRef>
              <c:f>CSM!$C$3:$C$35</c:f>
              <c:numCache>
                <c:formatCode>General</c:formatCode>
                <c:ptCount val="33"/>
                <c:pt idx="0">
                  <c:v>8</c:v>
                </c:pt>
                <c:pt idx="1">
                  <c:v>7.75</c:v>
                </c:pt>
                <c:pt idx="2">
                  <c:v>7.5</c:v>
                </c:pt>
                <c:pt idx="3">
                  <c:v>7.25</c:v>
                </c:pt>
                <c:pt idx="4">
                  <c:v>7.25</c:v>
                </c:pt>
                <c:pt idx="5">
                  <c:v>7.2</c:v>
                </c:pt>
                <c:pt idx="6">
                  <c:v>7.17</c:v>
                </c:pt>
                <c:pt idx="7">
                  <c:v>7.1</c:v>
                </c:pt>
                <c:pt idx="8">
                  <c:v>7.1</c:v>
                </c:pt>
                <c:pt idx="9">
                  <c:v>7.1</c:v>
                </c:pt>
                <c:pt idx="10">
                  <c:v>7.1</c:v>
                </c:pt>
                <c:pt idx="11">
                  <c:v>7.1</c:v>
                </c:pt>
                <c:pt idx="12">
                  <c:v>7.1</c:v>
                </c:pt>
                <c:pt idx="13">
                  <c:v>7.1</c:v>
                </c:pt>
                <c:pt idx="14">
                  <c:v>7.1</c:v>
                </c:pt>
                <c:pt idx="15">
                  <c:v>7.1</c:v>
                </c:pt>
                <c:pt idx="16">
                  <c:v>7.1</c:v>
                </c:pt>
                <c:pt idx="17">
                  <c:v>7.1</c:v>
                </c:pt>
                <c:pt idx="18">
                  <c:v>7.1</c:v>
                </c:pt>
                <c:pt idx="19">
                  <c:v>7.1</c:v>
                </c:pt>
                <c:pt idx="20">
                  <c:v>7.1</c:v>
                </c:pt>
                <c:pt idx="21">
                  <c:v>7.1</c:v>
                </c:pt>
                <c:pt idx="22">
                  <c:v>7.1</c:v>
                </c:pt>
                <c:pt idx="23">
                  <c:v>7.1</c:v>
                </c:pt>
                <c:pt idx="24">
                  <c:v>7.1</c:v>
                </c:pt>
                <c:pt idx="25">
                  <c:v>7.1</c:v>
                </c:pt>
                <c:pt idx="26">
                  <c:v>7.2</c:v>
                </c:pt>
                <c:pt idx="27">
                  <c:v>7.25</c:v>
                </c:pt>
                <c:pt idx="28">
                  <c:v>7.5</c:v>
                </c:pt>
                <c:pt idx="29">
                  <c:v>7.75</c:v>
                </c:pt>
                <c:pt idx="30">
                  <c:v>8</c:v>
                </c:pt>
                <c:pt idx="31">
                  <c:v>8.25</c:v>
                </c:pt>
                <c:pt idx="32">
                  <c:v>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63-4209-81D8-EF8F2B9D9406}"/>
            </c:ext>
          </c:extLst>
        </c:ser>
        <c:ser>
          <c:idx val="2"/>
          <c:order val="1"/>
          <c:tx>
            <c:strRef>
              <c:f>CSM!$H$3</c:f>
              <c:strCache>
                <c:ptCount val="1"/>
                <c:pt idx="0">
                  <c:v>Final Effluent PS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CSM!$J$3:$J$6</c:f>
              <c:numCache>
                <c:formatCode>0</c:formatCode>
                <c:ptCount val="4"/>
                <c:pt idx="0" formatCode="General">
                  <c:v>124.9</c:v>
                </c:pt>
                <c:pt idx="1">
                  <c:v>125</c:v>
                </c:pt>
                <c:pt idx="2" formatCode="General">
                  <c:v>130</c:v>
                </c:pt>
                <c:pt idx="3" formatCode="0.0">
                  <c:v>130.1</c:v>
                </c:pt>
              </c:numCache>
            </c:numRef>
          </c:xVal>
          <c:yVal>
            <c:numRef>
              <c:f>CSM!$K$3:$K$6</c:f>
              <c:numCache>
                <c:formatCode>General</c:formatCode>
                <c:ptCount val="4"/>
                <c:pt idx="0">
                  <c:v>7.17</c:v>
                </c:pt>
                <c:pt idx="1">
                  <c:v>2.4699999999999998</c:v>
                </c:pt>
                <c:pt idx="2">
                  <c:v>2.4699999999999998</c:v>
                </c:pt>
                <c:pt idx="3">
                  <c:v>7.17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86-493E-A0AF-270FE29B0DE9}"/>
            </c:ext>
          </c:extLst>
        </c:ser>
        <c:ser>
          <c:idx val="3"/>
          <c:order val="2"/>
          <c:tx>
            <c:v>Base of clay</c:v>
          </c:tx>
          <c:spPr>
            <a:ln w="19050" cap="rnd">
              <a:noFill/>
              <a:prstDash val="dash"/>
              <a:round/>
            </a:ln>
            <a:effectLst/>
          </c:spPr>
          <c:marker>
            <c:symbol val="dash"/>
            <c:size val="5"/>
            <c:spPr>
              <a:solidFill>
                <a:schemeClr val="accent4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CSM!$I$11:$I$14</c:f>
              <c:numCache>
                <c:formatCode>General</c:formatCode>
                <c:ptCount val="4"/>
                <c:pt idx="0">
                  <c:v>60</c:v>
                </c:pt>
                <c:pt idx="1">
                  <c:v>115</c:v>
                </c:pt>
                <c:pt idx="2">
                  <c:v>227</c:v>
                </c:pt>
                <c:pt idx="3">
                  <c:v>355</c:v>
                </c:pt>
              </c:numCache>
            </c:numRef>
          </c:xVal>
          <c:yVal>
            <c:numRef>
              <c:f>CSM!$J$11:$J$14</c:f>
              <c:numCache>
                <c:formatCode>General</c:formatCode>
                <c:ptCount val="4"/>
                <c:pt idx="0">
                  <c:v>2.1</c:v>
                </c:pt>
                <c:pt idx="1">
                  <c:v>0.16999999999999993</c:v>
                </c:pt>
                <c:pt idx="2">
                  <c:v>1</c:v>
                </c:pt>
                <c:pt idx="3">
                  <c:v>1.2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486-493E-A0AF-270FE29B0DE9}"/>
            </c:ext>
          </c:extLst>
        </c:ser>
        <c:ser>
          <c:idx val="6"/>
          <c:order val="3"/>
          <c:tx>
            <c:strRef>
              <c:f>CSM!$M$9</c:f>
              <c:strCache>
                <c:ptCount val="1"/>
                <c:pt idx="0">
                  <c:v>Base of made ground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dash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CSM!$I$12</c:f>
              <c:numCache>
                <c:formatCode>General</c:formatCode>
                <c:ptCount val="1"/>
                <c:pt idx="0">
                  <c:v>115</c:v>
                </c:pt>
              </c:numCache>
            </c:numRef>
          </c:xVal>
          <c:yVal>
            <c:numRef>
              <c:f>CSM!$M$12</c:f>
              <c:numCache>
                <c:formatCode>General</c:formatCode>
                <c:ptCount val="1"/>
                <c:pt idx="0">
                  <c:v>5.87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486-493E-A0AF-270FE29B0DE9}"/>
            </c:ext>
          </c:extLst>
        </c:ser>
        <c:ser>
          <c:idx val="4"/>
          <c:order val="4"/>
          <c:tx>
            <c:strRef>
              <c:f>CSM!$L$9</c:f>
              <c:strCache>
                <c:ptCount val="1"/>
                <c:pt idx="0">
                  <c:v>Base of sand and gravel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dash"/>
            <c:size val="5"/>
            <c:spPr>
              <a:solidFill>
                <a:schemeClr val="accent5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CSM!$I$12</c:f>
              <c:numCache>
                <c:formatCode>General</c:formatCode>
                <c:ptCount val="1"/>
                <c:pt idx="0">
                  <c:v>115</c:v>
                </c:pt>
              </c:numCache>
            </c:numRef>
          </c:xVal>
          <c:yVal>
            <c:numRef>
              <c:f>CSM!$L$12</c:f>
              <c:numCache>
                <c:formatCode>General</c:formatCode>
                <c:ptCount val="1"/>
                <c:pt idx="0">
                  <c:v>-3.33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486-493E-A0AF-270FE29B0DE9}"/>
            </c:ext>
          </c:extLst>
        </c:ser>
        <c:ser>
          <c:idx val="7"/>
          <c:order val="5"/>
          <c:tx>
            <c:strRef>
              <c:f>CSM!$N$9</c:f>
              <c:strCache>
                <c:ptCount val="1"/>
                <c:pt idx="0">
                  <c:v>Base of alluvium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CSM!$I$11:$I$14</c:f>
              <c:numCache>
                <c:formatCode>General</c:formatCode>
                <c:ptCount val="4"/>
                <c:pt idx="0">
                  <c:v>60</c:v>
                </c:pt>
                <c:pt idx="1">
                  <c:v>115</c:v>
                </c:pt>
                <c:pt idx="2">
                  <c:v>227</c:v>
                </c:pt>
                <c:pt idx="3">
                  <c:v>355</c:v>
                </c:pt>
              </c:numCache>
            </c:numRef>
          </c:xVal>
          <c:yVal>
            <c:numRef>
              <c:f>CSM!$N$11:$N$14</c:f>
              <c:numCache>
                <c:formatCode>General</c:formatCode>
                <c:ptCount val="4"/>
                <c:pt idx="0">
                  <c:v>5</c:v>
                </c:pt>
                <c:pt idx="1">
                  <c:v>3.87</c:v>
                </c:pt>
                <c:pt idx="2">
                  <c:v>3.2</c:v>
                </c:pt>
                <c:pt idx="3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486-493E-A0AF-270FE29B0DE9}"/>
            </c:ext>
          </c:extLst>
        </c:ser>
        <c:ser>
          <c:idx val="5"/>
          <c:order val="6"/>
          <c:tx>
            <c:strRef>
              <c:f>CSM!$K$9</c:f>
              <c:strCache>
                <c:ptCount val="1"/>
                <c:pt idx="0">
                  <c:v>base of hole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6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CSM!$I$11:$I$14</c:f>
              <c:numCache>
                <c:formatCode>General</c:formatCode>
                <c:ptCount val="4"/>
                <c:pt idx="0">
                  <c:v>60</c:v>
                </c:pt>
                <c:pt idx="1">
                  <c:v>115</c:v>
                </c:pt>
                <c:pt idx="2">
                  <c:v>227</c:v>
                </c:pt>
                <c:pt idx="3">
                  <c:v>355</c:v>
                </c:pt>
              </c:numCache>
            </c:numRef>
          </c:xVal>
          <c:yVal>
            <c:numRef>
              <c:f>CSM!$K$11:$K$14</c:f>
              <c:numCache>
                <c:formatCode>General</c:formatCode>
                <c:ptCount val="4"/>
                <c:pt idx="0">
                  <c:v>-1</c:v>
                </c:pt>
                <c:pt idx="1">
                  <c:v>-7.83</c:v>
                </c:pt>
                <c:pt idx="2">
                  <c:v>-7.7</c:v>
                </c:pt>
                <c:pt idx="3">
                  <c:v>-0.7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486-493E-A0AF-270FE29B0D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2771152"/>
        <c:axId val="772772792"/>
      </c:scatterChart>
      <c:valAx>
        <c:axId val="772771152"/>
        <c:scaling>
          <c:orientation val="minMax"/>
          <c:max val="650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Distance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72772792"/>
        <c:crossesAt val="-10"/>
        <c:crossBetween val="midCat"/>
      </c:valAx>
      <c:valAx>
        <c:axId val="772772792"/>
        <c:scaling>
          <c:orientation val="minMax"/>
          <c:max val="15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Elevation (m aOD)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72771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4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summary'!$B$12:$I$12</c:f>
              <c:numCache>
                <c:formatCode>General</c:formatCode>
                <c:ptCount val="8"/>
                <c:pt idx="0">
                  <c:v>0.6</c:v>
                </c:pt>
                <c:pt idx="1">
                  <c:v>0.6</c:v>
                </c:pt>
                <c:pt idx="2">
                  <c:v>0.8</c:v>
                </c:pt>
                <c:pt idx="3">
                  <c:v>5.4</c:v>
                </c:pt>
                <c:pt idx="4">
                  <c:v>5.7</c:v>
                </c:pt>
                <c:pt idx="5">
                  <c:v>5.2</c:v>
                </c:pt>
                <c:pt idx="6">
                  <c:v>1.7</c:v>
                </c:pt>
                <c:pt idx="7">
                  <c:v>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77-4256-B700-7A7C580F092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summary'!$B$14:$I$14</c:f>
              <c:numCache>
                <c:formatCode>General</c:formatCode>
                <c:ptCount val="8"/>
                <c:pt idx="0">
                  <c:v>7</c:v>
                </c:pt>
                <c:pt idx="1">
                  <c:v>5.5</c:v>
                </c:pt>
                <c:pt idx="2">
                  <c:v>3.6</c:v>
                </c:pt>
                <c:pt idx="5">
                  <c:v>2.4000000000000004</c:v>
                </c:pt>
                <c:pt idx="6">
                  <c:v>3.7</c:v>
                </c:pt>
                <c:pt idx="7">
                  <c:v>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77-4256-B700-7A7C580F092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summary'!$B$15:$I$15</c:f>
              <c:numCache>
                <c:formatCode>General</c:formatCode>
                <c:ptCount val="8"/>
                <c:pt idx="0">
                  <c:v>0.69999999999999929</c:v>
                </c:pt>
                <c:pt idx="1">
                  <c:v>2.1999999999999993</c:v>
                </c:pt>
                <c:pt idx="2">
                  <c:v>3.8000000000000007</c:v>
                </c:pt>
                <c:pt idx="3">
                  <c:v>4.5999999999999996</c:v>
                </c:pt>
                <c:pt idx="4">
                  <c:v>0.5</c:v>
                </c:pt>
                <c:pt idx="5">
                  <c:v>4.1999999999999993</c:v>
                </c:pt>
                <c:pt idx="6">
                  <c:v>2.3000000000000007</c:v>
                </c:pt>
                <c:pt idx="7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77-4256-B700-7A7C580F092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summary'!$B$16:$I$16</c:f>
              <c:numCache>
                <c:formatCode>General</c:formatCode>
                <c:ptCount val="8"/>
                <c:pt idx="4">
                  <c:v>4.1000000000000005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E77-4256-B700-7A7C580F092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summary'!$B$17:$I$17</c:f>
              <c:numCache>
                <c:formatCode>General</c:formatCode>
                <c:ptCount val="8"/>
                <c:pt idx="0">
                  <c:v>7.3000000000000007</c:v>
                </c:pt>
                <c:pt idx="1">
                  <c:v>5.8000000000000007</c:v>
                </c:pt>
                <c:pt idx="2">
                  <c:v>6.1999999999999993</c:v>
                </c:pt>
                <c:pt idx="3">
                  <c:v>4.5</c:v>
                </c:pt>
                <c:pt idx="4">
                  <c:v>3.5999999999999996</c:v>
                </c:pt>
                <c:pt idx="5">
                  <c:v>3.3000000000000007</c:v>
                </c:pt>
                <c:pt idx="6">
                  <c:v>5.6999999999999993</c:v>
                </c:pt>
                <c:pt idx="7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77-4256-B700-7A7C580F09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44109872"/>
        <c:axId val="644106592"/>
      </c:barChart>
      <c:scatterChart>
        <c:scatterStyle val="lineMarker"/>
        <c:varyColors val="0"/>
        <c:ser>
          <c:idx val="6"/>
          <c:order val="5"/>
          <c:tx>
            <c:v>after 20 mins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yVal>
            <c:numRef>
              <c:f>'BH logs summary'!$B$32:$I$32</c:f>
              <c:numCache>
                <c:formatCode>General</c:formatCode>
                <c:ptCount val="8"/>
                <c:pt idx="1">
                  <c:v>2.9</c:v>
                </c:pt>
                <c:pt idx="3">
                  <c:v>3.9</c:v>
                </c:pt>
                <c:pt idx="4">
                  <c:v>6.3</c:v>
                </c:pt>
                <c:pt idx="5">
                  <c:v>6.6</c:v>
                </c:pt>
                <c:pt idx="6">
                  <c:v>3.1</c:v>
                </c:pt>
                <c:pt idx="7">
                  <c:v>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9E8-458E-AA7E-E835D25B4661}"/>
            </c:ext>
          </c:extLst>
        </c:ser>
        <c:ser>
          <c:idx val="8"/>
          <c:order val="6"/>
          <c:tx>
            <c:v>water strike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yVal>
            <c:numRef>
              <c:f>'BH logs summary'!$B$34:$I$34</c:f>
              <c:numCache>
                <c:formatCode>General</c:formatCode>
                <c:ptCount val="8"/>
                <c:pt idx="2">
                  <c:v>2</c:v>
                </c:pt>
                <c:pt idx="3">
                  <c:v>5.6</c:v>
                </c:pt>
                <c:pt idx="6">
                  <c:v>4.7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9E8-458E-AA7E-E835D25B4661}"/>
            </c:ext>
          </c:extLst>
        </c:ser>
        <c:ser>
          <c:idx val="7"/>
          <c:order val="7"/>
          <c:tx>
            <c:v>water strike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yVal>
            <c:numRef>
              <c:f>'BH logs summary'!$B$33:$I$33</c:f>
              <c:numCache>
                <c:formatCode>General</c:formatCode>
                <c:ptCount val="8"/>
                <c:pt idx="2">
                  <c:v>3.8</c:v>
                </c:pt>
                <c:pt idx="3">
                  <c:v>6.9</c:v>
                </c:pt>
                <c:pt idx="6">
                  <c:v>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9E8-458E-AA7E-E835D25B4661}"/>
            </c:ext>
          </c:extLst>
        </c:ser>
        <c:ser>
          <c:idx val="5"/>
          <c:order val="8"/>
          <c:tx>
            <c:v>water strike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yVal>
            <c:numRef>
              <c:f>'BH logs summary'!$B$31:$I$31</c:f>
              <c:numCache>
                <c:formatCode>General</c:formatCode>
                <c:ptCount val="8"/>
                <c:pt idx="1">
                  <c:v>3.8</c:v>
                </c:pt>
                <c:pt idx="2">
                  <c:v>1.4</c:v>
                </c:pt>
                <c:pt idx="3">
                  <c:v>4.5</c:v>
                </c:pt>
                <c:pt idx="4">
                  <c:v>7.7</c:v>
                </c:pt>
                <c:pt idx="5">
                  <c:v>7.5</c:v>
                </c:pt>
                <c:pt idx="6">
                  <c:v>3.7</c:v>
                </c:pt>
                <c:pt idx="7">
                  <c:v>4.8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84-44A5-AAC5-78109BAAD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4109872"/>
        <c:axId val="644106592"/>
      </c:scatterChart>
      <c:catAx>
        <c:axId val="644109872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106592"/>
        <c:crosses val="autoZero"/>
        <c:auto val="1"/>
        <c:lblAlgn val="ctr"/>
        <c:lblOffset val="100"/>
        <c:noMultiLvlLbl val="0"/>
      </c:catAx>
      <c:valAx>
        <c:axId val="644106592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109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summary'!$B$22:$I$22</c:f>
              <c:numCache>
                <c:formatCode>General</c:formatCode>
                <c:ptCount val="8"/>
                <c:pt idx="0">
                  <c:v>8.02</c:v>
                </c:pt>
                <c:pt idx="1">
                  <c:v>7.94</c:v>
                </c:pt>
                <c:pt idx="2">
                  <c:v>7.19</c:v>
                </c:pt>
                <c:pt idx="3">
                  <c:v>11.62</c:v>
                </c:pt>
                <c:pt idx="4">
                  <c:v>11.37</c:v>
                </c:pt>
                <c:pt idx="5">
                  <c:v>11.59</c:v>
                </c:pt>
                <c:pt idx="6">
                  <c:v>7.9</c:v>
                </c:pt>
                <c:pt idx="7">
                  <c:v>7.17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62-4AE8-8337-137D4A32C3DD}"/>
            </c:ext>
          </c:extLst>
        </c:ser>
        <c:ser>
          <c:idx val="8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summary'!$B$43:$I$43</c:f>
              <c:numCache>
                <c:formatCode>General</c:formatCode>
                <c:ptCount val="8"/>
                <c:pt idx="0">
                  <c:v>6.7799999999999994</c:v>
                </c:pt>
                <c:pt idx="1">
                  <c:v>6.32</c:v>
                </c:pt>
                <c:pt idx="2">
                  <c:v>5.82</c:v>
                </c:pt>
                <c:pt idx="3">
                  <c:v>7.9699999999999989</c:v>
                </c:pt>
                <c:pt idx="4">
                  <c:v>7.629999999999999</c:v>
                </c:pt>
                <c:pt idx="5">
                  <c:v>7.74</c:v>
                </c:pt>
                <c:pt idx="6">
                  <c:v>5.23</c:v>
                </c:pt>
                <c:pt idx="7">
                  <c:v>5.26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D1-4A3E-BD21-24CB0AC98B93}"/>
            </c:ext>
          </c:extLst>
        </c:ser>
        <c:ser>
          <c:idx val="1"/>
          <c:order val="2"/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4">
                  <a:lumMod val="75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summary'!$B$23:$I$23</c:f>
              <c:numCache>
                <c:formatCode>General</c:formatCode>
                <c:ptCount val="8"/>
                <c:pt idx="0">
                  <c:v>6.52</c:v>
                </c:pt>
                <c:pt idx="1">
                  <c:v>7.3400000000000007</c:v>
                </c:pt>
                <c:pt idx="2">
                  <c:v>6.3900000000000006</c:v>
                </c:pt>
                <c:pt idx="3">
                  <c:v>6.2199999999999989</c:v>
                </c:pt>
                <c:pt idx="4">
                  <c:v>5.669999999999999</c:v>
                </c:pt>
                <c:pt idx="5">
                  <c:v>6.39</c:v>
                </c:pt>
                <c:pt idx="6">
                  <c:v>6.2</c:v>
                </c:pt>
                <c:pt idx="7">
                  <c:v>5.87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662-4AE8-8337-137D4A32C3DD}"/>
            </c:ext>
          </c:extLst>
        </c:ser>
        <c:ser>
          <c:idx val="2"/>
          <c:order val="3"/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summary'!$B$24:$I$24</c:f>
              <c:numCache>
                <c:formatCode>General</c:formatCode>
                <c:ptCount val="8"/>
                <c:pt idx="1">
                  <c:v>6.44</c:v>
                </c:pt>
                <c:pt idx="2">
                  <c:v>4.7900000000000009</c:v>
                </c:pt>
                <c:pt idx="3">
                  <c:v>4.7199999999999989</c:v>
                </c:pt>
                <c:pt idx="4">
                  <c:v>4.5699999999999994</c:v>
                </c:pt>
                <c:pt idx="5">
                  <c:v>4.99</c:v>
                </c:pt>
                <c:pt idx="6">
                  <c:v>4.6000000000000005</c:v>
                </c:pt>
                <c:pt idx="7">
                  <c:v>3.87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662-4AE8-8337-137D4A32C3DD}"/>
            </c:ext>
          </c:extLst>
        </c:ser>
        <c:ser>
          <c:idx val="3"/>
          <c:order val="4"/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summary'!$B$25:$I$25</c:f>
              <c:numCache>
                <c:formatCode>General</c:formatCode>
                <c:ptCount val="8"/>
                <c:pt idx="0">
                  <c:v>-0.48000000000000043</c:v>
                </c:pt>
                <c:pt idx="1">
                  <c:v>0.94000000000000039</c:v>
                </c:pt>
                <c:pt idx="2">
                  <c:v>1.1900000000000004</c:v>
                </c:pt>
                <c:pt idx="5">
                  <c:v>2.59</c:v>
                </c:pt>
                <c:pt idx="6">
                  <c:v>0.90000000000000036</c:v>
                </c:pt>
                <c:pt idx="7">
                  <c:v>0.16999999999999993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662-4AE8-8337-137D4A32C3DD}"/>
            </c:ext>
          </c:extLst>
        </c:ser>
        <c:ser>
          <c:idx val="4"/>
          <c:order val="5"/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rgbClr val="C00000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summary'!$B$26:$I$26</c:f>
              <c:numCache>
                <c:formatCode>General</c:formatCode>
                <c:ptCount val="8"/>
                <c:pt idx="0">
                  <c:v>-1.1799999999999997</c:v>
                </c:pt>
                <c:pt idx="1">
                  <c:v>-1.2599999999999989</c:v>
                </c:pt>
                <c:pt idx="2">
                  <c:v>-2.6100000000000003</c:v>
                </c:pt>
                <c:pt idx="3">
                  <c:v>0.11999999999999922</c:v>
                </c:pt>
                <c:pt idx="4">
                  <c:v>4.0699999999999994</c:v>
                </c:pt>
                <c:pt idx="5">
                  <c:v>-1.6099999999999994</c:v>
                </c:pt>
                <c:pt idx="6">
                  <c:v>-1.4000000000000004</c:v>
                </c:pt>
                <c:pt idx="7">
                  <c:v>-3.33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662-4AE8-8337-137D4A32C3DD}"/>
            </c:ext>
          </c:extLst>
        </c:ser>
        <c:ser>
          <c:idx val="5"/>
          <c:order val="6"/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summary'!$B$27:$I$27</c:f>
              <c:numCache>
                <c:formatCode>General</c:formatCode>
                <c:ptCount val="8"/>
                <c:pt idx="4">
                  <c:v>-3.0000000000001137E-2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662-4AE8-8337-137D4A32C3DD}"/>
            </c:ext>
          </c:extLst>
        </c:ser>
        <c:ser>
          <c:idx val="7"/>
          <c:order val="7"/>
          <c:tx>
            <c:v>Water strike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summary'!$B$38:$I$38</c:f>
              <c:numCache>
                <c:formatCode>General</c:formatCode>
                <c:ptCount val="8"/>
                <c:pt idx="2">
                  <c:v>3.3900000000000006</c:v>
                </c:pt>
                <c:pt idx="3">
                  <c:v>4.7199999999999989</c:v>
                </c:pt>
                <c:pt idx="6">
                  <c:v>1.3000000000000007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662-4AE8-8337-137D4A32C3DD}"/>
            </c:ext>
          </c:extLst>
        </c:ser>
        <c:ser>
          <c:idx val="6"/>
          <c:order val="8"/>
          <c:tx>
            <c:v>Water strike</c:v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xVal>
          <c:yVal>
            <c:numRef>
              <c:f>'BH logs summary'!$B$36:$I$36</c:f>
              <c:numCache>
                <c:formatCode>General</c:formatCode>
                <c:ptCount val="8"/>
                <c:pt idx="1">
                  <c:v>4.1400000000000006</c:v>
                </c:pt>
                <c:pt idx="2">
                  <c:v>5.7900000000000009</c:v>
                </c:pt>
                <c:pt idx="3">
                  <c:v>7.1199999999999992</c:v>
                </c:pt>
                <c:pt idx="4">
                  <c:v>3.669999999999999</c:v>
                </c:pt>
                <c:pt idx="5">
                  <c:v>4.09</c:v>
                </c:pt>
                <c:pt idx="6">
                  <c:v>4.2</c:v>
                </c:pt>
                <c:pt idx="7">
                  <c:v>2.37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662-4AE8-8337-137D4A32C3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2720288"/>
        <c:axId val="561905616"/>
      </c:scatterChart>
      <c:valAx>
        <c:axId val="552720288"/>
        <c:scaling>
          <c:orientation val="minMax"/>
          <c:max val="8.9"/>
          <c:min val="0"/>
        </c:scaling>
        <c:delete val="0"/>
        <c:axPos val="b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61905616"/>
        <c:crossesAt val="15"/>
        <c:crossBetween val="midCat"/>
        <c:majorUnit val="1"/>
      </c:valAx>
      <c:valAx>
        <c:axId val="561905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Elevation (m aOD)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52720288"/>
        <c:crosses val="autoZero"/>
        <c:crossBetween val="midCat"/>
      </c:valAx>
      <c:spPr>
        <a:noFill/>
        <a:ln>
          <a:solidFill>
            <a:schemeClr val="bg1">
              <a:lumMod val="65000"/>
            </a:schemeClr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'BH logs summary'!$A$58</c:f>
              <c:strCache>
                <c:ptCount val="1"/>
                <c:pt idx="0">
                  <c:v>BH101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summary'!$N$58:$P$58</c:f>
              <c:numCache>
                <c:formatCode>General</c:formatCode>
                <c:ptCount val="3"/>
                <c:pt idx="0">
                  <c:v>2.1499999999999995</c:v>
                </c:pt>
                <c:pt idx="1">
                  <c:v>6.7799999999999994</c:v>
                </c:pt>
                <c:pt idx="2">
                  <c:v>4.7699999999999996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4D-4D33-B5C3-423D7C2B1D8A}"/>
            </c:ext>
          </c:extLst>
        </c:ser>
        <c:ser>
          <c:idx val="1"/>
          <c:order val="1"/>
          <c:tx>
            <c:strRef>
              <c:f>'BH logs summary'!$A$59</c:f>
              <c:strCache>
                <c:ptCount val="1"/>
                <c:pt idx="0">
                  <c:v>BH102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summary'!$N$59:$P$59</c:f>
              <c:numCache>
                <c:formatCode>General</c:formatCode>
                <c:ptCount val="3"/>
                <c:pt idx="0">
                  <c:v>2.16</c:v>
                </c:pt>
                <c:pt idx="1">
                  <c:v>6.32</c:v>
                </c:pt>
                <c:pt idx="2">
                  <c:v>3.66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D4D-4D33-B5C3-423D7C2B1D8A}"/>
            </c:ext>
          </c:extLst>
        </c:ser>
        <c:ser>
          <c:idx val="2"/>
          <c:order val="2"/>
          <c:tx>
            <c:strRef>
              <c:f>'BH logs summary'!$A$60</c:f>
              <c:strCache>
                <c:ptCount val="1"/>
                <c:pt idx="0">
                  <c:v>BH103</c:v>
                </c:pt>
              </c:strCache>
            </c:strRef>
          </c:tx>
          <c:spPr>
            <a:ln w="25400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summary'!$N$60:$P$60</c:f>
              <c:numCache>
                <c:formatCode>General</c:formatCode>
                <c:ptCount val="3"/>
                <c:pt idx="0">
                  <c:v>1.1800000000000006</c:v>
                </c:pt>
                <c:pt idx="1">
                  <c:v>5.82</c:v>
                </c:pt>
                <c:pt idx="2">
                  <c:v>3.6300000000000003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D4D-4D33-B5C3-423D7C2B1D8A}"/>
            </c:ext>
          </c:extLst>
        </c:ser>
        <c:ser>
          <c:idx val="3"/>
          <c:order val="3"/>
          <c:tx>
            <c:strRef>
              <c:f>'BH logs summary'!$A$61</c:f>
              <c:strCache>
                <c:ptCount val="1"/>
                <c:pt idx="0">
                  <c:v>BH104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summary'!$N$61:$P$61</c:f>
              <c:numCache>
                <c:formatCode>General</c:formatCode>
                <c:ptCount val="3"/>
                <c:pt idx="0">
                  <c:v>4.2399999999999993</c:v>
                </c:pt>
                <c:pt idx="1">
                  <c:v>5.7199999999999989</c:v>
                </c:pt>
                <c:pt idx="2">
                  <c:v>7.9699999999999989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D4D-4D33-B5C3-423D7C2B1D8A}"/>
            </c:ext>
          </c:extLst>
        </c:ser>
        <c:ser>
          <c:idx val="4"/>
          <c:order val="4"/>
          <c:tx>
            <c:strRef>
              <c:f>'BH logs summary'!$A$62</c:f>
              <c:strCache>
                <c:ptCount val="1"/>
                <c:pt idx="0">
                  <c:v>BH105</c:v>
                </c:pt>
              </c:strCache>
            </c:strRef>
          </c:tx>
          <c:spPr>
            <a:ln w="254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summary'!$N$62:$P$62</c:f>
              <c:numCache>
                <c:formatCode>General</c:formatCode>
                <c:ptCount val="3"/>
                <c:pt idx="0">
                  <c:v>4.1599999999999993</c:v>
                </c:pt>
                <c:pt idx="1">
                  <c:v>5.6799999999999988</c:v>
                </c:pt>
                <c:pt idx="2">
                  <c:v>7.629999999999999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D4D-4D33-B5C3-423D7C2B1D8A}"/>
            </c:ext>
          </c:extLst>
        </c:ser>
        <c:ser>
          <c:idx val="5"/>
          <c:order val="5"/>
          <c:tx>
            <c:strRef>
              <c:f>'BH logs summary'!$A$63</c:f>
              <c:strCache>
                <c:ptCount val="1"/>
                <c:pt idx="0">
                  <c:v>BH106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summary'!$N$63:$P$63</c:f>
              <c:numCache>
                <c:formatCode>General</c:formatCode>
                <c:ptCount val="3"/>
                <c:pt idx="0">
                  <c:v>4.3</c:v>
                </c:pt>
                <c:pt idx="1">
                  <c:v>5.67</c:v>
                </c:pt>
                <c:pt idx="2">
                  <c:v>7.74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D4D-4D33-B5C3-423D7C2B1D8A}"/>
            </c:ext>
          </c:extLst>
        </c:ser>
        <c:ser>
          <c:idx val="6"/>
          <c:order val="6"/>
          <c:tx>
            <c:strRef>
              <c:f>'BH logs summary'!$A$64</c:f>
              <c:strCache>
                <c:ptCount val="1"/>
                <c:pt idx="0">
                  <c:v>BH107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summary'!$N$64:$P$64</c:f>
              <c:numCache>
                <c:formatCode>General</c:formatCode>
                <c:ptCount val="3"/>
                <c:pt idx="0">
                  <c:v>1.9300000000000006</c:v>
                </c:pt>
                <c:pt idx="1">
                  <c:v>5.23</c:v>
                </c:pt>
                <c:pt idx="2">
                  <c:v>4.25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D4D-4D33-B5C3-423D7C2B1D8A}"/>
            </c:ext>
          </c:extLst>
        </c:ser>
        <c:ser>
          <c:idx val="7"/>
          <c:order val="7"/>
          <c:tx>
            <c:strRef>
              <c:f>'BH logs summary'!$A$65</c:f>
              <c:strCache>
                <c:ptCount val="1"/>
                <c:pt idx="0">
                  <c:v>BH108</c:v>
                </c:pt>
              </c:strCache>
            </c:strRef>
          </c:tx>
          <c:spPr>
            <a:ln w="25400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summary'!$N$65:$P$65</c:f>
              <c:numCache>
                <c:formatCode>General</c:formatCode>
                <c:ptCount val="3"/>
                <c:pt idx="0">
                  <c:v>0.96</c:v>
                </c:pt>
                <c:pt idx="1">
                  <c:v>5.26</c:v>
                </c:pt>
                <c:pt idx="2">
                  <c:v>4.1899999999999995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D4D-4D33-B5C3-423D7C2B1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9936544"/>
        <c:axId val="659936872"/>
      </c:scatterChart>
      <c:valAx>
        <c:axId val="659936544"/>
        <c:scaling>
          <c:orientation val="minMax"/>
          <c:min val="4296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59936872"/>
        <c:crosses val="autoZero"/>
        <c:crossBetween val="midCat"/>
        <c:majorUnit val="7"/>
      </c:valAx>
      <c:valAx>
        <c:axId val="659936872"/>
        <c:scaling>
          <c:orientation val="minMax"/>
          <c:max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Groundwater level (m aOD)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59936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4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spPr>
            <a:pattFill prst="solidDmnd">
              <a:fgClr>
                <a:schemeClr val="bg1">
                  <a:lumMod val="85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summary'!$B$12:$I$12</c:f>
              <c:numCache>
                <c:formatCode>General</c:formatCode>
                <c:ptCount val="8"/>
                <c:pt idx="0">
                  <c:v>0.6</c:v>
                </c:pt>
                <c:pt idx="1">
                  <c:v>0.6</c:v>
                </c:pt>
                <c:pt idx="2">
                  <c:v>0.8</c:v>
                </c:pt>
                <c:pt idx="3">
                  <c:v>5.4</c:v>
                </c:pt>
                <c:pt idx="4">
                  <c:v>5.7</c:v>
                </c:pt>
                <c:pt idx="5">
                  <c:v>5.2</c:v>
                </c:pt>
                <c:pt idx="6">
                  <c:v>1.7</c:v>
                </c:pt>
                <c:pt idx="7">
                  <c:v>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20-4053-B0C6-B8A4A99597B1}"/>
            </c:ext>
          </c:extLst>
        </c:ser>
        <c:ser>
          <c:idx val="7"/>
          <c:order val="1"/>
          <c:tx>
            <c:v>Alluvium</c:v>
          </c:tx>
          <c:spPr>
            <a:pattFill prst="dkHorz">
              <a:fgClr>
                <a:srgbClr val="FFFF00"/>
              </a:fgClr>
              <a:bgClr>
                <a:schemeClr val="bg1"/>
              </a:bgClr>
            </a:pattFill>
            <a:ln w="25400"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summary'!$B$13:$I$13</c:f>
              <c:numCache>
                <c:formatCode>General</c:formatCode>
                <c:ptCount val="8"/>
                <c:pt idx="1">
                  <c:v>0.9</c:v>
                </c:pt>
                <c:pt idx="2">
                  <c:v>1.5999999999999999</c:v>
                </c:pt>
                <c:pt idx="3">
                  <c:v>1.5</c:v>
                </c:pt>
                <c:pt idx="4">
                  <c:v>1.0999999999999996</c:v>
                </c:pt>
                <c:pt idx="5">
                  <c:v>1.3999999999999995</c:v>
                </c:pt>
                <c:pt idx="6">
                  <c:v>1.5999999999999999</c:v>
                </c:pt>
                <c:pt idx="7">
                  <c:v>1.9999999999999998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26-451C-B632-A82CD92FBC3A}"/>
            </c:ext>
          </c:extLst>
        </c:ser>
        <c:ser>
          <c:idx val="1"/>
          <c:order val="2"/>
          <c:spPr>
            <a:pattFill prst="dashHorz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summary'!$B$14:$I$14</c:f>
              <c:numCache>
                <c:formatCode>General</c:formatCode>
                <c:ptCount val="8"/>
                <c:pt idx="0">
                  <c:v>7</c:v>
                </c:pt>
                <c:pt idx="1">
                  <c:v>5.5</c:v>
                </c:pt>
                <c:pt idx="2">
                  <c:v>3.6</c:v>
                </c:pt>
                <c:pt idx="5">
                  <c:v>2.4000000000000004</c:v>
                </c:pt>
                <c:pt idx="6">
                  <c:v>3.7</c:v>
                </c:pt>
                <c:pt idx="7">
                  <c:v>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20-4053-B0C6-B8A4A99597B1}"/>
            </c:ext>
          </c:extLst>
        </c:ser>
        <c:ser>
          <c:idx val="2"/>
          <c:order val="3"/>
          <c:spPr>
            <a:pattFill prst="lgConfetti">
              <a:fgClr>
                <a:schemeClr val="accent4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summary'!$B$15:$I$15</c:f>
              <c:numCache>
                <c:formatCode>General</c:formatCode>
                <c:ptCount val="8"/>
                <c:pt idx="0">
                  <c:v>0.69999999999999929</c:v>
                </c:pt>
                <c:pt idx="1">
                  <c:v>2.1999999999999993</c:v>
                </c:pt>
                <c:pt idx="2">
                  <c:v>3.8000000000000007</c:v>
                </c:pt>
                <c:pt idx="3">
                  <c:v>4.5999999999999996</c:v>
                </c:pt>
                <c:pt idx="4">
                  <c:v>0.5</c:v>
                </c:pt>
                <c:pt idx="5">
                  <c:v>4.1999999999999993</c:v>
                </c:pt>
                <c:pt idx="6">
                  <c:v>2.3000000000000007</c:v>
                </c:pt>
                <c:pt idx="7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20-4053-B0C6-B8A4A99597B1}"/>
            </c:ext>
          </c:extLst>
        </c:ser>
        <c:ser>
          <c:idx val="3"/>
          <c:order val="4"/>
          <c:spPr>
            <a:pattFill prst="dashHorz">
              <a:fgClr>
                <a:schemeClr val="accent2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Lbls>
            <c:dLbl>
              <c:idx val="7"/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2F73-4C2C-BEDE-45A5DFBA6F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summary'!$B$16:$I$16</c:f>
              <c:numCache>
                <c:formatCode>General</c:formatCode>
                <c:ptCount val="8"/>
                <c:pt idx="4">
                  <c:v>4.1000000000000005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20-4053-B0C6-B8A4A99597B1}"/>
            </c:ext>
          </c:extLst>
        </c:ser>
        <c:ser>
          <c:idx val="4"/>
          <c:order val="5"/>
          <c:spPr>
            <a:pattFill prst="ltHorz">
              <a:fgClr>
                <a:srgbClr val="FF0000"/>
              </a:fgClr>
              <a:bgClr>
                <a:schemeClr val="bg1"/>
              </a:bgClr>
            </a:pattFill>
            <a:ln>
              <a:solidFill>
                <a:schemeClr val="bg1">
                  <a:lumMod val="65000"/>
                  <a:alpha val="99000"/>
                </a:schemeClr>
              </a:solidFill>
            </a:ln>
            <a:effectLst/>
          </c:spPr>
          <c:invertIfNegative val="0"/>
          <c:cat>
            <c:strRef>
              <c:f>'BH logs summary'!$B$1:$I$1</c:f>
              <c:strCache>
                <c:ptCount val="8"/>
                <c:pt idx="0">
                  <c:v>BH101</c:v>
                </c:pt>
                <c:pt idx="1">
                  <c:v>BH102</c:v>
                </c:pt>
                <c:pt idx="2">
                  <c:v>BH103</c:v>
                </c:pt>
                <c:pt idx="3">
                  <c:v>BH104</c:v>
                </c:pt>
                <c:pt idx="4">
                  <c:v>BH105</c:v>
                </c:pt>
                <c:pt idx="5">
                  <c:v>BH106</c:v>
                </c:pt>
                <c:pt idx="6">
                  <c:v>BH107</c:v>
                </c:pt>
                <c:pt idx="7">
                  <c:v>BH108</c:v>
                </c:pt>
              </c:strCache>
            </c:strRef>
          </c:cat>
          <c:val>
            <c:numRef>
              <c:f>'BH logs summary'!$B$17:$I$17</c:f>
              <c:numCache>
                <c:formatCode>General</c:formatCode>
                <c:ptCount val="8"/>
                <c:pt idx="0">
                  <c:v>7.3000000000000007</c:v>
                </c:pt>
                <c:pt idx="1">
                  <c:v>5.8000000000000007</c:v>
                </c:pt>
                <c:pt idx="2">
                  <c:v>6.1999999999999993</c:v>
                </c:pt>
                <c:pt idx="3">
                  <c:v>4.5</c:v>
                </c:pt>
                <c:pt idx="4">
                  <c:v>3.5999999999999996</c:v>
                </c:pt>
                <c:pt idx="5">
                  <c:v>3.3000000000000007</c:v>
                </c:pt>
                <c:pt idx="6">
                  <c:v>5.6999999999999993</c:v>
                </c:pt>
                <c:pt idx="7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20-4053-B0C6-B8A4A99597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44109872"/>
        <c:axId val="644106592"/>
      </c:barChart>
      <c:scatterChart>
        <c:scatterStyle val="lineMarker"/>
        <c:varyColors val="0"/>
        <c:ser>
          <c:idx val="10"/>
          <c:order val="6"/>
          <c:tx>
            <c:v>GWL max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yVal>
            <c:numRef>
              <c:f>'BH logs summary'!$B$46:$I$46</c:f>
              <c:numCache>
                <c:formatCode>General</c:formatCode>
                <c:ptCount val="8"/>
                <c:pt idx="0">
                  <c:v>1.24</c:v>
                </c:pt>
                <c:pt idx="1">
                  <c:v>1.62</c:v>
                </c:pt>
                <c:pt idx="2">
                  <c:v>1.37</c:v>
                </c:pt>
                <c:pt idx="3">
                  <c:v>3.65</c:v>
                </c:pt>
                <c:pt idx="4">
                  <c:v>3.74</c:v>
                </c:pt>
                <c:pt idx="5">
                  <c:v>3.85</c:v>
                </c:pt>
                <c:pt idx="6">
                  <c:v>2.67</c:v>
                </c:pt>
                <c:pt idx="7">
                  <c:v>1.91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F20-4053-B0C6-B8A4A99597B1}"/>
            </c:ext>
          </c:extLst>
        </c:ser>
        <c:ser>
          <c:idx val="6"/>
          <c:order val="7"/>
          <c:tx>
            <c:strRef>
              <c:f>'BH logs summary'!$A$49</c:f>
              <c:strCache>
                <c:ptCount val="1"/>
                <c:pt idx="0">
                  <c:v>Response Zone base (m bgl)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yVal>
            <c:numRef>
              <c:f>'BH logs summary'!$B$49:$I$49</c:f>
              <c:numCache>
                <c:formatCode>General</c:formatCode>
                <c:ptCount val="8"/>
                <c:pt idx="0">
                  <c:v>9</c:v>
                </c:pt>
                <c:pt idx="1">
                  <c:v>9</c:v>
                </c:pt>
                <c:pt idx="2">
                  <c:v>8</c:v>
                </c:pt>
                <c:pt idx="3">
                  <c:v>11</c:v>
                </c:pt>
                <c:pt idx="4">
                  <c:v>9.5</c:v>
                </c:pt>
                <c:pt idx="5">
                  <c:v>9.5</c:v>
                </c:pt>
                <c:pt idx="6">
                  <c:v>9</c:v>
                </c:pt>
                <c:pt idx="7">
                  <c:v>10.5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F20-4053-B0C6-B8A4A99597B1}"/>
            </c:ext>
          </c:extLst>
        </c:ser>
        <c:ser>
          <c:idx val="5"/>
          <c:order val="8"/>
          <c:tx>
            <c:strRef>
              <c:f>'BH logs summary'!$A$48</c:f>
              <c:strCache>
                <c:ptCount val="1"/>
                <c:pt idx="0">
                  <c:v>Response Zone top (m bgl)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bg1">
                  <a:lumMod val="65000"/>
                </a:schemeClr>
              </a:solidFill>
              <a:ln w="9525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yVal>
            <c:numRef>
              <c:f>'BH logs summary'!$B$48:$I$48</c:f>
              <c:numCache>
                <c:formatCode>General</c:formatCode>
                <c:ptCount val="8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6.9</c:v>
                </c:pt>
                <c:pt idx="4">
                  <c:v>3</c:v>
                </c:pt>
                <c:pt idx="5">
                  <c:v>1</c:v>
                </c:pt>
                <c:pt idx="6">
                  <c:v>3</c:v>
                </c:pt>
                <c:pt idx="7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F20-4053-B0C6-B8A4A99597B1}"/>
            </c:ext>
          </c:extLst>
        </c:ser>
        <c:ser>
          <c:idx val="9"/>
          <c:order val="9"/>
          <c:tx>
            <c:v>GWL min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yVal>
            <c:numRef>
              <c:f>'BH logs summary'!$B$45:$I$45</c:f>
              <c:numCache>
                <c:formatCode>General</c:formatCode>
                <c:ptCount val="8"/>
                <c:pt idx="0">
                  <c:v>5.87</c:v>
                </c:pt>
                <c:pt idx="1">
                  <c:v>5.78</c:v>
                </c:pt>
                <c:pt idx="2">
                  <c:v>6.01</c:v>
                </c:pt>
                <c:pt idx="3">
                  <c:v>7.38</c:v>
                </c:pt>
                <c:pt idx="4">
                  <c:v>7.21</c:v>
                </c:pt>
                <c:pt idx="5">
                  <c:v>7.29</c:v>
                </c:pt>
                <c:pt idx="6">
                  <c:v>5.97</c:v>
                </c:pt>
                <c:pt idx="7">
                  <c:v>6.21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F20-4053-B0C6-B8A4A99597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4109872"/>
        <c:axId val="644106592"/>
      </c:scatterChart>
      <c:catAx>
        <c:axId val="644109872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44106592"/>
        <c:crosses val="autoZero"/>
        <c:auto val="1"/>
        <c:lblAlgn val="ctr"/>
        <c:lblOffset val="100"/>
        <c:noMultiLvlLbl val="0"/>
      </c:catAx>
      <c:valAx>
        <c:axId val="644106592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Depth (m bgl)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44109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'BH logs summary'!$A$58</c:f>
              <c:strCache>
                <c:ptCount val="1"/>
                <c:pt idx="0">
                  <c:v>BH101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summary'!$G$58:$I$58</c:f>
              <c:numCache>
                <c:formatCode>General</c:formatCode>
                <c:ptCount val="3"/>
                <c:pt idx="0">
                  <c:v>5.87</c:v>
                </c:pt>
                <c:pt idx="1">
                  <c:v>1.24</c:v>
                </c:pt>
                <c:pt idx="2">
                  <c:v>3.25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1D5-44AD-A220-E193B73E9FEA}"/>
            </c:ext>
          </c:extLst>
        </c:ser>
        <c:ser>
          <c:idx val="1"/>
          <c:order val="1"/>
          <c:tx>
            <c:strRef>
              <c:f>'BH logs summary'!$A$59</c:f>
              <c:strCache>
                <c:ptCount val="1"/>
                <c:pt idx="0">
                  <c:v>BH102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summary'!$G$59:$I$59</c:f>
              <c:numCache>
                <c:formatCode>General</c:formatCode>
                <c:ptCount val="3"/>
                <c:pt idx="0">
                  <c:v>5.78</c:v>
                </c:pt>
                <c:pt idx="1">
                  <c:v>1.62</c:v>
                </c:pt>
                <c:pt idx="2">
                  <c:v>4.28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1D5-44AD-A220-E193B73E9FEA}"/>
            </c:ext>
          </c:extLst>
        </c:ser>
        <c:ser>
          <c:idx val="2"/>
          <c:order val="2"/>
          <c:tx>
            <c:strRef>
              <c:f>'BH logs summary'!$A$60</c:f>
              <c:strCache>
                <c:ptCount val="1"/>
                <c:pt idx="0">
                  <c:v>BH103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summary'!$G$60:$I$60</c:f>
              <c:numCache>
                <c:formatCode>General</c:formatCode>
                <c:ptCount val="3"/>
                <c:pt idx="0">
                  <c:v>6.01</c:v>
                </c:pt>
                <c:pt idx="1">
                  <c:v>1.37</c:v>
                </c:pt>
                <c:pt idx="2">
                  <c:v>3.56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1D5-44AD-A220-E193B73E9FEA}"/>
            </c:ext>
          </c:extLst>
        </c:ser>
        <c:ser>
          <c:idx val="3"/>
          <c:order val="3"/>
          <c:tx>
            <c:strRef>
              <c:f>'BH logs summary'!$A$61</c:f>
              <c:strCache>
                <c:ptCount val="1"/>
                <c:pt idx="0">
                  <c:v>BH104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summary'!$G$61:$I$61</c:f>
              <c:numCache>
                <c:formatCode>General</c:formatCode>
                <c:ptCount val="3"/>
                <c:pt idx="0">
                  <c:v>7.38</c:v>
                </c:pt>
                <c:pt idx="1">
                  <c:v>5.9</c:v>
                </c:pt>
                <c:pt idx="2">
                  <c:v>3.65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1D5-44AD-A220-E193B73E9FEA}"/>
            </c:ext>
          </c:extLst>
        </c:ser>
        <c:ser>
          <c:idx val="4"/>
          <c:order val="4"/>
          <c:tx>
            <c:strRef>
              <c:f>'BH logs summary'!$A$62</c:f>
              <c:strCache>
                <c:ptCount val="1"/>
                <c:pt idx="0">
                  <c:v>BH105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summary'!$G$62:$I$62</c:f>
              <c:numCache>
                <c:formatCode>General</c:formatCode>
                <c:ptCount val="3"/>
                <c:pt idx="0">
                  <c:v>7.21</c:v>
                </c:pt>
                <c:pt idx="1">
                  <c:v>5.69</c:v>
                </c:pt>
                <c:pt idx="2">
                  <c:v>3.74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1D5-44AD-A220-E193B73E9FEA}"/>
            </c:ext>
          </c:extLst>
        </c:ser>
        <c:ser>
          <c:idx val="5"/>
          <c:order val="5"/>
          <c:tx>
            <c:strRef>
              <c:f>'BH logs summary'!$A$63</c:f>
              <c:strCache>
                <c:ptCount val="1"/>
                <c:pt idx="0">
                  <c:v>BH106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summary'!$G$63:$I$63</c:f>
              <c:numCache>
                <c:formatCode>General</c:formatCode>
                <c:ptCount val="3"/>
                <c:pt idx="0">
                  <c:v>7.29</c:v>
                </c:pt>
                <c:pt idx="1">
                  <c:v>5.92</c:v>
                </c:pt>
                <c:pt idx="2">
                  <c:v>3.85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1D5-44AD-A220-E193B73E9FEA}"/>
            </c:ext>
          </c:extLst>
        </c:ser>
        <c:ser>
          <c:idx val="6"/>
          <c:order val="6"/>
          <c:tx>
            <c:strRef>
              <c:f>'BH logs summary'!$A$64</c:f>
              <c:strCache>
                <c:ptCount val="1"/>
                <c:pt idx="0">
                  <c:v>BH107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summary'!$G$64:$I$64</c:f>
              <c:numCache>
                <c:formatCode>General</c:formatCode>
                <c:ptCount val="3"/>
                <c:pt idx="0">
                  <c:v>5.97</c:v>
                </c:pt>
                <c:pt idx="1">
                  <c:v>2.67</c:v>
                </c:pt>
                <c:pt idx="2">
                  <c:v>3.65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1D5-44AD-A220-E193B73E9FEA}"/>
            </c:ext>
          </c:extLst>
        </c:ser>
        <c:ser>
          <c:idx val="7"/>
          <c:order val="7"/>
          <c:tx>
            <c:strRef>
              <c:f>'BH logs summary'!$A$65</c:f>
              <c:strCache>
                <c:ptCount val="1"/>
                <c:pt idx="0">
                  <c:v>BH108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'BH logs summary'!$G$56:$I$56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summary'!$G$65:$I$65</c:f>
              <c:numCache>
                <c:formatCode>General</c:formatCode>
                <c:ptCount val="3"/>
                <c:pt idx="0">
                  <c:v>6.21</c:v>
                </c:pt>
                <c:pt idx="1">
                  <c:v>1.91</c:v>
                </c:pt>
                <c:pt idx="2">
                  <c:v>2.98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1D5-44AD-A220-E193B73E9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9936544"/>
        <c:axId val="659936872"/>
      </c:scatterChart>
      <c:valAx>
        <c:axId val="65993654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9936872"/>
        <c:crosses val="autoZero"/>
        <c:crossBetween val="midCat"/>
      </c:valAx>
      <c:valAx>
        <c:axId val="659936872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9936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'BH logs summary'!$A$58</c:f>
              <c:strCache>
                <c:ptCount val="1"/>
                <c:pt idx="0">
                  <c:v>BH101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summary'!$N$58:$P$58</c:f>
              <c:numCache>
                <c:formatCode>General</c:formatCode>
                <c:ptCount val="3"/>
                <c:pt idx="0">
                  <c:v>2.1499999999999995</c:v>
                </c:pt>
                <c:pt idx="1">
                  <c:v>6.7799999999999994</c:v>
                </c:pt>
                <c:pt idx="2">
                  <c:v>4.7699999999999996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A0-40BF-880B-CE80EDE86D9E}"/>
            </c:ext>
          </c:extLst>
        </c:ser>
        <c:ser>
          <c:idx val="1"/>
          <c:order val="1"/>
          <c:tx>
            <c:strRef>
              <c:f>'BH logs summary'!$A$59</c:f>
              <c:strCache>
                <c:ptCount val="1"/>
                <c:pt idx="0">
                  <c:v>BH102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summary'!$N$59:$P$59</c:f>
              <c:numCache>
                <c:formatCode>General</c:formatCode>
                <c:ptCount val="3"/>
                <c:pt idx="0">
                  <c:v>2.16</c:v>
                </c:pt>
                <c:pt idx="1">
                  <c:v>6.32</c:v>
                </c:pt>
                <c:pt idx="2">
                  <c:v>3.66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A0-40BF-880B-CE80EDE86D9E}"/>
            </c:ext>
          </c:extLst>
        </c:ser>
        <c:ser>
          <c:idx val="2"/>
          <c:order val="2"/>
          <c:tx>
            <c:strRef>
              <c:f>'BH logs summary'!$A$60</c:f>
              <c:strCache>
                <c:ptCount val="1"/>
                <c:pt idx="0">
                  <c:v>BH103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summary'!$N$60:$P$60</c:f>
              <c:numCache>
                <c:formatCode>General</c:formatCode>
                <c:ptCount val="3"/>
                <c:pt idx="0">
                  <c:v>1.1800000000000006</c:v>
                </c:pt>
                <c:pt idx="1">
                  <c:v>5.82</c:v>
                </c:pt>
                <c:pt idx="2">
                  <c:v>3.6300000000000003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A0-40BF-880B-CE80EDE86D9E}"/>
            </c:ext>
          </c:extLst>
        </c:ser>
        <c:ser>
          <c:idx val="6"/>
          <c:order val="3"/>
          <c:tx>
            <c:strRef>
              <c:f>'BH logs summary'!$A$64</c:f>
              <c:strCache>
                <c:ptCount val="1"/>
                <c:pt idx="0">
                  <c:v>BH107</c:v>
                </c:pt>
              </c:strCache>
            </c:strRef>
          </c:tx>
          <c:spPr>
            <a:ln w="254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summary'!$N$64:$P$64</c:f>
              <c:numCache>
                <c:formatCode>General</c:formatCode>
                <c:ptCount val="3"/>
                <c:pt idx="0">
                  <c:v>1.9300000000000006</c:v>
                </c:pt>
                <c:pt idx="1">
                  <c:v>5.23</c:v>
                </c:pt>
                <c:pt idx="2">
                  <c:v>4.25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A0-40BF-880B-CE80EDE86D9E}"/>
            </c:ext>
          </c:extLst>
        </c:ser>
        <c:ser>
          <c:idx val="7"/>
          <c:order val="4"/>
          <c:tx>
            <c:strRef>
              <c:f>'BH logs summary'!$A$65</c:f>
              <c:strCache>
                <c:ptCount val="1"/>
                <c:pt idx="0">
                  <c:v>BH108</c:v>
                </c:pt>
              </c:strCache>
            </c:strRef>
          </c:tx>
          <c:spPr>
            <a:ln w="254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'BH logs summary'!$N$56:$P$56</c:f>
              <c:numCache>
                <c:formatCode>m/d/yyyy</c:formatCode>
                <c:ptCount val="3"/>
                <c:pt idx="0">
                  <c:v>42972</c:v>
                </c:pt>
                <c:pt idx="1">
                  <c:v>43011</c:v>
                </c:pt>
                <c:pt idx="2">
                  <c:v>43025</c:v>
                </c:pt>
              </c:numCache>
            </c:numRef>
          </c:xVal>
          <c:yVal>
            <c:numRef>
              <c:f>'BH logs summary'!$N$65:$P$65</c:f>
              <c:numCache>
                <c:formatCode>General</c:formatCode>
                <c:ptCount val="3"/>
                <c:pt idx="0">
                  <c:v>0.96</c:v>
                </c:pt>
                <c:pt idx="1">
                  <c:v>5.26</c:v>
                </c:pt>
                <c:pt idx="2">
                  <c:v>4.1899999999999995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FA0-40BF-880B-CE80EDE86D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9936544"/>
        <c:axId val="659936872"/>
      </c:scatterChart>
      <c:valAx>
        <c:axId val="659936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9936872"/>
        <c:crosses val="autoZero"/>
        <c:crossBetween val="midCat"/>
      </c:valAx>
      <c:valAx>
        <c:axId val="65993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99365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1</xdr:row>
      <xdr:rowOff>142875</xdr:rowOff>
    </xdr:from>
    <xdr:to>
      <xdr:col>8</xdr:col>
      <xdr:colOff>1593933</xdr:colOff>
      <xdr:row>2</xdr:row>
      <xdr:rowOff>149817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C1EE92-C8AF-4222-A5E0-A89015721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675" y="314325"/>
          <a:ext cx="2917908" cy="3117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200025</xdr:colOff>
      <xdr:row>0</xdr:row>
      <xdr:rowOff>90487</xdr:rowOff>
    </xdr:from>
    <xdr:to>
      <xdr:col>21</xdr:col>
      <xdr:colOff>504825</xdr:colOff>
      <xdr:row>15</xdr:row>
      <xdr:rowOff>166687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19D69A8-E6E1-4801-AD09-F15C5430C9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186017</xdr:colOff>
      <xdr:row>5</xdr:row>
      <xdr:rowOff>188819</xdr:rowOff>
    </xdr:from>
    <xdr:to>
      <xdr:col>23</xdr:col>
      <xdr:colOff>486336</xdr:colOff>
      <xdr:row>20</xdr:row>
      <xdr:rowOff>74519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8172783-FF0C-41AA-A4D2-29ED863CC2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21</xdr:row>
      <xdr:rowOff>0</xdr:rowOff>
    </xdr:from>
    <xdr:to>
      <xdr:col>21</xdr:col>
      <xdr:colOff>304800</xdr:colOff>
      <xdr:row>36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5C44AF2-F275-4EBE-88C4-8320F66BF3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42</xdr:row>
      <xdr:rowOff>0</xdr:rowOff>
    </xdr:from>
    <xdr:to>
      <xdr:col>21</xdr:col>
      <xdr:colOff>304800</xdr:colOff>
      <xdr:row>57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3118D82-85DE-449F-B529-4D429B8273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62</xdr:row>
      <xdr:rowOff>0</xdr:rowOff>
    </xdr:from>
    <xdr:to>
      <xdr:col>21</xdr:col>
      <xdr:colOff>304800</xdr:colOff>
      <xdr:row>77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39CD209-CE8A-4341-AAFC-D19C1308F3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82</xdr:row>
      <xdr:rowOff>0</xdr:rowOff>
    </xdr:from>
    <xdr:to>
      <xdr:col>21</xdr:col>
      <xdr:colOff>304800</xdr:colOff>
      <xdr:row>97</xdr:row>
      <xdr:rowOff>76200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A2A5DED-0E95-4281-B613-5E578A9783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0</xdr:colOff>
      <xdr:row>104</xdr:row>
      <xdr:rowOff>0</xdr:rowOff>
    </xdr:from>
    <xdr:to>
      <xdr:col>21</xdr:col>
      <xdr:colOff>304800</xdr:colOff>
      <xdr:row>119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5727037D-5FC9-455E-AF3A-244730575B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0</xdr:colOff>
      <xdr:row>125</xdr:row>
      <xdr:rowOff>0</xdr:rowOff>
    </xdr:from>
    <xdr:to>
      <xdr:col>21</xdr:col>
      <xdr:colOff>304800</xdr:colOff>
      <xdr:row>140</xdr:row>
      <xdr:rowOff>76200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66F8AB6-937B-4132-963A-211AFBE454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0</xdr:colOff>
      <xdr:row>145</xdr:row>
      <xdr:rowOff>0</xdr:rowOff>
    </xdr:from>
    <xdr:to>
      <xdr:col>21</xdr:col>
      <xdr:colOff>304800</xdr:colOff>
      <xdr:row>160</xdr:row>
      <xdr:rowOff>76200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9A23E04E-BD81-4F6C-8D14-08D9CA70A5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0</xdr:colOff>
      <xdr:row>165</xdr:row>
      <xdr:rowOff>0</xdr:rowOff>
    </xdr:from>
    <xdr:to>
      <xdr:col>21</xdr:col>
      <xdr:colOff>304800</xdr:colOff>
      <xdr:row>180</xdr:row>
      <xdr:rowOff>76200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63FC0450-4CE4-476E-B29B-584FB16E9B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165652</xdr:colOff>
      <xdr:row>15</xdr:row>
      <xdr:rowOff>171865</xdr:rowOff>
    </xdr:from>
    <xdr:to>
      <xdr:col>14</xdr:col>
      <xdr:colOff>512277</xdr:colOff>
      <xdr:row>36</xdr:row>
      <xdr:rowOff>19465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41D2A7-AC02-46A0-A65B-5DEDF5C2B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385762</xdr:colOff>
      <xdr:row>7</xdr:row>
      <xdr:rowOff>123824</xdr:rowOff>
    </xdr:from>
    <xdr:to>
      <xdr:col>18</xdr:col>
      <xdr:colOff>19050</xdr:colOff>
      <xdr:row>27</xdr:row>
      <xdr:rowOff>133349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0850858-0E09-419E-B4CB-8F9AF4D574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157161</xdr:colOff>
      <xdr:row>5</xdr:row>
      <xdr:rowOff>85724</xdr:rowOff>
    </xdr:from>
    <xdr:to>
      <xdr:col>33</xdr:col>
      <xdr:colOff>57149</xdr:colOff>
      <xdr:row>26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95B1A26-6D7C-4874-9916-A527F6C032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936530</xdr:colOff>
      <xdr:row>89</xdr:row>
      <xdr:rowOff>156883</xdr:rowOff>
    </xdr:from>
    <xdr:to>
      <xdr:col>25</xdr:col>
      <xdr:colOff>306481</xdr:colOff>
      <xdr:row>111</xdr:row>
      <xdr:rowOff>145676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DDDDFDE-F73F-45FC-AA98-FD7EC783A0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228039</xdr:colOff>
      <xdr:row>31</xdr:row>
      <xdr:rowOff>56330</xdr:rowOff>
    </xdr:from>
    <xdr:to>
      <xdr:col>25</xdr:col>
      <xdr:colOff>400891</xdr:colOff>
      <xdr:row>48</xdr:row>
      <xdr:rowOff>256355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5758754-AD3B-4D9A-8C37-7DBB039608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370281</xdr:colOff>
      <xdr:row>75</xdr:row>
      <xdr:rowOff>3897</xdr:rowOff>
    </xdr:from>
    <xdr:to>
      <xdr:col>9</xdr:col>
      <xdr:colOff>190902</xdr:colOff>
      <xdr:row>93</xdr:row>
      <xdr:rowOff>138074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906F20F-4658-4284-9C37-F35B934E72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114</xdr:row>
      <xdr:rowOff>156883</xdr:rowOff>
    </xdr:from>
    <xdr:to>
      <xdr:col>16</xdr:col>
      <xdr:colOff>291352</xdr:colOff>
      <xdr:row>145</xdr:row>
      <xdr:rowOff>78441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85C2584-ECCB-4B62-A346-C8B8B3D22B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197067</xdr:colOff>
      <xdr:row>37</xdr:row>
      <xdr:rowOff>72259</xdr:rowOff>
    </xdr:from>
    <xdr:to>
      <xdr:col>25</xdr:col>
      <xdr:colOff>198154</xdr:colOff>
      <xdr:row>37</xdr:row>
      <xdr:rowOff>72259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FFB42AC-C476-4630-B1E3-474D441ABD97}"/>
            </a:ext>
          </a:extLst>
        </xdr:cNvPr>
        <xdr:cNvCxnSpPr/>
      </xdr:nvCxnSpPr>
      <xdr:spPr>
        <a:xfrm>
          <a:off x="21217757" y="6549259"/>
          <a:ext cx="612000" cy="0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257501</xdr:colOff>
      <xdr:row>36</xdr:row>
      <xdr:rowOff>145831</xdr:rowOff>
    </xdr:from>
    <xdr:to>
      <xdr:col>19</xdr:col>
      <xdr:colOff>295673</xdr:colOff>
      <xdr:row>36</xdr:row>
      <xdr:rowOff>145831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6489FB5-2D87-4CE3-8F24-DF5814640D8B}"/>
            </a:ext>
          </a:extLst>
        </xdr:cNvPr>
        <xdr:cNvCxnSpPr/>
      </xdr:nvCxnSpPr>
      <xdr:spPr>
        <a:xfrm>
          <a:off x="17001794" y="6432331"/>
          <a:ext cx="1260000" cy="0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361293</xdr:colOff>
      <xdr:row>35</xdr:row>
      <xdr:rowOff>157655</xdr:rowOff>
    </xdr:from>
    <xdr:to>
      <xdr:col>16</xdr:col>
      <xdr:colOff>440121</xdr:colOff>
      <xdr:row>41</xdr:row>
      <xdr:rowOff>59121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D8E9D59C-5517-4222-8114-91B126CF51B2}"/>
            </a:ext>
          </a:extLst>
        </xdr:cNvPr>
        <xdr:cNvSpPr/>
      </xdr:nvSpPr>
      <xdr:spPr>
        <a:xfrm>
          <a:off x="16494672" y="6253655"/>
          <a:ext cx="78828" cy="1044466"/>
        </a:xfrm>
        <a:prstGeom prst="rect">
          <a:avLst/>
        </a:prstGeom>
        <a:solidFill>
          <a:schemeClr val="bg1">
            <a:lumMod val="75000"/>
            <a:alpha val="50000"/>
          </a:schemeClr>
        </a:solidFill>
        <a:ln>
          <a:solidFill>
            <a:schemeClr val="accent1">
              <a:shade val="50000"/>
              <a:alpha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467710</xdr:colOff>
      <xdr:row>35</xdr:row>
      <xdr:rowOff>158968</xdr:rowOff>
    </xdr:from>
    <xdr:to>
      <xdr:col>17</xdr:col>
      <xdr:colOff>546538</xdr:colOff>
      <xdr:row>41</xdr:row>
      <xdr:rowOff>60434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E528B3E0-26ED-49D8-94C2-EEAD73721E15}"/>
            </a:ext>
          </a:extLst>
        </xdr:cNvPr>
        <xdr:cNvSpPr/>
      </xdr:nvSpPr>
      <xdr:spPr>
        <a:xfrm>
          <a:off x="17212003" y="6254968"/>
          <a:ext cx="78828" cy="1044466"/>
        </a:xfrm>
        <a:prstGeom prst="rect">
          <a:avLst/>
        </a:prstGeom>
        <a:solidFill>
          <a:schemeClr val="bg1">
            <a:lumMod val="75000"/>
            <a:alpha val="50000"/>
          </a:schemeClr>
        </a:solidFill>
        <a:ln>
          <a:solidFill>
            <a:schemeClr val="accent1">
              <a:shade val="50000"/>
              <a:alpha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567558</xdr:colOff>
      <xdr:row>35</xdr:row>
      <xdr:rowOff>166851</xdr:rowOff>
    </xdr:from>
    <xdr:to>
      <xdr:col>19</xdr:col>
      <xdr:colOff>35472</xdr:colOff>
      <xdr:row>40</xdr:row>
      <xdr:rowOff>78351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3A3B6619-B005-4AFA-8ACA-BCB5D2490FCC}"/>
            </a:ext>
          </a:extLst>
        </xdr:cNvPr>
        <xdr:cNvSpPr/>
      </xdr:nvSpPr>
      <xdr:spPr>
        <a:xfrm>
          <a:off x="17922765" y="6262851"/>
          <a:ext cx="78828" cy="864000"/>
        </a:xfrm>
        <a:prstGeom prst="rect">
          <a:avLst/>
        </a:prstGeom>
        <a:solidFill>
          <a:schemeClr val="bg1">
            <a:lumMod val="75000"/>
            <a:alpha val="50000"/>
          </a:schemeClr>
        </a:solidFill>
        <a:ln>
          <a:solidFill>
            <a:schemeClr val="accent1">
              <a:shade val="50000"/>
              <a:alpha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76200</xdr:colOff>
      <xdr:row>39</xdr:row>
      <xdr:rowOff>76200</xdr:rowOff>
    </xdr:from>
    <xdr:to>
      <xdr:col>20</xdr:col>
      <xdr:colOff>155028</xdr:colOff>
      <xdr:row>43</xdr:row>
      <xdr:rowOff>34200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5DB3842A-A424-4175-ACC8-DB309FB2D148}"/>
            </a:ext>
          </a:extLst>
        </xdr:cNvPr>
        <xdr:cNvSpPr/>
      </xdr:nvSpPr>
      <xdr:spPr>
        <a:xfrm>
          <a:off x="18653234" y="6934200"/>
          <a:ext cx="78828" cy="720000"/>
        </a:xfrm>
        <a:prstGeom prst="rect">
          <a:avLst/>
        </a:prstGeom>
        <a:solidFill>
          <a:schemeClr val="bg1">
            <a:lumMod val="75000"/>
            <a:alpha val="50000"/>
          </a:schemeClr>
        </a:solidFill>
        <a:ln>
          <a:solidFill>
            <a:schemeClr val="accent1">
              <a:shade val="50000"/>
              <a:alpha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21</xdr:col>
      <xdr:colOff>166851</xdr:colOff>
      <xdr:row>35</xdr:row>
      <xdr:rowOff>153713</xdr:rowOff>
    </xdr:from>
    <xdr:to>
      <xdr:col>21</xdr:col>
      <xdr:colOff>245679</xdr:colOff>
      <xdr:row>41</xdr:row>
      <xdr:rowOff>162713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4E7CE4E9-1306-432E-8725-56808A3B2AC4}"/>
            </a:ext>
          </a:extLst>
        </xdr:cNvPr>
        <xdr:cNvSpPr/>
      </xdr:nvSpPr>
      <xdr:spPr>
        <a:xfrm>
          <a:off x="19338447" y="6249713"/>
          <a:ext cx="78828" cy="1152000"/>
        </a:xfrm>
        <a:prstGeom prst="rect">
          <a:avLst/>
        </a:prstGeom>
        <a:solidFill>
          <a:schemeClr val="bg1">
            <a:lumMod val="75000"/>
            <a:alpha val="50000"/>
          </a:schemeClr>
        </a:solidFill>
        <a:ln>
          <a:solidFill>
            <a:schemeClr val="accent1">
              <a:shade val="50000"/>
              <a:alpha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266699</xdr:colOff>
      <xdr:row>33</xdr:row>
      <xdr:rowOff>174733</xdr:rowOff>
    </xdr:from>
    <xdr:to>
      <xdr:col>22</xdr:col>
      <xdr:colOff>345527</xdr:colOff>
      <xdr:row>41</xdr:row>
      <xdr:rowOff>162733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3825C086-6DF8-4975-9B1A-34FC0DF3CC92}"/>
            </a:ext>
          </a:extLst>
        </xdr:cNvPr>
        <xdr:cNvSpPr/>
      </xdr:nvSpPr>
      <xdr:spPr>
        <a:xfrm>
          <a:off x="20046273" y="5889733"/>
          <a:ext cx="78828" cy="1512000"/>
        </a:xfrm>
        <a:prstGeom prst="rect">
          <a:avLst/>
        </a:prstGeom>
        <a:solidFill>
          <a:schemeClr val="bg1">
            <a:lumMod val="75000"/>
            <a:alpha val="50000"/>
          </a:schemeClr>
        </a:solidFill>
        <a:ln>
          <a:solidFill>
            <a:schemeClr val="accent1">
              <a:shade val="50000"/>
              <a:alpha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0.80794</cdr:x>
      <cdr:y>0.23664</cdr:y>
    </cdr:from>
    <cdr:to>
      <cdr:x>0.82004</cdr:x>
      <cdr:y>0.52445</cdr:y>
    </cdr:to>
    <cdr:sp macro="" textlink="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E528B3E0-26ED-49D8-94C2-EEAD73721E15}"/>
            </a:ext>
          </a:extLst>
        </cdr:cNvPr>
        <cdr:cNvSpPr/>
      </cdr:nvSpPr>
      <cdr:spPr>
        <a:xfrm xmlns:a="http://schemas.openxmlformats.org/drawingml/2006/main">
          <a:off x="5266559" y="858783"/>
          <a:ext cx="78828" cy="104446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75000"/>
            <a:alpha val="50000"/>
          </a:schemeClr>
        </a:solidFill>
        <a:ln xmlns:a="http://schemas.openxmlformats.org/drawingml/2006/main">
          <a:solidFill>
            <a:schemeClr val="accent1">
              <a:shade val="50000"/>
              <a:alpha val="5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GB" sz="1100"/>
        </a:p>
      </cdr:txBody>
    </cdr:sp>
  </cdr:relSizeAnchor>
  <cdr:relSizeAnchor xmlns:cdr="http://schemas.openxmlformats.org/drawingml/2006/chartDrawing">
    <cdr:from>
      <cdr:x>0.91731</cdr:x>
      <cdr:y>0.37922</cdr:y>
    </cdr:from>
    <cdr:to>
      <cdr:x>0.9294</cdr:x>
      <cdr:y>0.59746</cdr:y>
    </cdr:to>
    <cdr:sp macro="" textlink="">
      <cdr:nvSpPr>
        <cdr:cNvPr id="3" name="Rectangle 2">
          <a:extLst xmlns:a="http://schemas.openxmlformats.org/drawingml/2006/main">
            <a:ext uri="{FF2B5EF4-FFF2-40B4-BE49-F238E27FC236}">
              <a16:creationId xmlns:a16="http://schemas.microsoft.com/office/drawing/2014/main" id="{E528B3E0-26ED-49D8-94C2-EEAD73721E15}"/>
            </a:ext>
          </a:extLst>
        </cdr:cNvPr>
        <cdr:cNvSpPr/>
      </cdr:nvSpPr>
      <cdr:spPr>
        <a:xfrm xmlns:a="http://schemas.openxmlformats.org/drawingml/2006/main">
          <a:off x="5954949" y="1376194"/>
          <a:ext cx="78505" cy="7920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75000"/>
            <a:alpha val="50000"/>
          </a:schemeClr>
        </a:solidFill>
        <a:ln xmlns:a="http://schemas.openxmlformats.org/drawingml/2006/main">
          <a:solidFill>
            <a:schemeClr val="accent1">
              <a:shade val="50000"/>
              <a:alpha val="5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GB" sz="11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428625</xdr:colOff>
      <xdr:row>3</xdr:row>
      <xdr:rowOff>9525</xdr:rowOff>
    </xdr:from>
    <xdr:to>
      <xdr:col>14</xdr:col>
      <xdr:colOff>343958</xdr:colOff>
      <xdr:row>5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51E0C4C-6525-46B3-8C27-B4F14BD68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581025"/>
          <a:ext cx="1744133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15E2-5DE8-464B-AF16-77163A91A47B}">
  <dimension ref="B1:K30"/>
  <sheetViews>
    <sheetView tabSelected="1" workbookViewId="0">
      <selection activeCell="O22" sqref="O22"/>
    </sheetView>
  </sheetViews>
  <sheetFormatPr defaultRowHeight="13.2" x14ac:dyDescent="0.25"/>
  <cols>
    <col min="1" max="1" width="2.44140625" style="85" customWidth="1"/>
    <col min="2" max="2" width="11.44140625" style="85" customWidth="1"/>
    <col min="3" max="3" width="4.109375" style="85" customWidth="1"/>
    <col min="4" max="4" width="8.6640625" style="85" customWidth="1"/>
    <col min="5" max="5" width="11.88671875" style="85" customWidth="1"/>
    <col min="6" max="6" width="14.109375" style="85" customWidth="1"/>
    <col min="7" max="7" width="11.6640625" style="85" customWidth="1"/>
    <col min="8" max="8" width="25" style="85" customWidth="1"/>
    <col min="9" max="9" width="29.33203125" style="85" customWidth="1"/>
    <col min="10" max="256" width="9.109375" style="85"/>
    <col min="257" max="257" width="2.44140625" style="85" customWidth="1"/>
    <col min="258" max="258" width="11.44140625" style="85" customWidth="1"/>
    <col min="259" max="259" width="2.44140625" style="85" customWidth="1"/>
    <col min="260" max="260" width="6.6640625" style="85" customWidth="1"/>
    <col min="261" max="261" width="11.88671875" style="85" customWidth="1"/>
    <col min="262" max="262" width="14.109375" style="85" customWidth="1"/>
    <col min="263" max="263" width="11.6640625" style="85" customWidth="1"/>
    <col min="264" max="264" width="15" style="85" customWidth="1"/>
    <col min="265" max="265" width="12.109375" style="85" customWidth="1"/>
    <col min="266" max="512" width="9.109375" style="85"/>
    <col min="513" max="513" width="2.44140625" style="85" customWidth="1"/>
    <col min="514" max="514" width="11.44140625" style="85" customWidth="1"/>
    <col min="515" max="515" width="2.44140625" style="85" customWidth="1"/>
    <col min="516" max="516" width="6.6640625" style="85" customWidth="1"/>
    <col min="517" max="517" width="11.88671875" style="85" customWidth="1"/>
    <col min="518" max="518" width="14.109375" style="85" customWidth="1"/>
    <col min="519" max="519" width="11.6640625" style="85" customWidth="1"/>
    <col min="520" max="520" width="15" style="85" customWidth="1"/>
    <col min="521" max="521" width="12.109375" style="85" customWidth="1"/>
    <col min="522" max="768" width="9.109375" style="85"/>
    <col min="769" max="769" width="2.44140625" style="85" customWidth="1"/>
    <col min="770" max="770" width="11.44140625" style="85" customWidth="1"/>
    <col min="771" max="771" width="2.44140625" style="85" customWidth="1"/>
    <col min="772" max="772" width="6.6640625" style="85" customWidth="1"/>
    <col min="773" max="773" width="11.88671875" style="85" customWidth="1"/>
    <col min="774" max="774" width="14.109375" style="85" customWidth="1"/>
    <col min="775" max="775" width="11.6640625" style="85" customWidth="1"/>
    <col min="776" max="776" width="15" style="85" customWidth="1"/>
    <col min="777" max="777" width="12.109375" style="85" customWidth="1"/>
    <col min="778" max="1024" width="9.109375" style="85"/>
    <col min="1025" max="1025" width="2.44140625" style="85" customWidth="1"/>
    <col min="1026" max="1026" width="11.44140625" style="85" customWidth="1"/>
    <col min="1027" max="1027" width="2.44140625" style="85" customWidth="1"/>
    <col min="1028" max="1028" width="6.6640625" style="85" customWidth="1"/>
    <col min="1029" max="1029" width="11.88671875" style="85" customWidth="1"/>
    <col min="1030" max="1030" width="14.109375" style="85" customWidth="1"/>
    <col min="1031" max="1031" width="11.6640625" style="85" customWidth="1"/>
    <col min="1032" max="1032" width="15" style="85" customWidth="1"/>
    <col min="1033" max="1033" width="12.109375" style="85" customWidth="1"/>
    <col min="1034" max="1280" width="9.109375" style="85"/>
    <col min="1281" max="1281" width="2.44140625" style="85" customWidth="1"/>
    <col min="1282" max="1282" width="11.44140625" style="85" customWidth="1"/>
    <col min="1283" max="1283" width="2.44140625" style="85" customWidth="1"/>
    <col min="1284" max="1284" width="6.6640625" style="85" customWidth="1"/>
    <col min="1285" max="1285" width="11.88671875" style="85" customWidth="1"/>
    <col min="1286" max="1286" width="14.109375" style="85" customWidth="1"/>
    <col min="1287" max="1287" width="11.6640625" style="85" customWidth="1"/>
    <col min="1288" max="1288" width="15" style="85" customWidth="1"/>
    <col min="1289" max="1289" width="12.109375" style="85" customWidth="1"/>
    <col min="1290" max="1536" width="9.109375" style="85"/>
    <col min="1537" max="1537" width="2.44140625" style="85" customWidth="1"/>
    <col min="1538" max="1538" width="11.44140625" style="85" customWidth="1"/>
    <col min="1539" max="1539" width="2.44140625" style="85" customWidth="1"/>
    <col min="1540" max="1540" width="6.6640625" style="85" customWidth="1"/>
    <col min="1541" max="1541" width="11.88671875" style="85" customWidth="1"/>
    <col min="1542" max="1542" width="14.109375" style="85" customWidth="1"/>
    <col min="1543" max="1543" width="11.6640625" style="85" customWidth="1"/>
    <col min="1544" max="1544" width="15" style="85" customWidth="1"/>
    <col min="1545" max="1545" width="12.109375" style="85" customWidth="1"/>
    <col min="1546" max="1792" width="9.109375" style="85"/>
    <col min="1793" max="1793" width="2.44140625" style="85" customWidth="1"/>
    <col min="1794" max="1794" width="11.44140625" style="85" customWidth="1"/>
    <col min="1795" max="1795" width="2.44140625" style="85" customWidth="1"/>
    <col min="1796" max="1796" width="6.6640625" style="85" customWidth="1"/>
    <col min="1797" max="1797" width="11.88671875" style="85" customWidth="1"/>
    <col min="1798" max="1798" width="14.109375" style="85" customWidth="1"/>
    <col min="1799" max="1799" width="11.6640625" style="85" customWidth="1"/>
    <col min="1800" max="1800" width="15" style="85" customWidth="1"/>
    <col min="1801" max="1801" width="12.109375" style="85" customWidth="1"/>
    <col min="1802" max="2048" width="9.109375" style="85"/>
    <col min="2049" max="2049" width="2.44140625" style="85" customWidth="1"/>
    <col min="2050" max="2050" width="11.44140625" style="85" customWidth="1"/>
    <col min="2051" max="2051" width="2.44140625" style="85" customWidth="1"/>
    <col min="2052" max="2052" width="6.6640625" style="85" customWidth="1"/>
    <col min="2053" max="2053" width="11.88671875" style="85" customWidth="1"/>
    <col min="2054" max="2054" width="14.109375" style="85" customWidth="1"/>
    <col min="2055" max="2055" width="11.6640625" style="85" customWidth="1"/>
    <col min="2056" max="2056" width="15" style="85" customWidth="1"/>
    <col min="2057" max="2057" width="12.109375" style="85" customWidth="1"/>
    <col min="2058" max="2304" width="9.109375" style="85"/>
    <col min="2305" max="2305" width="2.44140625" style="85" customWidth="1"/>
    <col min="2306" max="2306" width="11.44140625" style="85" customWidth="1"/>
    <col min="2307" max="2307" width="2.44140625" style="85" customWidth="1"/>
    <col min="2308" max="2308" width="6.6640625" style="85" customWidth="1"/>
    <col min="2309" max="2309" width="11.88671875" style="85" customWidth="1"/>
    <col min="2310" max="2310" width="14.109375" style="85" customWidth="1"/>
    <col min="2311" max="2311" width="11.6640625" style="85" customWidth="1"/>
    <col min="2312" max="2312" width="15" style="85" customWidth="1"/>
    <col min="2313" max="2313" width="12.109375" style="85" customWidth="1"/>
    <col min="2314" max="2560" width="9.109375" style="85"/>
    <col min="2561" max="2561" width="2.44140625" style="85" customWidth="1"/>
    <col min="2562" max="2562" width="11.44140625" style="85" customWidth="1"/>
    <col min="2563" max="2563" width="2.44140625" style="85" customWidth="1"/>
    <col min="2564" max="2564" width="6.6640625" style="85" customWidth="1"/>
    <col min="2565" max="2565" width="11.88671875" style="85" customWidth="1"/>
    <col min="2566" max="2566" width="14.109375" style="85" customWidth="1"/>
    <col min="2567" max="2567" width="11.6640625" style="85" customWidth="1"/>
    <col min="2568" max="2568" width="15" style="85" customWidth="1"/>
    <col min="2569" max="2569" width="12.109375" style="85" customWidth="1"/>
    <col min="2570" max="2816" width="9.109375" style="85"/>
    <col min="2817" max="2817" width="2.44140625" style="85" customWidth="1"/>
    <col min="2818" max="2818" width="11.44140625" style="85" customWidth="1"/>
    <col min="2819" max="2819" width="2.44140625" style="85" customWidth="1"/>
    <col min="2820" max="2820" width="6.6640625" style="85" customWidth="1"/>
    <col min="2821" max="2821" width="11.88671875" style="85" customWidth="1"/>
    <col min="2822" max="2822" width="14.109375" style="85" customWidth="1"/>
    <col min="2823" max="2823" width="11.6640625" style="85" customWidth="1"/>
    <col min="2824" max="2824" width="15" style="85" customWidth="1"/>
    <col min="2825" max="2825" width="12.109375" style="85" customWidth="1"/>
    <col min="2826" max="3072" width="9.109375" style="85"/>
    <col min="3073" max="3073" width="2.44140625" style="85" customWidth="1"/>
    <col min="3074" max="3074" width="11.44140625" style="85" customWidth="1"/>
    <col min="3075" max="3075" width="2.44140625" style="85" customWidth="1"/>
    <col min="3076" max="3076" width="6.6640625" style="85" customWidth="1"/>
    <col min="3077" max="3077" width="11.88671875" style="85" customWidth="1"/>
    <col min="3078" max="3078" width="14.109375" style="85" customWidth="1"/>
    <col min="3079" max="3079" width="11.6640625" style="85" customWidth="1"/>
    <col min="3080" max="3080" width="15" style="85" customWidth="1"/>
    <col min="3081" max="3081" width="12.109375" style="85" customWidth="1"/>
    <col min="3082" max="3328" width="9.109375" style="85"/>
    <col min="3329" max="3329" width="2.44140625" style="85" customWidth="1"/>
    <col min="3330" max="3330" width="11.44140625" style="85" customWidth="1"/>
    <col min="3331" max="3331" width="2.44140625" style="85" customWidth="1"/>
    <col min="3332" max="3332" width="6.6640625" style="85" customWidth="1"/>
    <col min="3333" max="3333" width="11.88671875" style="85" customWidth="1"/>
    <col min="3334" max="3334" width="14.109375" style="85" customWidth="1"/>
    <col min="3335" max="3335" width="11.6640625" style="85" customWidth="1"/>
    <col min="3336" max="3336" width="15" style="85" customWidth="1"/>
    <col min="3337" max="3337" width="12.109375" style="85" customWidth="1"/>
    <col min="3338" max="3584" width="9.109375" style="85"/>
    <col min="3585" max="3585" width="2.44140625" style="85" customWidth="1"/>
    <col min="3586" max="3586" width="11.44140625" style="85" customWidth="1"/>
    <col min="3587" max="3587" width="2.44140625" style="85" customWidth="1"/>
    <col min="3588" max="3588" width="6.6640625" style="85" customWidth="1"/>
    <col min="3589" max="3589" width="11.88671875" style="85" customWidth="1"/>
    <col min="3590" max="3590" width="14.109375" style="85" customWidth="1"/>
    <col min="3591" max="3591" width="11.6640625" style="85" customWidth="1"/>
    <col min="3592" max="3592" width="15" style="85" customWidth="1"/>
    <col min="3593" max="3593" width="12.109375" style="85" customWidth="1"/>
    <col min="3594" max="3840" width="9.109375" style="85"/>
    <col min="3841" max="3841" width="2.44140625" style="85" customWidth="1"/>
    <col min="3842" max="3842" width="11.44140625" style="85" customWidth="1"/>
    <col min="3843" max="3843" width="2.44140625" style="85" customWidth="1"/>
    <col min="3844" max="3844" width="6.6640625" style="85" customWidth="1"/>
    <col min="3845" max="3845" width="11.88671875" style="85" customWidth="1"/>
    <col min="3846" max="3846" width="14.109375" style="85" customWidth="1"/>
    <col min="3847" max="3847" width="11.6640625" style="85" customWidth="1"/>
    <col min="3848" max="3848" width="15" style="85" customWidth="1"/>
    <col min="3849" max="3849" width="12.109375" style="85" customWidth="1"/>
    <col min="3850" max="4096" width="9.109375" style="85"/>
    <col min="4097" max="4097" width="2.44140625" style="85" customWidth="1"/>
    <col min="4098" max="4098" width="11.44140625" style="85" customWidth="1"/>
    <col min="4099" max="4099" width="2.44140625" style="85" customWidth="1"/>
    <col min="4100" max="4100" width="6.6640625" style="85" customWidth="1"/>
    <col min="4101" max="4101" width="11.88671875" style="85" customWidth="1"/>
    <col min="4102" max="4102" width="14.109375" style="85" customWidth="1"/>
    <col min="4103" max="4103" width="11.6640625" style="85" customWidth="1"/>
    <col min="4104" max="4104" width="15" style="85" customWidth="1"/>
    <col min="4105" max="4105" width="12.109375" style="85" customWidth="1"/>
    <col min="4106" max="4352" width="9.109375" style="85"/>
    <col min="4353" max="4353" width="2.44140625" style="85" customWidth="1"/>
    <col min="4354" max="4354" width="11.44140625" style="85" customWidth="1"/>
    <col min="4355" max="4355" width="2.44140625" style="85" customWidth="1"/>
    <col min="4356" max="4356" width="6.6640625" style="85" customWidth="1"/>
    <col min="4357" max="4357" width="11.88671875" style="85" customWidth="1"/>
    <col min="4358" max="4358" width="14.109375" style="85" customWidth="1"/>
    <col min="4359" max="4359" width="11.6640625" style="85" customWidth="1"/>
    <col min="4360" max="4360" width="15" style="85" customWidth="1"/>
    <col min="4361" max="4361" width="12.109375" style="85" customWidth="1"/>
    <col min="4362" max="4608" width="9.109375" style="85"/>
    <col min="4609" max="4609" width="2.44140625" style="85" customWidth="1"/>
    <col min="4610" max="4610" width="11.44140625" style="85" customWidth="1"/>
    <col min="4611" max="4611" width="2.44140625" style="85" customWidth="1"/>
    <col min="4612" max="4612" width="6.6640625" style="85" customWidth="1"/>
    <col min="4613" max="4613" width="11.88671875" style="85" customWidth="1"/>
    <col min="4614" max="4614" width="14.109375" style="85" customWidth="1"/>
    <col min="4615" max="4615" width="11.6640625" style="85" customWidth="1"/>
    <col min="4616" max="4616" width="15" style="85" customWidth="1"/>
    <col min="4617" max="4617" width="12.109375" style="85" customWidth="1"/>
    <col min="4618" max="4864" width="9.109375" style="85"/>
    <col min="4865" max="4865" width="2.44140625" style="85" customWidth="1"/>
    <col min="4866" max="4866" width="11.44140625" style="85" customWidth="1"/>
    <col min="4867" max="4867" width="2.44140625" style="85" customWidth="1"/>
    <col min="4868" max="4868" width="6.6640625" style="85" customWidth="1"/>
    <col min="4869" max="4869" width="11.88671875" style="85" customWidth="1"/>
    <col min="4870" max="4870" width="14.109375" style="85" customWidth="1"/>
    <col min="4871" max="4871" width="11.6640625" style="85" customWidth="1"/>
    <col min="4872" max="4872" width="15" style="85" customWidth="1"/>
    <col min="4873" max="4873" width="12.109375" style="85" customWidth="1"/>
    <col min="4874" max="5120" width="9.109375" style="85"/>
    <col min="5121" max="5121" width="2.44140625" style="85" customWidth="1"/>
    <col min="5122" max="5122" width="11.44140625" style="85" customWidth="1"/>
    <col min="5123" max="5123" width="2.44140625" style="85" customWidth="1"/>
    <col min="5124" max="5124" width="6.6640625" style="85" customWidth="1"/>
    <col min="5125" max="5125" width="11.88671875" style="85" customWidth="1"/>
    <col min="5126" max="5126" width="14.109375" style="85" customWidth="1"/>
    <col min="5127" max="5127" width="11.6640625" style="85" customWidth="1"/>
    <col min="5128" max="5128" width="15" style="85" customWidth="1"/>
    <col min="5129" max="5129" width="12.109375" style="85" customWidth="1"/>
    <col min="5130" max="5376" width="9.109375" style="85"/>
    <col min="5377" max="5377" width="2.44140625" style="85" customWidth="1"/>
    <col min="5378" max="5378" width="11.44140625" style="85" customWidth="1"/>
    <col min="5379" max="5379" width="2.44140625" style="85" customWidth="1"/>
    <col min="5380" max="5380" width="6.6640625" style="85" customWidth="1"/>
    <col min="5381" max="5381" width="11.88671875" style="85" customWidth="1"/>
    <col min="5382" max="5382" width="14.109375" style="85" customWidth="1"/>
    <col min="5383" max="5383" width="11.6640625" style="85" customWidth="1"/>
    <col min="5384" max="5384" width="15" style="85" customWidth="1"/>
    <col min="5385" max="5385" width="12.109375" style="85" customWidth="1"/>
    <col min="5386" max="5632" width="9.109375" style="85"/>
    <col min="5633" max="5633" width="2.44140625" style="85" customWidth="1"/>
    <col min="5634" max="5634" width="11.44140625" style="85" customWidth="1"/>
    <col min="5635" max="5635" width="2.44140625" style="85" customWidth="1"/>
    <col min="5636" max="5636" width="6.6640625" style="85" customWidth="1"/>
    <col min="5637" max="5637" width="11.88671875" style="85" customWidth="1"/>
    <col min="5638" max="5638" width="14.109375" style="85" customWidth="1"/>
    <col min="5639" max="5639" width="11.6640625" style="85" customWidth="1"/>
    <col min="5640" max="5640" width="15" style="85" customWidth="1"/>
    <col min="5641" max="5641" width="12.109375" style="85" customWidth="1"/>
    <col min="5642" max="5888" width="9.109375" style="85"/>
    <col min="5889" max="5889" width="2.44140625" style="85" customWidth="1"/>
    <col min="5890" max="5890" width="11.44140625" style="85" customWidth="1"/>
    <col min="5891" max="5891" width="2.44140625" style="85" customWidth="1"/>
    <col min="5892" max="5892" width="6.6640625" style="85" customWidth="1"/>
    <col min="5893" max="5893" width="11.88671875" style="85" customWidth="1"/>
    <col min="5894" max="5894" width="14.109375" style="85" customWidth="1"/>
    <col min="5895" max="5895" width="11.6640625" style="85" customWidth="1"/>
    <col min="5896" max="5896" width="15" style="85" customWidth="1"/>
    <col min="5897" max="5897" width="12.109375" style="85" customWidth="1"/>
    <col min="5898" max="6144" width="9.109375" style="85"/>
    <col min="6145" max="6145" width="2.44140625" style="85" customWidth="1"/>
    <col min="6146" max="6146" width="11.44140625" style="85" customWidth="1"/>
    <col min="6147" max="6147" width="2.44140625" style="85" customWidth="1"/>
    <col min="6148" max="6148" width="6.6640625" style="85" customWidth="1"/>
    <col min="6149" max="6149" width="11.88671875" style="85" customWidth="1"/>
    <col min="6150" max="6150" width="14.109375" style="85" customWidth="1"/>
    <col min="6151" max="6151" width="11.6640625" style="85" customWidth="1"/>
    <col min="6152" max="6152" width="15" style="85" customWidth="1"/>
    <col min="6153" max="6153" width="12.109375" style="85" customWidth="1"/>
    <col min="6154" max="6400" width="9.109375" style="85"/>
    <col min="6401" max="6401" width="2.44140625" style="85" customWidth="1"/>
    <col min="6402" max="6402" width="11.44140625" style="85" customWidth="1"/>
    <col min="6403" max="6403" width="2.44140625" style="85" customWidth="1"/>
    <col min="6404" max="6404" width="6.6640625" style="85" customWidth="1"/>
    <col min="6405" max="6405" width="11.88671875" style="85" customWidth="1"/>
    <col min="6406" max="6406" width="14.109375" style="85" customWidth="1"/>
    <col min="6407" max="6407" width="11.6640625" style="85" customWidth="1"/>
    <col min="6408" max="6408" width="15" style="85" customWidth="1"/>
    <col min="6409" max="6409" width="12.109375" style="85" customWidth="1"/>
    <col min="6410" max="6656" width="9.109375" style="85"/>
    <col min="6657" max="6657" width="2.44140625" style="85" customWidth="1"/>
    <col min="6658" max="6658" width="11.44140625" style="85" customWidth="1"/>
    <col min="6659" max="6659" width="2.44140625" style="85" customWidth="1"/>
    <col min="6660" max="6660" width="6.6640625" style="85" customWidth="1"/>
    <col min="6661" max="6661" width="11.88671875" style="85" customWidth="1"/>
    <col min="6662" max="6662" width="14.109375" style="85" customWidth="1"/>
    <col min="6663" max="6663" width="11.6640625" style="85" customWidth="1"/>
    <col min="6664" max="6664" width="15" style="85" customWidth="1"/>
    <col min="6665" max="6665" width="12.109375" style="85" customWidth="1"/>
    <col min="6666" max="6912" width="9.109375" style="85"/>
    <col min="6913" max="6913" width="2.44140625" style="85" customWidth="1"/>
    <col min="6914" max="6914" width="11.44140625" style="85" customWidth="1"/>
    <col min="6915" max="6915" width="2.44140625" style="85" customWidth="1"/>
    <col min="6916" max="6916" width="6.6640625" style="85" customWidth="1"/>
    <col min="6917" max="6917" width="11.88671875" style="85" customWidth="1"/>
    <col min="6918" max="6918" width="14.109375" style="85" customWidth="1"/>
    <col min="6919" max="6919" width="11.6640625" style="85" customWidth="1"/>
    <col min="6920" max="6920" width="15" style="85" customWidth="1"/>
    <col min="6921" max="6921" width="12.109375" style="85" customWidth="1"/>
    <col min="6922" max="7168" width="9.109375" style="85"/>
    <col min="7169" max="7169" width="2.44140625" style="85" customWidth="1"/>
    <col min="7170" max="7170" width="11.44140625" style="85" customWidth="1"/>
    <col min="7171" max="7171" width="2.44140625" style="85" customWidth="1"/>
    <col min="7172" max="7172" width="6.6640625" style="85" customWidth="1"/>
    <col min="7173" max="7173" width="11.88671875" style="85" customWidth="1"/>
    <col min="7174" max="7174" width="14.109375" style="85" customWidth="1"/>
    <col min="7175" max="7175" width="11.6640625" style="85" customWidth="1"/>
    <col min="7176" max="7176" width="15" style="85" customWidth="1"/>
    <col min="7177" max="7177" width="12.109375" style="85" customWidth="1"/>
    <col min="7178" max="7424" width="9.109375" style="85"/>
    <col min="7425" max="7425" width="2.44140625" style="85" customWidth="1"/>
    <col min="7426" max="7426" width="11.44140625" style="85" customWidth="1"/>
    <col min="7427" max="7427" width="2.44140625" style="85" customWidth="1"/>
    <col min="7428" max="7428" width="6.6640625" style="85" customWidth="1"/>
    <col min="7429" max="7429" width="11.88671875" style="85" customWidth="1"/>
    <col min="7430" max="7430" width="14.109375" style="85" customWidth="1"/>
    <col min="7431" max="7431" width="11.6640625" style="85" customWidth="1"/>
    <col min="7432" max="7432" width="15" style="85" customWidth="1"/>
    <col min="7433" max="7433" width="12.109375" style="85" customWidth="1"/>
    <col min="7434" max="7680" width="9.109375" style="85"/>
    <col min="7681" max="7681" width="2.44140625" style="85" customWidth="1"/>
    <col min="7682" max="7682" width="11.44140625" style="85" customWidth="1"/>
    <col min="7683" max="7683" width="2.44140625" style="85" customWidth="1"/>
    <col min="7684" max="7684" width="6.6640625" style="85" customWidth="1"/>
    <col min="7685" max="7685" width="11.88671875" style="85" customWidth="1"/>
    <col min="7686" max="7686" width="14.109375" style="85" customWidth="1"/>
    <col min="7687" max="7687" width="11.6640625" style="85" customWidth="1"/>
    <col min="7688" max="7688" width="15" style="85" customWidth="1"/>
    <col min="7689" max="7689" width="12.109375" style="85" customWidth="1"/>
    <col min="7690" max="7936" width="9.109375" style="85"/>
    <col min="7937" max="7937" width="2.44140625" style="85" customWidth="1"/>
    <col min="7938" max="7938" width="11.44140625" style="85" customWidth="1"/>
    <col min="7939" max="7939" width="2.44140625" style="85" customWidth="1"/>
    <col min="7940" max="7940" width="6.6640625" style="85" customWidth="1"/>
    <col min="7941" max="7941" width="11.88671875" style="85" customWidth="1"/>
    <col min="7942" max="7942" width="14.109375" style="85" customWidth="1"/>
    <col min="7943" max="7943" width="11.6640625" style="85" customWidth="1"/>
    <col min="7944" max="7944" width="15" style="85" customWidth="1"/>
    <col min="7945" max="7945" width="12.109375" style="85" customWidth="1"/>
    <col min="7946" max="8192" width="9.109375" style="85"/>
    <col min="8193" max="8193" width="2.44140625" style="85" customWidth="1"/>
    <col min="8194" max="8194" width="11.44140625" style="85" customWidth="1"/>
    <col min="8195" max="8195" width="2.44140625" style="85" customWidth="1"/>
    <col min="8196" max="8196" width="6.6640625" style="85" customWidth="1"/>
    <col min="8197" max="8197" width="11.88671875" style="85" customWidth="1"/>
    <col min="8198" max="8198" width="14.109375" style="85" customWidth="1"/>
    <col min="8199" max="8199" width="11.6640625" style="85" customWidth="1"/>
    <col min="8200" max="8200" width="15" style="85" customWidth="1"/>
    <col min="8201" max="8201" width="12.109375" style="85" customWidth="1"/>
    <col min="8202" max="8448" width="9.109375" style="85"/>
    <col min="8449" max="8449" width="2.44140625" style="85" customWidth="1"/>
    <col min="8450" max="8450" width="11.44140625" style="85" customWidth="1"/>
    <col min="8451" max="8451" width="2.44140625" style="85" customWidth="1"/>
    <col min="8452" max="8452" width="6.6640625" style="85" customWidth="1"/>
    <col min="8453" max="8453" width="11.88671875" style="85" customWidth="1"/>
    <col min="8454" max="8454" width="14.109375" style="85" customWidth="1"/>
    <col min="8455" max="8455" width="11.6640625" style="85" customWidth="1"/>
    <col min="8456" max="8456" width="15" style="85" customWidth="1"/>
    <col min="8457" max="8457" width="12.109375" style="85" customWidth="1"/>
    <col min="8458" max="8704" width="9.109375" style="85"/>
    <col min="8705" max="8705" width="2.44140625" style="85" customWidth="1"/>
    <col min="8706" max="8706" width="11.44140625" style="85" customWidth="1"/>
    <col min="8707" max="8707" width="2.44140625" style="85" customWidth="1"/>
    <col min="8708" max="8708" width="6.6640625" style="85" customWidth="1"/>
    <col min="8709" max="8709" width="11.88671875" style="85" customWidth="1"/>
    <col min="8710" max="8710" width="14.109375" style="85" customWidth="1"/>
    <col min="8711" max="8711" width="11.6640625" style="85" customWidth="1"/>
    <col min="8712" max="8712" width="15" style="85" customWidth="1"/>
    <col min="8713" max="8713" width="12.109375" style="85" customWidth="1"/>
    <col min="8714" max="8960" width="9.109375" style="85"/>
    <col min="8961" max="8961" width="2.44140625" style="85" customWidth="1"/>
    <col min="8962" max="8962" width="11.44140625" style="85" customWidth="1"/>
    <col min="8963" max="8963" width="2.44140625" style="85" customWidth="1"/>
    <col min="8964" max="8964" width="6.6640625" style="85" customWidth="1"/>
    <col min="8965" max="8965" width="11.88671875" style="85" customWidth="1"/>
    <col min="8966" max="8966" width="14.109375" style="85" customWidth="1"/>
    <col min="8967" max="8967" width="11.6640625" style="85" customWidth="1"/>
    <col min="8968" max="8968" width="15" style="85" customWidth="1"/>
    <col min="8969" max="8969" width="12.109375" style="85" customWidth="1"/>
    <col min="8970" max="9216" width="9.109375" style="85"/>
    <col min="9217" max="9217" width="2.44140625" style="85" customWidth="1"/>
    <col min="9218" max="9218" width="11.44140625" style="85" customWidth="1"/>
    <col min="9219" max="9219" width="2.44140625" style="85" customWidth="1"/>
    <col min="9220" max="9220" width="6.6640625" style="85" customWidth="1"/>
    <col min="9221" max="9221" width="11.88671875" style="85" customWidth="1"/>
    <col min="9222" max="9222" width="14.109375" style="85" customWidth="1"/>
    <col min="9223" max="9223" width="11.6640625" style="85" customWidth="1"/>
    <col min="9224" max="9224" width="15" style="85" customWidth="1"/>
    <col min="9225" max="9225" width="12.109375" style="85" customWidth="1"/>
    <col min="9226" max="9472" width="9.109375" style="85"/>
    <col min="9473" max="9473" width="2.44140625" style="85" customWidth="1"/>
    <col min="9474" max="9474" width="11.44140625" style="85" customWidth="1"/>
    <col min="9475" max="9475" width="2.44140625" style="85" customWidth="1"/>
    <col min="9476" max="9476" width="6.6640625" style="85" customWidth="1"/>
    <col min="9477" max="9477" width="11.88671875" style="85" customWidth="1"/>
    <col min="9478" max="9478" width="14.109375" style="85" customWidth="1"/>
    <col min="9479" max="9479" width="11.6640625" style="85" customWidth="1"/>
    <col min="9480" max="9480" width="15" style="85" customWidth="1"/>
    <col min="9481" max="9481" width="12.109375" style="85" customWidth="1"/>
    <col min="9482" max="9728" width="9.109375" style="85"/>
    <col min="9729" max="9729" width="2.44140625" style="85" customWidth="1"/>
    <col min="9730" max="9730" width="11.44140625" style="85" customWidth="1"/>
    <col min="9731" max="9731" width="2.44140625" style="85" customWidth="1"/>
    <col min="9732" max="9732" width="6.6640625" style="85" customWidth="1"/>
    <col min="9733" max="9733" width="11.88671875" style="85" customWidth="1"/>
    <col min="9734" max="9734" width="14.109375" style="85" customWidth="1"/>
    <col min="9735" max="9735" width="11.6640625" style="85" customWidth="1"/>
    <col min="9736" max="9736" width="15" style="85" customWidth="1"/>
    <col min="9737" max="9737" width="12.109375" style="85" customWidth="1"/>
    <col min="9738" max="9984" width="9.109375" style="85"/>
    <col min="9985" max="9985" width="2.44140625" style="85" customWidth="1"/>
    <col min="9986" max="9986" width="11.44140625" style="85" customWidth="1"/>
    <col min="9987" max="9987" width="2.44140625" style="85" customWidth="1"/>
    <col min="9988" max="9988" width="6.6640625" style="85" customWidth="1"/>
    <col min="9989" max="9989" width="11.88671875" style="85" customWidth="1"/>
    <col min="9990" max="9990" width="14.109375" style="85" customWidth="1"/>
    <col min="9991" max="9991" width="11.6640625" style="85" customWidth="1"/>
    <col min="9992" max="9992" width="15" style="85" customWidth="1"/>
    <col min="9993" max="9993" width="12.109375" style="85" customWidth="1"/>
    <col min="9994" max="10240" width="9.109375" style="85"/>
    <col min="10241" max="10241" width="2.44140625" style="85" customWidth="1"/>
    <col min="10242" max="10242" width="11.44140625" style="85" customWidth="1"/>
    <col min="10243" max="10243" width="2.44140625" style="85" customWidth="1"/>
    <col min="10244" max="10244" width="6.6640625" style="85" customWidth="1"/>
    <col min="10245" max="10245" width="11.88671875" style="85" customWidth="1"/>
    <col min="10246" max="10246" width="14.109375" style="85" customWidth="1"/>
    <col min="10247" max="10247" width="11.6640625" style="85" customWidth="1"/>
    <col min="10248" max="10248" width="15" style="85" customWidth="1"/>
    <col min="10249" max="10249" width="12.109375" style="85" customWidth="1"/>
    <col min="10250" max="10496" width="9.109375" style="85"/>
    <col min="10497" max="10497" width="2.44140625" style="85" customWidth="1"/>
    <col min="10498" max="10498" width="11.44140625" style="85" customWidth="1"/>
    <col min="10499" max="10499" width="2.44140625" style="85" customWidth="1"/>
    <col min="10500" max="10500" width="6.6640625" style="85" customWidth="1"/>
    <col min="10501" max="10501" width="11.88671875" style="85" customWidth="1"/>
    <col min="10502" max="10502" width="14.109375" style="85" customWidth="1"/>
    <col min="10503" max="10503" width="11.6640625" style="85" customWidth="1"/>
    <col min="10504" max="10504" width="15" style="85" customWidth="1"/>
    <col min="10505" max="10505" width="12.109375" style="85" customWidth="1"/>
    <col min="10506" max="10752" width="9.109375" style="85"/>
    <col min="10753" max="10753" width="2.44140625" style="85" customWidth="1"/>
    <col min="10754" max="10754" width="11.44140625" style="85" customWidth="1"/>
    <col min="10755" max="10755" width="2.44140625" style="85" customWidth="1"/>
    <col min="10756" max="10756" width="6.6640625" style="85" customWidth="1"/>
    <col min="10757" max="10757" width="11.88671875" style="85" customWidth="1"/>
    <col min="10758" max="10758" width="14.109375" style="85" customWidth="1"/>
    <col min="10759" max="10759" width="11.6640625" style="85" customWidth="1"/>
    <col min="10760" max="10760" width="15" style="85" customWidth="1"/>
    <col min="10761" max="10761" width="12.109375" style="85" customWidth="1"/>
    <col min="10762" max="11008" width="9.109375" style="85"/>
    <col min="11009" max="11009" width="2.44140625" style="85" customWidth="1"/>
    <col min="11010" max="11010" width="11.44140625" style="85" customWidth="1"/>
    <col min="11011" max="11011" width="2.44140625" style="85" customWidth="1"/>
    <col min="11012" max="11012" width="6.6640625" style="85" customWidth="1"/>
    <col min="11013" max="11013" width="11.88671875" style="85" customWidth="1"/>
    <col min="11014" max="11014" width="14.109375" style="85" customWidth="1"/>
    <col min="11015" max="11015" width="11.6640625" style="85" customWidth="1"/>
    <col min="11016" max="11016" width="15" style="85" customWidth="1"/>
    <col min="11017" max="11017" width="12.109375" style="85" customWidth="1"/>
    <col min="11018" max="11264" width="9.109375" style="85"/>
    <col min="11265" max="11265" width="2.44140625" style="85" customWidth="1"/>
    <col min="11266" max="11266" width="11.44140625" style="85" customWidth="1"/>
    <col min="11267" max="11267" width="2.44140625" style="85" customWidth="1"/>
    <col min="11268" max="11268" width="6.6640625" style="85" customWidth="1"/>
    <col min="11269" max="11269" width="11.88671875" style="85" customWidth="1"/>
    <col min="11270" max="11270" width="14.109375" style="85" customWidth="1"/>
    <col min="11271" max="11271" width="11.6640625" style="85" customWidth="1"/>
    <col min="11272" max="11272" width="15" style="85" customWidth="1"/>
    <col min="11273" max="11273" width="12.109375" style="85" customWidth="1"/>
    <col min="11274" max="11520" width="9.109375" style="85"/>
    <col min="11521" max="11521" width="2.44140625" style="85" customWidth="1"/>
    <col min="11522" max="11522" width="11.44140625" style="85" customWidth="1"/>
    <col min="11523" max="11523" width="2.44140625" style="85" customWidth="1"/>
    <col min="11524" max="11524" width="6.6640625" style="85" customWidth="1"/>
    <col min="11525" max="11525" width="11.88671875" style="85" customWidth="1"/>
    <col min="11526" max="11526" width="14.109375" style="85" customWidth="1"/>
    <col min="11527" max="11527" width="11.6640625" style="85" customWidth="1"/>
    <col min="11528" max="11528" width="15" style="85" customWidth="1"/>
    <col min="11529" max="11529" width="12.109375" style="85" customWidth="1"/>
    <col min="11530" max="11776" width="9.109375" style="85"/>
    <col min="11777" max="11777" width="2.44140625" style="85" customWidth="1"/>
    <col min="11778" max="11778" width="11.44140625" style="85" customWidth="1"/>
    <col min="11779" max="11779" width="2.44140625" style="85" customWidth="1"/>
    <col min="11780" max="11780" width="6.6640625" style="85" customWidth="1"/>
    <col min="11781" max="11781" width="11.88671875" style="85" customWidth="1"/>
    <col min="11782" max="11782" width="14.109375" style="85" customWidth="1"/>
    <col min="11783" max="11783" width="11.6640625" style="85" customWidth="1"/>
    <col min="11784" max="11784" width="15" style="85" customWidth="1"/>
    <col min="11785" max="11785" width="12.109375" style="85" customWidth="1"/>
    <col min="11786" max="12032" width="9.109375" style="85"/>
    <col min="12033" max="12033" width="2.44140625" style="85" customWidth="1"/>
    <col min="12034" max="12034" width="11.44140625" style="85" customWidth="1"/>
    <col min="12035" max="12035" width="2.44140625" style="85" customWidth="1"/>
    <col min="12036" max="12036" width="6.6640625" style="85" customWidth="1"/>
    <col min="12037" max="12037" width="11.88671875" style="85" customWidth="1"/>
    <col min="12038" max="12038" width="14.109375" style="85" customWidth="1"/>
    <col min="12039" max="12039" width="11.6640625" style="85" customWidth="1"/>
    <col min="12040" max="12040" width="15" style="85" customWidth="1"/>
    <col min="12041" max="12041" width="12.109375" style="85" customWidth="1"/>
    <col min="12042" max="12288" width="9.109375" style="85"/>
    <col min="12289" max="12289" width="2.44140625" style="85" customWidth="1"/>
    <col min="12290" max="12290" width="11.44140625" style="85" customWidth="1"/>
    <col min="12291" max="12291" width="2.44140625" style="85" customWidth="1"/>
    <col min="12292" max="12292" width="6.6640625" style="85" customWidth="1"/>
    <col min="12293" max="12293" width="11.88671875" style="85" customWidth="1"/>
    <col min="12294" max="12294" width="14.109375" style="85" customWidth="1"/>
    <col min="12295" max="12295" width="11.6640625" style="85" customWidth="1"/>
    <col min="12296" max="12296" width="15" style="85" customWidth="1"/>
    <col min="12297" max="12297" width="12.109375" style="85" customWidth="1"/>
    <col min="12298" max="12544" width="9.109375" style="85"/>
    <col min="12545" max="12545" width="2.44140625" style="85" customWidth="1"/>
    <col min="12546" max="12546" width="11.44140625" style="85" customWidth="1"/>
    <col min="12547" max="12547" width="2.44140625" style="85" customWidth="1"/>
    <col min="12548" max="12548" width="6.6640625" style="85" customWidth="1"/>
    <col min="12549" max="12549" width="11.88671875" style="85" customWidth="1"/>
    <col min="12550" max="12550" width="14.109375" style="85" customWidth="1"/>
    <col min="12551" max="12551" width="11.6640625" style="85" customWidth="1"/>
    <col min="12552" max="12552" width="15" style="85" customWidth="1"/>
    <col min="12553" max="12553" width="12.109375" style="85" customWidth="1"/>
    <col min="12554" max="12800" width="9.109375" style="85"/>
    <col min="12801" max="12801" width="2.44140625" style="85" customWidth="1"/>
    <col min="12802" max="12802" width="11.44140625" style="85" customWidth="1"/>
    <col min="12803" max="12803" width="2.44140625" style="85" customWidth="1"/>
    <col min="12804" max="12804" width="6.6640625" style="85" customWidth="1"/>
    <col min="12805" max="12805" width="11.88671875" style="85" customWidth="1"/>
    <col min="12806" max="12806" width="14.109375" style="85" customWidth="1"/>
    <col min="12807" max="12807" width="11.6640625" style="85" customWidth="1"/>
    <col min="12808" max="12808" width="15" style="85" customWidth="1"/>
    <col min="12809" max="12809" width="12.109375" style="85" customWidth="1"/>
    <col min="12810" max="13056" width="9.109375" style="85"/>
    <col min="13057" max="13057" width="2.44140625" style="85" customWidth="1"/>
    <col min="13058" max="13058" width="11.44140625" style="85" customWidth="1"/>
    <col min="13059" max="13059" width="2.44140625" style="85" customWidth="1"/>
    <col min="13060" max="13060" width="6.6640625" style="85" customWidth="1"/>
    <col min="13061" max="13061" width="11.88671875" style="85" customWidth="1"/>
    <col min="13062" max="13062" width="14.109375" style="85" customWidth="1"/>
    <col min="13063" max="13063" width="11.6640625" style="85" customWidth="1"/>
    <col min="13064" max="13064" width="15" style="85" customWidth="1"/>
    <col min="13065" max="13065" width="12.109375" style="85" customWidth="1"/>
    <col min="13066" max="13312" width="9.109375" style="85"/>
    <col min="13313" max="13313" width="2.44140625" style="85" customWidth="1"/>
    <col min="13314" max="13314" width="11.44140625" style="85" customWidth="1"/>
    <col min="13315" max="13315" width="2.44140625" style="85" customWidth="1"/>
    <col min="13316" max="13316" width="6.6640625" style="85" customWidth="1"/>
    <col min="13317" max="13317" width="11.88671875" style="85" customWidth="1"/>
    <col min="13318" max="13318" width="14.109375" style="85" customWidth="1"/>
    <col min="13319" max="13319" width="11.6640625" style="85" customWidth="1"/>
    <col min="13320" max="13320" width="15" style="85" customWidth="1"/>
    <col min="13321" max="13321" width="12.109375" style="85" customWidth="1"/>
    <col min="13322" max="13568" width="9.109375" style="85"/>
    <col min="13569" max="13569" width="2.44140625" style="85" customWidth="1"/>
    <col min="13570" max="13570" width="11.44140625" style="85" customWidth="1"/>
    <col min="13571" max="13571" width="2.44140625" style="85" customWidth="1"/>
    <col min="13572" max="13572" width="6.6640625" style="85" customWidth="1"/>
    <col min="13573" max="13573" width="11.88671875" style="85" customWidth="1"/>
    <col min="13574" max="13574" width="14.109375" style="85" customWidth="1"/>
    <col min="13575" max="13575" width="11.6640625" style="85" customWidth="1"/>
    <col min="13576" max="13576" width="15" style="85" customWidth="1"/>
    <col min="13577" max="13577" width="12.109375" style="85" customWidth="1"/>
    <col min="13578" max="13824" width="9.109375" style="85"/>
    <col min="13825" max="13825" width="2.44140625" style="85" customWidth="1"/>
    <col min="13826" max="13826" width="11.44140625" style="85" customWidth="1"/>
    <col min="13827" max="13827" width="2.44140625" style="85" customWidth="1"/>
    <col min="13828" max="13828" width="6.6640625" style="85" customWidth="1"/>
    <col min="13829" max="13829" width="11.88671875" style="85" customWidth="1"/>
    <col min="13830" max="13830" width="14.109375" style="85" customWidth="1"/>
    <col min="13831" max="13831" width="11.6640625" style="85" customWidth="1"/>
    <col min="13832" max="13832" width="15" style="85" customWidth="1"/>
    <col min="13833" max="13833" width="12.109375" style="85" customWidth="1"/>
    <col min="13834" max="14080" width="9.109375" style="85"/>
    <col min="14081" max="14081" width="2.44140625" style="85" customWidth="1"/>
    <col min="14082" max="14082" width="11.44140625" style="85" customWidth="1"/>
    <col min="14083" max="14083" width="2.44140625" style="85" customWidth="1"/>
    <col min="14084" max="14084" width="6.6640625" style="85" customWidth="1"/>
    <col min="14085" max="14085" width="11.88671875" style="85" customWidth="1"/>
    <col min="14086" max="14086" width="14.109375" style="85" customWidth="1"/>
    <col min="14087" max="14087" width="11.6640625" style="85" customWidth="1"/>
    <col min="14088" max="14088" width="15" style="85" customWidth="1"/>
    <col min="14089" max="14089" width="12.109375" style="85" customWidth="1"/>
    <col min="14090" max="14336" width="9.109375" style="85"/>
    <col min="14337" max="14337" width="2.44140625" style="85" customWidth="1"/>
    <col min="14338" max="14338" width="11.44140625" style="85" customWidth="1"/>
    <col min="14339" max="14339" width="2.44140625" style="85" customWidth="1"/>
    <col min="14340" max="14340" width="6.6640625" style="85" customWidth="1"/>
    <col min="14341" max="14341" width="11.88671875" style="85" customWidth="1"/>
    <col min="14342" max="14342" width="14.109375" style="85" customWidth="1"/>
    <col min="14343" max="14343" width="11.6640625" style="85" customWidth="1"/>
    <col min="14344" max="14344" width="15" style="85" customWidth="1"/>
    <col min="14345" max="14345" width="12.109375" style="85" customWidth="1"/>
    <col min="14346" max="14592" width="9.109375" style="85"/>
    <col min="14593" max="14593" width="2.44140625" style="85" customWidth="1"/>
    <col min="14594" max="14594" width="11.44140625" style="85" customWidth="1"/>
    <col min="14595" max="14595" width="2.44140625" style="85" customWidth="1"/>
    <col min="14596" max="14596" width="6.6640625" style="85" customWidth="1"/>
    <col min="14597" max="14597" width="11.88671875" style="85" customWidth="1"/>
    <col min="14598" max="14598" width="14.109375" style="85" customWidth="1"/>
    <col min="14599" max="14599" width="11.6640625" style="85" customWidth="1"/>
    <col min="14600" max="14600" width="15" style="85" customWidth="1"/>
    <col min="14601" max="14601" width="12.109375" style="85" customWidth="1"/>
    <col min="14602" max="14848" width="9.109375" style="85"/>
    <col min="14849" max="14849" width="2.44140625" style="85" customWidth="1"/>
    <col min="14850" max="14850" width="11.44140625" style="85" customWidth="1"/>
    <col min="14851" max="14851" width="2.44140625" style="85" customWidth="1"/>
    <col min="14852" max="14852" width="6.6640625" style="85" customWidth="1"/>
    <col min="14853" max="14853" width="11.88671875" style="85" customWidth="1"/>
    <col min="14854" max="14854" width="14.109375" style="85" customWidth="1"/>
    <col min="14855" max="14855" width="11.6640625" style="85" customWidth="1"/>
    <col min="14856" max="14856" width="15" style="85" customWidth="1"/>
    <col min="14857" max="14857" width="12.109375" style="85" customWidth="1"/>
    <col min="14858" max="15104" width="9.109375" style="85"/>
    <col min="15105" max="15105" width="2.44140625" style="85" customWidth="1"/>
    <col min="15106" max="15106" width="11.44140625" style="85" customWidth="1"/>
    <col min="15107" max="15107" width="2.44140625" style="85" customWidth="1"/>
    <col min="15108" max="15108" width="6.6640625" style="85" customWidth="1"/>
    <col min="15109" max="15109" width="11.88671875" style="85" customWidth="1"/>
    <col min="15110" max="15110" width="14.109375" style="85" customWidth="1"/>
    <col min="15111" max="15111" width="11.6640625" style="85" customWidth="1"/>
    <col min="15112" max="15112" width="15" style="85" customWidth="1"/>
    <col min="15113" max="15113" width="12.109375" style="85" customWidth="1"/>
    <col min="15114" max="15360" width="9.109375" style="85"/>
    <col min="15361" max="15361" width="2.44140625" style="85" customWidth="1"/>
    <col min="15362" max="15362" width="11.44140625" style="85" customWidth="1"/>
    <col min="15363" max="15363" width="2.44140625" style="85" customWidth="1"/>
    <col min="15364" max="15364" width="6.6640625" style="85" customWidth="1"/>
    <col min="15365" max="15365" width="11.88671875" style="85" customWidth="1"/>
    <col min="15366" max="15366" width="14.109375" style="85" customWidth="1"/>
    <col min="15367" max="15367" width="11.6640625" style="85" customWidth="1"/>
    <col min="15368" max="15368" width="15" style="85" customWidth="1"/>
    <col min="15369" max="15369" width="12.109375" style="85" customWidth="1"/>
    <col min="15370" max="15616" width="9.109375" style="85"/>
    <col min="15617" max="15617" width="2.44140625" style="85" customWidth="1"/>
    <col min="15618" max="15618" width="11.44140625" style="85" customWidth="1"/>
    <col min="15619" max="15619" width="2.44140625" style="85" customWidth="1"/>
    <col min="15620" max="15620" width="6.6640625" style="85" customWidth="1"/>
    <col min="15621" max="15621" width="11.88671875" style="85" customWidth="1"/>
    <col min="15622" max="15622" width="14.109375" style="85" customWidth="1"/>
    <col min="15623" max="15623" width="11.6640625" style="85" customWidth="1"/>
    <col min="15624" max="15624" width="15" style="85" customWidth="1"/>
    <col min="15625" max="15625" width="12.109375" style="85" customWidth="1"/>
    <col min="15626" max="15872" width="9.109375" style="85"/>
    <col min="15873" max="15873" width="2.44140625" style="85" customWidth="1"/>
    <col min="15874" max="15874" width="11.44140625" style="85" customWidth="1"/>
    <col min="15875" max="15875" width="2.44140625" style="85" customWidth="1"/>
    <col min="15876" max="15876" width="6.6640625" style="85" customWidth="1"/>
    <col min="15877" max="15877" width="11.88671875" style="85" customWidth="1"/>
    <col min="15878" max="15878" width="14.109375" style="85" customWidth="1"/>
    <col min="15879" max="15879" width="11.6640625" style="85" customWidth="1"/>
    <col min="15880" max="15880" width="15" style="85" customWidth="1"/>
    <col min="15881" max="15881" width="12.109375" style="85" customWidth="1"/>
    <col min="15882" max="16128" width="9.109375" style="85"/>
    <col min="16129" max="16129" width="2.44140625" style="85" customWidth="1"/>
    <col min="16130" max="16130" width="11.44140625" style="85" customWidth="1"/>
    <col min="16131" max="16131" width="2.44140625" style="85" customWidth="1"/>
    <col min="16132" max="16132" width="6.6640625" style="85" customWidth="1"/>
    <col min="16133" max="16133" width="11.88671875" style="85" customWidth="1"/>
    <col min="16134" max="16134" width="14.109375" style="85" customWidth="1"/>
    <col min="16135" max="16135" width="11.6640625" style="85" customWidth="1"/>
    <col min="16136" max="16136" width="15" style="85" customWidth="1"/>
    <col min="16137" max="16137" width="12.109375" style="85" customWidth="1"/>
    <col min="16138" max="16384" width="9.109375" style="85"/>
  </cols>
  <sheetData>
    <row r="1" spans="2:11" ht="13.8" thickBot="1" x14ac:dyDescent="0.3"/>
    <row r="2" spans="2:11" ht="24" customHeight="1" x14ac:dyDescent="0.25">
      <c r="B2" s="93" t="s">
        <v>226</v>
      </c>
      <c r="C2" s="94"/>
      <c r="D2" s="94"/>
      <c r="E2" s="94"/>
      <c r="F2" s="94"/>
      <c r="G2" s="95"/>
      <c r="H2" s="99"/>
      <c r="I2" s="100"/>
    </row>
    <row r="3" spans="2:11" ht="24" customHeight="1" x14ac:dyDescent="0.25">
      <c r="B3" s="96"/>
      <c r="C3" s="97"/>
      <c r="D3" s="97"/>
      <c r="E3" s="97"/>
      <c r="F3" s="97"/>
      <c r="G3" s="98"/>
      <c r="H3" s="101"/>
      <c r="I3" s="102"/>
    </row>
    <row r="4" spans="2:11" ht="24" customHeight="1" x14ac:dyDescent="0.25">
      <c r="B4" s="103" t="s">
        <v>227</v>
      </c>
      <c r="C4" s="104"/>
      <c r="D4" s="104"/>
      <c r="E4" s="105">
        <v>10013310</v>
      </c>
      <c r="F4" s="105"/>
      <c r="G4" s="105"/>
      <c r="H4" s="105"/>
      <c r="I4" s="106"/>
      <c r="K4" s="86"/>
    </row>
    <row r="5" spans="2:11" ht="24" customHeight="1" x14ac:dyDescent="0.25">
      <c r="B5" s="107" t="s">
        <v>228</v>
      </c>
      <c r="C5" s="108"/>
      <c r="D5" s="108"/>
      <c r="E5" s="105" t="s">
        <v>229</v>
      </c>
      <c r="F5" s="105"/>
      <c r="G5" s="105"/>
      <c r="H5" s="105"/>
      <c r="I5" s="106"/>
    </row>
    <row r="6" spans="2:11" ht="24" customHeight="1" x14ac:dyDescent="0.25">
      <c r="B6" s="109" t="s">
        <v>230</v>
      </c>
      <c r="C6" s="110"/>
      <c r="D6" s="110"/>
      <c r="E6" s="111" t="s">
        <v>236</v>
      </c>
      <c r="F6" s="111"/>
      <c r="G6" s="111"/>
      <c r="H6" s="111"/>
      <c r="I6" s="112"/>
    </row>
    <row r="7" spans="2:11" ht="13.8" thickBot="1" x14ac:dyDescent="0.3"/>
    <row r="8" spans="2:11" ht="15" customHeight="1" x14ac:dyDescent="0.25">
      <c r="B8" s="87" t="s">
        <v>231</v>
      </c>
      <c r="C8" s="88"/>
      <c r="D8" s="88"/>
      <c r="E8" s="117"/>
      <c r="F8" s="117"/>
      <c r="G8" s="117"/>
      <c r="H8" s="117"/>
      <c r="I8" s="118"/>
    </row>
    <row r="9" spans="2:11" ht="15" customHeight="1" x14ac:dyDescent="0.25">
      <c r="B9" s="119" t="s">
        <v>232</v>
      </c>
      <c r="C9" s="120"/>
      <c r="D9" s="120"/>
      <c r="E9" s="121" t="str">
        <f ca="1">CELL("filename",A1)</f>
        <v>https://cyfoethnaturiolcymru-my.sharepoint.com/personal/mary_beckett_cyfoethnaturiolcymru_gov_uk/Documents/Desktop/[Application_supporting info_HIA calcs.xlsx]Information</v>
      </c>
      <c r="F9" s="121"/>
      <c r="G9" s="121"/>
      <c r="H9" s="121"/>
      <c r="I9" s="122"/>
    </row>
    <row r="10" spans="2:11" x14ac:dyDescent="0.25">
      <c r="B10" s="89"/>
      <c r="C10" s="90"/>
      <c r="D10" s="90"/>
      <c r="E10" s="90"/>
      <c r="F10" s="90"/>
      <c r="G10" s="90"/>
      <c r="H10" s="90"/>
      <c r="I10" s="91"/>
    </row>
    <row r="11" spans="2:11" ht="18.75" customHeight="1" x14ac:dyDescent="0.25">
      <c r="B11" s="89" t="s">
        <v>233</v>
      </c>
      <c r="C11" s="90"/>
      <c r="D11" s="90"/>
      <c r="E11" s="90"/>
      <c r="F11" s="90"/>
      <c r="G11" s="90"/>
      <c r="H11" s="90"/>
      <c r="I11" s="91"/>
    </row>
    <row r="12" spans="2:11" s="92" customFormat="1" ht="21" customHeight="1" x14ac:dyDescent="0.3">
      <c r="B12" s="123" t="s">
        <v>234</v>
      </c>
      <c r="C12" s="124"/>
      <c r="D12" s="124"/>
      <c r="E12" s="124" t="s">
        <v>235</v>
      </c>
      <c r="F12" s="124"/>
      <c r="G12" s="124"/>
      <c r="H12" s="124"/>
      <c r="I12" s="125"/>
    </row>
    <row r="13" spans="2:11" x14ac:dyDescent="0.25">
      <c r="B13" s="113" t="s">
        <v>237</v>
      </c>
      <c r="C13" s="114"/>
      <c r="D13" s="114"/>
      <c r="E13" s="115" t="s">
        <v>238</v>
      </c>
      <c r="F13" s="114"/>
      <c r="G13" s="114"/>
      <c r="H13" s="114"/>
      <c r="I13" s="116"/>
    </row>
    <row r="14" spans="2:11" x14ac:dyDescent="0.25">
      <c r="B14" s="113" t="s">
        <v>239</v>
      </c>
      <c r="C14" s="114"/>
      <c r="D14" s="114"/>
      <c r="E14" s="115" t="s">
        <v>240</v>
      </c>
      <c r="F14" s="114"/>
      <c r="G14" s="114"/>
      <c r="H14" s="114"/>
      <c r="I14" s="116"/>
    </row>
    <row r="15" spans="2:11" x14ac:dyDescent="0.25">
      <c r="B15" s="126" t="s">
        <v>241</v>
      </c>
      <c r="C15" s="127"/>
      <c r="D15" s="127"/>
      <c r="E15" s="115" t="s">
        <v>242</v>
      </c>
      <c r="F15" s="114"/>
      <c r="G15" s="114"/>
      <c r="H15" s="114"/>
      <c r="I15" s="116"/>
    </row>
    <row r="16" spans="2:11" x14ac:dyDescent="0.25">
      <c r="B16" s="126" t="s">
        <v>243</v>
      </c>
      <c r="C16" s="127"/>
      <c r="D16" s="127"/>
      <c r="E16" s="115" t="s">
        <v>244</v>
      </c>
      <c r="F16" s="114"/>
      <c r="G16" s="114"/>
      <c r="H16" s="114"/>
      <c r="I16" s="116"/>
    </row>
    <row r="17" spans="2:9" x14ac:dyDescent="0.25">
      <c r="B17" s="126" t="s">
        <v>245</v>
      </c>
      <c r="C17" s="127"/>
      <c r="D17" s="127"/>
      <c r="E17" s="115" t="s">
        <v>246</v>
      </c>
      <c r="F17" s="114"/>
      <c r="G17" s="114"/>
      <c r="H17" s="114"/>
      <c r="I17" s="116"/>
    </row>
    <row r="18" spans="2:9" x14ac:dyDescent="0.25">
      <c r="B18" s="126" t="s">
        <v>247</v>
      </c>
      <c r="C18" s="127"/>
      <c r="D18" s="127"/>
      <c r="E18" s="115" t="s">
        <v>248</v>
      </c>
      <c r="F18" s="114"/>
      <c r="G18" s="114"/>
      <c r="H18" s="114"/>
      <c r="I18" s="116"/>
    </row>
    <row r="19" spans="2:9" x14ac:dyDescent="0.25">
      <c r="B19" s="126" t="s">
        <v>249</v>
      </c>
      <c r="C19" s="127"/>
      <c r="D19" s="127"/>
      <c r="E19" s="115" t="s">
        <v>250</v>
      </c>
      <c r="F19" s="114"/>
      <c r="G19" s="114"/>
      <c r="H19" s="114"/>
      <c r="I19" s="116"/>
    </row>
    <row r="20" spans="2:9" x14ac:dyDescent="0.25">
      <c r="B20" s="126" t="s">
        <v>251</v>
      </c>
      <c r="C20" s="127"/>
      <c r="D20" s="127"/>
      <c r="E20" s="115" t="s">
        <v>252</v>
      </c>
      <c r="F20" s="114"/>
      <c r="G20" s="114"/>
      <c r="H20" s="114"/>
      <c r="I20" s="116"/>
    </row>
    <row r="21" spans="2:9" x14ac:dyDescent="0.25">
      <c r="B21" s="128"/>
      <c r="C21" s="127"/>
      <c r="D21" s="127"/>
      <c r="E21" s="114"/>
      <c r="F21" s="114"/>
      <c r="G21" s="114"/>
      <c r="H21" s="114"/>
      <c r="I21" s="116"/>
    </row>
    <row r="22" spans="2:9" x14ac:dyDescent="0.25">
      <c r="B22" s="128"/>
      <c r="C22" s="127"/>
      <c r="D22" s="127"/>
      <c r="E22" s="114"/>
      <c r="F22" s="114"/>
      <c r="G22" s="114"/>
      <c r="H22" s="114"/>
      <c r="I22" s="116"/>
    </row>
    <row r="23" spans="2:9" x14ac:dyDescent="0.25">
      <c r="B23" s="128"/>
      <c r="C23" s="127"/>
      <c r="D23" s="127"/>
      <c r="E23" s="114"/>
      <c r="F23" s="114"/>
      <c r="G23" s="114"/>
      <c r="H23" s="114"/>
      <c r="I23" s="116"/>
    </row>
    <row r="24" spans="2:9" x14ac:dyDescent="0.25">
      <c r="B24" s="128"/>
      <c r="C24" s="127"/>
      <c r="D24" s="127"/>
      <c r="E24" s="114"/>
      <c r="F24" s="114"/>
      <c r="G24" s="114"/>
      <c r="H24" s="114"/>
      <c r="I24" s="116"/>
    </row>
    <row r="25" spans="2:9" x14ac:dyDescent="0.25">
      <c r="B25" s="128"/>
      <c r="C25" s="127"/>
      <c r="D25" s="127"/>
      <c r="E25" s="114"/>
      <c r="F25" s="114"/>
      <c r="G25" s="114"/>
      <c r="H25" s="114"/>
      <c r="I25" s="116"/>
    </row>
    <row r="26" spans="2:9" x14ac:dyDescent="0.25">
      <c r="B26" s="128"/>
      <c r="C26" s="127"/>
      <c r="D26" s="127"/>
      <c r="E26" s="114"/>
      <c r="F26" s="114"/>
      <c r="G26" s="114"/>
      <c r="H26" s="114"/>
      <c r="I26" s="116"/>
    </row>
    <row r="27" spans="2:9" ht="12.75" customHeight="1" x14ac:dyDescent="0.25">
      <c r="B27" s="128"/>
      <c r="C27" s="127"/>
      <c r="D27" s="127"/>
      <c r="E27" s="114"/>
      <c r="F27" s="114"/>
      <c r="G27" s="114"/>
      <c r="H27" s="114"/>
      <c r="I27" s="116"/>
    </row>
    <row r="28" spans="2:9" ht="15" customHeight="1" x14ac:dyDescent="0.25">
      <c r="B28" s="128"/>
      <c r="C28" s="127"/>
      <c r="D28" s="127"/>
      <c r="E28" s="114"/>
      <c r="F28" s="114"/>
      <c r="G28" s="114"/>
      <c r="H28" s="114"/>
      <c r="I28" s="116"/>
    </row>
    <row r="29" spans="2:9" ht="15" customHeight="1" x14ac:dyDescent="0.25">
      <c r="B29" s="128"/>
      <c r="C29" s="127"/>
      <c r="D29" s="127"/>
      <c r="E29" s="114"/>
      <c r="F29" s="114"/>
      <c r="G29" s="114"/>
      <c r="H29" s="114"/>
      <c r="I29" s="116"/>
    </row>
    <row r="30" spans="2:9" ht="15.75" customHeight="1" thickBot="1" x14ac:dyDescent="0.3">
      <c r="B30" s="129"/>
      <c r="C30" s="130"/>
      <c r="D30" s="130"/>
      <c r="E30" s="131"/>
      <c r="F30" s="131"/>
      <c r="G30" s="131"/>
      <c r="H30" s="131"/>
      <c r="I30" s="132"/>
    </row>
  </sheetData>
  <mergeCells count="49">
    <mergeCell ref="B30:D30"/>
    <mergeCell ref="E30:I30"/>
    <mergeCell ref="B27:D27"/>
    <mergeCell ref="E27:I27"/>
    <mergeCell ref="B28:D28"/>
    <mergeCell ref="E28:I28"/>
    <mergeCell ref="B29:D29"/>
    <mergeCell ref="E29:I29"/>
    <mergeCell ref="B24:D24"/>
    <mergeCell ref="E24:I24"/>
    <mergeCell ref="B25:D25"/>
    <mergeCell ref="E25:I25"/>
    <mergeCell ref="B26:D26"/>
    <mergeCell ref="E26:I26"/>
    <mergeCell ref="B21:D21"/>
    <mergeCell ref="E21:I21"/>
    <mergeCell ref="B22:D22"/>
    <mergeCell ref="E22:I22"/>
    <mergeCell ref="B23:D23"/>
    <mergeCell ref="E23:I23"/>
    <mergeCell ref="B18:D18"/>
    <mergeCell ref="E18:I18"/>
    <mergeCell ref="B19:D19"/>
    <mergeCell ref="E19:I19"/>
    <mergeCell ref="B20:D20"/>
    <mergeCell ref="E20:I20"/>
    <mergeCell ref="B15:D15"/>
    <mergeCell ref="E15:I15"/>
    <mergeCell ref="B16:D16"/>
    <mergeCell ref="E16:I16"/>
    <mergeCell ref="B17:D17"/>
    <mergeCell ref="E17:I17"/>
    <mergeCell ref="B6:D6"/>
    <mergeCell ref="E6:I6"/>
    <mergeCell ref="B13:D13"/>
    <mergeCell ref="E13:I13"/>
    <mergeCell ref="B14:D14"/>
    <mergeCell ref="E14:I14"/>
    <mergeCell ref="E8:I8"/>
    <mergeCell ref="B9:D9"/>
    <mergeCell ref="E9:I9"/>
    <mergeCell ref="B12:D12"/>
    <mergeCell ref="E12:I12"/>
    <mergeCell ref="B2:G3"/>
    <mergeCell ref="H2:I3"/>
    <mergeCell ref="B4:D4"/>
    <mergeCell ref="E4:I4"/>
    <mergeCell ref="B5:D5"/>
    <mergeCell ref="E5:I5"/>
  </mergeCells>
  <pageMargins left="0.74803149606299213" right="0.74803149606299213" top="0.78740157480314965" bottom="0.78740157480314965" header="0.51181102362204722" footer="0.51181102362204722"/>
  <pageSetup paperSize="9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85"/>
  <sheetViews>
    <sheetView zoomScale="115" zoomScaleNormal="115" workbookViewId="0">
      <selection activeCell="AD33" sqref="AD33"/>
    </sheetView>
  </sheetViews>
  <sheetFormatPr defaultRowHeight="14.4" x14ac:dyDescent="0.3"/>
  <cols>
    <col min="1" max="1" width="23.109375" bestFit="1" customWidth="1"/>
    <col min="2" max="2" width="13.6640625" style="40" bestFit="1" customWidth="1"/>
    <col min="3" max="3" width="5.88671875" bestFit="1" customWidth="1"/>
    <col min="4" max="4" width="3.6640625" customWidth="1"/>
    <col min="5" max="5" width="10.6640625" style="40" bestFit="1" customWidth="1"/>
    <col min="6" max="6" width="10.6640625" style="40" customWidth="1"/>
    <col min="7" max="7" width="10" style="40" bestFit="1" customWidth="1"/>
    <col min="8" max="9" width="9.109375" style="40"/>
    <col min="10" max="10" width="12.6640625" style="40" bestFit="1" customWidth="1"/>
    <col min="27" max="27" width="24.109375" bestFit="1" customWidth="1"/>
    <col min="28" max="28" width="15.6640625" bestFit="1" customWidth="1"/>
    <col min="29" max="29" width="12.33203125" bestFit="1" customWidth="1"/>
  </cols>
  <sheetData>
    <row r="1" spans="1:11" x14ac:dyDescent="0.3">
      <c r="A1" t="s">
        <v>94</v>
      </c>
      <c r="E1" s="40" t="s">
        <v>66</v>
      </c>
      <c r="F1" s="40" t="s">
        <v>67</v>
      </c>
      <c r="G1" s="40" t="s">
        <v>68</v>
      </c>
      <c r="H1" s="40" t="s">
        <v>69</v>
      </c>
      <c r="I1" s="40" t="s">
        <v>70</v>
      </c>
      <c r="J1" s="40" t="s">
        <v>71</v>
      </c>
      <c r="K1" s="40" t="s">
        <v>72</v>
      </c>
    </row>
    <row r="2" spans="1:11" x14ac:dyDescent="0.3">
      <c r="E2" s="40">
        <v>0</v>
      </c>
      <c r="F2" s="40">
        <f>E2*60</f>
        <v>0</v>
      </c>
      <c r="G2" s="40">
        <v>0</v>
      </c>
      <c r="H2" s="40">
        <v>3.8</v>
      </c>
      <c r="I2" s="41">
        <f>$B$9/H2</f>
        <v>1</v>
      </c>
      <c r="J2" s="41">
        <f>LN(I2)</f>
        <v>0</v>
      </c>
      <c r="K2" s="37">
        <f>H2/$B$9</f>
        <v>1</v>
      </c>
    </row>
    <row r="3" spans="1:11" x14ac:dyDescent="0.3">
      <c r="A3" t="s">
        <v>73</v>
      </c>
      <c r="B3" s="40" t="s">
        <v>10</v>
      </c>
      <c r="E3" s="40">
        <v>1</v>
      </c>
      <c r="F3" s="40">
        <f t="shared" ref="F3:F12" si="0">E3*60</f>
        <v>60</v>
      </c>
      <c r="I3" s="41"/>
      <c r="J3" s="41"/>
      <c r="K3" s="37">
        <f t="shared" ref="K3:K12" si="1">H3/$B$9</f>
        <v>0</v>
      </c>
    </row>
    <row r="4" spans="1:11" x14ac:dyDescent="0.3">
      <c r="A4" t="s">
        <v>74</v>
      </c>
      <c r="B4" s="40">
        <v>1</v>
      </c>
      <c r="E4" s="40">
        <v>2</v>
      </c>
      <c r="F4" s="40">
        <f t="shared" si="0"/>
        <v>120</v>
      </c>
      <c r="I4" s="41"/>
      <c r="J4" s="41"/>
      <c r="K4" s="37">
        <f t="shared" si="1"/>
        <v>0</v>
      </c>
    </row>
    <row r="5" spans="1:11" x14ac:dyDescent="0.3">
      <c r="A5" t="s">
        <v>75</v>
      </c>
      <c r="B5" s="40">
        <f>115/1000</f>
        <v>0.115</v>
      </c>
      <c r="C5" t="s">
        <v>76</v>
      </c>
      <c r="E5" s="40">
        <v>3</v>
      </c>
      <c r="F5" s="40">
        <f t="shared" si="0"/>
        <v>180</v>
      </c>
      <c r="I5" s="41"/>
      <c r="J5" s="41"/>
      <c r="K5" s="37">
        <f t="shared" si="1"/>
        <v>0</v>
      </c>
    </row>
    <row r="6" spans="1:11" x14ac:dyDescent="0.3">
      <c r="A6" t="s">
        <v>77</v>
      </c>
      <c r="B6" s="40">
        <v>3.8</v>
      </c>
      <c r="C6" t="s">
        <v>76</v>
      </c>
      <c r="E6" s="40">
        <v>4</v>
      </c>
      <c r="F6" s="40">
        <f t="shared" si="0"/>
        <v>240</v>
      </c>
      <c r="I6" s="41"/>
      <c r="J6" s="41"/>
      <c r="K6" s="37">
        <f t="shared" si="1"/>
        <v>0</v>
      </c>
    </row>
    <row r="7" spans="1:11" x14ac:dyDescent="0.3">
      <c r="A7" t="s">
        <v>78</v>
      </c>
      <c r="B7" s="40">
        <v>3.7</v>
      </c>
      <c r="C7" t="s">
        <v>76</v>
      </c>
      <c r="E7" s="40">
        <v>5</v>
      </c>
      <c r="F7" s="40">
        <f t="shared" si="0"/>
        <v>300</v>
      </c>
      <c r="I7" s="41"/>
      <c r="J7" s="41"/>
      <c r="K7" s="37">
        <f t="shared" si="1"/>
        <v>0</v>
      </c>
    </row>
    <row r="8" spans="1:11" x14ac:dyDescent="0.3">
      <c r="A8" t="s">
        <v>64</v>
      </c>
      <c r="B8" s="40">
        <v>2.9</v>
      </c>
      <c r="C8" t="s">
        <v>63</v>
      </c>
      <c r="E8" s="40">
        <v>7</v>
      </c>
      <c r="F8" s="40">
        <f t="shared" si="0"/>
        <v>420</v>
      </c>
      <c r="I8" s="41"/>
      <c r="J8" s="41"/>
      <c r="K8" s="37">
        <f t="shared" si="1"/>
        <v>0</v>
      </c>
    </row>
    <row r="9" spans="1:11" x14ac:dyDescent="0.3">
      <c r="A9" t="s">
        <v>79</v>
      </c>
      <c r="B9" s="40">
        <v>3.8</v>
      </c>
      <c r="E9" s="40">
        <v>10</v>
      </c>
      <c r="F9" s="40">
        <f t="shared" si="0"/>
        <v>600</v>
      </c>
      <c r="I9" s="41"/>
      <c r="J9" s="41"/>
      <c r="K9" s="37">
        <f t="shared" si="1"/>
        <v>0</v>
      </c>
    </row>
    <row r="10" spans="1:11" x14ac:dyDescent="0.3">
      <c r="E10" s="40">
        <v>15</v>
      </c>
      <c r="F10" s="40">
        <f t="shared" si="0"/>
        <v>900</v>
      </c>
      <c r="I10" s="41"/>
      <c r="J10" s="41"/>
      <c r="K10" s="37">
        <f t="shared" si="1"/>
        <v>0</v>
      </c>
    </row>
    <row r="11" spans="1:11" x14ac:dyDescent="0.3">
      <c r="A11" t="s">
        <v>80</v>
      </c>
      <c r="B11" s="42">
        <f>PI()*B5^2</f>
        <v>4.1547562843725017E-2</v>
      </c>
      <c r="C11" t="s">
        <v>81</v>
      </c>
      <c r="E11" s="40">
        <v>20</v>
      </c>
      <c r="F11" s="40">
        <f t="shared" si="0"/>
        <v>1200</v>
      </c>
      <c r="G11" s="40">
        <v>0.82</v>
      </c>
      <c r="H11" s="40">
        <v>2.9</v>
      </c>
      <c r="I11" s="41">
        <f t="shared" ref="I11" si="2">$B$9/H11</f>
        <v>1.3103448275862069</v>
      </c>
      <c r="J11" s="41">
        <f t="shared" ref="J11" si="3">LN(I11)</f>
        <v>0.27029032973991168</v>
      </c>
      <c r="K11" s="37">
        <f t="shared" si="1"/>
        <v>0.76315789473684215</v>
      </c>
    </row>
    <row r="12" spans="1:11" x14ac:dyDescent="0.3">
      <c r="A12" t="s">
        <v>82</v>
      </c>
      <c r="B12" s="40">
        <f>B6-B7</f>
        <v>9.9999999999999645E-2</v>
      </c>
      <c r="C12" t="s">
        <v>76</v>
      </c>
      <c r="E12" s="40">
        <v>30</v>
      </c>
      <c r="F12" s="40">
        <f t="shared" si="0"/>
        <v>1800</v>
      </c>
      <c r="G12" s="40">
        <v>1.1599999999999999</v>
      </c>
      <c r="I12" s="41"/>
      <c r="J12" s="41"/>
      <c r="K12" s="37">
        <f t="shared" si="1"/>
        <v>0</v>
      </c>
    </row>
    <row r="13" spans="1:11" x14ac:dyDescent="0.3">
      <c r="A13" t="s">
        <v>83</v>
      </c>
      <c r="B13" s="41">
        <f>2*PI()*B12/(LN(2*(B12/B5)))</f>
        <v>1.1354089111212471</v>
      </c>
    </row>
    <row r="14" spans="1:11" x14ac:dyDescent="0.3">
      <c r="A14" t="s">
        <v>84</v>
      </c>
      <c r="B14" s="40">
        <f>B9-(B9-B8)*0.37</f>
        <v>3.4669999999999996</v>
      </c>
      <c r="I14" s="40" t="s">
        <v>85</v>
      </c>
      <c r="J14" s="42">
        <f>SLOPE(J2:J12,F2:F12)</f>
        <v>2.2524194144992642E-4</v>
      </c>
    </row>
    <row r="15" spans="1:11" x14ac:dyDescent="0.3">
      <c r="B15" s="40">
        <f>(B14-3.8)/-0.045</f>
        <v>7.4000000000000048</v>
      </c>
      <c r="C15" t="s">
        <v>89</v>
      </c>
      <c r="J15" s="42"/>
    </row>
    <row r="16" spans="1:11" x14ac:dyDescent="0.3">
      <c r="B16" s="40">
        <f>B15*60</f>
        <v>444.00000000000028</v>
      </c>
      <c r="C16" t="s">
        <v>90</v>
      </c>
    </row>
    <row r="18" spans="1:32" s="40" customFormat="1" x14ac:dyDescent="0.3">
      <c r="A18" t="s">
        <v>86</v>
      </c>
      <c r="B18" s="43">
        <f>J14*(B11/B13)</f>
        <v>8.2421880132963905E-6</v>
      </c>
      <c r="C18" t="s">
        <v>59</v>
      </c>
      <c r="D18"/>
      <c r="E18" s="44" t="s">
        <v>87</v>
      </c>
      <c r="K18"/>
      <c r="L18"/>
      <c r="M18"/>
    </row>
    <row r="19" spans="1:32" s="40" customFormat="1" x14ac:dyDescent="0.3">
      <c r="A19"/>
      <c r="B19" s="43"/>
      <c r="C19"/>
      <c r="D19"/>
      <c r="E19" s="44"/>
      <c r="K19"/>
      <c r="L19"/>
      <c r="M19"/>
    </row>
    <row r="22" spans="1:32" x14ac:dyDescent="0.3">
      <c r="A22" t="s">
        <v>95</v>
      </c>
      <c r="E22" s="40" t="s">
        <v>66</v>
      </c>
      <c r="F22" s="40" t="s">
        <v>67</v>
      </c>
      <c r="G22" s="40" t="s">
        <v>68</v>
      </c>
      <c r="H22" s="40" t="s">
        <v>69</v>
      </c>
      <c r="I22" s="40" t="s">
        <v>70</v>
      </c>
      <c r="J22" s="40" t="s">
        <v>71</v>
      </c>
      <c r="K22" s="40" t="s">
        <v>72</v>
      </c>
      <c r="AA22" t="s">
        <v>139</v>
      </c>
    </row>
    <row r="23" spans="1:32" x14ac:dyDescent="0.3">
      <c r="E23" s="40">
        <v>0</v>
      </c>
      <c r="F23" s="40">
        <f>E23*60</f>
        <v>0</v>
      </c>
      <c r="G23" s="40">
        <v>0</v>
      </c>
      <c r="H23" s="40">
        <v>3.8</v>
      </c>
      <c r="I23" s="41">
        <f>B30/H23</f>
        <v>1</v>
      </c>
      <c r="J23" s="41">
        <f>LN(I23)</f>
        <v>0</v>
      </c>
      <c r="K23" s="37">
        <f>H23/$B$9</f>
        <v>1</v>
      </c>
      <c r="AA23" t="s">
        <v>94</v>
      </c>
      <c r="AB23" t="s">
        <v>86</v>
      </c>
      <c r="AC23" s="43">
        <v>8.2421880132963905E-6</v>
      </c>
      <c r="AD23" t="s">
        <v>59</v>
      </c>
      <c r="AF23" s="44" t="s">
        <v>87</v>
      </c>
    </row>
    <row r="24" spans="1:32" x14ac:dyDescent="0.3">
      <c r="A24" t="s">
        <v>73</v>
      </c>
      <c r="B24" s="40" t="s">
        <v>11</v>
      </c>
      <c r="E24" s="40">
        <v>1</v>
      </c>
      <c r="F24" s="40">
        <f t="shared" ref="F24:F33" si="4">E24*60</f>
        <v>60</v>
      </c>
      <c r="I24" s="41"/>
      <c r="J24" s="41"/>
      <c r="K24" s="37">
        <f t="shared" ref="K24:K33" si="5">H24/$B$9</f>
        <v>0</v>
      </c>
      <c r="AA24" t="s">
        <v>95</v>
      </c>
      <c r="AB24" t="s">
        <v>86</v>
      </c>
      <c r="AC24" s="43">
        <v>1.9572584827538659E-5</v>
      </c>
      <c r="AD24" t="s">
        <v>59</v>
      </c>
      <c r="AF24" s="44" t="s">
        <v>87</v>
      </c>
    </row>
    <row r="25" spans="1:32" x14ac:dyDescent="0.3">
      <c r="A25" t="s">
        <v>74</v>
      </c>
      <c r="B25" s="40">
        <v>1</v>
      </c>
      <c r="E25" s="40">
        <v>2</v>
      </c>
      <c r="F25" s="40">
        <f t="shared" si="4"/>
        <v>120</v>
      </c>
      <c r="I25" s="41"/>
      <c r="J25" s="41"/>
      <c r="K25" s="37">
        <f t="shared" si="5"/>
        <v>0</v>
      </c>
      <c r="AA25" t="s">
        <v>98</v>
      </c>
      <c r="AB25" t="s">
        <v>86</v>
      </c>
      <c r="AC25" s="43">
        <v>4.7006449943522216E-6</v>
      </c>
      <c r="AD25" t="s">
        <v>59</v>
      </c>
      <c r="AF25" s="44" t="s">
        <v>87</v>
      </c>
    </row>
    <row r="26" spans="1:32" x14ac:dyDescent="0.3">
      <c r="A26" t="s">
        <v>75</v>
      </c>
      <c r="B26" s="40">
        <f>115/1000</f>
        <v>0.115</v>
      </c>
      <c r="C26" t="s">
        <v>76</v>
      </c>
      <c r="E26" s="40">
        <v>3</v>
      </c>
      <c r="F26" s="40">
        <f t="shared" si="4"/>
        <v>180</v>
      </c>
      <c r="I26" s="41"/>
      <c r="J26" s="41"/>
      <c r="K26" s="37">
        <f t="shared" si="5"/>
        <v>0</v>
      </c>
      <c r="AA26" t="s">
        <v>99</v>
      </c>
      <c r="AB26" t="s">
        <v>86</v>
      </c>
      <c r="AC26" s="43">
        <v>3.8981294054134163E-6</v>
      </c>
      <c r="AD26" t="s">
        <v>59</v>
      </c>
      <c r="AF26" s="44" t="s">
        <v>87</v>
      </c>
    </row>
    <row r="27" spans="1:32" x14ac:dyDescent="0.3">
      <c r="A27" t="s">
        <v>77</v>
      </c>
      <c r="B27" s="40">
        <v>3.8</v>
      </c>
      <c r="C27" t="s">
        <v>76</v>
      </c>
      <c r="E27" s="40">
        <v>4</v>
      </c>
      <c r="F27" s="40">
        <f t="shared" si="4"/>
        <v>240</v>
      </c>
      <c r="I27" s="41"/>
      <c r="J27" s="41"/>
      <c r="K27" s="37">
        <f t="shared" si="5"/>
        <v>0</v>
      </c>
      <c r="AA27" t="s">
        <v>100</v>
      </c>
      <c r="AB27" t="s">
        <v>86</v>
      </c>
      <c r="AC27" s="43">
        <v>5.3952953602744674E-6</v>
      </c>
      <c r="AD27" t="s">
        <v>59</v>
      </c>
      <c r="AF27" s="44" t="s">
        <v>87</v>
      </c>
    </row>
    <row r="28" spans="1:32" x14ac:dyDescent="0.3">
      <c r="A28" t="s">
        <v>78</v>
      </c>
      <c r="B28" s="40">
        <v>3.7</v>
      </c>
      <c r="C28" t="s">
        <v>76</v>
      </c>
      <c r="E28" s="40">
        <v>5</v>
      </c>
      <c r="F28" s="40">
        <f t="shared" si="4"/>
        <v>300</v>
      </c>
      <c r="I28" s="41"/>
      <c r="J28" s="41"/>
      <c r="K28" s="37">
        <f t="shared" si="5"/>
        <v>0</v>
      </c>
      <c r="AA28" t="s">
        <v>100</v>
      </c>
      <c r="AB28" t="s">
        <v>86</v>
      </c>
      <c r="AC28" s="43">
        <v>1.0352873833987163E-5</v>
      </c>
      <c r="AD28" t="s">
        <v>59</v>
      </c>
      <c r="AF28" s="44" t="s">
        <v>87</v>
      </c>
    </row>
    <row r="29" spans="1:32" x14ac:dyDescent="0.3">
      <c r="A29" t="s">
        <v>64</v>
      </c>
      <c r="B29" s="40">
        <v>2</v>
      </c>
      <c r="C29" t="s">
        <v>63</v>
      </c>
      <c r="E29" s="40">
        <v>7</v>
      </c>
      <c r="F29" s="40">
        <f t="shared" si="4"/>
        <v>420</v>
      </c>
      <c r="I29" s="41"/>
      <c r="J29" s="41"/>
      <c r="K29" s="37">
        <f t="shared" si="5"/>
        <v>0</v>
      </c>
      <c r="AA29" t="s">
        <v>101</v>
      </c>
      <c r="AB29" t="s">
        <v>86</v>
      </c>
      <c r="AC29" s="43">
        <v>9.6315669012884837E-6</v>
      </c>
      <c r="AD29" t="s">
        <v>59</v>
      </c>
      <c r="AF29" s="44" t="s">
        <v>87</v>
      </c>
    </row>
    <row r="30" spans="1:32" x14ac:dyDescent="0.3">
      <c r="A30" t="s">
        <v>79</v>
      </c>
      <c r="B30" s="40">
        <v>3.8</v>
      </c>
      <c r="E30" s="40">
        <v>10</v>
      </c>
      <c r="F30" s="40">
        <f t="shared" si="4"/>
        <v>600</v>
      </c>
      <c r="I30" s="41"/>
      <c r="J30" s="41"/>
      <c r="K30" s="37">
        <f t="shared" si="5"/>
        <v>0</v>
      </c>
      <c r="AF30" s="44" t="s">
        <v>87</v>
      </c>
    </row>
    <row r="31" spans="1:32" x14ac:dyDescent="0.3">
      <c r="E31" s="40">
        <v>15</v>
      </c>
      <c r="F31" s="40">
        <f t="shared" si="4"/>
        <v>900</v>
      </c>
      <c r="I31" s="41"/>
      <c r="J31" s="41"/>
      <c r="K31" s="37">
        <f t="shared" si="5"/>
        <v>0</v>
      </c>
      <c r="AC31" s="36">
        <f>MIN(AC23:AC29)</f>
        <v>3.8981294054134163E-6</v>
      </c>
      <c r="AF31" s="44" t="s">
        <v>87</v>
      </c>
    </row>
    <row r="32" spans="1:32" x14ac:dyDescent="0.3">
      <c r="A32" t="s">
        <v>80</v>
      </c>
      <c r="B32" s="42">
        <f>PI()*B26^2</f>
        <v>4.1547562843725017E-2</v>
      </c>
      <c r="C32" t="s">
        <v>81</v>
      </c>
      <c r="E32" s="40">
        <v>20</v>
      </c>
      <c r="F32" s="40">
        <f t="shared" si="4"/>
        <v>1200</v>
      </c>
      <c r="G32" s="40">
        <v>0.82</v>
      </c>
      <c r="H32" s="40">
        <v>2</v>
      </c>
      <c r="I32" s="41">
        <f>B30/H32</f>
        <v>1.9</v>
      </c>
      <c r="J32" s="41">
        <f t="shared" ref="J32" si="6">LN(I32)</f>
        <v>0.64185388617239469</v>
      </c>
      <c r="K32" s="37">
        <f t="shared" si="5"/>
        <v>0.52631578947368418</v>
      </c>
      <c r="AC32" s="36">
        <f>MAX(AC23:AC29)</f>
        <v>1.9572584827538659E-5</v>
      </c>
    </row>
    <row r="33" spans="1:30" x14ac:dyDescent="0.3">
      <c r="A33" t="s">
        <v>82</v>
      </c>
      <c r="B33" s="40">
        <f>B27-B28</f>
        <v>9.9999999999999645E-2</v>
      </c>
      <c r="C33" t="s">
        <v>76</v>
      </c>
      <c r="E33" s="40">
        <v>30</v>
      </c>
      <c r="F33" s="40">
        <f t="shared" si="4"/>
        <v>1800</v>
      </c>
      <c r="G33" s="40">
        <v>1.1599999999999999</v>
      </c>
      <c r="I33" s="41"/>
      <c r="J33" s="41"/>
      <c r="K33" s="37">
        <f t="shared" si="5"/>
        <v>0</v>
      </c>
      <c r="AC33" s="36">
        <f>GEOMEAN(AC23:AC29)</f>
        <v>7.6899825959619293E-6</v>
      </c>
    </row>
    <row r="34" spans="1:30" x14ac:dyDescent="0.3">
      <c r="A34" t="s">
        <v>83</v>
      </c>
      <c r="B34" s="41">
        <f>2*PI()*B33/(LN(2*(B33/B26)))</f>
        <v>1.1354089111212471</v>
      </c>
      <c r="L34" s="40"/>
    </row>
    <row r="35" spans="1:30" x14ac:dyDescent="0.3">
      <c r="A35" t="s">
        <v>84</v>
      </c>
      <c r="B35" s="40">
        <f>B30-(B30-B29)*0.37</f>
        <v>3.1339999999999999</v>
      </c>
      <c r="I35" s="40" t="s">
        <v>85</v>
      </c>
      <c r="J35" s="42">
        <f>SLOPE(J23:J33,F23:F33)</f>
        <v>5.3487823847699555E-4</v>
      </c>
      <c r="L35" s="45"/>
    </row>
    <row r="36" spans="1:30" x14ac:dyDescent="0.3">
      <c r="B36" s="40">
        <f>(B35-B30)/-0.09</f>
        <v>7.3999999999999995</v>
      </c>
      <c r="C36" t="s">
        <v>89</v>
      </c>
      <c r="J36" s="42"/>
      <c r="L36" s="45"/>
    </row>
    <row r="37" spans="1:30" x14ac:dyDescent="0.3">
      <c r="B37" s="40">
        <f>B36*60</f>
        <v>443.99999999999994</v>
      </c>
      <c r="C37" t="s">
        <v>90</v>
      </c>
      <c r="L37" s="45"/>
    </row>
    <row r="38" spans="1:30" x14ac:dyDescent="0.3">
      <c r="L38" s="45"/>
      <c r="AA38" t="s">
        <v>96</v>
      </c>
      <c r="AB38" t="s">
        <v>86</v>
      </c>
      <c r="AC38" s="43">
        <v>4.363693141677356E-6</v>
      </c>
      <c r="AD38" t="s">
        <v>59</v>
      </c>
    </row>
    <row r="39" spans="1:30" x14ac:dyDescent="0.3">
      <c r="A39" t="s">
        <v>86</v>
      </c>
      <c r="B39" s="43">
        <f>J35*(B32/B34)</f>
        <v>1.9572584827538659E-5</v>
      </c>
      <c r="C39" t="s">
        <v>59</v>
      </c>
      <c r="E39" s="44" t="s">
        <v>87</v>
      </c>
      <c r="L39" s="45"/>
      <c r="AA39" t="s">
        <v>97</v>
      </c>
      <c r="AB39" t="s">
        <v>86</v>
      </c>
      <c r="AC39" s="43">
        <v>6.3657343057292108E-6</v>
      </c>
      <c r="AD39" t="s">
        <v>59</v>
      </c>
    </row>
    <row r="40" spans="1:30" x14ac:dyDescent="0.3">
      <c r="B40" s="43"/>
      <c r="E40" s="44"/>
      <c r="L40" s="45"/>
    </row>
    <row r="41" spans="1:30" x14ac:dyDescent="0.3">
      <c r="I41" s="41"/>
      <c r="J41" s="41"/>
      <c r="K41" s="37"/>
      <c r="L41" s="45"/>
    </row>
    <row r="42" spans="1:30" x14ac:dyDescent="0.3">
      <c r="I42" s="41"/>
      <c r="J42" s="41"/>
      <c r="K42" s="37"/>
      <c r="L42" s="45"/>
    </row>
    <row r="43" spans="1:30" x14ac:dyDescent="0.3">
      <c r="A43" t="s">
        <v>96</v>
      </c>
      <c r="E43" s="40" t="s">
        <v>66</v>
      </c>
      <c r="F43" s="40" t="s">
        <v>67</v>
      </c>
      <c r="G43" s="40" t="s">
        <v>68</v>
      </c>
      <c r="H43" s="40" t="s">
        <v>69</v>
      </c>
      <c r="I43" s="40" t="s">
        <v>70</v>
      </c>
      <c r="J43" s="40" t="s">
        <v>71</v>
      </c>
      <c r="K43" s="40" t="s">
        <v>72</v>
      </c>
      <c r="L43" s="45"/>
    </row>
    <row r="44" spans="1:30" x14ac:dyDescent="0.3">
      <c r="E44" s="40">
        <v>0</v>
      </c>
      <c r="F44" s="40">
        <f>E44*60</f>
        <v>0</v>
      </c>
      <c r="G44" s="40">
        <v>0</v>
      </c>
      <c r="H44" s="40">
        <v>4.5</v>
      </c>
      <c r="I44" s="41">
        <f>B51/H44</f>
        <v>1</v>
      </c>
      <c r="J44" s="41">
        <f>LN(I44)</f>
        <v>0</v>
      </c>
      <c r="K44" s="37">
        <f>H44/$B$9</f>
        <v>1.1842105263157896</v>
      </c>
      <c r="L44" s="45"/>
    </row>
    <row r="45" spans="1:30" x14ac:dyDescent="0.3">
      <c r="A45" t="s">
        <v>73</v>
      </c>
      <c r="B45" s="40" t="s">
        <v>12</v>
      </c>
      <c r="E45" s="40">
        <v>1</v>
      </c>
      <c r="F45" s="40">
        <f t="shared" ref="F45:F54" si="7">E45*60</f>
        <v>60</v>
      </c>
      <c r="I45" s="41"/>
      <c r="J45" s="41"/>
      <c r="K45" s="37">
        <f t="shared" ref="K45:K54" si="8">H45/$B$9</f>
        <v>0</v>
      </c>
      <c r="L45" s="45"/>
    </row>
    <row r="46" spans="1:30" x14ac:dyDescent="0.3">
      <c r="A46" t="s">
        <v>74</v>
      </c>
      <c r="B46" s="40">
        <v>1</v>
      </c>
      <c r="E46" s="40">
        <v>2</v>
      </c>
      <c r="F46" s="40">
        <f t="shared" si="7"/>
        <v>120</v>
      </c>
      <c r="I46" s="41"/>
      <c r="J46" s="41"/>
      <c r="K46" s="37">
        <f t="shared" si="8"/>
        <v>0</v>
      </c>
      <c r="L46" s="45"/>
    </row>
    <row r="47" spans="1:30" x14ac:dyDescent="0.3">
      <c r="A47" t="s">
        <v>75</v>
      </c>
      <c r="B47" s="40">
        <f>115/1000</f>
        <v>0.115</v>
      </c>
      <c r="C47" t="s">
        <v>76</v>
      </c>
      <c r="E47" s="40">
        <v>3</v>
      </c>
      <c r="F47" s="40">
        <f t="shared" si="7"/>
        <v>180</v>
      </c>
      <c r="I47" s="41"/>
      <c r="J47" s="41"/>
      <c r="K47" s="37">
        <f t="shared" si="8"/>
        <v>0</v>
      </c>
      <c r="L47" s="45"/>
    </row>
    <row r="48" spans="1:30" x14ac:dyDescent="0.3">
      <c r="A48" t="s">
        <v>77</v>
      </c>
      <c r="B48" s="40">
        <v>3.9</v>
      </c>
      <c r="C48" t="s">
        <v>76</v>
      </c>
      <c r="E48" s="40">
        <v>4</v>
      </c>
      <c r="F48" s="40">
        <f t="shared" si="7"/>
        <v>240</v>
      </c>
      <c r="I48" s="41"/>
      <c r="J48" s="41"/>
      <c r="K48" s="37">
        <f t="shared" si="8"/>
        <v>0</v>
      </c>
      <c r="L48" s="45"/>
    </row>
    <row r="49" spans="1:12" x14ac:dyDescent="0.3">
      <c r="A49" t="s">
        <v>78</v>
      </c>
      <c r="B49" s="40">
        <v>3.8</v>
      </c>
      <c r="C49" t="s">
        <v>76</v>
      </c>
      <c r="E49" s="40">
        <v>5</v>
      </c>
      <c r="F49" s="40">
        <f t="shared" si="7"/>
        <v>300</v>
      </c>
      <c r="I49" s="41"/>
      <c r="J49" s="41"/>
      <c r="K49" s="37">
        <f t="shared" si="8"/>
        <v>0</v>
      </c>
      <c r="L49" s="45"/>
    </row>
    <row r="50" spans="1:12" x14ac:dyDescent="0.3">
      <c r="A50" t="s">
        <v>64</v>
      </c>
      <c r="B50" s="40">
        <v>3.9</v>
      </c>
      <c r="C50" t="s">
        <v>63</v>
      </c>
      <c r="E50" s="40">
        <v>7</v>
      </c>
      <c r="F50" s="40">
        <f t="shared" si="7"/>
        <v>420</v>
      </c>
      <c r="I50" s="41"/>
      <c r="J50" s="41"/>
      <c r="K50" s="37">
        <f t="shared" si="8"/>
        <v>0</v>
      </c>
    </row>
    <row r="51" spans="1:12" x14ac:dyDescent="0.3">
      <c r="A51" t="s">
        <v>79</v>
      </c>
      <c r="B51" s="40">
        <v>4.5</v>
      </c>
      <c r="E51" s="40">
        <v>10</v>
      </c>
      <c r="F51" s="40">
        <f t="shared" si="7"/>
        <v>600</v>
      </c>
      <c r="I51" s="41"/>
      <c r="J51" s="41"/>
      <c r="K51" s="37">
        <f t="shared" si="8"/>
        <v>0</v>
      </c>
    </row>
    <row r="52" spans="1:12" x14ac:dyDescent="0.3">
      <c r="E52" s="40">
        <v>15</v>
      </c>
      <c r="F52" s="40">
        <f t="shared" si="7"/>
        <v>900</v>
      </c>
      <c r="I52" s="41"/>
      <c r="J52" s="41"/>
      <c r="K52" s="37">
        <f t="shared" si="8"/>
        <v>0</v>
      </c>
    </row>
    <row r="53" spans="1:12" x14ac:dyDescent="0.3">
      <c r="A53" t="s">
        <v>80</v>
      </c>
      <c r="B53" s="42">
        <f>PI()*B47^2</f>
        <v>4.1547562843725017E-2</v>
      </c>
      <c r="C53" t="s">
        <v>81</v>
      </c>
      <c r="E53" s="40">
        <v>20</v>
      </c>
      <c r="F53" s="40">
        <f t="shared" si="7"/>
        <v>1200</v>
      </c>
      <c r="G53" s="40">
        <v>0.82</v>
      </c>
      <c r="H53" s="40">
        <v>3.9</v>
      </c>
      <c r="I53" s="41">
        <f>B51/H53</f>
        <v>1.153846153846154</v>
      </c>
      <c r="J53" s="41">
        <f t="shared" ref="J53" si="9">LN(I53)</f>
        <v>0.14310084364067344</v>
      </c>
      <c r="K53" s="37">
        <f t="shared" si="8"/>
        <v>1.0263157894736843</v>
      </c>
    </row>
    <row r="54" spans="1:12" x14ac:dyDescent="0.3">
      <c r="A54" t="s">
        <v>82</v>
      </c>
      <c r="B54" s="40">
        <f>B48-B49</f>
        <v>0.10000000000000009</v>
      </c>
      <c r="C54" t="s">
        <v>76</v>
      </c>
      <c r="E54" s="40">
        <v>30</v>
      </c>
      <c r="F54" s="40">
        <f t="shared" si="7"/>
        <v>1800</v>
      </c>
      <c r="G54" s="40">
        <v>1.1599999999999999</v>
      </c>
      <c r="I54" s="41"/>
      <c r="J54" s="41"/>
      <c r="K54" s="37">
        <f t="shared" si="8"/>
        <v>0</v>
      </c>
    </row>
    <row r="55" spans="1:12" x14ac:dyDescent="0.3">
      <c r="A55" t="s">
        <v>83</v>
      </c>
      <c r="B55" s="41">
        <f>2*PI()*B54/(LN(2*(B54/B47)))</f>
        <v>1.1354089111212429</v>
      </c>
    </row>
    <row r="56" spans="1:12" x14ac:dyDescent="0.3">
      <c r="A56" t="s">
        <v>84</v>
      </c>
      <c r="B56" s="40">
        <f>B51-(B51-B50)*0.37</f>
        <v>4.2779999999999996</v>
      </c>
      <c r="I56" s="40" t="s">
        <v>85</v>
      </c>
      <c r="J56" s="42">
        <f>SLOPE(J44:J54,F44:F54)</f>
        <v>1.1925070303389453E-4</v>
      </c>
    </row>
    <row r="57" spans="1:12" x14ac:dyDescent="0.3">
      <c r="B57" s="40">
        <f>(B56-B51)/-0.03</f>
        <v>7.4000000000000146</v>
      </c>
      <c r="C57" t="s">
        <v>89</v>
      </c>
      <c r="J57" s="42"/>
    </row>
    <row r="58" spans="1:12" x14ac:dyDescent="0.3">
      <c r="B58" s="40">
        <f>B57*60</f>
        <v>444.00000000000085</v>
      </c>
      <c r="C58" t="s">
        <v>90</v>
      </c>
    </row>
    <row r="60" spans="1:12" x14ac:dyDescent="0.3">
      <c r="A60" t="s">
        <v>86</v>
      </c>
      <c r="B60" s="43">
        <f>J56*(B53/B55)</f>
        <v>4.363693141677356E-6</v>
      </c>
      <c r="C60" t="s">
        <v>59</v>
      </c>
      <c r="E60" s="44" t="s">
        <v>87</v>
      </c>
    </row>
    <row r="61" spans="1:12" x14ac:dyDescent="0.3">
      <c r="A61" t="s">
        <v>86</v>
      </c>
      <c r="B61" s="43">
        <f>(((B47/2)^2)*LN(B54/(B47/2)))/(2*B54*B58)</f>
        <v>2.0603940807978024E-5</v>
      </c>
      <c r="C61" t="s">
        <v>59</v>
      </c>
      <c r="E61" s="44" t="s">
        <v>88</v>
      </c>
    </row>
    <row r="63" spans="1:12" x14ac:dyDescent="0.3">
      <c r="A63" t="s">
        <v>97</v>
      </c>
      <c r="E63" s="40" t="s">
        <v>66</v>
      </c>
      <c r="F63" s="40" t="s">
        <v>67</v>
      </c>
      <c r="G63" s="40" t="s">
        <v>68</v>
      </c>
      <c r="H63" s="40" t="s">
        <v>69</v>
      </c>
      <c r="I63" s="40" t="s">
        <v>70</v>
      </c>
      <c r="J63" s="40" t="s">
        <v>71</v>
      </c>
      <c r="K63" s="40" t="s">
        <v>72</v>
      </c>
    </row>
    <row r="64" spans="1:12" x14ac:dyDescent="0.3">
      <c r="E64" s="40">
        <v>0</v>
      </c>
      <c r="F64" s="40">
        <f>E64*60</f>
        <v>0</v>
      </c>
      <c r="G64" s="40">
        <v>0</v>
      </c>
      <c r="H64" s="40">
        <f>B71</f>
        <v>6.9</v>
      </c>
      <c r="I64" s="41">
        <f>B71/H64</f>
        <v>1</v>
      </c>
      <c r="J64" s="41">
        <f>LN(I64)</f>
        <v>0</v>
      </c>
      <c r="K64" s="37">
        <f>H64/$B$9</f>
        <v>1.8157894736842106</v>
      </c>
    </row>
    <row r="65" spans="1:11" x14ac:dyDescent="0.3">
      <c r="A65" t="s">
        <v>73</v>
      </c>
      <c r="B65" s="40" t="s">
        <v>12</v>
      </c>
      <c r="E65" s="40">
        <v>1</v>
      </c>
      <c r="F65" s="40">
        <f t="shared" ref="F65:F74" si="10">E65*60</f>
        <v>60</v>
      </c>
      <c r="I65" s="41"/>
      <c r="J65" s="41"/>
      <c r="K65" s="37">
        <f t="shared" ref="K65:K74" si="11">H65/$B$9</f>
        <v>0</v>
      </c>
    </row>
    <row r="66" spans="1:11" x14ac:dyDescent="0.3">
      <c r="A66" t="s">
        <v>74</v>
      </c>
      <c r="B66" s="40">
        <v>2</v>
      </c>
      <c r="E66" s="40">
        <v>2</v>
      </c>
      <c r="F66" s="40">
        <f t="shared" si="10"/>
        <v>120</v>
      </c>
      <c r="I66" s="41"/>
      <c r="J66" s="41"/>
      <c r="K66" s="37">
        <f t="shared" si="11"/>
        <v>0</v>
      </c>
    </row>
    <row r="67" spans="1:11" x14ac:dyDescent="0.3">
      <c r="A67" t="s">
        <v>75</v>
      </c>
      <c r="B67" s="40">
        <f>115/1000</f>
        <v>0.115</v>
      </c>
      <c r="C67" t="s">
        <v>76</v>
      </c>
      <c r="E67" s="40">
        <v>3</v>
      </c>
      <c r="F67" s="40">
        <f t="shared" si="10"/>
        <v>180</v>
      </c>
      <c r="I67" s="41"/>
      <c r="J67" s="41"/>
      <c r="K67" s="37">
        <f t="shared" si="11"/>
        <v>0</v>
      </c>
    </row>
    <row r="68" spans="1:11" x14ac:dyDescent="0.3">
      <c r="A68" t="s">
        <v>77</v>
      </c>
      <c r="B68" s="40">
        <v>6.9</v>
      </c>
      <c r="C68" t="s">
        <v>76</v>
      </c>
      <c r="E68" s="40">
        <v>4</v>
      </c>
      <c r="F68" s="40">
        <f t="shared" si="10"/>
        <v>240</v>
      </c>
      <c r="I68" s="41"/>
      <c r="J68" s="41"/>
      <c r="K68" s="37">
        <f t="shared" si="11"/>
        <v>0</v>
      </c>
    </row>
    <row r="69" spans="1:11" x14ac:dyDescent="0.3">
      <c r="A69" t="s">
        <v>78</v>
      </c>
      <c r="B69" s="40">
        <v>6.8</v>
      </c>
      <c r="C69" t="s">
        <v>76</v>
      </c>
      <c r="E69" s="40">
        <v>5</v>
      </c>
      <c r="F69" s="40">
        <f t="shared" si="10"/>
        <v>300</v>
      </c>
      <c r="I69" s="41"/>
      <c r="J69" s="41"/>
      <c r="K69" s="37">
        <f t="shared" si="11"/>
        <v>0</v>
      </c>
    </row>
    <row r="70" spans="1:11" x14ac:dyDescent="0.3">
      <c r="A70" t="s">
        <v>64</v>
      </c>
      <c r="B70" s="40">
        <v>5.6</v>
      </c>
      <c r="C70" t="s">
        <v>63</v>
      </c>
      <c r="E70" s="40">
        <v>7</v>
      </c>
      <c r="F70" s="40">
        <f t="shared" si="10"/>
        <v>420</v>
      </c>
      <c r="I70" s="41"/>
      <c r="J70" s="41"/>
      <c r="K70" s="37">
        <f t="shared" si="11"/>
        <v>0</v>
      </c>
    </row>
    <row r="71" spans="1:11" x14ac:dyDescent="0.3">
      <c r="A71" t="s">
        <v>79</v>
      </c>
      <c r="B71" s="40">
        <v>6.9</v>
      </c>
      <c r="E71" s="40">
        <v>10</v>
      </c>
      <c r="F71" s="40">
        <f t="shared" si="10"/>
        <v>600</v>
      </c>
      <c r="I71" s="41"/>
      <c r="J71" s="41"/>
      <c r="K71" s="37">
        <f t="shared" si="11"/>
        <v>0</v>
      </c>
    </row>
    <row r="72" spans="1:11" x14ac:dyDescent="0.3">
      <c r="E72" s="40">
        <v>15</v>
      </c>
      <c r="F72" s="40">
        <f t="shared" si="10"/>
        <v>900</v>
      </c>
      <c r="I72" s="41"/>
      <c r="J72" s="41"/>
      <c r="K72" s="37">
        <f t="shared" si="11"/>
        <v>0</v>
      </c>
    </row>
    <row r="73" spans="1:11" x14ac:dyDescent="0.3">
      <c r="A73" t="s">
        <v>80</v>
      </c>
      <c r="B73" s="42">
        <f>PI()*B67^2</f>
        <v>4.1547562843725017E-2</v>
      </c>
      <c r="C73" t="s">
        <v>81</v>
      </c>
      <c r="E73" s="40">
        <v>20</v>
      </c>
      <c r="F73" s="40">
        <f t="shared" si="10"/>
        <v>1200</v>
      </c>
      <c r="G73" s="40">
        <v>0.82</v>
      </c>
      <c r="H73" s="40">
        <f>B70</f>
        <v>5.6</v>
      </c>
      <c r="I73" s="41">
        <f>B71/H73</f>
        <v>1.2321428571428572</v>
      </c>
      <c r="J73" s="41">
        <f t="shared" ref="J73" si="12">LN(I73)</f>
        <v>0.2087548138621102</v>
      </c>
      <c r="K73" s="37">
        <f t="shared" si="11"/>
        <v>1.4736842105263157</v>
      </c>
    </row>
    <row r="74" spans="1:11" x14ac:dyDescent="0.3">
      <c r="A74" t="s">
        <v>82</v>
      </c>
      <c r="B74" s="40">
        <f>B68-B69</f>
        <v>0.10000000000000053</v>
      </c>
      <c r="C74" t="s">
        <v>76</v>
      </c>
      <c r="E74" s="40">
        <v>30</v>
      </c>
      <c r="F74" s="40">
        <f t="shared" si="10"/>
        <v>1800</v>
      </c>
      <c r="G74" s="40">
        <v>1.1599999999999999</v>
      </c>
      <c r="I74" s="41"/>
      <c r="J74" s="41"/>
      <c r="K74" s="37">
        <f t="shared" si="11"/>
        <v>0</v>
      </c>
    </row>
    <row r="75" spans="1:11" x14ac:dyDescent="0.3">
      <c r="A75" t="s">
        <v>83</v>
      </c>
      <c r="B75" s="41">
        <f>2*PI()*B74/(LN(2*(B74/B67)))</f>
        <v>1.1354089111212389</v>
      </c>
    </row>
    <row r="76" spans="1:11" x14ac:dyDescent="0.3">
      <c r="A76" t="s">
        <v>84</v>
      </c>
      <c r="B76" s="40">
        <f>B71-(B71-B70)*0.37</f>
        <v>6.4190000000000005</v>
      </c>
      <c r="I76" s="40" t="s">
        <v>85</v>
      </c>
      <c r="J76" s="42">
        <f>SLOPE(J64:J74,F64:F74)</f>
        <v>1.7396234488509184E-4</v>
      </c>
    </row>
    <row r="77" spans="1:11" x14ac:dyDescent="0.3">
      <c r="B77" s="40">
        <f>(B76-B71)/-0.065</f>
        <v>7.3999999999999977</v>
      </c>
      <c r="C77" t="s">
        <v>89</v>
      </c>
      <c r="J77" s="42"/>
    </row>
    <row r="78" spans="1:11" x14ac:dyDescent="0.3">
      <c r="B78" s="40">
        <f>B77*60</f>
        <v>443.99999999999989</v>
      </c>
      <c r="C78" t="s">
        <v>90</v>
      </c>
    </row>
    <row r="80" spans="1:11" x14ac:dyDescent="0.3">
      <c r="A80" t="s">
        <v>86</v>
      </c>
      <c r="B80" s="43">
        <f>J76*(B73/B75)</f>
        <v>6.3657343057292108E-6</v>
      </c>
      <c r="C80" t="s">
        <v>59</v>
      </c>
      <c r="E80" s="44" t="s">
        <v>87</v>
      </c>
    </row>
    <row r="81" spans="1:11" x14ac:dyDescent="0.3">
      <c r="B81" s="43"/>
      <c r="E81" s="44"/>
    </row>
    <row r="84" spans="1:11" x14ac:dyDescent="0.3">
      <c r="A84" t="s">
        <v>98</v>
      </c>
      <c r="E84" s="40" t="s">
        <v>66</v>
      </c>
      <c r="F84" s="40" t="s">
        <v>67</v>
      </c>
      <c r="G84" s="40" t="s">
        <v>68</v>
      </c>
      <c r="H84" s="40" t="s">
        <v>69</v>
      </c>
      <c r="I84" s="40" t="s">
        <v>70</v>
      </c>
      <c r="J84" s="40" t="s">
        <v>71</v>
      </c>
      <c r="K84" s="40" t="s">
        <v>72</v>
      </c>
    </row>
    <row r="85" spans="1:11" x14ac:dyDescent="0.3">
      <c r="E85" s="40">
        <v>0</v>
      </c>
      <c r="F85" s="40">
        <f>E85*60</f>
        <v>0</v>
      </c>
      <c r="G85" s="40">
        <v>0</v>
      </c>
      <c r="H85" s="40">
        <f>B92</f>
        <v>7.7</v>
      </c>
      <c r="I85" s="41">
        <f>B92/H85</f>
        <v>1</v>
      </c>
      <c r="J85" s="41">
        <f>LN(I85)</f>
        <v>0</v>
      </c>
      <c r="K85" s="37">
        <f>H85/$B$9</f>
        <v>2.0263157894736845</v>
      </c>
    </row>
    <row r="86" spans="1:11" x14ac:dyDescent="0.3">
      <c r="A86" t="s">
        <v>73</v>
      </c>
      <c r="B86" s="40" t="s">
        <v>13</v>
      </c>
      <c r="E86" s="40">
        <v>1</v>
      </c>
      <c r="F86" s="40">
        <f t="shared" ref="F86:F95" si="13">E86*60</f>
        <v>60</v>
      </c>
      <c r="I86" s="41"/>
      <c r="J86" s="41"/>
      <c r="K86" s="37">
        <f t="shared" ref="K86:K95" si="14">H86/$B$9</f>
        <v>0</v>
      </c>
    </row>
    <row r="87" spans="1:11" x14ac:dyDescent="0.3">
      <c r="A87" t="s">
        <v>74</v>
      </c>
      <c r="B87" s="40">
        <v>1</v>
      </c>
      <c r="E87" s="40">
        <v>2</v>
      </c>
      <c r="F87" s="40">
        <f t="shared" si="13"/>
        <v>120</v>
      </c>
      <c r="I87" s="41"/>
      <c r="J87" s="41"/>
      <c r="K87" s="37">
        <f t="shared" si="14"/>
        <v>0</v>
      </c>
    </row>
    <row r="88" spans="1:11" x14ac:dyDescent="0.3">
      <c r="A88" t="s">
        <v>75</v>
      </c>
      <c r="B88" s="40">
        <f>115/1000</f>
        <v>0.115</v>
      </c>
      <c r="C88" t="s">
        <v>76</v>
      </c>
      <c r="E88" s="40">
        <v>3</v>
      </c>
      <c r="F88" s="40">
        <f t="shared" si="13"/>
        <v>180</v>
      </c>
      <c r="I88" s="41"/>
      <c r="J88" s="41"/>
      <c r="K88" s="37">
        <f t="shared" si="14"/>
        <v>0</v>
      </c>
    </row>
    <row r="89" spans="1:11" x14ac:dyDescent="0.3">
      <c r="A89" t="s">
        <v>77</v>
      </c>
      <c r="B89" s="40">
        <v>7.7</v>
      </c>
      <c r="C89" t="s">
        <v>76</v>
      </c>
      <c r="E89" s="40">
        <v>4</v>
      </c>
      <c r="F89" s="40">
        <f t="shared" si="13"/>
        <v>240</v>
      </c>
      <c r="I89" s="41"/>
      <c r="J89" s="41"/>
      <c r="K89" s="37">
        <f t="shared" si="14"/>
        <v>0</v>
      </c>
    </row>
    <row r="90" spans="1:11" x14ac:dyDescent="0.3">
      <c r="A90" t="s">
        <v>78</v>
      </c>
      <c r="B90" s="40">
        <v>7.6</v>
      </c>
      <c r="C90" t="s">
        <v>76</v>
      </c>
      <c r="E90" s="40">
        <v>5</v>
      </c>
      <c r="F90" s="40">
        <f t="shared" si="13"/>
        <v>300</v>
      </c>
      <c r="I90" s="41"/>
      <c r="J90" s="41"/>
      <c r="K90" s="37">
        <f t="shared" si="14"/>
        <v>0</v>
      </c>
    </row>
    <row r="91" spans="1:11" x14ac:dyDescent="0.3">
      <c r="A91" t="s">
        <v>64</v>
      </c>
      <c r="B91" s="40">
        <v>6.6</v>
      </c>
      <c r="C91" t="s">
        <v>63</v>
      </c>
      <c r="E91" s="40">
        <v>7</v>
      </c>
      <c r="F91" s="40">
        <f t="shared" si="13"/>
        <v>420</v>
      </c>
      <c r="I91" s="41"/>
      <c r="J91" s="41"/>
      <c r="K91" s="37">
        <f t="shared" si="14"/>
        <v>0</v>
      </c>
    </row>
    <row r="92" spans="1:11" x14ac:dyDescent="0.3">
      <c r="A92" t="s">
        <v>79</v>
      </c>
      <c r="B92" s="40">
        <v>7.7</v>
      </c>
      <c r="E92" s="40">
        <v>10</v>
      </c>
      <c r="F92" s="40">
        <f t="shared" si="13"/>
        <v>600</v>
      </c>
      <c r="I92" s="41"/>
      <c r="J92" s="41"/>
      <c r="K92" s="37">
        <f t="shared" si="14"/>
        <v>0</v>
      </c>
    </row>
    <row r="93" spans="1:11" x14ac:dyDescent="0.3">
      <c r="E93" s="40">
        <v>15</v>
      </c>
      <c r="F93" s="40">
        <f t="shared" si="13"/>
        <v>900</v>
      </c>
      <c r="I93" s="41"/>
      <c r="J93" s="41"/>
      <c r="K93" s="37">
        <f t="shared" si="14"/>
        <v>0</v>
      </c>
    </row>
    <row r="94" spans="1:11" x14ac:dyDescent="0.3">
      <c r="A94" t="s">
        <v>80</v>
      </c>
      <c r="B94" s="42">
        <f>PI()*B88^2</f>
        <v>4.1547562843725017E-2</v>
      </c>
      <c r="C94" t="s">
        <v>81</v>
      </c>
      <c r="E94" s="40">
        <v>20</v>
      </c>
      <c r="F94" s="40">
        <f t="shared" si="13"/>
        <v>1200</v>
      </c>
      <c r="G94" s="40">
        <v>0.82</v>
      </c>
      <c r="H94" s="40">
        <f>B91</f>
        <v>6.6</v>
      </c>
      <c r="I94" s="41">
        <f>B92/H94</f>
        <v>1.1666666666666667</v>
      </c>
      <c r="J94" s="41">
        <f t="shared" ref="J94" si="15">LN(I94)</f>
        <v>0.15415067982725836</v>
      </c>
      <c r="K94" s="37">
        <f t="shared" si="14"/>
        <v>1.736842105263158</v>
      </c>
    </row>
    <row r="95" spans="1:11" x14ac:dyDescent="0.3">
      <c r="A95" t="s">
        <v>82</v>
      </c>
      <c r="B95" s="40">
        <f>B89-B90</f>
        <v>0.10000000000000053</v>
      </c>
      <c r="C95" t="s">
        <v>76</v>
      </c>
      <c r="E95" s="40">
        <v>30</v>
      </c>
      <c r="F95" s="40">
        <f t="shared" si="13"/>
        <v>1800</v>
      </c>
      <c r="G95" s="40">
        <v>1.1599999999999999</v>
      </c>
      <c r="I95" s="41"/>
      <c r="J95" s="41"/>
      <c r="K95" s="37">
        <f t="shared" si="14"/>
        <v>0</v>
      </c>
    </row>
    <row r="96" spans="1:11" x14ac:dyDescent="0.3">
      <c r="A96" t="s">
        <v>83</v>
      </c>
      <c r="B96" s="41">
        <f>2*PI()*B95/(LN(2*(B95/B88)))</f>
        <v>1.1354089111212389</v>
      </c>
    </row>
    <row r="97" spans="1:11" x14ac:dyDescent="0.3">
      <c r="A97" t="s">
        <v>84</v>
      </c>
      <c r="B97" s="40">
        <f>B92-(B92-B91)*0.37</f>
        <v>7.2930000000000001</v>
      </c>
      <c r="I97" s="40" t="s">
        <v>85</v>
      </c>
      <c r="J97" s="42">
        <f>SLOPE(J85:J95,F85:F95)</f>
        <v>1.2845889985604861E-4</v>
      </c>
    </row>
    <row r="98" spans="1:11" x14ac:dyDescent="0.3">
      <c r="B98" s="40">
        <f>(B97-B92)/-0.055</f>
        <v>7.4</v>
      </c>
      <c r="C98" t="s">
        <v>89</v>
      </c>
      <c r="J98" s="42"/>
    </row>
    <row r="99" spans="1:11" x14ac:dyDescent="0.3">
      <c r="B99" s="40">
        <f>B98*60</f>
        <v>444</v>
      </c>
      <c r="C99" t="s">
        <v>90</v>
      </c>
    </row>
    <row r="101" spans="1:11" x14ac:dyDescent="0.3">
      <c r="A101" t="s">
        <v>86</v>
      </c>
      <c r="B101" s="43">
        <f>J97*(B94/B96)</f>
        <v>4.7006449943522216E-6</v>
      </c>
      <c r="C101" t="s">
        <v>59</v>
      </c>
      <c r="E101" s="44" t="s">
        <v>87</v>
      </c>
    </row>
    <row r="102" spans="1:11" x14ac:dyDescent="0.3">
      <c r="B102" s="43"/>
      <c r="E102" s="44"/>
    </row>
    <row r="105" spans="1:11" x14ac:dyDescent="0.3">
      <c r="A105" t="s">
        <v>99</v>
      </c>
      <c r="E105" s="40" t="s">
        <v>66</v>
      </c>
      <c r="F105" s="40" t="s">
        <v>67</v>
      </c>
      <c r="G105" s="40" t="s">
        <v>68</v>
      </c>
      <c r="H105" s="40" t="s">
        <v>69</v>
      </c>
      <c r="I105" s="40" t="s">
        <v>70</v>
      </c>
      <c r="J105" s="40" t="s">
        <v>71</v>
      </c>
      <c r="K105" s="40" t="s">
        <v>72</v>
      </c>
    </row>
    <row r="106" spans="1:11" x14ac:dyDescent="0.3">
      <c r="E106" s="40">
        <v>0</v>
      </c>
      <c r="F106" s="40">
        <f>E106*60</f>
        <v>0</v>
      </c>
      <c r="G106" s="40">
        <v>0</v>
      </c>
      <c r="H106" s="40">
        <f>B113</f>
        <v>7.5</v>
      </c>
      <c r="I106" s="41">
        <f>B113/H106</f>
        <v>1</v>
      </c>
      <c r="J106" s="41">
        <f>LN(I106)</f>
        <v>0</v>
      </c>
      <c r="K106" s="37">
        <f>H106/$B$9</f>
        <v>1.9736842105263159</v>
      </c>
    </row>
    <row r="107" spans="1:11" x14ac:dyDescent="0.3">
      <c r="A107" t="s">
        <v>73</v>
      </c>
      <c r="B107" s="40" t="s">
        <v>14</v>
      </c>
      <c r="E107" s="40">
        <v>1</v>
      </c>
      <c r="F107" s="40">
        <f t="shared" ref="F107:F116" si="16">E107*60</f>
        <v>60</v>
      </c>
      <c r="I107" s="41"/>
      <c r="J107" s="41"/>
      <c r="K107" s="37">
        <f t="shared" ref="K107:K116" si="17">H107/$B$9</f>
        <v>0</v>
      </c>
    </row>
    <row r="108" spans="1:11" x14ac:dyDescent="0.3">
      <c r="A108" t="s">
        <v>74</v>
      </c>
      <c r="B108" s="40">
        <v>1</v>
      </c>
      <c r="E108" s="40">
        <v>2</v>
      </c>
      <c r="F108" s="40">
        <f t="shared" si="16"/>
        <v>120</v>
      </c>
      <c r="I108" s="41"/>
      <c r="J108" s="41"/>
      <c r="K108" s="37">
        <f t="shared" si="17"/>
        <v>0</v>
      </c>
    </row>
    <row r="109" spans="1:11" x14ac:dyDescent="0.3">
      <c r="A109" t="s">
        <v>75</v>
      </c>
      <c r="B109" s="40">
        <f>115/1000</f>
        <v>0.115</v>
      </c>
      <c r="C109" t="s">
        <v>76</v>
      </c>
      <c r="E109" s="40">
        <v>3</v>
      </c>
      <c r="F109" s="40">
        <f t="shared" si="16"/>
        <v>180</v>
      </c>
      <c r="I109" s="41"/>
      <c r="J109" s="41"/>
      <c r="K109" s="37">
        <f t="shared" si="17"/>
        <v>0</v>
      </c>
    </row>
    <row r="110" spans="1:11" x14ac:dyDescent="0.3">
      <c r="A110" t="s">
        <v>77</v>
      </c>
      <c r="B110" s="40">
        <v>7.5</v>
      </c>
      <c r="C110" t="s">
        <v>76</v>
      </c>
      <c r="E110" s="40">
        <v>4</v>
      </c>
      <c r="F110" s="40">
        <f t="shared" si="16"/>
        <v>240</v>
      </c>
      <c r="I110" s="41"/>
      <c r="J110" s="41"/>
      <c r="K110" s="37">
        <f t="shared" si="17"/>
        <v>0</v>
      </c>
    </row>
    <row r="111" spans="1:11" x14ac:dyDescent="0.3">
      <c r="A111" t="s">
        <v>78</v>
      </c>
      <c r="B111" s="40">
        <v>7.4</v>
      </c>
      <c r="C111" t="s">
        <v>76</v>
      </c>
      <c r="E111" s="40">
        <v>5</v>
      </c>
      <c r="F111" s="40">
        <f t="shared" si="16"/>
        <v>300</v>
      </c>
      <c r="I111" s="41"/>
      <c r="J111" s="41"/>
      <c r="K111" s="37">
        <f t="shared" si="17"/>
        <v>0</v>
      </c>
    </row>
    <row r="112" spans="1:11" x14ac:dyDescent="0.3">
      <c r="A112" t="s">
        <v>64</v>
      </c>
      <c r="B112" s="40">
        <v>6.6</v>
      </c>
      <c r="C112" t="s">
        <v>63</v>
      </c>
      <c r="E112" s="40">
        <v>7</v>
      </c>
      <c r="F112" s="40">
        <f t="shared" si="16"/>
        <v>420</v>
      </c>
      <c r="I112" s="41"/>
      <c r="J112" s="41"/>
      <c r="K112" s="37">
        <f t="shared" si="17"/>
        <v>0</v>
      </c>
    </row>
    <row r="113" spans="1:11" x14ac:dyDescent="0.3">
      <c r="A113" t="s">
        <v>79</v>
      </c>
      <c r="B113" s="40">
        <v>7.5</v>
      </c>
      <c r="E113" s="40">
        <v>10</v>
      </c>
      <c r="F113" s="40">
        <f t="shared" si="16"/>
        <v>600</v>
      </c>
      <c r="I113" s="41"/>
      <c r="J113" s="41"/>
      <c r="K113" s="37">
        <f t="shared" si="17"/>
        <v>0</v>
      </c>
    </row>
    <row r="114" spans="1:11" x14ac:dyDescent="0.3">
      <c r="E114" s="40">
        <v>15</v>
      </c>
      <c r="F114" s="40">
        <f t="shared" si="16"/>
        <v>900</v>
      </c>
      <c r="I114" s="41"/>
      <c r="J114" s="41"/>
      <c r="K114" s="37">
        <f t="shared" si="17"/>
        <v>0</v>
      </c>
    </row>
    <row r="115" spans="1:11" x14ac:dyDescent="0.3">
      <c r="A115" t="s">
        <v>80</v>
      </c>
      <c r="B115" s="42">
        <f>PI()*B109^2</f>
        <v>4.1547562843725017E-2</v>
      </c>
      <c r="C115" t="s">
        <v>81</v>
      </c>
      <c r="E115" s="40">
        <v>20</v>
      </c>
      <c r="F115" s="40">
        <f t="shared" si="16"/>
        <v>1200</v>
      </c>
      <c r="G115" s="40">
        <v>0.82</v>
      </c>
      <c r="H115" s="40">
        <f>B112</f>
        <v>6.6</v>
      </c>
      <c r="I115" s="41">
        <f>B113/H115</f>
        <v>1.1363636363636365</v>
      </c>
      <c r="J115" s="41">
        <f t="shared" ref="J115" si="18">LN(I115)</f>
        <v>0.127833371509885</v>
      </c>
      <c r="K115" s="37">
        <f t="shared" si="17"/>
        <v>1.736842105263158</v>
      </c>
    </row>
    <row r="116" spans="1:11" x14ac:dyDescent="0.3">
      <c r="A116" t="s">
        <v>82</v>
      </c>
      <c r="B116" s="40">
        <f>B110-B111</f>
        <v>9.9999999999999645E-2</v>
      </c>
      <c r="C116" t="s">
        <v>76</v>
      </c>
      <c r="E116" s="40">
        <v>30</v>
      </c>
      <c r="F116" s="40">
        <f t="shared" si="16"/>
        <v>1800</v>
      </c>
      <c r="G116" s="40">
        <v>1.1599999999999999</v>
      </c>
      <c r="I116" s="41"/>
      <c r="J116" s="41"/>
      <c r="K116" s="37">
        <f t="shared" si="17"/>
        <v>0</v>
      </c>
    </row>
    <row r="117" spans="1:11" x14ac:dyDescent="0.3">
      <c r="A117" t="s">
        <v>83</v>
      </c>
      <c r="B117" s="41">
        <f>2*PI()*B116/(LN(2*(B116/B109)))</f>
        <v>1.1354089111212471</v>
      </c>
    </row>
    <row r="118" spans="1:11" x14ac:dyDescent="0.3">
      <c r="A118" t="s">
        <v>84</v>
      </c>
      <c r="B118" s="40">
        <f>B113-(B113-B112)*0.37</f>
        <v>7.1669999999999998</v>
      </c>
      <c r="I118" s="40" t="s">
        <v>85</v>
      </c>
      <c r="J118" s="42">
        <f>SLOPE(J106:J116,F106:F116)</f>
        <v>1.0652780959157082E-4</v>
      </c>
    </row>
    <row r="119" spans="1:11" x14ac:dyDescent="0.3">
      <c r="B119" s="40">
        <f>(B118-B113)/-0.045</f>
        <v>7.4000000000000048</v>
      </c>
      <c r="C119" t="s">
        <v>89</v>
      </c>
      <c r="J119" s="42"/>
    </row>
    <row r="120" spans="1:11" x14ac:dyDescent="0.3">
      <c r="B120" s="40">
        <f>B119*60</f>
        <v>444.00000000000028</v>
      </c>
      <c r="C120" t="s">
        <v>90</v>
      </c>
    </row>
    <row r="122" spans="1:11" x14ac:dyDescent="0.3">
      <c r="A122" t="s">
        <v>86</v>
      </c>
      <c r="B122" s="43">
        <f>J118*(B115/B117)</f>
        <v>3.8981294054134163E-6</v>
      </c>
      <c r="C122" t="s">
        <v>59</v>
      </c>
      <c r="E122" s="44" t="s">
        <v>87</v>
      </c>
    </row>
    <row r="123" spans="1:11" x14ac:dyDescent="0.3">
      <c r="B123" s="43"/>
      <c r="E123" s="44"/>
    </row>
    <row r="126" spans="1:11" x14ac:dyDescent="0.3">
      <c r="A126" t="s">
        <v>100</v>
      </c>
      <c r="E126" s="40" t="s">
        <v>66</v>
      </c>
      <c r="F126" s="40" t="s">
        <v>67</v>
      </c>
      <c r="G126" s="40" t="s">
        <v>68</v>
      </c>
      <c r="H126" s="40" t="s">
        <v>69</v>
      </c>
      <c r="I126" s="40" t="s">
        <v>70</v>
      </c>
      <c r="J126" s="40" t="s">
        <v>71</v>
      </c>
      <c r="K126" s="40" t="s">
        <v>72</v>
      </c>
    </row>
    <row r="127" spans="1:11" x14ac:dyDescent="0.3">
      <c r="E127" s="40">
        <v>0</v>
      </c>
      <c r="F127" s="40">
        <f>E127*60</f>
        <v>0</v>
      </c>
      <c r="G127" s="40">
        <v>0</v>
      </c>
      <c r="H127" s="40">
        <f>B134</f>
        <v>3.7</v>
      </c>
      <c r="I127" s="41">
        <f>B134/H127</f>
        <v>1</v>
      </c>
      <c r="J127" s="41">
        <f>LN(I127)</f>
        <v>0</v>
      </c>
      <c r="K127" s="37">
        <f>H127/$B$9</f>
        <v>0.97368421052631593</v>
      </c>
    </row>
    <row r="128" spans="1:11" x14ac:dyDescent="0.3">
      <c r="A128" t="s">
        <v>73</v>
      </c>
      <c r="B128" s="40" t="s">
        <v>15</v>
      </c>
      <c r="E128" s="40">
        <v>1</v>
      </c>
      <c r="F128" s="40">
        <f t="shared" ref="F128:F137" si="19">E128*60</f>
        <v>60</v>
      </c>
      <c r="I128" s="41"/>
      <c r="J128" s="41"/>
      <c r="K128" s="37">
        <f t="shared" ref="K128:K137" si="20">H128/$B$9</f>
        <v>0</v>
      </c>
    </row>
    <row r="129" spans="1:11" x14ac:dyDescent="0.3">
      <c r="A129" t="s">
        <v>74</v>
      </c>
      <c r="B129" s="40">
        <v>1</v>
      </c>
      <c r="E129" s="40">
        <v>2</v>
      </c>
      <c r="F129" s="40">
        <f t="shared" si="19"/>
        <v>120</v>
      </c>
      <c r="I129" s="41"/>
      <c r="J129" s="41"/>
      <c r="K129" s="37">
        <f t="shared" si="20"/>
        <v>0</v>
      </c>
    </row>
    <row r="130" spans="1:11" x14ac:dyDescent="0.3">
      <c r="A130" t="s">
        <v>75</v>
      </c>
      <c r="B130" s="40">
        <f>115/1000</f>
        <v>0.115</v>
      </c>
      <c r="C130" t="s">
        <v>76</v>
      </c>
      <c r="E130" s="40">
        <v>3</v>
      </c>
      <c r="F130" s="40">
        <f t="shared" si="19"/>
        <v>180</v>
      </c>
      <c r="I130" s="41"/>
      <c r="J130" s="41"/>
      <c r="K130" s="37">
        <f t="shared" si="20"/>
        <v>0</v>
      </c>
    </row>
    <row r="131" spans="1:11" x14ac:dyDescent="0.3">
      <c r="A131" t="s">
        <v>77</v>
      </c>
      <c r="B131" s="40">
        <v>3.7</v>
      </c>
      <c r="C131" t="s">
        <v>76</v>
      </c>
      <c r="E131" s="40">
        <v>4</v>
      </c>
      <c r="F131" s="40">
        <f t="shared" si="19"/>
        <v>240</v>
      </c>
      <c r="I131" s="41"/>
      <c r="J131" s="41"/>
      <c r="K131" s="37">
        <f t="shared" si="20"/>
        <v>0</v>
      </c>
    </row>
    <row r="132" spans="1:11" x14ac:dyDescent="0.3">
      <c r="A132" t="s">
        <v>78</v>
      </c>
      <c r="B132" s="40">
        <v>3.6</v>
      </c>
      <c r="C132" t="s">
        <v>76</v>
      </c>
      <c r="E132" s="40">
        <v>5</v>
      </c>
      <c r="F132" s="40">
        <f t="shared" si="19"/>
        <v>300</v>
      </c>
      <c r="I132" s="41"/>
      <c r="J132" s="41"/>
      <c r="K132" s="37">
        <f t="shared" si="20"/>
        <v>0</v>
      </c>
    </row>
    <row r="133" spans="1:11" x14ac:dyDescent="0.3">
      <c r="A133" t="s">
        <v>64</v>
      </c>
      <c r="B133" s="40">
        <v>3.1</v>
      </c>
      <c r="C133" t="s">
        <v>63</v>
      </c>
      <c r="E133" s="40">
        <v>7</v>
      </c>
      <c r="F133" s="40">
        <f t="shared" si="19"/>
        <v>420</v>
      </c>
      <c r="I133" s="41"/>
      <c r="J133" s="41"/>
      <c r="K133" s="37">
        <f t="shared" si="20"/>
        <v>0</v>
      </c>
    </row>
    <row r="134" spans="1:11" x14ac:dyDescent="0.3">
      <c r="A134" t="s">
        <v>79</v>
      </c>
      <c r="B134" s="40">
        <v>3.7</v>
      </c>
      <c r="E134" s="40">
        <v>10</v>
      </c>
      <c r="F134" s="40">
        <f t="shared" si="19"/>
        <v>600</v>
      </c>
      <c r="I134" s="41"/>
      <c r="J134" s="41"/>
      <c r="K134" s="37">
        <f t="shared" si="20"/>
        <v>0</v>
      </c>
    </row>
    <row r="135" spans="1:11" x14ac:dyDescent="0.3">
      <c r="E135" s="40">
        <v>15</v>
      </c>
      <c r="F135" s="40">
        <f t="shared" si="19"/>
        <v>900</v>
      </c>
      <c r="I135" s="41"/>
      <c r="J135" s="41"/>
      <c r="K135" s="37">
        <f t="shared" si="20"/>
        <v>0</v>
      </c>
    </row>
    <row r="136" spans="1:11" x14ac:dyDescent="0.3">
      <c r="A136" t="s">
        <v>80</v>
      </c>
      <c r="B136" s="42">
        <f>PI()*B130^2</f>
        <v>4.1547562843725017E-2</v>
      </c>
      <c r="C136" t="s">
        <v>81</v>
      </c>
      <c r="E136" s="40">
        <v>20</v>
      </c>
      <c r="F136" s="40">
        <f t="shared" si="19"/>
        <v>1200</v>
      </c>
      <c r="G136" s="40">
        <v>0.82</v>
      </c>
      <c r="H136" s="40">
        <f>B133</f>
        <v>3.1</v>
      </c>
      <c r="I136" s="41">
        <f>B134/H136</f>
        <v>1.1935483870967742</v>
      </c>
      <c r="J136" s="41">
        <f t="shared" ref="J136" si="21">LN(I136)</f>
        <v>0.17693070815907824</v>
      </c>
      <c r="K136" s="37">
        <f t="shared" si="20"/>
        <v>0.81578947368421062</v>
      </c>
    </row>
    <row r="137" spans="1:11" x14ac:dyDescent="0.3">
      <c r="A137" t="s">
        <v>82</v>
      </c>
      <c r="B137" s="40">
        <f>B131-B132</f>
        <v>0.10000000000000009</v>
      </c>
      <c r="C137" t="s">
        <v>76</v>
      </c>
      <c r="E137" s="40">
        <v>30</v>
      </c>
      <c r="F137" s="40">
        <f t="shared" si="19"/>
        <v>1800</v>
      </c>
      <c r="G137" s="40">
        <v>1.1599999999999999</v>
      </c>
      <c r="I137" s="41"/>
      <c r="J137" s="41"/>
      <c r="K137" s="37">
        <f t="shared" si="20"/>
        <v>0</v>
      </c>
    </row>
    <row r="138" spans="1:11" x14ac:dyDescent="0.3">
      <c r="A138" t="s">
        <v>83</v>
      </c>
      <c r="B138" s="41">
        <f>2*PI()*B137/(LN(2*(B137/B130)))</f>
        <v>1.1354089111212429</v>
      </c>
    </row>
    <row r="139" spans="1:11" x14ac:dyDescent="0.3">
      <c r="A139" t="s">
        <v>84</v>
      </c>
      <c r="B139" s="40">
        <f>B134-(B134-B133)*0.37</f>
        <v>3.4780000000000002</v>
      </c>
      <c r="I139" s="40" t="s">
        <v>85</v>
      </c>
      <c r="J139" s="42">
        <f>SLOPE(J127:J137,F127:F137)</f>
        <v>1.4744225679923185E-4</v>
      </c>
    </row>
    <row r="140" spans="1:11" x14ac:dyDescent="0.3">
      <c r="B140" s="40">
        <f>(B139-B134)/-0.03</f>
        <v>7.3999999999999995</v>
      </c>
      <c r="C140" t="s">
        <v>89</v>
      </c>
      <c r="J140" s="42"/>
    </row>
    <row r="141" spans="1:11" x14ac:dyDescent="0.3">
      <c r="B141" s="40">
        <f>B140*60</f>
        <v>443.99999999999994</v>
      </c>
      <c r="C141" t="s">
        <v>90</v>
      </c>
    </row>
    <row r="143" spans="1:11" x14ac:dyDescent="0.3">
      <c r="A143" t="s">
        <v>86</v>
      </c>
      <c r="B143" s="43">
        <f>J139*(B136/B138)</f>
        <v>5.3952953602744674E-6</v>
      </c>
      <c r="C143" t="s">
        <v>59</v>
      </c>
      <c r="E143" s="44" t="s">
        <v>87</v>
      </c>
    </row>
    <row r="144" spans="1:11" x14ac:dyDescent="0.3">
      <c r="B144" s="43"/>
      <c r="E144" s="44"/>
    </row>
    <row r="146" spans="1:11" x14ac:dyDescent="0.3">
      <c r="A146" t="s">
        <v>100</v>
      </c>
      <c r="E146" s="40" t="s">
        <v>66</v>
      </c>
      <c r="F146" s="40" t="s">
        <v>67</v>
      </c>
      <c r="G146" s="40" t="s">
        <v>68</v>
      </c>
      <c r="H146" s="40" t="s">
        <v>69</v>
      </c>
      <c r="I146" s="40" t="s">
        <v>70</v>
      </c>
      <c r="J146" s="40" t="s">
        <v>71</v>
      </c>
      <c r="K146" s="40" t="s">
        <v>72</v>
      </c>
    </row>
    <row r="147" spans="1:11" x14ac:dyDescent="0.3">
      <c r="E147" s="40">
        <v>0</v>
      </c>
      <c r="F147" s="40">
        <f>E147*60</f>
        <v>0</v>
      </c>
      <c r="G147" s="40">
        <v>0</v>
      </c>
      <c r="H147" s="40">
        <f>B154</f>
        <v>6.6</v>
      </c>
      <c r="I147" s="41">
        <f>B154/H147</f>
        <v>1</v>
      </c>
      <c r="J147" s="41">
        <f>LN(I147)</f>
        <v>0</v>
      </c>
      <c r="K147" s="37">
        <f>H147/$B$9</f>
        <v>1.736842105263158</v>
      </c>
    </row>
    <row r="148" spans="1:11" x14ac:dyDescent="0.3">
      <c r="A148" t="s">
        <v>73</v>
      </c>
      <c r="B148" s="40" t="s">
        <v>15</v>
      </c>
      <c r="E148" s="40">
        <v>1</v>
      </c>
      <c r="F148" s="40">
        <f t="shared" ref="F148:F157" si="22">E148*60</f>
        <v>60</v>
      </c>
      <c r="I148" s="41"/>
      <c r="J148" s="41"/>
      <c r="K148" s="37">
        <f t="shared" ref="K148:K157" si="23">H148/$B$9</f>
        <v>0</v>
      </c>
    </row>
    <row r="149" spans="1:11" x14ac:dyDescent="0.3">
      <c r="A149" t="s">
        <v>74</v>
      </c>
      <c r="B149" s="40">
        <v>2</v>
      </c>
      <c r="E149" s="40">
        <v>2</v>
      </c>
      <c r="F149" s="40">
        <f t="shared" si="22"/>
        <v>120</v>
      </c>
      <c r="I149" s="41"/>
      <c r="J149" s="41"/>
      <c r="K149" s="37">
        <f t="shared" si="23"/>
        <v>0</v>
      </c>
    </row>
    <row r="150" spans="1:11" x14ac:dyDescent="0.3">
      <c r="A150" t="s">
        <v>75</v>
      </c>
      <c r="B150" s="40">
        <f>115/1000</f>
        <v>0.115</v>
      </c>
      <c r="C150" t="s">
        <v>76</v>
      </c>
      <c r="E150" s="40">
        <v>3</v>
      </c>
      <c r="F150" s="40">
        <f t="shared" si="22"/>
        <v>180</v>
      </c>
      <c r="I150" s="41"/>
      <c r="J150" s="41"/>
      <c r="K150" s="37">
        <f t="shared" si="23"/>
        <v>0</v>
      </c>
    </row>
    <row r="151" spans="1:11" x14ac:dyDescent="0.3">
      <c r="A151" t="s">
        <v>77</v>
      </c>
      <c r="B151" s="40">
        <v>6.6</v>
      </c>
      <c r="C151" t="s">
        <v>76</v>
      </c>
      <c r="E151" s="40">
        <v>4</v>
      </c>
      <c r="F151" s="40">
        <f t="shared" si="22"/>
        <v>240</v>
      </c>
      <c r="I151" s="41"/>
      <c r="J151" s="41"/>
      <c r="K151" s="37">
        <f t="shared" si="23"/>
        <v>0</v>
      </c>
    </row>
    <row r="152" spans="1:11" x14ac:dyDescent="0.3">
      <c r="A152" t="s">
        <v>78</v>
      </c>
      <c r="B152" s="40">
        <v>6.5</v>
      </c>
      <c r="C152" t="s">
        <v>76</v>
      </c>
      <c r="E152" s="40">
        <v>5</v>
      </c>
      <c r="F152" s="40">
        <f t="shared" si="22"/>
        <v>300</v>
      </c>
      <c r="I152" s="41"/>
      <c r="J152" s="41"/>
      <c r="K152" s="37">
        <f t="shared" si="23"/>
        <v>0</v>
      </c>
    </row>
    <row r="153" spans="1:11" x14ac:dyDescent="0.3">
      <c r="A153" t="s">
        <v>64</v>
      </c>
      <c r="B153" s="40">
        <v>4.7</v>
      </c>
      <c r="C153" t="s">
        <v>63</v>
      </c>
      <c r="E153" s="40">
        <v>7</v>
      </c>
      <c r="F153" s="40">
        <f t="shared" si="22"/>
        <v>420</v>
      </c>
      <c r="I153" s="41"/>
      <c r="J153" s="41"/>
      <c r="K153" s="37">
        <f t="shared" si="23"/>
        <v>0</v>
      </c>
    </row>
    <row r="154" spans="1:11" x14ac:dyDescent="0.3">
      <c r="A154" t="s">
        <v>79</v>
      </c>
      <c r="B154" s="40">
        <v>6.6</v>
      </c>
      <c r="E154" s="40">
        <v>10</v>
      </c>
      <c r="F154" s="40">
        <f t="shared" si="22"/>
        <v>600</v>
      </c>
      <c r="I154" s="41"/>
      <c r="J154" s="41"/>
      <c r="K154" s="37">
        <f t="shared" si="23"/>
        <v>0</v>
      </c>
    </row>
    <row r="155" spans="1:11" x14ac:dyDescent="0.3">
      <c r="E155" s="40">
        <v>15</v>
      </c>
      <c r="F155" s="40">
        <f t="shared" si="22"/>
        <v>900</v>
      </c>
      <c r="I155" s="41"/>
      <c r="J155" s="41"/>
      <c r="K155" s="37">
        <f t="shared" si="23"/>
        <v>0</v>
      </c>
    </row>
    <row r="156" spans="1:11" x14ac:dyDescent="0.3">
      <c r="A156" t="s">
        <v>80</v>
      </c>
      <c r="B156" s="42">
        <f>PI()*B150^2</f>
        <v>4.1547562843725017E-2</v>
      </c>
      <c r="C156" t="s">
        <v>81</v>
      </c>
      <c r="E156" s="40">
        <v>20</v>
      </c>
      <c r="F156" s="40">
        <f t="shared" si="22"/>
        <v>1200</v>
      </c>
      <c r="G156" s="40">
        <v>0.82</v>
      </c>
      <c r="H156" s="40">
        <f>B153</f>
        <v>4.7</v>
      </c>
      <c r="I156" s="41">
        <f>B154/H156</f>
        <v>1.404255319148936</v>
      </c>
      <c r="J156" s="41">
        <f t="shared" ref="J156" si="24">LN(I156)</f>
        <v>0.33950714031636681</v>
      </c>
      <c r="K156" s="37">
        <f t="shared" si="23"/>
        <v>1.236842105263158</v>
      </c>
    </row>
    <row r="157" spans="1:11" x14ac:dyDescent="0.3">
      <c r="A157" t="s">
        <v>82</v>
      </c>
      <c r="B157" s="40">
        <f>B151-B152</f>
        <v>9.9999999999999645E-2</v>
      </c>
      <c r="C157" t="s">
        <v>76</v>
      </c>
      <c r="E157" s="40">
        <v>30</v>
      </c>
      <c r="F157" s="40">
        <f t="shared" si="22"/>
        <v>1800</v>
      </c>
      <c r="G157" s="40">
        <v>1.1599999999999999</v>
      </c>
      <c r="I157" s="41"/>
      <c r="J157" s="41"/>
      <c r="K157" s="37">
        <f t="shared" si="23"/>
        <v>0</v>
      </c>
    </row>
    <row r="158" spans="1:11" x14ac:dyDescent="0.3">
      <c r="A158" t="s">
        <v>83</v>
      </c>
      <c r="B158" s="41">
        <f>2*PI()*B157/(LN(2*(B157/B150)))</f>
        <v>1.1354089111212471</v>
      </c>
    </row>
    <row r="159" spans="1:11" x14ac:dyDescent="0.3">
      <c r="A159" t="s">
        <v>84</v>
      </c>
      <c r="B159" s="40">
        <f>B154-(B154-B153)*0.37</f>
        <v>5.8970000000000002</v>
      </c>
      <c r="I159" s="40" t="s">
        <v>85</v>
      </c>
      <c r="J159" s="42">
        <f>SLOPE(J147:J157,F147:F157)</f>
        <v>2.8292261693030568E-4</v>
      </c>
    </row>
    <row r="160" spans="1:11" x14ac:dyDescent="0.3">
      <c r="B160" s="40">
        <f>(B159-B154)/-0.095</f>
        <v>7.3999999999999932</v>
      </c>
      <c r="C160" t="s">
        <v>89</v>
      </c>
      <c r="J160" s="42"/>
    </row>
    <row r="161" spans="1:11" x14ac:dyDescent="0.3">
      <c r="B161" s="40">
        <f>B160*60</f>
        <v>443.9999999999996</v>
      </c>
      <c r="C161" t="s">
        <v>90</v>
      </c>
    </row>
    <row r="163" spans="1:11" x14ac:dyDescent="0.3">
      <c r="A163" t="s">
        <v>86</v>
      </c>
      <c r="B163" s="43">
        <f>J159*(B156/B158)</f>
        <v>1.0352873833987163E-5</v>
      </c>
      <c r="C163" t="s">
        <v>59</v>
      </c>
      <c r="E163" s="44" t="s">
        <v>87</v>
      </c>
    </row>
    <row r="164" spans="1:11" x14ac:dyDescent="0.3">
      <c r="B164" s="43"/>
      <c r="E164" s="44"/>
    </row>
    <row r="167" spans="1:11" x14ac:dyDescent="0.3">
      <c r="A167" t="s">
        <v>101</v>
      </c>
      <c r="E167" s="40" t="s">
        <v>66</v>
      </c>
      <c r="F167" s="40" t="s">
        <v>67</v>
      </c>
      <c r="G167" s="40" t="s">
        <v>68</v>
      </c>
      <c r="H167" s="40" t="s">
        <v>69</v>
      </c>
      <c r="I167" s="40" t="s">
        <v>70</v>
      </c>
      <c r="J167" s="40" t="s">
        <v>71</v>
      </c>
      <c r="K167" s="40" t="s">
        <v>72</v>
      </c>
    </row>
    <row r="168" spans="1:11" x14ac:dyDescent="0.3">
      <c r="E168" s="40">
        <v>0</v>
      </c>
      <c r="F168" s="40">
        <f>E168*60</f>
        <v>0</v>
      </c>
      <c r="G168" s="40">
        <v>0</v>
      </c>
      <c r="H168" s="40">
        <f>B175</f>
        <v>4.8</v>
      </c>
      <c r="I168" s="41">
        <f>B175/H168</f>
        <v>1</v>
      </c>
      <c r="J168" s="41">
        <f>LN(I168)</f>
        <v>0</v>
      </c>
      <c r="K168" s="37">
        <f>H168/$B$9</f>
        <v>1.263157894736842</v>
      </c>
    </row>
    <row r="169" spans="1:11" x14ac:dyDescent="0.3">
      <c r="A169" t="s">
        <v>73</v>
      </c>
      <c r="B169" s="40" t="s">
        <v>15</v>
      </c>
      <c r="E169" s="40">
        <v>1</v>
      </c>
      <c r="F169" s="40">
        <f t="shared" ref="F169:F178" si="25">E169*60</f>
        <v>60</v>
      </c>
      <c r="I169" s="41"/>
      <c r="J169" s="41"/>
      <c r="K169" s="37">
        <f t="shared" ref="K169:K178" si="26">H169/$B$9</f>
        <v>0</v>
      </c>
    </row>
    <row r="170" spans="1:11" x14ac:dyDescent="0.3">
      <c r="A170" t="s">
        <v>74</v>
      </c>
      <c r="B170" s="40">
        <v>2</v>
      </c>
      <c r="E170" s="40">
        <v>2</v>
      </c>
      <c r="F170" s="40">
        <f t="shared" si="25"/>
        <v>120</v>
      </c>
      <c r="I170" s="41"/>
      <c r="J170" s="41"/>
      <c r="K170" s="37">
        <f t="shared" si="26"/>
        <v>0</v>
      </c>
    </row>
    <row r="171" spans="1:11" x14ac:dyDescent="0.3">
      <c r="A171" t="s">
        <v>75</v>
      </c>
      <c r="B171" s="40">
        <f>115/1000</f>
        <v>0.115</v>
      </c>
      <c r="C171" t="s">
        <v>76</v>
      </c>
      <c r="E171" s="40">
        <v>3</v>
      </c>
      <c r="F171" s="40">
        <f t="shared" si="25"/>
        <v>180</v>
      </c>
      <c r="I171" s="41"/>
      <c r="J171" s="41"/>
      <c r="K171" s="37">
        <f t="shared" si="26"/>
        <v>0</v>
      </c>
    </row>
    <row r="172" spans="1:11" x14ac:dyDescent="0.3">
      <c r="A172" t="s">
        <v>77</v>
      </c>
      <c r="B172" s="40">
        <v>4.8</v>
      </c>
      <c r="C172" t="s">
        <v>76</v>
      </c>
      <c r="E172" s="40">
        <v>4</v>
      </c>
      <c r="F172" s="40">
        <f t="shared" si="25"/>
        <v>240</v>
      </c>
      <c r="I172" s="41"/>
      <c r="J172" s="41"/>
      <c r="K172" s="37">
        <f t="shared" si="26"/>
        <v>0</v>
      </c>
    </row>
    <row r="173" spans="1:11" x14ac:dyDescent="0.3">
      <c r="A173" t="s">
        <v>78</v>
      </c>
      <c r="B173" s="40">
        <v>4.7</v>
      </c>
      <c r="C173" t="s">
        <v>76</v>
      </c>
      <c r="E173" s="40">
        <v>5</v>
      </c>
      <c r="F173" s="40">
        <f t="shared" si="25"/>
        <v>300</v>
      </c>
      <c r="I173" s="41"/>
      <c r="J173" s="41"/>
      <c r="K173" s="37">
        <f t="shared" si="26"/>
        <v>0</v>
      </c>
    </row>
    <row r="174" spans="1:11" x14ac:dyDescent="0.3">
      <c r="A174" t="s">
        <v>64</v>
      </c>
      <c r="B174" s="40">
        <v>3.5</v>
      </c>
      <c r="C174" t="s">
        <v>63</v>
      </c>
      <c r="E174" s="40">
        <v>7</v>
      </c>
      <c r="F174" s="40">
        <f t="shared" si="25"/>
        <v>420</v>
      </c>
      <c r="I174" s="41"/>
      <c r="J174" s="41"/>
      <c r="K174" s="37">
        <f t="shared" si="26"/>
        <v>0</v>
      </c>
    </row>
    <row r="175" spans="1:11" x14ac:dyDescent="0.3">
      <c r="A175" t="s">
        <v>79</v>
      </c>
      <c r="B175" s="40">
        <v>4.8</v>
      </c>
      <c r="E175" s="40">
        <v>10</v>
      </c>
      <c r="F175" s="40">
        <f t="shared" si="25"/>
        <v>600</v>
      </c>
      <c r="I175" s="41"/>
      <c r="J175" s="41"/>
      <c r="K175" s="37">
        <f t="shared" si="26"/>
        <v>0</v>
      </c>
    </row>
    <row r="176" spans="1:11" x14ac:dyDescent="0.3">
      <c r="E176" s="40">
        <v>15</v>
      </c>
      <c r="F176" s="40">
        <f t="shared" si="25"/>
        <v>900</v>
      </c>
      <c r="I176" s="41"/>
      <c r="J176" s="41"/>
      <c r="K176" s="37">
        <f t="shared" si="26"/>
        <v>0</v>
      </c>
    </row>
    <row r="177" spans="1:11" x14ac:dyDescent="0.3">
      <c r="A177" t="s">
        <v>80</v>
      </c>
      <c r="B177" s="42">
        <f>PI()*B171^2</f>
        <v>4.1547562843725017E-2</v>
      </c>
      <c r="C177" t="s">
        <v>81</v>
      </c>
      <c r="E177" s="40">
        <v>20</v>
      </c>
      <c r="F177" s="40">
        <f t="shared" si="25"/>
        <v>1200</v>
      </c>
      <c r="G177" s="40">
        <v>0.82</v>
      </c>
      <c r="H177" s="40">
        <f>B174</f>
        <v>3.5</v>
      </c>
      <c r="I177" s="41">
        <f>B175/H177</f>
        <v>1.3714285714285714</v>
      </c>
      <c r="J177" s="41">
        <f t="shared" ref="J177" si="27">LN(I177)</f>
        <v>0.31585294941847725</v>
      </c>
      <c r="K177" s="37">
        <f t="shared" si="26"/>
        <v>0.92105263157894746</v>
      </c>
    </row>
    <row r="178" spans="1:11" x14ac:dyDescent="0.3">
      <c r="A178" t="s">
        <v>82</v>
      </c>
      <c r="B178" s="40">
        <f>B172-B173</f>
        <v>9.9999999999999645E-2</v>
      </c>
      <c r="C178" t="s">
        <v>76</v>
      </c>
      <c r="E178" s="40">
        <v>30</v>
      </c>
      <c r="F178" s="40">
        <f t="shared" si="25"/>
        <v>1800</v>
      </c>
      <c r="G178" s="40">
        <v>1.1599999999999999</v>
      </c>
      <c r="I178" s="41"/>
      <c r="J178" s="41"/>
      <c r="K178" s="37">
        <f t="shared" si="26"/>
        <v>0</v>
      </c>
    </row>
    <row r="179" spans="1:11" x14ac:dyDescent="0.3">
      <c r="A179" t="s">
        <v>83</v>
      </c>
      <c r="B179" s="41">
        <f>2*PI()*B178/(LN(2*(B178/B171)))</f>
        <v>1.1354089111212471</v>
      </c>
    </row>
    <row r="180" spans="1:11" x14ac:dyDescent="0.3">
      <c r="A180" t="s">
        <v>84</v>
      </c>
      <c r="B180" s="40">
        <f>B175-(B175-B174)*0.37</f>
        <v>4.319</v>
      </c>
      <c r="I180" s="40" t="s">
        <v>85</v>
      </c>
      <c r="J180" s="42">
        <f>SLOPE(J168:J178,F168:F178)</f>
        <v>2.6321079118206436E-4</v>
      </c>
    </row>
    <row r="181" spans="1:11" x14ac:dyDescent="0.3">
      <c r="B181" s="40">
        <f>(B180-B175)/-0.065</f>
        <v>7.3999999999999977</v>
      </c>
      <c r="C181" t="s">
        <v>89</v>
      </c>
      <c r="J181" s="42"/>
    </row>
    <row r="182" spans="1:11" x14ac:dyDescent="0.3">
      <c r="B182" s="40">
        <f>B181*60</f>
        <v>443.99999999999989</v>
      </c>
      <c r="C182" t="s">
        <v>90</v>
      </c>
    </row>
    <row r="184" spans="1:11" x14ac:dyDescent="0.3">
      <c r="A184" t="s">
        <v>86</v>
      </c>
      <c r="B184" s="43">
        <f>J180*(B177/B179)</f>
        <v>9.6315669012884837E-6</v>
      </c>
      <c r="C184" t="s">
        <v>59</v>
      </c>
      <c r="E184" s="44" t="s">
        <v>87</v>
      </c>
    </row>
    <row r="185" spans="1:11" x14ac:dyDescent="0.3">
      <c r="B185" s="43"/>
      <c r="E185" s="44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X63"/>
  <sheetViews>
    <sheetView workbookViewId="0">
      <selection activeCell="D43" sqref="D43"/>
    </sheetView>
  </sheetViews>
  <sheetFormatPr defaultRowHeight="13.2" x14ac:dyDescent="0.25"/>
  <cols>
    <col min="1" max="1" width="9.5546875" style="5" customWidth="1"/>
    <col min="2" max="2" width="11.33203125" style="5" customWidth="1"/>
    <col min="3" max="3" width="13.44140625" style="5" bestFit="1" customWidth="1"/>
    <col min="4" max="4" width="11" style="5" bestFit="1" customWidth="1"/>
    <col min="5" max="8" width="10.33203125" style="5" customWidth="1"/>
    <col min="9" max="9" width="9.88671875" style="5" customWidth="1"/>
    <col min="10" max="10" width="11.5546875" style="5" bestFit="1" customWidth="1"/>
    <col min="11" max="11" width="9.109375" style="5"/>
    <col min="12" max="12" width="13.44140625" style="5" bestFit="1" customWidth="1"/>
    <col min="13" max="13" width="8.5546875" style="5" bestFit="1" customWidth="1"/>
    <col min="14" max="14" width="9.109375" style="5"/>
    <col min="15" max="15" width="9.6640625" style="5" customWidth="1"/>
    <col min="16" max="256" width="9.109375" style="5"/>
    <col min="257" max="257" width="9.5546875" style="5" customWidth="1"/>
    <col min="258" max="258" width="11.33203125" style="5" customWidth="1"/>
    <col min="259" max="264" width="10.33203125" style="5" customWidth="1"/>
    <col min="265" max="265" width="9.88671875" style="5" customWidth="1"/>
    <col min="266" max="266" width="11.5546875" style="5" bestFit="1" customWidth="1"/>
    <col min="267" max="267" width="9.109375" style="5"/>
    <col min="268" max="268" width="13.44140625" style="5" bestFit="1" customWidth="1"/>
    <col min="269" max="269" width="8.5546875" style="5" bestFit="1" customWidth="1"/>
    <col min="270" max="270" width="9.109375" style="5"/>
    <col min="271" max="271" width="17.88671875" style="5" bestFit="1" customWidth="1"/>
    <col min="272" max="512" width="9.109375" style="5"/>
    <col min="513" max="513" width="9.5546875" style="5" customWidth="1"/>
    <col min="514" max="514" width="11.33203125" style="5" customWidth="1"/>
    <col min="515" max="520" width="10.33203125" style="5" customWidth="1"/>
    <col min="521" max="521" width="9.88671875" style="5" customWidth="1"/>
    <col min="522" max="522" width="11.5546875" style="5" bestFit="1" customWidth="1"/>
    <col min="523" max="523" width="9.109375" style="5"/>
    <col min="524" max="524" width="13.44140625" style="5" bestFit="1" customWidth="1"/>
    <col min="525" max="525" width="8.5546875" style="5" bestFit="1" customWidth="1"/>
    <col min="526" max="526" width="9.109375" style="5"/>
    <col min="527" max="527" width="17.88671875" style="5" bestFit="1" customWidth="1"/>
    <col min="528" max="768" width="9.109375" style="5"/>
    <col min="769" max="769" width="9.5546875" style="5" customWidth="1"/>
    <col min="770" max="770" width="11.33203125" style="5" customWidth="1"/>
    <col min="771" max="776" width="10.33203125" style="5" customWidth="1"/>
    <col min="777" max="777" width="9.88671875" style="5" customWidth="1"/>
    <col min="778" max="778" width="11.5546875" style="5" bestFit="1" customWidth="1"/>
    <col min="779" max="779" width="9.109375" style="5"/>
    <col min="780" max="780" width="13.44140625" style="5" bestFit="1" customWidth="1"/>
    <col min="781" max="781" width="8.5546875" style="5" bestFit="1" customWidth="1"/>
    <col min="782" max="782" width="9.109375" style="5"/>
    <col min="783" max="783" width="17.88671875" style="5" bestFit="1" customWidth="1"/>
    <col min="784" max="1024" width="9.109375" style="5"/>
    <col min="1025" max="1025" width="9.5546875" style="5" customWidth="1"/>
    <col min="1026" max="1026" width="11.33203125" style="5" customWidth="1"/>
    <col min="1027" max="1032" width="10.33203125" style="5" customWidth="1"/>
    <col min="1033" max="1033" width="9.88671875" style="5" customWidth="1"/>
    <col min="1034" max="1034" width="11.5546875" style="5" bestFit="1" customWidth="1"/>
    <col min="1035" max="1035" width="9.109375" style="5"/>
    <col min="1036" max="1036" width="13.44140625" style="5" bestFit="1" customWidth="1"/>
    <col min="1037" max="1037" width="8.5546875" style="5" bestFit="1" customWidth="1"/>
    <col min="1038" max="1038" width="9.109375" style="5"/>
    <col min="1039" max="1039" width="17.88671875" style="5" bestFit="1" customWidth="1"/>
    <col min="1040" max="1280" width="9.109375" style="5"/>
    <col min="1281" max="1281" width="9.5546875" style="5" customWidth="1"/>
    <col min="1282" max="1282" width="11.33203125" style="5" customWidth="1"/>
    <col min="1283" max="1288" width="10.33203125" style="5" customWidth="1"/>
    <col min="1289" max="1289" width="9.88671875" style="5" customWidth="1"/>
    <col min="1290" max="1290" width="11.5546875" style="5" bestFit="1" customWidth="1"/>
    <col min="1291" max="1291" width="9.109375" style="5"/>
    <col min="1292" max="1292" width="13.44140625" style="5" bestFit="1" customWidth="1"/>
    <col min="1293" max="1293" width="8.5546875" style="5" bestFit="1" customWidth="1"/>
    <col min="1294" max="1294" width="9.109375" style="5"/>
    <col min="1295" max="1295" width="17.88671875" style="5" bestFit="1" customWidth="1"/>
    <col min="1296" max="1536" width="9.109375" style="5"/>
    <col min="1537" max="1537" width="9.5546875" style="5" customWidth="1"/>
    <col min="1538" max="1538" width="11.33203125" style="5" customWidth="1"/>
    <col min="1539" max="1544" width="10.33203125" style="5" customWidth="1"/>
    <col min="1545" max="1545" width="9.88671875" style="5" customWidth="1"/>
    <col min="1546" max="1546" width="11.5546875" style="5" bestFit="1" customWidth="1"/>
    <col min="1547" max="1547" width="9.109375" style="5"/>
    <col min="1548" max="1548" width="13.44140625" style="5" bestFit="1" customWidth="1"/>
    <col min="1549" max="1549" width="8.5546875" style="5" bestFit="1" customWidth="1"/>
    <col min="1550" max="1550" width="9.109375" style="5"/>
    <col min="1551" max="1551" width="17.88671875" style="5" bestFit="1" customWidth="1"/>
    <col min="1552" max="1792" width="9.109375" style="5"/>
    <col min="1793" max="1793" width="9.5546875" style="5" customWidth="1"/>
    <col min="1794" max="1794" width="11.33203125" style="5" customWidth="1"/>
    <col min="1795" max="1800" width="10.33203125" style="5" customWidth="1"/>
    <col min="1801" max="1801" width="9.88671875" style="5" customWidth="1"/>
    <col min="1802" max="1802" width="11.5546875" style="5" bestFit="1" customWidth="1"/>
    <col min="1803" max="1803" width="9.109375" style="5"/>
    <col min="1804" max="1804" width="13.44140625" style="5" bestFit="1" customWidth="1"/>
    <col min="1805" max="1805" width="8.5546875" style="5" bestFit="1" customWidth="1"/>
    <col min="1806" max="1806" width="9.109375" style="5"/>
    <col min="1807" max="1807" width="17.88671875" style="5" bestFit="1" customWidth="1"/>
    <col min="1808" max="2048" width="9.109375" style="5"/>
    <col min="2049" max="2049" width="9.5546875" style="5" customWidth="1"/>
    <col min="2050" max="2050" width="11.33203125" style="5" customWidth="1"/>
    <col min="2051" max="2056" width="10.33203125" style="5" customWidth="1"/>
    <col min="2057" max="2057" width="9.88671875" style="5" customWidth="1"/>
    <col min="2058" max="2058" width="11.5546875" style="5" bestFit="1" customWidth="1"/>
    <col min="2059" max="2059" width="9.109375" style="5"/>
    <col min="2060" max="2060" width="13.44140625" style="5" bestFit="1" customWidth="1"/>
    <col min="2061" max="2061" width="8.5546875" style="5" bestFit="1" customWidth="1"/>
    <col min="2062" max="2062" width="9.109375" style="5"/>
    <col min="2063" max="2063" width="17.88671875" style="5" bestFit="1" customWidth="1"/>
    <col min="2064" max="2304" width="9.109375" style="5"/>
    <col min="2305" max="2305" width="9.5546875" style="5" customWidth="1"/>
    <col min="2306" max="2306" width="11.33203125" style="5" customWidth="1"/>
    <col min="2307" max="2312" width="10.33203125" style="5" customWidth="1"/>
    <col min="2313" max="2313" width="9.88671875" style="5" customWidth="1"/>
    <col min="2314" max="2314" width="11.5546875" style="5" bestFit="1" customWidth="1"/>
    <col min="2315" max="2315" width="9.109375" style="5"/>
    <col min="2316" max="2316" width="13.44140625" style="5" bestFit="1" customWidth="1"/>
    <col min="2317" max="2317" width="8.5546875" style="5" bestFit="1" customWidth="1"/>
    <col min="2318" max="2318" width="9.109375" style="5"/>
    <col min="2319" max="2319" width="17.88671875" style="5" bestFit="1" customWidth="1"/>
    <col min="2320" max="2560" width="9.109375" style="5"/>
    <col min="2561" max="2561" width="9.5546875" style="5" customWidth="1"/>
    <col min="2562" max="2562" width="11.33203125" style="5" customWidth="1"/>
    <col min="2563" max="2568" width="10.33203125" style="5" customWidth="1"/>
    <col min="2569" max="2569" width="9.88671875" style="5" customWidth="1"/>
    <col min="2570" max="2570" width="11.5546875" style="5" bestFit="1" customWidth="1"/>
    <col min="2571" max="2571" width="9.109375" style="5"/>
    <col min="2572" max="2572" width="13.44140625" style="5" bestFit="1" customWidth="1"/>
    <col min="2573" max="2573" width="8.5546875" style="5" bestFit="1" customWidth="1"/>
    <col min="2574" max="2574" width="9.109375" style="5"/>
    <col min="2575" max="2575" width="17.88671875" style="5" bestFit="1" customWidth="1"/>
    <col min="2576" max="2816" width="9.109375" style="5"/>
    <col min="2817" max="2817" width="9.5546875" style="5" customWidth="1"/>
    <col min="2818" max="2818" width="11.33203125" style="5" customWidth="1"/>
    <col min="2819" max="2824" width="10.33203125" style="5" customWidth="1"/>
    <col min="2825" max="2825" width="9.88671875" style="5" customWidth="1"/>
    <col min="2826" max="2826" width="11.5546875" style="5" bestFit="1" customWidth="1"/>
    <col min="2827" max="2827" width="9.109375" style="5"/>
    <col min="2828" max="2828" width="13.44140625" style="5" bestFit="1" customWidth="1"/>
    <col min="2829" max="2829" width="8.5546875" style="5" bestFit="1" customWidth="1"/>
    <col min="2830" max="2830" width="9.109375" style="5"/>
    <col min="2831" max="2831" width="17.88671875" style="5" bestFit="1" customWidth="1"/>
    <col min="2832" max="3072" width="9.109375" style="5"/>
    <col min="3073" max="3073" width="9.5546875" style="5" customWidth="1"/>
    <col min="3074" max="3074" width="11.33203125" style="5" customWidth="1"/>
    <col min="3075" max="3080" width="10.33203125" style="5" customWidth="1"/>
    <col min="3081" max="3081" width="9.88671875" style="5" customWidth="1"/>
    <col min="3082" max="3082" width="11.5546875" style="5" bestFit="1" customWidth="1"/>
    <col min="3083" max="3083" width="9.109375" style="5"/>
    <col min="3084" max="3084" width="13.44140625" style="5" bestFit="1" customWidth="1"/>
    <col min="3085" max="3085" width="8.5546875" style="5" bestFit="1" customWidth="1"/>
    <col min="3086" max="3086" width="9.109375" style="5"/>
    <col min="3087" max="3087" width="17.88671875" style="5" bestFit="1" customWidth="1"/>
    <col min="3088" max="3328" width="9.109375" style="5"/>
    <col min="3329" max="3329" width="9.5546875" style="5" customWidth="1"/>
    <col min="3330" max="3330" width="11.33203125" style="5" customWidth="1"/>
    <col min="3331" max="3336" width="10.33203125" style="5" customWidth="1"/>
    <col min="3337" max="3337" width="9.88671875" style="5" customWidth="1"/>
    <col min="3338" max="3338" width="11.5546875" style="5" bestFit="1" customWidth="1"/>
    <col min="3339" max="3339" width="9.109375" style="5"/>
    <col min="3340" max="3340" width="13.44140625" style="5" bestFit="1" customWidth="1"/>
    <col min="3341" max="3341" width="8.5546875" style="5" bestFit="1" customWidth="1"/>
    <col min="3342" max="3342" width="9.109375" style="5"/>
    <col min="3343" max="3343" width="17.88671875" style="5" bestFit="1" customWidth="1"/>
    <col min="3344" max="3584" width="9.109375" style="5"/>
    <col min="3585" max="3585" width="9.5546875" style="5" customWidth="1"/>
    <col min="3586" max="3586" width="11.33203125" style="5" customWidth="1"/>
    <col min="3587" max="3592" width="10.33203125" style="5" customWidth="1"/>
    <col min="3593" max="3593" width="9.88671875" style="5" customWidth="1"/>
    <col min="3594" max="3594" width="11.5546875" style="5" bestFit="1" customWidth="1"/>
    <col min="3595" max="3595" width="9.109375" style="5"/>
    <col min="3596" max="3596" width="13.44140625" style="5" bestFit="1" customWidth="1"/>
    <col min="3597" max="3597" width="8.5546875" style="5" bestFit="1" customWidth="1"/>
    <col min="3598" max="3598" width="9.109375" style="5"/>
    <col min="3599" max="3599" width="17.88671875" style="5" bestFit="1" customWidth="1"/>
    <col min="3600" max="3840" width="9.109375" style="5"/>
    <col min="3841" max="3841" width="9.5546875" style="5" customWidth="1"/>
    <col min="3842" max="3842" width="11.33203125" style="5" customWidth="1"/>
    <col min="3843" max="3848" width="10.33203125" style="5" customWidth="1"/>
    <col min="3849" max="3849" width="9.88671875" style="5" customWidth="1"/>
    <col min="3850" max="3850" width="11.5546875" style="5" bestFit="1" customWidth="1"/>
    <col min="3851" max="3851" width="9.109375" style="5"/>
    <col min="3852" max="3852" width="13.44140625" style="5" bestFit="1" customWidth="1"/>
    <col min="3853" max="3853" width="8.5546875" style="5" bestFit="1" customWidth="1"/>
    <col min="3854" max="3854" width="9.109375" style="5"/>
    <col min="3855" max="3855" width="17.88671875" style="5" bestFit="1" customWidth="1"/>
    <col min="3856" max="4096" width="9.109375" style="5"/>
    <col min="4097" max="4097" width="9.5546875" style="5" customWidth="1"/>
    <col min="4098" max="4098" width="11.33203125" style="5" customWidth="1"/>
    <col min="4099" max="4104" width="10.33203125" style="5" customWidth="1"/>
    <col min="4105" max="4105" width="9.88671875" style="5" customWidth="1"/>
    <col min="4106" max="4106" width="11.5546875" style="5" bestFit="1" customWidth="1"/>
    <col min="4107" max="4107" width="9.109375" style="5"/>
    <col min="4108" max="4108" width="13.44140625" style="5" bestFit="1" customWidth="1"/>
    <col min="4109" max="4109" width="8.5546875" style="5" bestFit="1" customWidth="1"/>
    <col min="4110" max="4110" width="9.109375" style="5"/>
    <col min="4111" max="4111" width="17.88671875" style="5" bestFit="1" customWidth="1"/>
    <col min="4112" max="4352" width="9.109375" style="5"/>
    <col min="4353" max="4353" width="9.5546875" style="5" customWidth="1"/>
    <col min="4354" max="4354" width="11.33203125" style="5" customWidth="1"/>
    <col min="4355" max="4360" width="10.33203125" style="5" customWidth="1"/>
    <col min="4361" max="4361" width="9.88671875" style="5" customWidth="1"/>
    <col min="4362" max="4362" width="11.5546875" style="5" bestFit="1" customWidth="1"/>
    <col min="4363" max="4363" width="9.109375" style="5"/>
    <col min="4364" max="4364" width="13.44140625" style="5" bestFit="1" customWidth="1"/>
    <col min="4365" max="4365" width="8.5546875" style="5" bestFit="1" customWidth="1"/>
    <col min="4366" max="4366" width="9.109375" style="5"/>
    <col min="4367" max="4367" width="17.88671875" style="5" bestFit="1" customWidth="1"/>
    <col min="4368" max="4608" width="9.109375" style="5"/>
    <col min="4609" max="4609" width="9.5546875" style="5" customWidth="1"/>
    <col min="4610" max="4610" width="11.33203125" style="5" customWidth="1"/>
    <col min="4611" max="4616" width="10.33203125" style="5" customWidth="1"/>
    <col min="4617" max="4617" width="9.88671875" style="5" customWidth="1"/>
    <col min="4618" max="4618" width="11.5546875" style="5" bestFit="1" customWidth="1"/>
    <col min="4619" max="4619" width="9.109375" style="5"/>
    <col min="4620" max="4620" width="13.44140625" style="5" bestFit="1" customWidth="1"/>
    <col min="4621" max="4621" width="8.5546875" style="5" bestFit="1" customWidth="1"/>
    <col min="4622" max="4622" width="9.109375" style="5"/>
    <col min="4623" max="4623" width="17.88671875" style="5" bestFit="1" customWidth="1"/>
    <col min="4624" max="4864" width="9.109375" style="5"/>
    <col min="4865" max="4865" width="9.5546875" style="5" customWidth="1"/>
    <col min="4866" max="4866" width="11.33203125" style="5" customWidth="1"/>
    <col min="4867" max="4872" width="10.33203125" style="5" customWidth="1"/>
    <col min="4873" max="4873" width="9.88671875" style="5" customWidth="1"/>
    <col min="4874" max="4874" width="11.5546875" style="5" bestFit="1" customWidth="1"/>
    <col min="4875" max="4875" width="9.109375" style="5"/>
    <col min="4876" max="4876" width="13.44140625" style="5" bestFit="1" customWidth="1"/>
    <col min="4877" max="4877" width="8.5546875" style="5" bestFit="1" customWidth="1"/>
    <col min="4878" max="4878" width="9.109375" style="5"/>
    <col min="4879" max="4879" width="17.88671875" style="5" bestFit="1" customWidth="1"/>
    <col min="4880" max="5120" width="9.109375" style="5"/>
    <col min="5121" max="5121" width="9.5546875" style="5" customWidth="1"/>
    <col min="5122" max="5122" width="11.33203125" style="5" customWidth="1"/>
    <col min="5123" max="5128" width="10.33203125" style="5" customWidth="1"/>
    <col min="5129" max="5129" width="9.88671875" style="5" customWidth="1"/>
    <col min="5130" max="5130" width="11.5546875" style="5" bestFit="1" customWidth="1"/>
    <col min="5131" max="5131" width="9.109375" style="5"/>
    <col min="5132" max="5132" width="13.44140625" style="5" bestFit="1" customWidth="1"/>
    <col min="5133" max="5133" width="8.5546875" style="5" bestFit="1" customWidth="1"/>
    <col min="5134" max="5134" width="9.109375" style="5"/>
    <col min="5135" max="5135" width="17.88671875" style="5" bestFit="1" customWidth="1"/>
    <col min="5136" max="5376" width="9.109375" style="5"/>
    <col min="5377" max="5377" width="9.5546875" style="5" customWidth="1"/>
    <col min="5378" max="5378" width="11.33203125" style="5" customWidth="1"/>
    <col min="5379" max="5384" width="10.33203125" style="5" customWidth="1"/>
    <col min="5385" max="5385" width="9.88671875" style="5" customWidth="1"/>
    <col min="5386" max="5386" width="11.5546875" style="5" bestFit="1" customWidth="1"/>
    <col min="5387" max="5387" width="9.109375" style="5"/>
    <col min="5388" max="5388" width="13.44140625" style="5" bestFit="1" customWidth="1"/>
    <col min="5389" max="5389" width="8.5546875" style="5" bestFit="1" customWidth="1"/>
    <col min="5390" max="5390" width="9.109375" style="5"/>
    <col min="5391" max="5391" width="17.88671875" style="5" bestFit="1" customWidth="1"/>
    <col min="5392" max="5632" width="9.109375" style="5"/>
    <col min="5633" max="5633" width="9.5546875" style="5" customWidth="1"/>
    <col min="5634" max="5634" width="11.33203125" style="5" customWidth="1"/>
    <col min="5635" max="5640" width="10.33203125" style="5" customWidth="1"/>
    <col min="5641" max="5641" width="9.88671875" style="5" customWidth="1"/>
    <col min="5642" max="5642" width="11.5546875" style="5" bestFit="1" customWidth="1"/>
    <col min="5643" max="5643" width="9.109375" style="5"/>
    <col min="5644" max="5644" width="13.44140625" style="5" bestFit="1" customWidth="1"/>
    <col min="5645" max="5645" width="8.5546875" style="5" bestFit="1" customWidth="1"/>
    <col min="5646" max="5646" width="9.109375" style="5"/>
    <col min="5647" max="5647" width="17.88671875" style="5" bestFit="1" customWidth="1"/>
    <col min="5648" max="5888" width="9.109375" style="5"/>
    <col min="5889" max="5889" width="9.5546875" style="5" customWidth="1"/>
    <col min="5890" max="5890" width="11.33203125" style="5" customWidth="1"/>
    <col min="5891" max="5896" width="10.33203125" style="5" customWidth="1"/>
    <col min="5897" max="5897" width="9.88671875" style="5" customWidth="1"/>
    <col min="5898" max="5898" width="11.5546875" style="5" bestFit="1" customWidth="1"/>
    <col min="5899" max="5899" width="9.109375" style="5"/>
    <col min="5900" max="5900" width="13.44140625" style="5" bestFit="1" customWidth="1"/>
    <col min="5901" max="5901" width="8.5546875" style="5" bestFit="1" customWidth="1"/>
    <col min="5902" max="5902" width="9.109375" style="5"/>
    <col min="5903" max="5903" width="17.88671875" style="5" bestFit="1" customWidth="1"/>
    <col min="5904" max="6144" width="9.109375" style="5"/>
    <col min="6145" max="6145" width="9.5546875" style="5" customWidth="1"/>
    <col min="6146" max="6146" width="11.33203125" style="5" customWidth="1"/>
    <col min="6147" max="6152" width="10.33203125" style="5" customWidth="1"/>
    <col min="6153" max="6153" width="9.88671875" style="5" customWidth="1"/>
    <col min="6154" max="6154" width="11.5546875" style="5" bestFit="1" customWidth="1"/>
    <col min="6155" max="6155" width="9.109375" style="5"/>
    <col min="6156" max="6156" width="13.44140625" style="5" bestFit="1" customWidth="1"/>
    <col min="6157" max="6157" width="8.5546875" style="5" bestFit="1" customWidth="1"/>
    <col min="6158" max="6158" width="9.109375" style="5"/>
    <col min="6159" max="6159" width="17.88671875" style="5" bestFit="1" customWidth="1"/>
    <col min="6160" max="6400" width="9.109375" style="5"/>
    <col min="6401" max="6401" width="9.5546875" style="5" customWidth="1"/>
    <col min="6402" max="6402" width="11.33203125" style="5" customWidth="1"/>
    <col min="6403" max="6408" width="10.33203125" style="5" customWidth="1"/>
    <col min="6409" max="6409" width="9.88671875" style="5" customWidth="1"/>
    <col min="6410" max="6410" width="11.5546875" style="5" bestFit="1" customWidth="1"/>
    <col min="6411" max="6411" width="9.109375" style="5"/>
    <col min="6412" max="6412" width="13.44140625" style="5" bestFit="1" customWidth="1"/>
    <col min="6413" max="6413" width="8.5546875" style="5" bestFit="1" customWidth="1"/>
    <col min="6414" max="6414" width="9.109375" style="5"/>
    <col min="6415" max="6415" width="17.88671875" style="5" bestFit="1" customWidth="1"/>
    <col min="6416" max="6656" width="9.109375" style="5"/>
    <col min="6657" max="6657" width="9.5546875" style="5" customWidth="1"/>
    <col min="6658" max="6658" width="11.33203125" style="5" customWidth="1"/>
    <col min="6659" max="6664" width="10.33203125" style="5" customWidth="1"/>
    <col min="6665" max="6665" width="9.88671875" style="5" customWidth="1"/>
    <col min="6666" max="6666" width="11.5546875" style="5" bestFit="1" customWidth="1"/>
    <col min="6667" max="6667" width="9.109375" style="5"/>
    <col min="6668" max="6668" width="13.44140625" style="5" bestFit="1" customWidth="1"/>
    <col min="6669" max="6669" width="8.5546875" style="5" bestFit="1" customWidth="1"/>
    <col min="6670" max="6670" width="9.109375" style="5"/>
    <col min="6671" max="6671" width="17.88671875" style="5" bestFit="1" customWidth="1"/>
    <col min="6672" max="6912" width="9.109375" style="5"/>
    <col min="6913" max="6913" width="9.5546875" style="5" customWidth="1"/>
    <col min="6914" max="6914" width="11.33203125" style="5" customWidth="1"/>
    <col min="6915" max="6920" width="10.33203125" style="5" customWidth="1"/>
    <col min="6921" max="6921" width="9.88671875" style="5" customWidth="1"/>
    <col min="6922" max="6922" width="11.5546875" style="5" bestFit="1" customWidth="1"/>
    <col min="6923" max="6923" width="9.109375" style="5"/>
    <col min="6924" max="6924" width="13.44140625" style="5" bestFit="1" customWidth="1"/>
    <col min="6925" max="6925" width="8.5546875" style="5" bestFit="1" customWidth="1"/>
    <col min="6926" max="6926" width="9.109375" style="5"/>
    <col min="6927" max="6927" width="17.88671875" style="5" bestFit="1" customWidth="1"/>
    <col min="6928" max="7168" width="9.109375" style="5"/>
    <col min="7169" max="7169" width="9.5546875" style="5" customWidth="1"/>
    <col min="7170" max="7170" width="11.33203125" style="5" customWidth="1"/>
    <col min="7171" max="7176" width="10.33203125" style="5" customWidth="1"/>
    <col min="7177" max="7177" width="9.88671875" style="5" customWidth="1"/>
    <col min="7178" max="7178" width="11.5546875" style="5" bestFit="1" customWidth="1"/>
    <col min="7179" max="7179" width="9.109375" style="5"/>
    <col min="7180" max="7180" width="13.44140625" style="5" bestFit="1" customWidth="1"/>
    <col min="7181" max="7181" width="8.5546875" style="5" bestFit="1" customWidth="1"/>
    <col min="7182" max="7182" width="9.109375" style="5"/>
    <col min="7183" max="7183" width="17.88671875" style="5" bestFit="1" customWidth="1"/>
    <col min="7184" max="7424" width="9.109375" style="5"/>
    <col min="7425" max="7425" width="9.5546875" style="5" customWidth="1"/>
    <col min="7426" max="7426" width="11.33203125" style="5" customWidth="1"/>
    <col min="7427" max="7432" width="10.33203125" style="5" customWidth="1"/>
    <col min="7433" max="7433" width="9.88671875" style="5" customWidth="1"/>
    <col min="7434" max="7434" width="11.5546875" style="5" bestFit="1" customWidth="1"/>
    <col min="7435" max="7435" width="9.109375" style="5"/>
    <col min="7436" max="7436" width="13.44140625" style="5" bestFit="1" customWidth="1"/>
    <col min="7437" max="7437" width="8.5546875" style="5" bestFit="1" customWidth="1"/>
    <col min="7438" max="7438" width="9.109375" style="5"/>
    <col min="7439" max="7439" width="17.88671875" style="5" bestFit="1" customWidth="1"/>
    <col min="7440" max="7680" width="9.109375" style="5"/>
    <col min="7681" max="7681" width="9.5546875" style="5" customWidth="1"/>
    <col min="7682" max="7682" width="11.33203125" style="5" customWidth="1"/>
    <col min="7683" max="7688" width="10.33203125" style="5" customWidth="1"/>
    <col min="7689" max="7689" width="9.88671875" style="5" customWidth="1"/>
    <col min="7690" max="7690" width="11.5546875" style="5" bestFit="1" customWidth="1"/>
    <col min="7691" max="7691" width="9.109375" style="5"/>
    <col min="7692" max="7692" width="13.44140625" style="5" bestFit="1" customWidth="1"/>
    <col min="7693" max="7693" width="8.5546875" style="5" bestFit="1" customWidth="1"/>
    <col min="7694" max="7694" width="9.109375" style="5"/>
    <col min="7695" max="7695" width="17.88671875" style="5" bestFit="1" customWidth="1"/>
    <col min="7696" max="7936" width="9.109375" style="5"/>
    <col min="7937" max="7937" width="9.5546875" style="5" customWidth="1"/>
    <col min="7938" max="7938" width="11.33203125" style="5" customWidth="1"/>
    <col min="7939" max="7944" width="10.33203125" style="5" customWidth="1"/>
    <col min="7945" max="7945" width="9.88671875" style="5" customWidth="1"/>
    <col min="7946" max="7946" width="11.5546875" style="5" bestFit="1" customWidth="1"/>
    <col min="7947" max="7947" width="9.109375" style="5"/>
    <col min="7948" max="7948" width="13.44140625" style="5" bestFit="1" customWidth="1"/>
    <col min="7949" max="7949" width="8.5546875" style="5" bestFit="1" customWidth="1"/>
    <col min="7950" max="7950" width="9.109375" style="5"/>
    <col min="7951" max="7951" width="17.88671875" style="5" bestFit="1" customWidth="1"/>
    <col min="7952" max="8192" width="9.109375" style="5"/>
    <col min="8193" max="8193" width="9.5546875" style="5" customWidth="1"/>
    <col min="8194" max="8194" width="11.33203125" style="5" customWidth="1"/>
    <col min="8195" max="8200" width="10.33203125" style="5" customWidth="1"/>
    <col min="8201" max="8201" width="9.88671875" style="5" customWidth="1"/>
    <col min="8202" max="8202" width="11.5546875" style="5" bestFit="1" customWidth="1"/>
    <col min="8203" max="8203" width="9.109375" style="5"/>
    <col min="8204" max="8204" width="13.44140625" style="5" bestFit="1" customWidth="1"/>
    <col min="8205" max="8205" width="8.5546875" style="5" bestFit="1" customWidth="1"/>
    <col min="8206" max="8206" width="9.109375" style="5"/>
    <col min="8207" max="8207" width="17.88671875" style="5" bestFit="1" customWidth="1"/>
    <col min="8208" max="8448" width="9.109375" style="5"/>
    <col min="8449" max="8449" width="9.5546875" style="5" customWidth="1"/>
    <col min="8450" max="8450" width="11.33203125" style="5" customWidth="1"/>
    <col min="8451" max="8456" width="10.33203125" style="5" customWidth="1"/>
    <col min="8457" max="8457" width="9.88671875" style="5" customWidth="1"/>
    <col min="8458" max="8458" width="11.5546875" style="5" bestFit="1" customWidth="1"/>
    <col min="8459" max="8459" width="9.109375" style="5"/>
    <col min="8460" max="8460" width="13.44140625" style="5" bestFit="1" customWidth="1"/>
    <col min="8461" max="8461" width="8.5546875" style="5" bestFit="1" customWidth="1"/>
    <col min="8462" max="8462" width="9.109375" style="5"/>
    <col min="8463" max="8463" width="17.88671875" style="5" bestFit="1" customWidth="1"/>
    <col min="8464" max="8704" width="9.109375" style="5"/>
    <col min="8705" max="8705" width="9.5546875" style="5" customWidth="1"/>
    <col min="8706" max="8706" width="11.33203125" style="5" customWidth="1"/>
    <col min="8707" max="8712" width="10.33203125" style="5" customWidth="1"/>
    <col min="8713" max="8713" width="9.88671875" style="5" customWidth="1"/>
    <col min="8714" max="8714" width="11.5546875" style="5" bestFit="1" customWidth="1"/>
    <col min="8715" max="8715" width="9.109375" style="5"/>
    <col min="8716" max="8716" width="13.44140625" style="5" bestFit="1" customWidth="1"/>
    <col min="8717" max="8717" width="8.5546875" style="5" bestFit="1" customWidth="1"/>
    <col min="8718" max="8718" width="9.109375" style="5"/>
    <col min="8719" max="8719" width="17.88671875" style="5" bestFit="1" customWidth="1"/>
    <col min="8720" max="8960" width="9.109375" style="5"/>
    <col min="8961" max="8961" width="9.5546875" style="5" customWidth="1"/>
    <col min="8962" max="8962" width="11.33203125" style="5" customWidth="1"/>
    <col min="8963" max="8968" width="10.33203125" style="5" customWidth="1"/>
    <col min="8969" max="8969" width="9.88671875" style="5" customWidth="1"/>
    <col min="8970" max="8970" width="11.5546875" style="5" bestFit="1" customWidth="1"/>
    <col min="8971" max="8971" width="9.109375" style="5"/>
    <col min="8972" max="8972" width="13.44140625" style="5" bestFit="1" customWidth="1"/>
    <col min="8973" max="8973" width="8.5546875" style="5" bestFit="1" customWidth="1"/>
    <col min="8974" max="8974" width="9.109375" style="5"/>
    <col min="8975" max="8975" width="17.88671875" style="5" bestFit="1" customWidth="1"/>
    <col min="8976" max="9216" width="9.109375" style="5"/>
    <col min="9217" max="9217" width="9.5546875" style="5" customWidth="1"/>
    <col min="9218" max="9218" width="11.33203125" style="5" customWidth="1"/>
    <col min="9219" max="9224" width="10.33203125" style="5" customWidth="1"/>
    <col min="9225" max="9225" width="9.88671875" style="5" customWidth="1"/>
    <col min="9226" max="9226" width="11.5546875" style="5" bestFit="1" customWidth="1"/>
    <col min="9227" max="9227" width="9.109375" style="5"/>
    <col min="9228" max="9228" width="13.44140625" style="5" bestFit="1" customWidth="1"/>
    <col min="9229" max="9229" width="8.5546875" style="5" bestFit="1" customWidth="1"/>
    <col min="9230" max="9230" width="9.109375" style="5"/>
    <col min="9231" max="9231" width="17.88671875" style="5" bestFit="1" customWidth="1"/>
    <col min="9232" max="9472" width="9.109375" style="5"/>
    <col min="9473" max="9473" width="9.5546875" style="5" customWidth="1"/>
    <col min="9474" max="9474" width="11.33203125" style="5" customWidth="1"/>
    <col min="9475" max="9480" width="10.33203125" style="5" customWidth="1"/>
    <col min="9481" max="9481" width="9.88671875" style="5" customWidth="1"/>
    <col min="9482" max="9482" width="11.5546875" style="5" bestFit="1" customWidth="1"/>
    <col min="9483" max="9483" width="9.109375" style="5"/>
    <col min="9484" max="9484" width="13.44140625" style="5" bestFit="1" customWidth="1"/>
    <col min="9485" max="9485" width="8.5546875" style="5" bestFit="1" customWidth="1"/>
    <col min="9486" max="9486" width="9.109375" style="5"/>
    <col min="9487" max="9487" width="17.88671875" style="5" bestFit="1" customWidth="1"/>
    <col min="9488" max="9728" width="9.109375" style="5"/>
    <col min="9729" max="9729" width="9.5546875" style="5" customWidth="1"/>
    <col min="9730" max="9730" width="11.33203125" style="5" customWidth="1"/>
    <col min="9731" max="9736" width="10.33203125" style="5" customWidth="1"/>
    <col min="9737" max="9737" width="9.88671875" style="5" customWidth="1"/>
    <col min="9738" max="9738" width="11.5546875" style="5" bestFit="1" customWidth="1"/>
    <col min="9739" max="9739" width="9.109375" style="5"/>
    <col min="9740" max="9740" width="13.44140625" style="5" bestFit="1" customWidth="1"/>
    <col min="9741" max="9741" width="8.5546875" style="5" bestFit="1" customWidth="1"/>
    <col min="9742" max="9742" width="9.109375" style="5"/>
    <col min="9743" max="9743" width="17.88671875" style="5" bestFit="1" customWidth="1"/>
    <col min="9744" max="9984" width="9.109375" style="5"/>
    <col min="9985" max="9985" width="9.5546875" style="5" customWidth="1"/>
    <col min="9986" max="9986" width="11.33203125" style="5" customWidth="1"/>
    <col min="9987" max="9992" width="10.33203125" style="5" customWidth="1"/>
    <col min="9993" max="9993" width="9.88671875" style="5" customWidth="1"/>
    <col min="9994" max="9994" width="11.5546875" style="5" bestFit="1" customWidth="1"/>
    <col min="9995" max="9995" width="9.109375" style="5"/>
    <col min="9996" max="9996" width="13.44140625" style="5" bestFit="1" customWidth="1"/>
    <col min="9997" max="9997" width="8.5546875" style="5" bestFit="1" customWidth="1"/>
    <col min="9998" max="9998" width="9.109375" style="5"/>
    <col min="9999" max="9999" width="17.88671875" style="5" bestFit="1" customWidth="1"/>
    <col min="10000" max="10240" width="9.109375" style="5"/>
    <col min="10241" max="10241" width="9.5546875" style="5" customWidth="1"/>
    <col min="10242" max="10242" width="11.33203125" style="5" customWidth="1"/>
    <col min="10243" max="10248" width="10.33203125" style="5" customWidth="1"/>
    <col min="10249" max="10249" width="9.88671875" style="5" customWidth="1"/>
    <col min="10250" max="10250" width="11.5546875" style="5" bestFit="1" customWidth="1"/>
    <col min="10251" max="10251" width="9.109375" style="5"/>
    <col min="10252" max="10252" width="13.44140625" style="5" bestFit="1" customWidth="1"/>
    <col min="10253" max="10253" width="8.5546875" style="5" bestFit="1" customWidth="1"/>
    <col min="10254" max="10254" width="9.109375" style="5"/>
    <col min="10255" max="10255" width="17.88671875" style="5" bestFit="1" customWidth="1"/>
    <col min="10256" max="10496" width="9.109375" style="5"/>
    <col min="10497" max="10497" width="9.5546875" style="5" customWidth="1"/>
    <col min="10498" max="10498" width="11.33203125" style="5" customWidth="1"/>
    <col min="10499" max="10504" width="10.33203125" style="5" customWidth="1"/>
    <col min="10505" max="10505" width="9.88671875" style="5" customWidth="1"/>
    <col min="10506" max="10506" width="11.5546875" style="5" bestFit="1" customWidth="1"/>
    <col min="10507" max="10507" width="9.109375" style="5"/>
    <col min="10508" max="10508" width="13.44140625" style="5" bestFit="1" customWidth="1"/>
    <col min="10509" max="10509" width="8.5546875" style="5" bestFit="1" customWidth="1"/>
    <col min="10510" max="10510" width="9.109375" style="5"/>
    <col min="10511" max="10511" width="17.88671875" style="5" bestFit="1" customWidth="1"/>
    <col min="10512" max="10752" width="9.109375" style="5"/>
    <col min="10753" max="10753" width="9.5546875" style="5" customWidth="1"/>
    <col min="10754" max="10754" width="11.33203125" style="5" customWidth="1"/>
    <col min="10755" max="10760" width="10.33203125" style="5" customWidth="1"/>
    <col min="10761" max="10761" width="9.88671875" style="5" customWidth="1"/>
    <col min="10762" max="10762" width="11.5546875" style="5" bestFit="1" customWidth="1"/>
    <col min="10763" max="10763" width="9.109375" style="5"/>
    <col min="10764" max="10764" width="13.44140625" style="5" bestFit="1" customWidth="1"/>
    <col min="10765" max="10765" width="8.5546875" style="5" bestFit="1" customWidth="1"/>
    <col min="10766" max="10766" width="9.109375" style="5"/>
    <col min="10767" max="10767" width="17.88671875" style="5" bestFit="1" customWidth="1"/>
    <col min="10768" max="11008" width="9.109375" style="5"/>
    <col min="11009" max="11009" width="9.5546875" style="5" customWidth="1"/>
    <col min="11010" max="11010" width="11.33203125" style="5" customWidth="1"/>
    <col min="11011" max="11016" width="10.33203125" style="5" customWidth="1"/>
    <col min="11017" max="11017" width="9.88671875" style="5" customWidth="1"/>
    <col min="11018" max="11018" width="11.5546875" style="5" bestFit="1" customWidth="1"/>
    <col min="11019" max="11019" width="9.109375" style="5"/>
    <col min="11020" max="11020" width="13.44140625" style="5" bestFit="1" customWidth="1"/>
    <col min="11021" max="11021" width="8.5546875" style="5" bestFit="1" customWidth="1"/>
    <col min="11022" max="11022" width="9.109375" style="5"/>
    <col min="11023" max="11023" width="17.88671875" style="5" bestFit="1" customWidth="1"/>
    <col min="11024" max="11264" width="9.109375" style="5"/>
    <col min="11265" max="11265" width="9.5546875" style="5" customWidth="1"/>
    <col min="11266" max="11266" width="11.33203125" style="5" customWidth="1"/>
    <col min="11267" max="11272" width="10.33203125" style="5" customWidth="1"/>
    <col min="11273" max="11273" width="9.88671875" style="5" customWidth="1"/>
    <col min="11274" max="11274" width="11.5546875" style="5" bestFit="1" customWidth="1"/>
    <col min="11275" max="11275" width="9.109375" style="5"/>
    <col min="11276" max="11276" width="13.44140625" style="5" bestFit="1" customWidth="1"/>
    <col min="11277" max="11277" width="8.5546875" style="5" bestFit="1" customWidth="1"/>
    <col min="11278" max="11278" width="9.109375" style="5"/>
    <col min="11279" max="11279" width="17.88671875" style="5" bestFit="1" customWidth="1"/>
    <col min="11280" max="11520" width="9.109375" style="5"/>
    <col min="11521" max="11521" width="9.5546875" style="5" customWidth="1"/>
    <col min="11522" max="11522" width="11.33203125" style="5" customWidth="1"/>
    <col min="11523" max="11528" width="10.33203125" style="5" customWidth="1"/>
    <col min="11529" max="11529" width="9.88671875" style="5" customWidth="1"/>
    <col min="11530" max="11530" width="11.5546875" style="5" bestFit="1" customWidth="1"/>
    <col min="11531" max="11531" width="9.109375" style="5"/>
    <col min="11532" max="11532" width="13.44140625" style="5" bestFit="1" customWidth="1"/>
    <col min="11533" max="11533" width="8.5546875" style="5" bestFit="1" customWidth="1"/>
    <col min="11534" max="11534" width="9.109375" style="5"/>
    <col min="11535" max="11535" width="17.88671875" style="5" bestFit="1" customWidth="1"/>
    <col min="11536" max="11776" width="9.109375" style="5"/>
    <col min="11777" max="11777" width="9.5546875" style="5" customWidth="1"/>
    <col min="11778" max="11778" width="11.33203125" style="5" customWidth="1"/>
    <col min="11779" max="11784" width="10.33203125" style="5" customWidth="1"/>
    <col min="11785" max="11785" width="9.88671875" style="5" customWidth="1"/>
    <col min="11786" max="11786" width="11.5546875" style="5" bestFit="1" customWidth="1"/>
    <col min="11787" max="11787" width="9.109375" style="5"/>
    <col min="11788" max="11788" width="13.44140625" style="5" bestFit="1" customWidth="1"/>
    <col min="11789" max="11789" width="8.5546875" style="5" bestFit="1" customWidth="1"/>
    <col min="11790" max="11790" width="9.109375" style="5"/>
    <col min="11791" max="11791" width="17.88671875" style="5" bestFit="1" customWidth="1"/>
    <col min="11792" max="12032" width="9.109375" style="5"/>
    <col min="12033" max="12033" width="9.5546875" style="5" customWidth="1"/>
    <col min="12034" max="12034" width="11.33203125" style="5" customWidth="1"/>
    <col min="12035" max="12040" width="10.33203125" style="5" customWidth="1"/>
    <col min="12041" max="12041" width="9.88671875" style="5" customWidth="1"/>
    <col min="12042" max="12042" width="11.5546875" style="5" bestFit="1" customWidth="1"/>
    <col min="12043" max="12043" width="9.109375" style="5"/>
    <col min="12044" max="12044" width="13.44140625" style="5" bestFit="1" customWidth="1"/>
    <col min="12045" max="12045" width="8.5546875" style="5" bestFit="1" customWidth="1"/>
    <col min="12046" max="12046" width="9.109375" style="5"/>
    <col min="12047" max="12047" width="17.88671875" style="5" bestFit="1" customWidth="1"/>
    <col min="12048" max="12288" width="9.109375" style="5"/>
    <col min="12289" max="12289" width="9.5546875" style="5" customWidth="1"/>
    <col min="12290" max="12290" width="11.33203125" style="5" customWidth="1"/>
    <col min="12291" max="12296" width="10.33203125" style="5" customWidth="1"/>
    <col min="12297" max="12297" width="9.88671875" style="5" customWidth="1"/>
    <col min="12298" max="12298" width="11.5546875" style="5" bestFit="1" customWidth="1"/>
    <col min="12299" max="12299" width="9.109375" style="5"/>
    <col min="12300" max="12300" width="13.44140625" style="5" bestFit="1" customWidth="1"/>
    <col min="12301" max="12301" width="8.5546875" style="5" bestFit="1" customWidth="1"/>
    <col min="12302" max="12302" width="9.109375" style="5"/>
    <col min="12303" max="12303" width="17.88671875" style="5" bestFit="1" customWidth="1"/>
    <col min="12304" max="12544" width="9.109375" style="5"/>
    <col min="12545" max="12545" width="9.5546875" style="5" customWidth="1"/>
    <col min="12546" max="12546" width="11.33203125" style="5" customWidth="1"/>
    <col min="12547" max="12552" width="10.33203125" style="5" customWidth="1"/>
    <col min="12553" max="12553" width="9.88671875" style="5" customWidth="1"/>
    <col min="12554" max="12554" width="11.5546875" style="5" bestFit="1" customWidth="1"/>
    <col min="12555" max="12555" width="9.109375" style="5"/>
    <col min="12556" max="12556" width="13.44140625" style="5" bestFit="1" customWidth="1"/>
    <col min="12557" max="12557" width="8.5546875" style="5" bestFit="1" customWidth="1"/>
    <col min="12558" max="12558" width="9.109375" style="5"/>
    <col min="12559" max="12559" width="17.88671875" style="5" bestFit="1" customWidth="1"/>
    <col min="12560" max="12800" width="9.109375" style="5"/>
    <col min="12801" max="12801" width="9.5546875" style="5" customWidth="1"/>
    <col min="12802" max="12802" width="11.33203125" style="5" customWidth="1"/>
    <col min="12803" max="12808" width="10.33203125" style="5" customWidth="1"/>
    <col min="12809" max="12809" width="9.88671875" style="5" customWidth="1"/>
    <col min="12810" max="12810" width="11.5546875" style="5" bestFit="1" customWidth="1"/>
    <col min="12811" max="12811" width="9.109375" style="5"/>
    <col min="12812" max="12812" width="13.44140625" style="5" bestFit="1" customWidth="1"/>
    <col min="12813" max="12813" width="8.5546875" style="5" bestFit="1" customWidth="1"/>
    <col min="12814" max="12814" width="9.109375" style="5"/>
    <col min="12815" max="12815" width="17.88671875" style="5" bestFit="1" customWidth="1"/>
    <col min="12816" max="13056" width="9.109375" style="5"/>
    <col min="13057" max="13057" width="9.5546875" style="5" customWidth="1"/>
    <col min="13058" max="13058" width="11.33203125" style="5" customWidth="1"/>
    <col min="13059" max="13064" width="10.33203125" style="5" customWidth="1"/>
    <col min="13065" max="13065" width="9.88671875" style="5" customWidth="1"/>
    <col min="13066" max="13066" width="11.5546875" style="5" bestFit="1" customWidth="1"/>
    <col min="13067" max="13067" width="9.109375" style="5"/>
    <col min="13068" max="13068" width="13.44140625" style="5" bestFit="1" customWidth="1"/>
    <col min="13069" max="13069" width="8.5546875" style="5" bestFit="1" customWidth="1"/>
    <col min="13070" max="13070" width="9.109375" style="5"/>
    <col min="13071" max="13071" width="17.88671875" style="5" bestFit="1" customWidth="1"/>
    <col min="13072" max="13312" width="9.109375" style="5"/>
    <col min="13313" max="13313" width="9.5546875" style="5" customWidth="1"/>
    <col min="13314" max="13314" width="11.33203125" style="5" customWidth="1"/>
    <col min="13315" max="13320" width="10.33203125" style="5" customWidth="1"/>
    <col min="13321" max="13321" width="9.88671875" style="5" customWidth="1"/>
    <col min="13322" max="13322" width="11.5546875" style="5" bestFit="1" customWidth="1"/>
    <col min="13323" max="13323" width="9.109375" style="5"/>
    <col min="13324" max="13324" width="13.44140625" style="5" bestFit="1" customWidth="1"/>
    <col min="13325" max="13325" width="8.5546875" style="5" bestFit="1" customWidth="1"/>
    <col min="13326" max="13326" width="9.109375" style="5"/>
    <col min="13327" max="13327" width="17.88671875" style="5" bestFit="1" customWidth="1"/>
    <col min="13328" max="13568" width="9.109375" style="5"/>
    <col min="13569" max="13569" width="9.5546875" style="5" customWidth="1"/>
    <col min="13570" max="13570" width="11.33203125" style="5" customWidth="1"/>
    <col min="13571" max="13576" width="10.33203125" style="5" customWidth="1"/>
    <col min="13577" max="13577" width="9.88671875" style="5" customWidth="1"/>
    <col min="13578" max="13578" width="11.5546875" style="5" bestFit="1" customWidth="1"/>
    <col min="13579" max="13579" width="9.109375" style="5"/>
    <col min="13580" max="13580" width="13.44140625" style="5" bestFit="1" customWidth="1"/>
    <col min="13581" max="13581" width="8.5546875" style="5" bestFit="1" customWidth="1"/>
    <col min="13582" max="13582" width="9.109375" style="5"/>
    <col min="13583" max="13583" width="17.88671875" style="5" bestFit="1" customWidth="1"/>
    <col min="13584" max="13824" width="9.109375" style="5"/>
    <col min="13825" max="13825" width="9.5546875" style="5" customWidth="1"/>
    <col min="13826" max="13826" width="11.33203125" style="5" customWidth="1"/>
    <col min="13827" max="13832" width="10.33203125" style="5" customWidth="1"/>
    <col min="13833" max="13833" width="9.88671875" style="5" customWidth="1"/>
    <col min="13834" max="13834" width="11.5546875" style="5" bestFit="1" customWidth="1"/>
    <col min="13835" max="13835" width="9.109375" style="5"/>
    <col min="13836" max="13836" width="13.44140625" style="5" bestFit="1" customWidth="1"/>
    <col min="13837" max="13837" width="8.5546875" style="5" bestFit="1" customWidth="1"/>
    <col min="13838" max="13838" width="9.109375" style="5"/>
    <col min="13839" max="13839" width="17.88671875" style="5" bestFit="1" customWidth="1"/>
    <col min="13840" max="14080" width="9.109375" style="5"/>
    <col min="14081" max="14081" width="9.5546875" style="5" customWidth="1"/>
    <col min="14082" max="14082" width="11.33203125" style="5" customWidth="1"/>
    <col min="14083" max="14088" width="10.33203125" style="5" customWidth="1"/>
    <col min="14089" max="14089" width="9.88671875" style="5" customWidth="1"/>
    <col min="14090" max="14090" width="11.5546875" style="5" bestFit="1" customWidth="1"/>
    <col min="14091" max="14091" width="9.109375" style="5"/>
    <col min="14092" max="14092" width="13.44140625" style="5" bestFit="1" customWidth="1"/>
    <col min="14093" max="14093" width="8.5546875" style="5" bestFit="1" customWidth="1"/>
    <col min="14094" max="14094" width="9.109375" style="5"/>
    <col min="14095" max="14095" width="17.88671875" style="5" bestFit="1" customWidth="1"/>
    <col min="14096" max="14336" width="9.109375" style="5"/>
    <col min="14337" max="14337" width="9.5546875" style="5" customWidth="1"/>
    <col min="14338" max="14338" width="11.33203125" style="5" customWidth="1"/>
    <col min="14339" max="14344" width="10.33203125" style="5" customWidth="1"/>
    <col min="14345" max="14345" width="9.88671875" style="5" customWidth="1"/>
    <col min="14346" max="14346" width="11.5546875" style="5" bestFit="1" customWidth="1"/>
    <col min="14347" max="14347" width="9.109375" style="5"/>
    <col min="14348" max="14348" width="13.44140625" style="5" bestFit="1" customWidth="1"/>
    <col min="14349" max="14349" width="8.5546875" style="5" bestFit="1" customWidth="1"/>
    <col min="14350" max="14350" width="9.109375" style="5"/>
    <col min="14351" max="14351" width="17.88671875" style="5" bestFit="1" customWidth="1"/>
    <col min="14352" max="14592" width="9.109375" style="5"/>
    <col min="14593" max="14593" width="9.5546875" style="5" customWidth="1"/>
    <col min="14594" max="14594" width="11.33203125" style="5" customWidth="1"/>
    <col min="14595" max="14600" width="10.33203125" style="5" customWidth="1"/>
    <col min="14601" max="14601" width="9.88671875" style="5" customWidth="1"/>
    <col min="14602" max="14602" width="11.5546875" style="5" bestFit="1" customWidth="1"/>
    <col min="14603" max="14603" width="9.109375" style="5"/>
    <col min="14604" max="14604" width="13.44140625" style="5" bestFit="1" customWidth="1"/>
    <col min="14605" max="14605" width="8.5546875" style="5" bestFit="1" customWidth="1"/>
    <col min="14606" max="14606" width="9.109375" style="5"/>
    <col min="14607" max="14607" width="17.88671875" style="5" bestFit="1" customWidth="1"/>
    <col min="14608" max="14848" width="9.109375" style="5"/>
    <col min="14849" max="14849" width="9.5546875" style="5" customWidth="1"/>
    <col min="14850" max="14850" width="11.33203125" style="5" customWidth="1"/>
    <col min="14851" max="14856" width="10.33203125" style="5" customWidth="1"/>
    <col min="14857" max="14857" width="9.88671875" style="5" customWidth="1"/>
    <col min="14858" max="14858" width="11.5546875" style="5" bestFit="1" customWidth="1"/>
    <col min="14859" max="14859" width="9.109375" style="5"/>
    <col min="14860" max="14860" width="13.44140625" style="5" bestFit="1" customWidth="1"/>
    <col min="14861" max="14861" width="8.5546875" style="5" bestFit="1" customWidth="1"/>
    <col min="14862" max="14862" width="9.109375" style="5"/>
    <col min="14863" max="14863" width="17.88671875" style="5" bestFit="1" customWidth="1"/>
    <col min="14864" max="15104" width="9.109375" style="5"/>
    <col min="15105" max="15105" width="9.5546875" style="5" customWidth="1"/>
    <col min="15106" max="15106" width="11.33203125" style="5" customWidth="1"/>
    <col min="15107" max="15112" width="10.33203125" style="5" customWidth="1"/>
    <col min="15113" max="15113" width="9.88671875" style="5" customWidth="1"/>
    <col min="15114" max="15114" width="11.5546875" style="5" bestFit="1" customWidth="1"/>
    <col min="15115" max="15115" width="9.109375" style="5"/>
    <col min="15116" max="15116" width="13.44140625" style="5" bestFit="1" customWidth="1"/>
    <col min="15117" max="15117" width="8.5546875" style="5" bestFit="1" customWidth="1"/>
    <col min="15118" max="15118" width="9.109375" style="5"/>
    <col min="15119" max="15119" width="17.88671875" style="5" bestFit="1" customWidth="1"/>
    <col min="15120" max="15360" width="9.109375" style="5"/>
    <col min="15361" max="15361" width="9.5546875" style="5" customWidth="1"/>
    <col min="15362" max="15362" width="11.33203125" style="5" customWidth="1"/>
    <col min="15363" max="15368" width="10.33203125" style="5" customWidth="1"/>
    <col min="15369" max="15369" width="9.88671875" style="5" customWidth="1"/>
    <col min="15370" max="15370" width="11.5546875" style="5" bestFit="1" customWidth="1"/>
    <col min="15371" max="15371" width="9.109375" style="5"/>
    <col min="15372" max="15372" width="13.44140625" style="5" bestFit="1" customWidth="1"/>
    <col min="15373" max="15373" width="8.5546875" style="5" bestFit="1" customWidth="1"/>
    <col min="15374" max="15374" width="9.109375" style="5"/>
    <col min="15375" max="15375" width="17.88671875" style="5" bestFit="1" customWidth="1"/>
    <col min="15376" max="15616" width="9.109375" style="5"/>
    <col min="15617" max="15617" width="9.5546875" style="5" customWidth="1"/>
    <col min="15618" max="15618" width="11.33203125" style="5" customWidth="1"/>
    <col min="15619" max="15624" width="10.33203125" style="5" customWidth="1"/>
    <col min="15625" max="15625" width="9.88671875" style="5" customWidth="1"/>
    <col min="15626" max="15626" width="11.5546875" style="5" bestFit="1" customWidth="1"/>
    <col min="15627" max="15627" width="9.109375" style="5"/>
    <col min="15628" max="15628" width="13.44140625" style="5" bestFit="1" customWidth="1"/>
    <col min="15629" max="15629" width="8.5546875" style="5" bestFit="1" customWidth="1"/>
    <col min="15630" max="15630" width="9.109375" style="5"/>
    <col min="15631" max="15631" width="17.88671875" style="5" bestFit="1" customWidth="1"/>
    <col min="15632" max="15872" width="9.109375" style="5"/>
    <col min="15873" max="15873" width="9.5546875" style="5" customWidth="1"/>
    <col min="15874" max="15874" width="11.33203125" style="5" customWidth="1"/>
    <col min="15875" max="15880" width="10.33203125" style="5" customWidth="1"/>
    <col min="15881" max="15881" width="9.88671875" style="5" customWidth="1"/>
    <col min="15882" max="15882" width="11.5546875" style="5" bestFit="1" customWidth="1"/>
    <col min="15883" max="15883" width="9.109375" style="5"/>
    <col min="15884" max="15884" width="13.44140625" style="5" bestFit="1" customWidth="1"/>
    <col min="15885" max="15885" width="8.5546875" style="5" bestFit="1" customWidth="1"/>
    <col min="15886" max="15886" width="9.109375" style="5"/>
    <col min="15887" max="15887" width="17.88671875" style="5" bestFit="1" customWidth="1"/>
    <col min="15888" max="16128" width="9.109375" style="5"/>
    <col min="16129" max="16129" width="9.5546875" style="5" customWidth="1"/>
    <col min="16130" max="16130" width="11.33203125" style="5" customWidth="1"/>
    <col min="16131" max="16136" width="10.33203125" style="5" customWidth="1"/>
    <col min="16137" max="16137" width="9.88671875" style="5" customWidth="1"/>
    <col min="16138" max="16138" width="11.5546875" style="5" bestFit="1" customWidth="1"/>
    <col min="16139" max="16139" width="9.109375" style="5"/>
    <col min="16140" max="16140" width="13.44140625" style="5" bestFit="1" customWidth="1"/>
    <col min="16141" max="16141" width="8.5546875" style="5" bestFit="1" customWidth="1"/>
    <col min="16142" max="16142" width="9.109375" style="5"/>
    <col min="16143" max="16143" width="17.88671875" style="5" bestFit="1" customWidth="1"/>
    <col min="16144" max="16384" width="9.109375" style="5"/>
  </cols>
  <sheetData>
    <row r="1" spans="2:154" ht="14.4" x14ac:dyDescent="0.3">
      <c r="B1" s="1" t="s">
        <v>0</v>
      </c>
      <c r="C1" s="1" t="s">
        <v>1</v>
      </c>
      <c r="D1" s="1" t="s">
        <v>21</v>
      </c>
    </row>
    <row r="2" spans="2:154" ht="14.4" x14ac:dyDescent="0.3">
      <c r="B2" t="s">
        <v>6</v>
      </c>
      <c r="C2">
        <v>0.25</v>
      </c>
      <c r="D2">
        <v>0.55000000000000004</v>
      </c>
      <c r="I2" t="s">
        <v>6</v>
      </c>
      <c r="J2">
        <v>9</v>
      </c>
      <c r="K2">
        <v>9.1999999999999993</v>
      </c>
      <c r="P2" t="s">
        <v>10</v>
      </c>
      <c r="Q2">
        <v>0.3</v>
      </c>
      <c r="R2" s="3">
        <v>0.65</v>
      </c>
      <c r="W2" t="s">
        <v>11</v>
      </c>
      <c r="X2">
        <v>0.3</v>
      </c>
      <c r="Y2">
        <v>0.75</v>
      </c>
      <c r="AD2" t="s">
        <v>11</v>
      </c>
      <c r="AE2">
        <v>6</v>
      </c>
      <c r="AF2">
        <v>6.45</v>
      </c>
      <c r="AK2" t="s">
        <v>12</v>
      </c>
      <c r="AL2">
        <v>1</v>
      </c>
      <c r="AM2">
        <v>1.45</v>
      </c>
      <c r="AR2" t="s">
        <v>12</v>
      </c>
      <c r="AS2">
        <v>3</v>
      </c>
      <c r="AT2">
        <v>3.45</v>
      </c>
      <c r="AY2" t="s">
        <v>12</v>
      </c>
      <c r="AZ2">
        <v>7</v>
      </c>
      <c r="BA2">
        <v>7.45</v>
      </c>
      <c r="BF2" t="s">
        <v>13</v>
      </c>
      <c r="BG2">
        <v>1</v>
      </c>
      <c r="BH2">
        <v>1.45</v>
      </c>
      <c r="BM2" t="s">
        <v>13</v>
      </c>
      <c r="BN2">
        <v>4</v>
      </c>
      <c r="BO2">
        <v>4.45</v>
      </c>
      <c r="BT2" t="s">
        <v>13</v>
      </c>
      <c r="BU2">
        <v>10</v>
      </c>
      <c r="BV2">
        <v>10.5</v>
      </c>
      <c r="CA2" t="s">
        <v>14</v>
      </c>
      <c r="CB2">
        <v>1</v>
      </c>
      <c r="CC2">
        <v>1.45</v>
      </c>
      <c r="CH2" t="s">
        <v>14</v>
      </c>
      <c r="CI2">
        <v>5</v>
      </c>
      <c r="CJ2">
        <v>5.45</v>
      </c>
      <c r="CO2" t="s">
        <v>14</v>
      </c>
      <c r="CP2">
        <v>11.5</v>
      </c>
      <c r="CQ2">
        <v>11.95</v>
      </c>
      <c r="CV2" t="s">
        <v>15</v>
      </c>
      <c r="CW2">
        <v>0.4</v>
      </c>
      <c r="DC2" t="s">
        <v>16</v>
      </c>
      <c r="DD2">
        <v>0.1</v>
      </c>
      <c r="DJ2" t="s">
        <v>17</v>
      </c>
      <c r="DK2">
        <v>0.5</v>
      </c>
      <c r="DL2">
        <v>0.6</v>
      </c>
      <c r="DQ2" t="s">
        <v>17</v>
      </c>
      <c r="DR2">
        <v>3</v>
      </c>
      <c r="DS2">
        <v>3.2</v>
      </c>
      <c r="DX2" t="s">
        <v>18</v>
      </c>
      <c r="DY2">
        <v>1.5</v>
      </c>
      <c r="DZ2" s="3">
        <v>2</v>
      </c>
      <c r="EE2" t="s">
        <v>18</v>
      </c>
      <c r="EF2">
        <v>3</v>
      </c>
      <c r="EG2">
        <v>3.5</v>
      </c>
      <c r="EL2" t="s">
        <v>19</v>
      </c>
      <c r="EM2">
        <v>0.1</v>
      </c>
      <c r="ES2" t="s">
        <v>19</v>
      </c>
      <c r="ET2">
        <v>0.3</v>
      </c>
      <c r="EU2">
        <v>0.8</v>
      </c>
    </row>
    <row r="3" spans="2:154" ht="14.4" x14ac:dyDescent="0.3">
      <c r="B3" t="s">
        <v>22</v>
      </c>
      <c r="I3"/>
      <c r="J3"/>
      <c r="K3"/>
    </row>
    <row r="4" spans="2:154" ht="15" thickBot="1" x14ac:dyDescent="0.35">
      <c r="B4" s="4"/>
      <c r="I4"/>
      <c r="J4"/>
      <c r="K4"/>
    </row>
    <row r="5" spans="2:154" ht="16.8" thickTop="1" thickBot="1" x14ac:dyDescent="0.3">
      <c r="B5" s="7" t="s">
        <v>31</v>
      </c>
      <c r="C5" s="8" t="s">
        <v>32</v>
      </c>
      <c r="D5" s="8" t="s">
        <v>33</v>
      </c>
      <c r="E5" s="8" t="s">
        <v>34</v>
      </c>
      <c r="F5" s="8" t="s">
        <v>28</v>
      </c>
      <c r="G5" s="9" t="s">
        <v>26</v>
      </c>
      <c r="I5" s="7" t="s">
        <v>31</v>
      </c>
      <c r="J5" s="8" t="s">
        <v>32</v>
      </c>
      <c r="K5" s="8" t="s">
        <v>33</v>
      </c>
      <c r="L5" s="8" t="s">
        <v>34</v>
      </c>
      <c r="M5" s="8" t="s">
        <v>28</v>
      </c>
      <c r="N5" s="9" t="s">
        <v>26</v>
      </c>
      <c r="P5" s="7" t="s">
        <v>31</v>
      </c>
      <c r="Q5" s="8" t="s">
        <v>32</v>
      </c>
      <c r="R5" s="8" t="s">
        <v>33</v>
      </c>
      <c r="S5" s="8" t="s">
        <v>34</v>
      </c>
      <c r="T5" s="8" t="s">
        <v>28</v>
      </c>
      <c r="U5" s="9" t="s">
        <v>26</v>
      </c>
      <c r="W5" s="7" t="s">
        <v>31</v>
      </c>
      <c r="X5" s="8" t="s">
        <v>32</v>
      </c>
      <c r="Y5" s="8" t="s">
        <v>33</v>
      </c>
      <c r="Z5" s="8" t="s">
        <v>34</v>
      </c>
      <c r="AA5" s="8" t="s">
        <v>28</v>
      </c>
      <c r="AB5" s="9" t="s">
        <v>26</v>
      </c>
      <c r="AD5" s="7" t="s">
        <v>31</v>
      </c>
      <c r="AE5" s="8" t="s">
        <v>32</v>
      </c>
      <c r="AF5" s="8" t="s">
        <v>33</v>
      </c>
      <c r="AG5" s="8" t="s">
        <v>34</v>
      </c>
      <c r="AH5" s="8" t="s">
        <v>28</v>
      </c>
      <c r="AI5" s="9" t="s">
        <v>26</v>
      </c>
      <c r="AK5" s="7" t="s">
        <v>31</v>
      </c>
      <c r="AL5" s="8" t="s">
        <v>32</v>
      </c>
      <c r="AM5" s="8" t="s">
        <v>33</v>
      </c>
      <c r="AN5" s="8" t="s">
        <v>34</v>
      </c>
      <c r="AO5" s="8" t="s">
        <v>28</v>
      </c>
      <c r="AP5" s="9" t="s">
        <v>26</v>
      </c>
      <c r="AR5" s="7" t="s">
        <v>31</v>
      </c>
      <c r="AS5" s="8" t="s">
        <v>32</v>
      </c>
      <c r="AT5" s="8" t="s">
        <v>33</v>
      </c>
      <c r="AU5" s="8" t="s">
        <v>34</v>
      </c>
      <c r="AV5" s="8" t="s">
        <v>28</v>
      </c>
      <c r="AW5" s="9" t="s">
        <v>26</v>
      </c>
      <c r="AY5" s="7" t="s">
        <v>31</v>
      </c>
      <c r="AZ5" s="8" t="s">
        <v>32</v>
      </c>
      <c r="BA5" s="8" t="s">
        <v>33</v>
      </c>
      <c r="BB5" s="8" t="s">
        <v>34</v>
      </c>
      <c r="BC5" s="8" t="s">
        <v>28</v>
      </c>
      <c r="BD5" s="9" t="s">
        <v>26</v>
      </c>
      <c r="BF5" s="7" t="s">
        <v>31</v>
      </c>
      <c r="BG5" s="8" t="s">
        <v>32</v>
      </c>
      <c r="BH5" s="8" t="s">
        <v>33</v>
      </c>
      <c r="BI5" s="8" t="s">
        <v>34</v>
      </c>
      <c r="BJ5" s="8" t="s">
        <v>28</v>
      </c>
      <c r="BK5" s="9" t="s">
        <v>26</v>
      </c>
      <c r="BM5" s="7" t="s">
        <v>31</v>
      </c>
      <c r="BN5" s="8" t="s">
        <v>32</v>
      </c>
      <c r="BO5" s="8" t="s">
        <v>33</v>
      </c>
      <c r="BP5" s="8" t="s">
        <v>34</v>
      </c>
      <c r="BQ5" s="8" t="s">
        <v>28</v>
      </c>
      <c r="BR5" s="9" t="s">
        <v>26</v>
      </c>
      <c r="BT5" s="7" t="s">
        <v>31</v>
      </c>
      <c r="BU5" s="8" t="s">
        <v>32</v>
      </c>
      <c r="BV5" s="8" t="s">
        <v>33</v>
      </c>
      <c r="BW5" s="8" t="s">
        <v>34</v>
      </c>
      <c r="BX5" s="8" t="s">
        <v>28</v>
      </c>
      <c r="BY5" s="9" t="s">
        <v>26</v>
      </c>
      <c r="CA5" s="7" t="s">
        <v>31</v>
      </c>
      <c r="CB5" s="8" t="s">
        <v>32</v>
      </c>
      <c r="CC5" s="8" t="s">
        <v>33</v>
      </c>
      <c r="CD5" s="8" t="s">
        <v>34</v>
      </c>
      <c r="CE5" s="8" t="s">
        <v>28</v>
      </c>
      <c r="CF5" s="9" t="s">
        <v>26</v>
      </c>
      <c r="CH5" s="7" t="s">
        <v>31</v>
      </c>
      <c r="CI5" s="8" t="s">
        <v>32</v>
      </c>
      <c r="CJ5" s="8" t="s">
        <v>33</v>
      </c>
      <c r="CK5" s="8" t="s">
        <v>34</v>
      </c>
      <c r="CL5" s="8" t="s">
        <v>28</v>
      </c>
      <c r="CM5" s="9" t="s">
        <v>26</v>
      </c>
      <c r="CO5" s="7" t="s">
        <v>31</v>
      </c>
      <c r="CP5" s="8" t="s">
        <v>32</v>
      </c>
      <c r="CQ5" s="8" t="s">
        <v>33</v>
      </c>
      <c r="CR5" s="8" t="s">
        <v>34</v>
      </c>
      <c r="CS5" s="8" t="s">
        <v>28</v>
      </c>
      <c r="CT5" s="9" t="s">
        <v>26</v>
      </c>
      <c r="CV5" s="7" t="s">
        <v>31</v>
      </c>
      <c r="CW5" s="8" t="s">
        <v>32</v>
      </c>
      <c r="CX5" s="8" t="s">
        <v>33</v>
      </c>
      <c r="CY5" s="8" t="s">
        <v>34</v>
      </c>
      <c r="CZ5" s="8" t="s">
        <v>28</v>
      </c>
      <c r="DA5" s="9" t="s">
        <v>26</v>
      </c>
      <c r="DC5" s="7" t="s">
        <v>31</v>
      </c>
      <c r="DD5" s="8" t="s">
        <v>32</v>
      </c>
      <c r="DE5" s="8" t="s">
        <v>33</v>
      </c>
      <c r="DF5" s="8" t="s">
        <v>34</v>
      </c>
      <c r="DG5" s="8" t="s">
        <v>28</v>
      </c>
      <c r="DH5" s="9" t="s">
        <v>26</v>
      </c>
      <c r="DJ5" s="7" t="s">
        <v>31</v>
      </c>
      <c r="DK5" s="8" t="s">
        <v>32</v>
      </c>
      <c r="DL5" s="8" t="s">
        <v>33</v>
      </c>
      <c r="DM5" s="8" t="s">
        <v>34</v>
      </c>
      <c r="DN5" s="8" t="s">
        <v>28</v>
      </c>
      <c r="DO5" s="9" t="s">
        <v>26</v>
      </c>
      <c r="DQ5" s="7" t="s">
        <v>31</v>
      </c>
      <c r="DR5" s="8" t="s">
        <v>32</v>
      </c>
      <c r="DS5" s="8" t="s">
        <v>33</v>
      </c>
      <c r="DT5" s="8" t="s">
        <v>34</v>
      </c>
      <c r="DU5" s="8" t="s">
        <v>28</v>
      </c>
      <c r="DV5" s="9" t="s">
        <v>26</v>
      </c>
      <c r="DX5" s="7" t="s">
        <v>31</v>
      </c>
      <c r="DY5" s="8" t="s">
        <v>32</v>
      </c>
      <c r="DZ5" s="8" t="s">
        <v>33</v>
      </c>
      <c r="EA5" s="8" t="s">
        <v>34</v>
      </c>
      <c r="EB5" s="8" t="s">
        <v>28</v>
      </c>
      <c r="EC5" s="9" t="s">
        <v>26</v>
      </c>
      <c r="EE5" s="7" t="s">
        <v>31</v>
      </c>
      <c r="EF5" s="8" t="s">
        <v>32</v>
      </c>
      <c r="EG5" s="8" t="s">
        <v>33</v>
      </c>
      <c r="EH5" s="8" t="s">
        <v>34</v>
      </c>
      <c r="EI5" s="8" t="s">
        <v>28</v>
      </c>
      <c r="EJ5" s="9" t="s">
        <v>26</v>
      </c>
      <c r="EL5" s="7" t="s">
        <v>31</v>
      </c>
      <c r="EM5" s="8" t="s">
        <v>32</v>
      </c>
      <c r="EN5" s="8" t="s">
        <v>33</v>
      </c>
      <c r="EO5" s="8" t="s">
        <v>34</v>
      </c>
      <c r="EP5" s="8" t="s">
        <v>28</v>
      </c>
      <c r="EQ5" s="9" t="s">
        <v>26</v>
      </c>
      <c r="ES5" s="7" t="s">
        <v>31</v>
      </c>
      <c r="ET5" s="8" t="s">
        <v>32</v>
      </c>
      <c r="EU5" s="8" t="s">
        <v>33</v>
      </c>
      <c r="EV5" s="8" t="s">
        <v>34</v>
      </c>
      <c r="EW5" s="8" t="s">
        <v>28</v>
      </c>
      <c r="EX5" s="9" t="s">
        <v>26</v>
      </c>
    </row>
    <row r="6" spans="2:154" x14ac:dyDescent="0.25">
      <c r="B6" s="31">
        <v>125</v>
      </c>
      <c r="C6" s="10">
        <v>100</v>
      </c>
      <c r="D6" s="11"/>
      <c r="E6" s="11"/>
      <c r="F6" s="11"/>
      <c r="G6" s="12"/>
      <c r="I6" s="31">
        <v>125</v>
      </c>
      <c r="J6" s="10">
        <v>100</v>
      </c>
      <c r="K6" s="11"/>
      <c r="L6" s="11"/>
      <c r="M6" s="11"/>
      <c r="N6" s="12"/>
      <c r="P6" s="31">
        <v>125</v>
      </c>
      <c r="Q6" s="10">
        <v>100</v>
      </c>
      <c r="R6" s="11"/>
      <c r="S6" s="11"/>
      <c r="T6" s="11"/>
      <c r="U6" s="12"/>
      <c r="W6" s="31">
        <v>125</v>
      </c>
      <c r="X6" s="10">
        <v>100</v>
      </c>
      <c r="Y6" s="11"/>
      <c r="Z6" s="11"/>
      <c r="AA6" s="11"/>
      <c r="AB6" s="12"/>
      <c r="AD6" s="31">
        <v>125</v>
      </c>
      <c r="AE6" s="10">
        <v>100</v>
      </c>
      <c r="AF6" s="11"/>
      <c r="AG6" s="11"/>
      <c r="AH6" s="11"/>
      <c r="AI6" s="12"/>
      <c r="AK6" s="31">
        <v>125</v>
      </c>
      <c r="AL6" s="10">
        <v>100</v>
      </c>
      <c r="AM6" s="11"/>
      <c r="AN6" s="11"/>
      <c r="AO6" s="11"/>
      <c r="AP6" s="12"/>
      <c r="AR6" s="31">
        <v>125</v>
      </c>
      <c r="AS6" s="10">
        <v>100</v>
      </c>
      <c r="AT6" s="11"/>
      <c r="AU6" s="11"/>
      <c r="AV6" s="11"/>
      <c r="AW6" s="12"/>
      <c r="AY6" s="31">
        <v>125</v>
      </c>
      <c r="AZ6" s="10">
        <v>100</v>
      </c>
      <c r="BA6" s="11"/>
      <c r="BB6" s="11"/>
      <c r="BC6" s="11"/>
      <c r="BD6" s="12"/>
      <c r="BF6" s="31">
        <v>125</v>
      </c>
      <c r="BG6" s="10">
        <v>100</v>
      </c>
      <c r="BH6" s="11"/>
      <c r="BI6" s="11"/>
      <c r="BJ6" s="11"/>
      <c r="BK6" s="12"/>
      <c r="BM6" s="31">
        <v>125</v>
      </c>
      <c r="BN6" s="10">
        <v>100</v>
      </c>
      <c r="BO6" s="11"/>
      <c r="BP6" s="11"/>
      <c r="BQ6" s="11"/>
      <c r="BR6" s="12"/>
      <c r="BT6" s="31">
        <v>125</v>
      </c>
      <c r="BU6" s="10">
        <v>100</v>
      </c>
      <c r="BV6" s="11"/>
      <c r="BW6" s="11"/>
      <c r="BX6" s="11"/>
      <c r="BY6" s="12"/>
      <c r="CA6" s="31">
        <v>125</v>
      </c>
      <c r="CB6" s="10">
        <v>100</v>
      </c>
      <c r="CC6" s="11"/>
      <c r="CD6" s="11"/>
      <c r="CE6" s="11"/>
      <c r="CF6" s="12"/>
      <c r="CH6" s="31">
        <v>125</v>
      </c>
      <c r="CI6" s="10">
        <v>100</v>
      </c>
      <c r="CJ6" s="11"/>
      <c r="CK6" s="11"/>
      <c r="CL6" s="11"/>
      <c r="CM6" s="12"/>
      <c r="CO6" s="31">
        <v>125</v>
      </c>
      <c r="CP6" s="10">
        <v>100</v>
      </c>
      <c r="CQ6" s="11"/>
      <c r="CR6" s="11"/>
      <c r="CS6" s="11"/>
      <c r="CT6" s="12"/>
      <c r="CV6" s="31">
        <v>125</v>
      </c>
      <c r="CW6" s="10">
        <v>100</v>
      </c>
      <c r="CX6" s="11"/>
      <c r="CY6" s="11"/>
      <c r="CZ6" s="11"/>
      <c r="DA6" s="12"/>
      <c r="DC6" s="31">
        <v>125</v>
      </c>
      <c r="DD6" s="10">
        <v>100</v>
      </c>
      <c r="DE6" s="11"/>
      <c r="DF6" s="11"/>
      <c r="DG6" s="11"/>
      <c r="DH6" s="12"/>
      <c r="DJ6" s="31">
        <v>125</v>
      </c>
      <c r="DK6" s="10">
        <v>100</v>
      </c>
      <c r="DL6" s="11"/>
      <c r="DM6" s="11"/>
      <c r="DN6" s="11"/>
      <c r="DO6" s="12"/>
      <c r="DQ6" s="31">
        <v>125</v>
      </c>
      <c r="DR6" s="10">
        <v>100</v>
      </c>
      <c r="DS6" s="11"/>
      <c r="DT6" s="11"/>
      <c r="DU6" s="11"/>
      <c r="DV6" s="12"/>
      <c r="DX6" s="31">
        <v>125</v>
      </c>
      <c r="DY6" s="10">
        <v>100</v>
      </c>
      <c r="DZ6" s="11"/>
      <c r="EA6" s="11"/>
      <c r="EB6" s="11"/>
      <c r="EC6" s="12"/>
      <c r="EE6" s="31">
        <v>125</v>
      </c>
      <c r="EF6" s="10">
        <v>100</v>
      </c>
      <c r="EG6" s="11"/>
      <c r="EH6" s="11"/>
      <c r="EI6" s="11"/>
      <c r="EJ6" s="12"/>
      <c r="EL6" s="31">
        <v>125</v>
      </c>
      <c r="EM6" s="10">
        <v>100</v>
      </c>
      <c r="EN6" s="11"/>
      <c r="EO6" s="11"/>
      <c r="EP6" s="11"/>
      <c r="EQ6" s="12"/>
      <c r="ES6" s="31">
        <v>125</v>
      </c>
      <c r="ET6" s="10">
        <v>100</v>
      </c>
      <c r="EU6" s="11"/>
      <c r="EV6" s="11"/>
      <c r="EW6" s="11"/>
      <c r="EX6" s="12"/>
    </row>
    <row r="7" spans="2:154" x14ac:dyDescent="0.25">
      <c r="B7" s="32">
        <v>75</v>
      </c>
      <c r="C7" s="13">
        <v>100</v>
      </c>
      <c r="D7" s="14">
        <f>C6-C7</f>
        <v>0</v>
      </c>
      <c r="E7" s="30">
        <f t="shared" ref="E7" si="0">6/SQRT(B6*B7)</f>
        <v>6.196773353931867E-2</v>
      </c>
      <c r="F7" s="15">
        <v>1.25</v>
      </c>
      <c r="G7" s="16">
        <f t="shared" ref="G7" si="1">(D7/100)*(E7^2)*F7</f>
        <v>0</v>
      </c>
      <c r="I7" s="32">
        <v>75</v>
      </c>
      <c r="J7" s="13">
        <v>100</v>
      </c>
      <c r="K7" s="14">
        <f>J6-J7</f>
        <v>0</v>
      </c>
      <c r="L7" s="30">
        <f t="shared" ref="L7" si="2">6/SQRT(I6*I7)</f>
        <v>6.196773353931867E-2</v>
      </c>
      <c r="M7" s="15">
        <v>1.25</v>
      </c>
      <c r="N7" s="16">
        <f t="shared" ref="N7" si="3">(K7/100)*(L7^2)*M7</f>
        <v>0</v>
      </c>
      <c r="P7" s="32">
        <v>75</v>
      </c>
      <c r="Q7" s="13">
        <v>100</v>
      </c>
      <c r="R7" s="14">
        <f>Q6-Q7</f>
        <v>0</v>
      </c>
      <c r="S7" s="30">
        <f t="shared" ref="S7" si="4">6/SQRT(P6*P7)</f>
        <v>6.196773353931867E-2</v>
      </c>
      <c r="T7" s="15">
        <v>1.25</v>
      </c>
      <c r="U7" s="16">
        <f t="shared" ref="U7" si="5">(R7/100)*(S7^2)*T7</f>
        <v>0</v>
      </c>
      <c r="W7" s="32">
        <v>75</v>
      </c>
      <c r="X7" s="13">
        <v>100</v>
      </c>
      <c r="Y7" s="14">
        <f>X6-X7</f>
        <v>0</v>
      </c>
      <c r="Z7" s="30">
        <f t="shared" ref="Z7" si="6">6/SQRT(W6*W7)</f>
        <v>6.196773353931867E-2</v>
      </c>
      <c r="AA7" s="15">
        <v>1.25</v>
      </c>
      <c r="AB7" s="16">
        <f t="shared" ref="AB7" si="7">(Y7/100)*(Z7^2)*AA7</f>
        <v>0</v>
      </c>
      <c r="AD7" s="32">
        <v>75</v>
      </c>
      <c r="AE7" s="13">
        <v>100</v>
      </c>
      <c r="AF7" s="14">
        <f>AE6-AE7</f>
        <v>0</v>
      </c>
      <c r="AG7" s="30">
        <f t="shared" ref="AG7" si="8">6/SQRT(AD6*AD7)</f>
        <v>6.196773353931867E-2</v>
      </c>
      <c r="AH7" s="15">
        <v>1.25</v>
      </c>
      <c r="AI7" s="16">
        <f t="shared" ref="AI7" si="9">(AF7/100)*(AG7^2)*AH7</f>
        <v>0</v>
      </c>
      <c r="AK7" s="32">
        <v>75</v>
      </c>
      <c r="AL7" s="13">
        <v>56</v>
      </c>
      <c r="AM7" s="14">
        <f>AL6-AL7</f>
        <v>44</v>
      </c>
      <c r="AN7" s="30">
        <f t="shared" ref="AN7" si="10">6/SQRT(AK6*AK7)</f>
        <v>6.196773353931867E-2</v>
      </c>
      <c r="AO7" s="15">
        <v>1.25</v>
      </c>
      <c r="AP7" s="16">
        <f t="shared" ref="AP7" si="11">(AM7/100)*(AN7^2)*AO7</f>
        <v>2.1120000000000002E-3</v>
      </c>
      <c r="AR7" s="32">
        <v>75</v>
      </c>
      <c r="AS7" s="13">
        <v>100</v>
      </c>
      <c r="AT7" s="14">
        <f>AS6-AS7</f>
        <v>0</v>
      </c>
      <c r="AU7" s="30">
        <f t="shared" ref="AU7" si="12">6/SQRT(AR6*AR7)</f>
        <v>6.196773353931867E-2</v>
      </c>
      <c r="AV7" s="15">
        <v>1.25</v>
      </c>
      <c r="AW7" s="16">
        <f t="shared" ref="AW7" si="13">(AT7/100)*(AU7^2)*AV7</f>
        <v>0</v>
      </c>
      <c r="AY7" s="32">
        <v>75</v>
      </c>
      <c r="AZ7" s="13">
        <v>100</v>
      </c>
      <c r="BA7" s="14">
        <f>AZ6-AZ7</f>
        <v>0</v>
      </c>
      <c r="BB7" s="30">
        <f t="shared" ref="BB7" si="14">6/SQRT(AY6*AY7)</f>
        <v>6.196773353931867E-2</v>
      </c>
      <c r="BC7" s="15">
        <v>1.25</v>
      </c>
      <c r="BD7" s="16">
        <f t="shared" ref="BD7" si="15">(BA7/100)*(BB7^2)*BC7</f>
        <v>0</v>
      </c>
      <c r="BF7" s="32">
        <v>75</v>
      </c>
      <c r="BG7" s="13">
        <v>100</v>
      </c>
      <c r="BH7" s="14">
        <f>BG6-BG7</f>
        <v>0</v>
      </c>
      <c r="BI7" s="30">
        <f t="shared" ref="BI7" si="16">6/SQRT(BF6*BF7)</f>
        <v>6.196773353931867E-2</v>
      </c>
      <c r="BJ7" s="15">
        <v>1.25</v>
      </c>
      <c r="BK7" s="16">
        <f t="shared" ref="BK7" si="17">(BH7/100)*(BI7^2)*BJ7</f>
        <v>0</v>
      </c>
      <c r="BM7" s="32">
        <v>75</v>
      </c>
      <c r="BN7" s="13">
        <v>100</v>
      </c>
      <c r="BO7" s="14">
        <f>BN6-BN7</f>
        <v>0</v>
      </c>
      <c r="BP7" s="30">
        <f t="shared" ref="BP7" si="18">6/SQRT(BM6*BM7)</f>
        <v>6.196773353931867E-2</v>
      </c>
      <c r="BQ7" s="15">
        <v>1.25</v>
      </c>
      <c r="BR7" s="16">
        <f t="shared" ref="BR7" si="19">(BO7/100)*(BP7^2)*BQ7</f>
        <v>0</v>
      </c>
      <c r="BT7" s="32">
        <v>75</v>
      </c>
      <c r="BU7" s="13">
        <v>100</v>
      </c>
      <c r="BV7" s="14">
        <f>BU6-BU7</f>
        <v>0</v>
      </c>
      <c r="BW7" s="30">
        <f t="shared" ref="BW7" si="20">6/SQRT(BT6*BT7)</f>
        <v>6.196773353931867E-2</v>
      </c>
      <c r="BX7" s="15">
        <v>1.25</v>
      </c>
      <c r="BY7" s="16">
        <f t="shared" ref="BY7" si="21">(BV7/100)*(BW7^2)*BX7</f>
        <v>0</v>
      </c>
      <c r="CA7" s="32">
        <v>75</v>
      </c>
      <c r="CB7" s="13">
        <v>100</v>
      </c>
      <c r="CC7" s="14">
        <f>CB6-CB7</f>
        <v>0</v>
      </c>
      <c r="CD7" s="30">
        <f t="shared" ref="CD7" si="22">6/SQRT(CA6*CA7)</f>
        <v>6.196773353931867E-2</v>
      </c>
      <c r="CE7" s="15">
        <v>1.25</v>
      </c>
      <c r="CF7" s="16">
        <f t="shared" ref="CF7" si="23">(CC7/100)*(CD7^2)*CE7</f>
        <v>0</v>
      </c>
      <c r="CH7" s="32">
        <v>75</v>
      </c>
      <c r="CI7" s="13">
        <v>100</v>
      </c>
      <c r="CJ7" s="14">
        <f>CI6-CI7</f>
        <v>0</v>
      </c>
      <c r="CK7" s="30">
        <f t="shared" ref="CK7" si="24">6/SQRT(CH6*CH7)</f>
        <v>6.196773353931867E-2</v>
      </c>
      <c r="CL7" s="15">
        <v>1.25</v>
      </c>
      <c r="CM7" s="16">
        <f t="shared" ref="CM7" si="25">(CJ7/100)*(CK7^2)*CL7</f>
        <v>0</v>
      </c>
      <c r="CO7" s="32">
        <v>75</v>
      </c>
      <c r="CP7" s="13">
        <v>100</v>
      </c>
      <c r="CQ7" s="14">
        <f>CP6-CP7</f>
        <v>0</v>
      </c>
      <c r="CR7" s="30">
        <f t="shared" ref="CR7" si="26">6/SQRT(CO6*CO7)</f>
        <v>6.196773353931867E-2</v>
      </c>
      <c r="CS7" s="15">
        <v>1.25</v>
      </c>
      <c r="CT7" s="16">
        <f t="shared" ref="CT7" si="27">(CQ7/100)*(CR7^2)*CS7</f>
        <v>0</v>
      </c>
      <c r="CV7" s="32">
        <v>75</v>
      </c>
      <c r="CW7" s="13">
        <v>100</v>
      </c>
      <c r="CX7" s="14">
        <f>CW6-CW7</f>
        <v>0</v>
      </c>
      <c r="CY7" s="30">
        <f t="shared" ref="CY7" si="28">6/SQRT(CV6*CV7)</f>
        <v>6.196773353931867E-2</v>
      </c>
      <c r="CZ7" s="15">
        <v>1.25</v>
      </c>
      <c r="DA7" s="16">
        <f t="shared" ref="DA7" si="29">(CX7/100)*(CY7^2)*CZ7</f>
        <v>0</v>
      </c>
      <c r="DC7" s="32">
        <v>75</v>
      </c>
      <c r="DD7" s="13">
        <v>100</v>
      </c>
      <c r="DE7" s="14">
        <f>DD6-DD7</f>
        <v>0</v>
      </c>
      <c r="DF7" s="30">
        <f t="shared" ref="DF7" si="30">6/SQRT(DC6*DC7)</f>
        <v>6.196773353931867E-2</v>
      </c>
      <c r="DG7" s="15">
        <v>1.25</v>
      </c>
      <c r="DH7" s="16">
        <f t="shared" ref="DH7" si="31">(DE7/100)*(DF7^2)*DG7</f>
        <v>0</v>
      </c>
      <c r="DJ7" s="32">
        <v>75</v>
      </c>
      <c r="DK7" s="13">
        <v>100</v>
      </c>
      <c r="DL7" s="14">
        <f>DK6-DK7</f>
        <v>0</v>
      </c>
      <c r="DM7" s="30">
        <f t="shared" ref="DM7" si="32">6/SQRT(DJ6*DJ7)</f>
        <v>6.196773353931867E-2</v>
      </c>
      <c r="DN7" s="15">
        <v>1.25</v>
      </c>
      <c r="DO7" s="16">
        <f t="shared" ref="DO7" si="33">(DL7/100)*(DM7^2)*DN7</f>
        <v>0</v>
      </c>
      <c r="DQ7" s="32">
        <v>75</v>
      </c>
      <c r="DR7" s="13">
        <v>100</v>
      </c>
      <c r="DS7" s="14">
        <f>DR6-DR7</f>
        <v>0</v>
      </c>
      <c r="DT7" s="30">
        <f t="shared" ref="DT7" si="34">6/SQRT(DQ6*DQ7)</f>
        <v>6.196773353931867E-2</v>
      </c>
      <c r="DU7" s="15">
        <v>1.25</v>
      </c>
      <c r="DV7" s="16">
        <f t="shared" ref="DV7" si="35">(DS7/100)*(DT7^2)*DU7</f>
        <v>0</v>
      </c>
      <c r="DX7" s="32">
        <v>75</v>
      </c>
      <c r="DY7" s="13">
        <v>100</v>
      </c>
      <c r="DZ7" s="14">
        <f>DY6-DY7</f>
        <v>0</v>
      </c>
      <c r="EA7" s="30">
        <f t="shared" ref="EA7" si="36">6/SQRT(DX6*DX7)</f>
        <v>6.196773353931867E-2</v>
      </c>
      <c r="EB7" s="15">
        <v>1.25</v>
      </c>
      <c r="EC7" s="16">
        <f t="shared" ref="EC7" si="37">(DZ7/100)*(EA7^2)*EB7</f>
        <v>0</v>
      </c>
      <c r="EE7" s="32">
        <v>75</v>
      </c>
      <c r="EF7" s="13">
        <v>100</v>
      </c>
      <c r="EG7" s="14">
        <f>EF6-EF7</f>
        <v>0</v>
      </c>
      <c r="EH7" s="30">
        <f t="shared" ref="EH7" si="38">6/SQRT(EE6*EE7)</f>
        <v>6.196773353931867E-2</v>
      </c>
      <c r="EI7" s="15">
        <v>1.25</v>
      </c>
      <c r="EJ7" s="16">
        <f t="shared" ref="EJ7" si="39">(EG7/100)*(EH7^2)*EI7</f>
        <v>0</v>
      </c>
      <c r="EL7" s="32">
        <v>75</v>
      </c>
      <c r="EM7" s="13">
        <v>100</v>
      </c>
      <c r="EN7" s="14">
        <f>EM6-EM7</f>
        <v>0</v>
      </c>
      <c r="EO7" s="30">
        <f t="shared" ref="EO7" si="40">6/SQRT(EL6*EL7)</f>
        <v>6.196773353931867E-2</v>
      </c>
      <c r="EP7" s="15">
        <v>1.25</v>
      </c>
      <c r="EQ7" s="16">
        <f t="shared" ref="EQ7" si="41">(EN7/100)*(EO7^2)*EP7</f>
        <v>0</v>
      </c>
      <c r="ES7" s="32">
        <v>75</v>
      </c>
      <c r="ET7" s="13">
        <v>100</v>
      </c>
      <c r="EU7" s="14">
        <f>ET6-ET7</f>
        <v>0</v>
      </c>
      <c r="EV7" s="30">
        <f t="shared" ref="EV7" si="42">6/SQRT(ES6*ES7)</f>
        <v>6.196773353931867E-2</v>
      </c>
      <c r="EW7" s="15">
        <v>1.25</v>
      </c>
      <c r="EX7" s="16">
        <f t="shared" ref="EX7" si="43">(EU7/100)*(EV7^2)*EW7</f>
        <v>0</v>
      </c>
    </row>
    <row r="8" spans="2:154" x14ac:dyDescent="0.25">
      <c r="B8" s="32">
        <v>63</v>
      </c>
      <c r="C8" s="13">
        <v>100</v>
      </c>
      <c r="D8" s="14">
        <f>C7-C8</f>
        <v>0</v>
      </c>
      <c r="E8" s="30">
        <f>6/SQRT(B7*B8)</f>
        <v>8.7287156094396953E-2</v>
      </c>
      <c r="F8" s="15">
        <v>1.25</v>
      </c>
      <c r="G8" s="16">
        <f>(D8/100)*(E8^2)*F8</f>
        <v>0</v>
      </c>
      <c r="I8" s="32">
        <v>63</v>
      </c>
      <c r="J8" s="13">
        <v>100</v>
      </c>
      <c r="K8" s="14">
        <f>J7-J8</f>
        <v>0</v>
      </c>
      <c r="L8" s="30">
        <f>6/SQRT(I7*I8)</f>
        <v>8.7287156094396953E-2</v>
      </c>
      <c r="M8" s="15">
        <v>1.25</v>
      </c>
      <c r="N8" s="16">
        <f>(K8/100)*(L8^2)*M8</f>
        <v>0</v>
      </c>
      <c r="P8" s="32">
        <v>63</v>
      </c>
      <c r="Q8" s="13">
        <v>100</v>
      </c>
      <c r="R8" s="14">
        <f>Q7-Q8</f>
        <v>0</v>
      </c>
      <c r="S8" s="30">
        <f>6/SQRT(P7*P8)</f>
        <v>8.7287156094396953E-2</v>
      </c>
      <c r="T8" s="15">
        <v>1.25</v>
      </c>
      <c r="U8" s="16">
        <f>(R8/100)*(S8^2)*T8</f>
        <v>0</v>
      </c>
      <c r="W8" s="32">
        <v>63</v>
      </c>
      <c r="X8" s="13">
        <v>100</v>
      </c>
      <c r="Y8" s="14">
        <f>X7-X8</f>
        <v>0</v>
      </c>
      <c r="Z8" s="30">
        <f>6/SQRT(W7*W8)</f>
        <v>8.7287156094396953E-2</v>
      </c>
      <c r="AA8" s="15">
        <v>1.25</v>
      </c>
      <c r="AB8" s="16">
        <f>(Y8/100)*(Z8^2)*AA8</f>
        <v>0</v>
      </c>
      <c r="AD8" s="32">
        <v>63</v>
      </c>
      <c r="AE8" s="13">
        <v>100</v>
      </c>
      <c r="AF8" s="14">
        <f>AE7-AE8</f>
        <v>0</v>
      </c>
      <c r="AG8" s="30">
        <f>6/SQRT(AD7*AD8)</f>
        <v>8.7287156094396953E-2</v>
      </c>
      <c r="AH8" s="15">
        <v>1.25</v>
      </c>
      <c r="AI8" s="16">
        <f>(AF8/100)*(AG8^2)*AH8</f>
        <v>0</v>
      </c>
      <c r="AK8" s="32">
        <v>63</v>
      </c>
      <c r="AL8" s="13">
        <v>56</v>
      </c>
      <c r="AM8" s="14">
        <f>AL7-AL8</f>
        <v>0</v>
      </c>
      <c r="AN8" s="30">
        <f>6/SQRT(AK7*AK8)</f>
        <v>8.7287156094396953E-2</v>
      </c>
      <c r="AO8" s="15">
        <v>1.25</v>
      </c>
      <c r="AP8" s="16">
        <f>(AM8/100)*(AN8^2)*AO8</f>
        <v>0</v>
      </c>
      <c r="AR8" s="32">
        <v>63</v>
      </c>
      <c r="AS8" s="13">
        <v>100</v>
      </c>
      <c r="AT8" s="14">
        <f>AS7-AS8</f>
        <v>0</v>
      </c>
      <c r="AU8" s="30">
        <f>6/SQRT(AR7*AR8)</f>
        <v>8.7287156094396953E-2</v>
      </c>
      <c r="AV8" s="15">
        <v>1.25</v>
      </c>
      <c r="AW8" s="16">
        <f>(AT8/100)*(AU8^2)*AV8</f>
        <v>0</v>
      </c>
      <c r="AY8" s="32">
        <v>63</v>
      </c>
      <c r="AZ8" s="13">
        <v>100</v>
      </c>
      <c r="BA8" s="14">
        <f>AZ7-AZ8</f>
        <v>0</v>
      </c>
      <c r="BB8" s="30">
        <f>6/SQRT(AY7*AY8)</f>
        <v>8.7287156094396953E-2</v>
      </c>
      <c r="BC8" s="15">
        <v>1.25</v>
      </c>
      <c r="BD8" s="16">
        <f>(BA8/100)*(BB8^2)*BC8</f>
        <v>0</v>
      </c>
      <c r="BF8" s="32">
        <v>63</v>
      </c>
      <c r="BG8" s="13">
        <v>100</v>
      </c>
      <c r="BH8" s="14">
        <f>BG7-BG8</f>
        <v>0</v>
      </c>
      <c r="BI8" s="30">
        <f>6/SQRT(BF7*BF8)</f>
        <v>8.7287156094396953E-2</v>
      </c>
      <c r="BJ8" s="15">
        <v>1.25</v>
      </c>
      <c r="BK8" s="16">
        <f>(BH8/100)*(BI8^2)*BJ8</f>
        <v>0</v>
      </c>
      <c r="BM8" s="32">
        <v>63</v>
      </c>
      <c r="BN8" s="13">
        <v>100</v>
      </c>
      <c r="BO8" s="14">
        <f>BN7-BN8</f>
        <v>0</v>
      </c>
      <c r="BP8" s="30">
        <f>6/SQRT(BM7*BM8)</f>
        <v>8.7287156094396953E-2</v>
      </c>
      <c r="BQ8" s="15">
        <v>1.25</v>
      </c>
      <c r="BR8" s="16">
        <f>(BO8/100)*(BP8^2)*BQ8</f>
        <v>0</v>
      </c>
      <c r="BT8" s="32">
        <v>63</v>
      </c>
      <c r="BU8" s="13">
        <v>100</v>
      </c>
      <c r="BV8" s="14">
        <f>BU7-BU8</f>
        <v>0</v>
      </c>
      <c r="BW8" s="30">
        <f>6/SQRT(BT7*BT8)</f>
        <v>8.7287156094396953E-2</v>
      </c>
      <c r="BX8" s="15">
        <v>1.25</v>
      </c>
      <c r="BY8" s="16">
        <f>(BV8/100)*(BW8^2)*BX8</f>
        <v>0</v>
      </c>
      <c r="CA8" s="32">
        <v>63</v>
      </c>
      <c r="CB8" s="13">
        <v>100</v>
      </c>
      <c r="CC8" s="14">
        <f>CB7-CB8</f>
        <v>0</v>
      </c>
      <c r="CD8" s="30">
        <f>6/SQRT(CA7*CA8)</f>
        <v>8.7287156094396953E-2</v>
      </c>
      <c r="CE8" s="15">
        <v>1.25</v>
      </c>
      <c r="CF8" s="16">
        <f>(CC8/100)*(CD8^2)*CE8</f>
        <v>0</v>
      </c>
      <c r="CH8" s="32">
        <v>63</v>
      </c>
      <c r="CI8" s="13">
        <v>100</v>
      </c>
      <c r="CJ8" s="14">
        <f>CI7-CI8</f>
        <v>0</v>
      </c>
      <c r="CK8" s="30">
        <f>6/SQRT(CH7*CH8)</f>
        <v>8.7287156094396953E-2</v>
      </c>
      <c r="CL8" s="15">
        <v>1.25</v>
      </c>
      <c r="CM8" s="16">
        <f>(CJ8/100)*(CK8^2)*CL8</f>
        <v>0</v>
      </c>
      <c r="CO8" s="32">
        <v>63</v>
      </c>
      <c r="CP8" s="13">
        <v>100</v>
      </c>
      <c r="CQ8" s="14">
        <f>CP7-CP8</f>
        <v>0</v>
      </c>
      <c r="CR8" s="30">
        <f>6/SQRT(CO7*CO8)</f>
        <v>8.7287156094396953E-2</v>
      </c>
      <c r="CS8" s="15">
        <v>1.25</v>
      </c>
      <c r="CT8" s="16">
        <f>(CQ8/100)*(CR8^2)*CS8</f>
        <v>0</v>
      </c>
      <c r="CV8" s="32">
        <v>63</v>
      </c>
      <c r="CW8" s="13">
        <v>100</v>
      </c>
      <c r="CX8" s="14">
        <f>CW7-CW8</f>
        <v>0</v>
      </c>
      <c r="CY8" s="30">
        <f>6/SQRT(CV7*CV8)</f>
        <v>8.7287156094396953E-2</v>
      </c>
      <c r="CZ8" s="15">
        <v>1.25</v>
      </c>
      <c r="DA8" s="16">
        <f>(CX8/100)*(CY8^2)*CZ8</f>
        <v>0</v>
      </c>
      <c r="DC8" s="32">
        <v>63</v>
      </c>
      <c r="DD8" s="13">
        <v>100</v>
      </c>
      <c r="DE8" s="14">
        <f>DD7-DD8</f>
        <v>0</v>
      </c>
      <c r="DF8" s="30">
        <f>6/SQRT(DC7*DC8)</f>
        <v>8.7287156094396953E-2</v>
      </c>
      <c r="DG8" s="15">
        <v>1.25</v>
      </c>
      <c r="DH8" s="16">
        <f>(DE8/100)*(DF8^2)*DG8</f>
        <v>0</v>
      </c>
      <c r="DJ8" s="32">
        <v>63</v>
      </c>
      <c r="DK8" s="13">
        <v>100</v>
      </c>
      <c r="DL8" s="14">
        <f>DK7-DK8</f>
        <v>0</v>
      </c>
      <c r="DM8" s="30">
        <f>6/SQRT(DJ7*DJ8)</f>
        <v>8.7287156094396953E-2</v>
      </c>
      <c r="DN8" s="15">
        <v>1.25</v>
      </c>
      <c r="DO8" s="16">
        <f>(DL8/100)*(DM8^2)*DN8</f>
        <v>0</v>
      </c>
      <c r="DQ8" s="32">
        <v>63</v>
      </c>
      <c r="DR8" s="13">
        <v>100</v>
      </c>
      <c r="DS8" s="14">
        <f>DR7-DR8</f>
        <v>0</v>
      </c>
      <c r="DT8" s="30">
        <f>6/SQRT(DQ7*DQ8)</f>
        <v>8.7287156094396953E-2</v>
      </c>
      <c r="DU8" s="15">
        <v>1.25</v>
      </c>
      <c r="DV8" s="16">
        <f>(DS8/100)*(DT8^2)*DU8</f>
        <v>0</v>
      </c>
      <c r="DX8" s="32">
        <v>63</v>
      </c>
      <c r="DY8" s="13">
        <v>100</v>
      </c>
      <c r="DZ8" s="14">
        <f>DY7-DY8</f>
        <v>0</v>
      </c>
      <c r="EA8" s="30">
        <f>6/SQRT(DX7*DX8)</f>
        <v>8.7287156094396953E-2</v>
      </c>
      <c r="EB8" s="15">
        <v>1.25</v>
      </c>
      <c r="EC8" s="16">
        <f>(DZ8/100)*(EA8^2)*EB8</f>
        <v>0</v>
      </c>
      <c r="EE8" s="32">
        <v>63</v>
      </c>
      <c r="EF8" s="13">
        <v>100</v>
      </c>
      <c r="EG8" s="14">
        <f>EF7-EF8</f>
        <v>0</v>
      </c>
      <c r="EH8" s="30">
        <f>6/SQRT(EE7*EE8)</f>
        <v>8.7287156094396953E-2</v>
      </c>
      <c r="EI8" s="15">
        <v>1.25</v>
      </c>
      <c r="EJ8" s="16">
        <f>(EG8/100)*(EH8^2)*EI8</f>
        <v>0</v>
      </c>
      <c r="EL8" s="32">
        <v>63</v>
      </c>
      <c r="EM8" s="13">
        <v>100</v>
      </c>
      <c r="EN8" s="14">
        <f>EM7-EM8</f>
        <v>0</v>
      </c>
      <c r="EO8" s="30">
        <f>6/SQRT(EL7*EL8)</f>
        <v>8.7287156094396953E-2</v>
      </c>
      <c r="EP8" s="15">
        <v>1.25</v>
      </c>
      <c r="EQ8" s="16">
        <f>(EN8/100)*(EO8^2)*EP8</f>
        <v>0</v>
      </c>
      <c r="ES8" s="32">
        <v>63</v>
      </c>
      <c r="ET8" s="13">
        <v>100</v>
      </c>
      <c r="EU8" s="14">
        <f>ET7-ET8</f>
        <v>0</v>
      </c>
      <c r="EV8" s="30">
        <f>6/SQRT(ES7*ES8)</f>
        <v>8.7287156094396953E-2</v>
      </c>
      <c r="EW8" s="15">
        <v>1.25</v>
      </c>
      <c r="EX8" s="16">
        <f>(EU8/100)*(EV8^2)*EW8</f>
        <v>0</v>
      </c>
    </row>
    <row r="9" spans="2:154" x14ac:dyDescent="0.25">
      <c r="B9" s="33">
        <v>50</v>
      </c>
      <c r="C9" s="29">
        <v>100</v>
      </c>
      <c r="D9" s="14">
        <f t="shared" ref="D9:D26" si="44">C8-C9</f>
        <v>0</v>
      </c>
      <c r="E9" s="30">
        <f t="shared" ref="E9:E25" si="45">6/SQRT(B8*B9)</f>
        <v>0.10690449676496974</v>
      </c>
      <c r="F9" s="15">
        <v>1.25</v>
      </c>
      <c r="G9" s="16">
        <f t="shared" ref="G9:G25" si="46">(D9/100)*(E9^2)*F9</f>
        <v>0</v>
      </c>
      <c r="I9" s="33">
        <v>50</v>
      </c>
      <c r="J9" s="29">
        <v>100</v>
      </c>
      <c r="K9" s="14">
        <f t="shared" ref="K9:K26" si="47">J8-J9</f>
        <v>0</v>
      </c>
      <c r="L9" s="30">
        <f t="shared" ref="L9:L22" si="48">6/SQRT(I8*I9)</f>
        <v>0.10690449676496974</v>
      </c>
      <c r="M9" s="15">
        <v>1.25</v>
      </c>
      <c r="N9" s="16">
        <f t="shared" ref="N9:N20" si="49">(K9/100)*(L9^2)*M9</f>
        <v>0</v>
      </c>
      <c r="P9" s="33">
        <v>50</v>
      </c>
      <c r="Q9" s="29">
        <v>100</v>
      </c>
      <c r="R9" s="14">
        <f t="shared" ref="R9:R26" si="50">Q8-Q9</f>
        <v>0</v>
      </c>
      <c r="S9" s="30">
        <f t="shared" ref="S9:S22" si="51">6/SQRT(P8*P9)</f>
        <v>0.10690449676496974</v>
      </c>
      <c r="T9" s="15">
        <v>1.25</v>
      </c>
      <c r="U9" s="16">
        <f t="shared" ref="U9:U20" si="52">(R9/100)*(S9^2)*T9</f>
        <v>0</v>
      </c>
      <c r="W9" s="33">
        <v>50</v>
      </c>
      <c r="X9" s="29">
        <v>89</v>
      </c>
      <c r="Y9" s="14">
        <f t="shared" ref="Y9:Y26" si="53">X8-X9</f>
        <v>11</v>
      </c>
      <c r="Z9" s="30">
        <f t="shared" ref="Z9:Z22" si="54">6/SQRT(W8*W9)</f>
        <v>0.10690449676496974</v>
      </c>
      <c r="AA9" s="15">
        <v>1.25</v>
      </c>
      <c r="AB9" s="16">
        <f t="shared" ref="AB9:AB20" si="55">(Y9/100)*(Z9^2)*AA9</f>
        <v>1.5714285714285713E-3</v>
      </c>
      <c r="AD9" s="33">
        <v>50</v>
      </c>
      <c r="AE9" s="29">
        <v>100</v>
      </c>
      <c r="AF9" s="14">
        <f t="shared" ref="AF9:AF26" si="56">AE8-AE9</f>
        <v>0</v>
      </c>
      <c r="AG9" s="30">
        <f t="shared" ref="AG9:AG22" si="57">6/SQRT(AD8*AD9)</f>
        <v>0.10690449676496974</v>
      </c>
      <c r="AH9" s="15">
        <v>1.25</v>
      </c>
      <c r="AI9" s="16">
        <f t="shared" ref="AI9:AI20" si="58">(AF9/100)*(AG9^2)*AH9</f>
        <v>0</v>
      </c>
      <c r="AK9" s="33">
        <v>50</v>
      </c>
      <c r="AL9" s="29">
        <v>48</v>
      </c>
      <c r="AM9" s="14">
        <f t="shared" ref="AM9:AM23" si="59">AL8-AL9</f>
        <v>8</v>
      </c>
      <c r="AN9" s="30">
        <f t="shared" ref="AN9:AN22" si="60">6/SQRT(AK8*AK9)</f>
        <v>0.10690449676496974</v>
      </c>
      <c r="AO9" s="15">
        <v>1.25</v>
      </c>
      <c r="AP9" s="16">
        <f t="shared" ref="AP9:AP20" si="61">(AM9/100)*(AN9^2)*AO9</f>
        <v>1.1428571428571427E-3</v>
      </c>
      <c r="AR9" s="33">
        <v>50</v>
      </c>
      <c r="AS9" s="29">
        <v>100</v>
      </c>
      <c r="AT9" s="14">
        <f t="shared" ref="AT9:AT23" si="62">AS8-AS9</f>
        <v>0</v>
      </c>
      <c r="AU9" s="30">
        <f t="shared" ref="AU9:AU22" si="63">6/SQRT(AR8*AR9)</f>
        <v>0.10690449676496974</v>
      </c>
      <c r="AV9" s="15">
        <v>1.25</v>
      </c>
      <c r="AW9" s="16">
        <f t="shared" ref="AW9:AW20" si="64">(AT9/100)*(AU9^2)*AV9</f>
        <v>0</v>
      </c>
      <c r="AY9" s="33">
        <v>50</v>
      </c>
      <c r="AZ9" s="29">
        <v>100</v>
      </c>
      <c r="BA9" s="14">
        <f t="shared" ref="BA9:BA23" si="65">AZ8-AZ9</f>
        <v>0</v>
      </c>
      <c r="BB9" s="30">
        <f t="shared" ref="BB9:BB22" si="66">6/SQRT(AY8*AY9)</f>
        <v>0.10690449676496974</v>
      </c>
      <c r="BC9" s="15">
        <v>1.25</v>
      </c>
      <c r="BD9" s="16">
        <f t="shared" ref="BD9:BD20" si="67">(BA9/100)*(BB9^2)*BC9</f>
        <v>0</v>
      </c>
      <c r="BF9" s="33">
        <v>50</v>
      </c>
      <c r="BG9" s="29">
        <v>100</v>
      </c>
      <c r="BH9" s="14">
        <f t="shared" ref="BH9:BH23" si="68">BG8-BG9</f>
        <v>0</v>
      </c>
      <c r="BI9" s="30">
        <f t="shared" ref="BI9:BI22" si="69">6/SQRT(BF8*BF9)</f>
        <v>0.10690449676496974</v>
      </c>
      <c r="BJ9" s="15">
        <v>1.25</v>
      </c>
      <c r="BK9" s="16">
        <f t="shared" ref="BK9:BK20" si="70">(BH9/100)*(BI9^2)*BJ9</f>
        <v>0</v>
      </c>
      <c r="BM9" s="33">
        <v>50</v>
      </c>
      <c r="BN9" s="29">
        <v>100</v>
      </c>
      <c r="BO9" s="14">
        <f t="shared" ref="BO9:BO23" si="71">BN8-BN9</f>
        <v>0</v>
      </c>
      <c r="BP9" s="30">
        <f t="shared" ref="BP9:BP22" si="72">6/SQRT(BM8*BM9)</f>
        <v>0.10690449676496974</v>
      </c>
      <c r="BQ9" s="15">
        <v>1.25</v>
      </c>
      <c r="BR9" s="16">
        <f t="shared" ref="BR9:BR20" si="73">(BO9/100)*(BP9^2)*BQ9</f>
        <v>0</v>
      </c>
      <c r="BT9" s="33">
        <v>50</v>
      </c>
      <c r="BU9" s="29">
        <v>100</v>
      </c>
      <c r="BV9" s="14">
        <f t="shared" ref="BV9:BV23" si="74">BU8-BU9</f>
        <v>0</v>
      </c>
      <c r="BW9" s="30">
        <f t="shared" ref="BW9:BW22" si="75">6/SQRT(BT8*BT9)</f>
        <v>0.10690449676496974</v>
      </c>
      <c r="BX9" s="15">
        <v>1.25</v>
      </c>
      <c r="BY9" s="16">
        <f t="shared" ref="BY9:BY20" si="76">(BV9/100)*(BW9^2)*BX9</f>
        <v>0</v>
      </c>
      <c r="CA9" s="33">
        <v>50</v>
      </c>
      <c r="CB9" s="29">
        <v>100</v>
      </c>
      <c r="CC9" s="14">
        <f t="shared" ref="CC9:CC23" si="77">CB8-CB9</f>
        <v>0</v>
      </c>
      <c r="CD9" s="30">
        <f t="shared" ref="CD9:CD22" si="78">6/SQRT(CA8*CA9)</f>
        <v>0.10690449676496974</v>
      </c>
      <c r="CE9" s="15">
        <v>1.25</v>
      </c>
      <c r="CF9" s="16">
        <f t="shared" ref="CF9:CF20" si="79">(CC9/100)*(CD9^2)*CE9</f>
        <v>0</v>
      </c>
      <c r="CH9" s="33">
        <v>50</v>
      </c>
      <c r="CI9" s="29">
        <v>100</v>
      </c>
      <c r="CJ9" s="14">
        <f t="shared" ref="CJ9:CJ23" si="80">CI8-CI9</f>
        <v>0</v>
      </c>
      <c r="CK9" s="30">
        <f t="shared" ref="CK9:CK22" si="81">6/SQRT(CH8*CH9)</f>
        <v>0.10690449676496974</v>
      </c>
      <c r="CL9" s="15">
        <v>1.25</v>
      </c>
      <c r="CM9" s="16">
        <f t="shared" ref="CM9:CM20" si="82">(CJ9/100)*(CK9^2)*CL9</f>
        <v>0</v>
      </c>
      <c r="CO9" s="33">
        <v>50</v>
      </c>
      <c r="CP9" s="29">
        <v>100</v>
      </c>
      <c r="CQ9" s="14">
        <f t="shared" ref="CQ9:CQ23" si="83">CP8-CP9</f>
        <v>0</v>
      </c>
      <c r="CR9" s="30">
        <f t="shared" ref="CR9:CR22" si="84">6/SQRT(CO8*CO9)</f>
        <v>0.10690449676496974</v>
      </c>
      <c r="CS9" s="15">
        <v>1.25</v>
      </c>
      <c r="CT9" s="16">
        <f t="shared" ref="CT9:CT20" si="85">(CQ9/100)*(CR9^2)*CS9</f>
        <v>0</v>
      </c>
      <c r="CV9" s="33">
        <v>50</v>
      </c>
      <c r="CW9" s="29">
        <v>100</v>
      </c>
      <c r="CX9" s="14">
        <f t="shared" ref="CX9:CX23" si="86">CW8-CW9</f>
        <v>0</v>
      </c>
      <c r="CY9" s="30">
        <f t="shared" ref="CY9:CY22" si="87">6/SQRT(CV8*CV9)</f>
        <v>0.10690449676496974</v>
      </c>
      <c r="CZ9" s="15">
        <v>1.25</v>
      </c>
      <c r="DA9" s="16">
        <f t="shared" ref="DA9:DA20" si="88">(CX9/100)*(CY9^2)*CZ9</f>
        <v>0</v>
      </c>
      <c r="DC9" s="33">
        <v>50</v>
      </c>
      <c r="DD9" s="29">
        <v>100</v>
      </c>
      <c r="DE9" s="14">
        <f t="shared" ref="DE9:DE23" si="89">DD8-DD9</f>
        <v>0</v>
      </c>
      <c r="DF9" s="30">
        <f t="shared" ref="DF9:DF22" si="90">6/SQRT(DC8*DC9)</f>
        <v>0.10690449676496974</v>
      </c>
      <c r="DG9" s="15">
        <v>1.25</v>
      </c>
      <c r="DH9" s="16">
        <f t="shared" ref="DH9:DH20" si="91">(DE9/100)*(DF9^2)*DG9</f>
        <v>0</v>
      </c>
      <c r="DJ9" s="33">
        <v>50</v>
      </c>
      <c r="DK9" s="29">
        <v>100</v>
      </c>
      <c r="DL9" s="14">
        <f t="shared" ref="DL9:DL23" si="92">DK8-DK9</f>
        <v>0</v>
      </c>
      <c r="DM9" s="30">
        <f t="shared" ref="DM9:DM22" si="93">6/SQRT(DJ8*DJ9)</f>
        <v>0.10690449676496974</v>
      </c>
      <c r="DN9" s="15">
        <v>1.25</v>
      </c>
      <c r="DO9" s="16">
        <f t="shared" ref="DO9:DO20" si="94">(DL9/100)*(DM9^2)*DN9</f>
        <v>0</v>
      </c>
      <c r="DQ9" s="33">
        <v>50</v>
      </c>
      <c r="DR9" s="29">
        <v>100</v>
      </c>
      <c r="DS9" s="14">
        <f t="shared" ref="DS9:DS23" si="95">DR8-DR9</f>
        <v>0</v>
      </c>
      <c r="DT9" s="30">
        <f t="shared" ref="DT9:DT22" si="96">6/SQRT(DQ8*DQ9)</f>
        <v>0.10690449676496974</v>
      </c>
      <c r="DU9" s="15">
        <v>1.25</v>
      </c>
      <c r="DV9" s="16">
        <f t="shared" ref="DV9:DV20" si="97">(DS9/100)*(DT9^2)*DU9</f>
        <v>0</v>
      </c>
      <c r="DX9" s="33">
        <v>50</v>
      </c>
      <c r="DY9" s="29">
        <v>100</v>
      </c>
      <c r="DZ9" s="14">
        <f t="shared" ref="DZ9:DZ23" si="98">DY8-DY9</f>
        <v>0</v>
      </c>
      <c r="EA9" s="30">
        <f t="shared" ref="EA9:EA22" si="99">6/SQRT(DX8*DX9)</f>
        <v>0.10690449676496974</v>
      </c>
      <c r="EB9" s="15">
        <v>1.25</v>
      </c>
      <c r="EC9" s="16">
        <f t="shared" ref="EC9:EC20" si="100">(DZ9/100)*(EA9^2)*EB9</f>
        <v>0</v>
      </c>
      <c r="EE9" s="33">
        <v>50</v>
      </c>
      <c r="EF9" s="29">
        <v>100</v>
      </c>
      <c r="EG9" s="14">
        <f t="shared" ref="EG9:EG23" si="101">EF8-EF9</f>
        <v>0</v>
      </c>
      <c r="EH9" s="30">
        <f t="shared" ref="EH9:EH22" si="102">6/SQRT(EE8*EE9)</f>
        <v>0.10690449676496974</v>
      </c>
      <c r="EI9" s="15">
        <v>1.25</v>
      </c>
      <c r="EJ9" s="16">
        <f t="shared" ref="EJ9:EJ20" si="103">(EG9/100)*(EH9^2)*EI9</f>
        <v>0</v>
      </c>
      <c r="EL9" s="33">
        <v>50</v>
      </c>
      <c r="EM9" s="29">
        <v>100</v>
      </c>
      <c r="EN9" s="14">
        <f t="shared" ref="EN9:EN23" si="104">EM8-EM9</f>
        <v>0</v>
      </c>
      <c r="EO9" s="30">
        <f t="shared" ref="EO9:EO22" si="105">6/SQRT(EL8*EL9)</f>
        <v>0.10690449676496974</v>
      </c>
      <c r="EP9" s="15">
        <v>1.25</v>
      </c>
      <c r="EQ9" s="16">
        <f t="shared" ref="EQ9:EQ20" si="106">(EN9/100)*(EO9^2)*EP9</f>
        <v>0</v>
      </c>
      <c r="ES9" s="33">
        <v>50</v>
      </c>
      <c r="ET9" s="29">
        <v>100</v>
      </c>
      <c r="EU9" s="14">
        <f t="shared" ref="EU9:EU23" si="107">ET8-ET9</f>
        <v>0</v>
      </c>
      <c r="EV9" s="30">
        <f t="shared" ref="EV9:EV22" si="108">6/SQRT(ES8*ES9)</f>
        <v>0.10690449676496974</v>
      </c>
      <c r="EW9" s="15">
        <v>1.25</v>
      </c>
      <c r="EX9" s="16">
        <f t="shared" ref="EX9:EX20" si="109">(EU9/100)*(EV9^2)*EW9</f>
        <v>0</v>
      </c>
    </row>
    <row r="10" spans="2:154" x14ac:dyDescent="0.25">
      <c r="B10" s="33">
        <v>37.5</v>
      </c>
      <c r="C10" s="29">
        <v>93</v>
      </c>
      <c r="D10" s="14">
        <f t="shared" si="44"/>
        <v>7</v>
      </c>
      <c r="E10" s="30">
        <f t="shared" si="45"/>
        <v>0.13856406460551018</v>
      </c>
      <c r="F10" s="15">
        <v>1.25</v>
      </c>
      <c r="G10" s="16">
        <f t="shared" si="46"/>
        <v>1.6800000000000005E-3</v>
      </c>
      <c r="I10" s="33">
        <v>37.5</v>
      </c>
      <c r="J10" s="29">
        <v>100</v>
      </c>
      <c r="K10" s="14">
        <f t="shared" si="47"/>
        <v>0</v>
      </c>
      <c r="L10" s="30">
        <f t="shared" si="48"/>
        <v>0.13856406460551018</v>
      </c>
      <c r="M10" s="15">
        <v>1.25</v>
      </c>
      <c r="N10" s="16">
        <f t="shared" si="49"/>
        <v>0</v>
      </c>
      <c r="P10" s="33">
        <v>37.5</v>
      </c>
      <c r="Q10" s="29">
        <v>95</v>
      </c>
      <c r="R10" s="14">
        <f t="shared" si="50"/>
        <v>5</v>
      </c>
      <c r="S10" s="30">
        <f t="shared" si="51"/>
        <v>0.13856406460551018</v>
      </c>
      <c r="T10" s="15">
        <v>1.25</v>
      </c>
      <c r="U10" s="16">
        <f t="shared" si="52"/>
        <v>1.2000000000000001E-3</v>
      </c>
      <c r="W10" s="33">
        <v>37.5</v>
      </c>
      <c r="X10" s="29">
        <v>76</v>
      </c>
      <c r="Y10" s="14">
        <f t="shared" si="53"/>
        <v>13</v>
      </c>
      <c r="Z10" s="30">
        <f t="shared" si="54"/>
        <v>0.13856406460551018</v>
      </c>
      <c r="AA10" s="15">
        <v>1.25</v>
      </c>
      <c r="AB10" s="16">
        <f t="shared" si="55"/>
        <v>3.1200000000000004E-3</v>
      </c>
      <c r="AD10" s="33">
        <v>37.5</v>
      </c>
      <c r="AE10" s="29">
        <v>97</v>
      </c>
      <c r="AF10" s="14">
        <f t="shared" si="56"/>
        <v>3</v>
      </c>
      <c r="AG10" s="30">
        <f t="shared" si="57"/>
        <v>0.13856406460551018</v>
      </c>
      <c r="AH10" s="15">
        <v>1.25</v>
      </c>
      <c r="AI10" s="16">
        <f t="shared" si="58"/>
        <v>7.2000000000000005E-4</v>
      </c>
      <c r="AK10" s="33">
        <v>37.5</v>
      </c>
      <c r="AL10" s="29">
        <v>48</v>
      </c>
      <c r="AM10" s="14">
        <f t="shared" si="59"/>
        <v>0</v>
      </c>
      <c r="AN10" s="30">
        <f t="shared" si="60"/>
        <v>0.13856406460551018</v>
      </c>
      <c r="AO10" s="15">
        <v>1.25</v>
      </c>
      <c r="AP10" s="16">
        <f t="shared" si="61"/>
        <v>0</v>
      </c>
      <c r="AR10" s="33">
        <v>37.5</v>
      </c>
      <c r="AS10" s="29">
        <v>100</v>
      </c>
      <c r="AT10" s="14">
        <f t="shared" si="62"/>
        <v>0</v>
      </c>
      <c r="AU10" s="30">
        <f t="shared" si="63"/>
        <v>0.13856406460551018</v>
      </c>
      <c r="AV10" s="15">
        <v>1.25</v>
      </c>
      <c r="AW10" s="16">
        <f t="shared" si="64"/>
        <v>0</v>
      </c>
      <c r="AY10" s="33">
        <v>37.5</v>
      </c>
      <c r="AZ10" s="29">
        <v>100</v>
      </c>
      <c r="BA10" s="14">
        <f t="shared" si="65"/>
        <v>0</v>
      </c>
      <c r="BB10" s="30">
        <f t="shared" si="66"/>
        <v>0.13856406460551018</v>
      </c>
      <c r="BC10" s="15">
        <v>1.25</v>
      </c>
      <c r="BD10" s="16">
        <f t="shared" si="67"/>
        <v>0</v>
      </c>
      <c r="BF10" s="33">
        <v>37.5</v>
      </c>
      <c r="BG10" s="29">
        <v>96</v>
      </c>
      <c r="BH10" s="14">
        <f t="shared" si="68"/>
        <v>4</v>
      </c>
      <c r="BI10" s="30">
        <f t="shared" si="69"/>
        <v>0.13856406460551018</v>
      </c>
      <c r="BJ10" s="15">
        <v>1.25</v>
      </c>
      <c r="BK10" s="16">
        <f t="shared" si="70"/>
        <v>9.6000000000000013E-4</v>
      </c>
      <c r="BM10" s="33">
        <v>37.5</v>
      </c>
      <c r="BN10" s="29">
        <v>100</v>
      </c>
      <c r="BO10" s="14">
        <f t="shared" si="71"/>
        <v>0</v>
      </c>
      <c r="BP10" s="30">
        <f t="shared" si="72"/>
        <v>0.13856406460551018</v>
      </c>
      <c r="BQ10" s="15">
        <v>1.25</v>
      </c>
      <c r="BR10" s="16">
        <f t="shared" si="73"/>
        <v>0</v>
      </c>
      <c r="BT10" s="33">
        <v>37.5</v>
      </c>
      <c r="BU10" s="29">
        <v>100</v>
      </c>
      <c r="BV10" s="14">
        <f t="shared" si="74"/>
        <v>0</v>
      </c>
      <c r="BW10" s="30">
        <f t="shared" si="75"/>
        <v>0.13856406460551018</v>
      </c>
      <c r="BX10" s="15">
        <v>1.25</v>
      </c>
      <c r="BY10" s="16">
        <f t="shared" si="76"/>
        <v>0</v>
      </c>
      <c r="CA10" s="33">
        <v>37.5</v>
      </c>
      <c r="CB10" s="29">
        <v>100</v>
      </c>
      <c r="CC10" s="14">
        <f t="shared" si="77"/>
        <v>0</v>
      </c>
      <c r="CD10" s="30">
        <f t="shared" si="78"/>
        <v>0.13856406460551018</v>
      </c>
      <c r="CE10" s="15">
        <v>1.25</v>
      </c>
      <c r="CF10" s="16">
        <f t="shared" si="79"/>
        <v>0</v>
      </c>
      <c r="CH10" s="33">
        <v>37.5</v>
      </c>
      <c r="CI10" s="29">
        <v>100</v>
      </c>
      <c r="CJ10" s="14">
        <f t="shared" si="80"/>
        <v>0</v>
      </c>
      <c r="CK10" s="30">
        <f t="shared" si="81"/>
        <v>0.13856406460551018</v>
      </c>
      <c r="CL10" s="15">
        <v>1.25</v>
      </c>
      <c r="CM10" s="16">
        <f t="shared" si="82"/>
        <v>0</v>
      </c>
      <c r="CO10" s="33">
        <v>37.5</v>
      </c>
      <c r="CP10" s="29">
        <v>96</v>
      </c>
      <c r="CQ10" s="14">
        <f t="shared" si="83"/>
        <v>4</v>
      </c>
      <c r="CR10" s="30">
        <f t="shared" si="84"/>
        <v>0.13856406460551018</v>
      </c>
      <c r="CS10" s="15">
        <v>1.25</v>
      </c>
      <c r="CT10" s="16">
        <f t="shared" si="85"/>
        <v>9.6000000000000013E-4</v>
      </c>
      <c r="CV10" s="33">
        <v>37.5</v>
      </c>
      <c r="CW10" s="29">
        <v>80</v>
      </c>
      <c r="CX10" s="14">
        <f t="shared" si="86"/>
        <v>20</v>
      </c>
      <c r="CY10" s="30">
        <f t="shared" si="87"/>
        <v>0.13856406460551018</v>
      </c>
      <c r="CZ10" s="15">
        <v>1.25</v>
      </c>
      <c r="DA10" s="16">
        <f t="shared" si="88"/>
        <v>4.8000000000000004E-3</v>
      </c>
      <c r="DC10" s="33">
        <v>37.5</v>
      </c>
      <c r="DD10" s="29">
        <v>100</v>
      </c>
      <c r="DE10" s="14">
        <f t="shared" si="89"/>
        <v>0</v>
      </c>
      <c r="DF10" s="30">
        <f t="shared" si="90"/>
        <v>0.13856406460551018</v>
      </c>
      <c r="DG10" s="15">
        <v>1.25</v>
      </c>
      <c r="DH10" s="16">
        <f t="shared" si="91"/>
        <v>0</v>
      </c>
      <c r="DJ10" s="33">
        <v>37.5</v>
      </c>
      <c r="DK10" s="29">
        <v>100</v>
      </c>
      <c r="DL10" s="14">
        <f t="shared" si="92"/>
        <v>0</v>
      </c>
      <c r="DM10" s="30">
        <f t="shared" si="93"/>
        <v>0.13856406460551018</v>
      </c>
      <c r="DN10" s="15">
        <v>1.25</v>
      </c>
      <c r="DO10" s="16">
        <f t="shared" si="94"/>
        <v>0</v>
      </c>
      <c r="DQ10" s="33">
        <v>37.5</v>
      </c>
      <c r="DR10" s="29">
        <v>100</v>
      </c>
      <c r="DS10" s="14">
        <f t="shared" si="95"/>
        <v>0</v>
      </c>
      <c r="DT10" s="30">
        <f t="shared" si="96"/>
        <v>0.13856406460551018</v>
      </c>
      <c r="DU10" s="15">
        <v>1.25</v>
      </c>
      <c r="DV10" s="16">
        <f t="shared" si="97"/>
        <v>0</v>
      </c>
      <c r="DX10" s="33">
        <v>37.5</v>
      </c>
      <c r="DY10" s="29">
        <v>100</v>
      </c>
      <c r="DZ10" s="14">
        <f t="shared" si="98"/>
        <v>0</v>
      </c>
      <c r="EA10" s="30">
        <f t="shared" si="99"/>
        <v>0.13856406460551018</v>
      </c>
      <c r="EB10" s="15">
        <v>1.25</v>
      </c>
      <c r="EC10" s="16">
        <f t="shared" si="100"/>
        <v>0</v>
      </c>
      <c r="EE10" s="33">
        <v>37.5</v>
      </c>
      <c r="EF10" s="29">
        <v>100</v>
      </c>
      <c r="EG10" s="14">
        <f t="shared" si="101"/>
        <v>0</v>
      </c>
      <c r="EH10" s="30">
        <f t="shared" si="102"/>
        <v>0.13856406460551018</v>
      </c>
      <c r="EI10" s="15">
        <v>1.25</v>
      </c>
      <c r="EJ10" s="16">
        <f t="shared" si="103"/>
        <v>0</v>
      </c>
      <c r="EL10" s="33">
        <v>37.5</v>
      </c>
      <c r="EM10" s="29">
        <v>100</v>
      </c>
      <c r="EN10" s="14">
        <f t="shared" si="104"/>
        <v>0</v>
      </c>
      <c r="EO10" s="30">
        <f t="shared" si="105"/>
        <v>0.13856406460551018</v>
      </c>
      <c r="EP10" s="15">
        <v>1.25</v>
      </c>
      <c r="EQ10" s="16">
        <f t="shared" si="106"/>
        <v>0</v>
      </c>
      <c r="ES10" s="33">
        <v>37.5</v>
      </c>
      <c r="ET10" s="29">
        <v>100</v>
      </c>
      <c r="EU10" s="14">
        <f t="shared" si="107"/>
        <v>0</v>
      </c>
      <c r="EV10" s="30">
        <f t="shared" si="108"/>
        <v>0.13856406460551018</v>
      </c>
      <c r="EW10" s="15">
        <v>1.25</v>
      </c>
      <c r="EX10" s="16">
        <f t="shared" si="109"/>
        <v>0</v>
      </c>
    </row>
    <row r="11" spans="2:154" x14ac:dyDescent="0.25">
      <c r="B11" s="33">
        <v>30</v>
      </c>
      <c r="C11" s="29">
        <v>93</v>
      </c>
      <c r="D11" s="14">
        <f t="shared" si="44"/>
        <v>0</v>
      </c>
      <c r="E11" s="30">
        <f t="shared" si="45"/>
        <v>0.17888543819998318</v>
      </c>
      <c r="F11" s="15">
        <v>1.25</v>
      </c>
      <c r="G11" s="16">
        <f t="shared" si="46"/>
        <v>0</v>
      </c>
      <c r="I11" s="33">
        <v>30</v>
      </c>
      <c r="J11" s="29">
        <v>100</v>
      </c>
      <c r="K11" s="14">
        <f t="shared" si="47"/>
        <v>0</v>
      </c>
      <c r="L11" s="30">
        <f t="shared" si="48"/>
        <v>0.17888543819998318</v>
      </c>
      <c r="M11" s="15">
        <v>1.25</v>
      </c>
      <c r="N11" s="16">
        <f t="shared" si="49"/>
        <v>0</v>
      </c>
      <c r="P11" s="33">
        <v>30</v>
      </c>
      <c r="Q11" s="29">
        <v>100</v>
      </c>
      <c r="R11" s="14">
        <f t="shared" si="50"/>
        <v>-5</v>
      </c>
      <c r="S11" s="30">
        <f t="shared" si="51"/>
        <v>0.17888543819998318</v>
      </c>
      <c r="T11" s="15">
        <v>1.25</v>
      </c>
      <c r="U11" s="16">
        <f t="shared" si="52"/>
        <v>-2E-3</v>
      </c>
      <c r="W11" s="33">
        <v>30</v>
      </c>
      <c r="X11" s="29">
        <v>100</v>
      </c>
      <c r="Y11" s="14">
        <f t="shared" si="53"/>
        <v>-24</v>
      </c>
      <c r="Z11" s="30">
        <f t="shared" si="54"/>
        <v>0.17888543819998318</v>
      </c>
      <c r="AA11" s="15">
        <v>1.25</v>
      </c>
      <c r="AB11" s="16">
        <f t="shared" si="55"/>
        <v>-9.6000000000000009E-3</v>
      </c>
      <c r="AD11" s="33">
        <v>30</v>
      </c>
      <c r="AE11" s="29">
        <v>100</v>
      </c>
      <c r="AF11" s="14">
        <f t="shared" si="56"/>
        <v>-3</v>
      </c>
      <c r="AG11" s="30">
        <f t="shared" si="57"/>
        <v>0.17888543819998318</v>
      </c>
      <c r="AH11" s="15">
        <v>1.25</v>
      </c>
      <c r="AI11" s="16">
        <f t="shared" si="58"/>
        <v>-1.2000000000000001E-3</v>
      </c>
      <c r="AK11" s="33">
        <v>30</v>
      </c>
      <c r="AL11" s="29">
        <v>56</v>
      </c>
      <c r="AM11" s="14">
        <f t="shared" si="59"/>
        <v>-8</v>
      </c>
      <c r="AN11" s="30">
        <f t="shared" si="60"/>
        <v>0.17888543819998318</v>
      </c>
      <c r="AO11" s="15">
        <v>1.25</v>
      </c>
      <c r="AP11" s="16">
        <f t="shared" si="61"/>
        <v>-3.2000000000000002E-3</v>
      </c>
      <c r="AR11" s="33">
        <v>30</v>
      </c>
      <c r="AS11" s="29">
        <v>100</v>
      </c>
      <c r="AT11" s="14">
        <f t="shared" si="62"/>
        <v>0</v>
      </c>
      <c r="AU11" s="30">
        <f t="shared" si="63"/>
        <v>0.17888543819998318</v>
      </c>
      <c r="AV11" s="15">
        <v>1.25</v>
      </c>
      <c r="AW11" s="16">
        <f t="shared" si="64"/>
        <v>0</v>
      </c>
      <c r="AY11" s="33">
        <v>30</v>
      </c>
      <c r="AZ11" s="29">
        <v>100</v>
      </c>
      <c r="BA11" s="14">
        <f t="shared" si="65"/>
        <v>0</v>
      </c>
      <c r="BB11" s="30">
        <f t="shared" si="66"/>
        <v>0.17888543819998318</v>
      </c>
      <c r="BC11" s="15">
        <v>1.25</v>
      </c>
      <c r="BD11" s="16">
        <f t="shared" si="67"/>
        <v>0</v>
      </c>
      <c r="BF11" s="33">
        <v>30</v>
      </c>
      <c r="BG11" s="29">
        <v>100</v>
      </c>
      <c r="BH11" s="14">
        <f t="shared" si="68"/>
        <v>-4</v>
      </c>
      <c r="BI11" s="30">
        <f t="shared" si="69"/>
        <v>0.17888543819998318</v>
      </c>
      <c r="BJ11" s="15">
        <v>1.25</v>
      </c>
      <c r="BK11" s="16">
        <f t="shared" si="70"/>
        <v>-1.6000000000000001E-3</v>
      </c>
      <c r="BM11" s="33">
        <v>30</v>
      </c>
      <c r="BN11" s="29">
        <v>100</v>
      </c>
      <c r="BO11" s="14">
        <f t="shared" si="71"/>
        <v>0</v>
      </c>
      <c r="BP11" s="30">
        <f t="shared" si="72"/>
        <v>0.17888543819998318</v>
      </c>
      <c r="BQ11" s="15">
        <v>1.25</v>
      </c>
      <c r="BR11" s="16">
        <f t="shared" si="73"/>
        <v>0</v>
      </c>
      <c r="BT11" s="33">
        <v>30</v>
      </c>
      <c r="BU11" s="29">
        <v>100</v>
      </c>
      <c r="BV11" s="14">
        <f t="shared" si="74"/>
        <v>0</v>
      </c>
      <c r="BW11" s="30">
        <f t="shared" si="75"/>
        <v>0.17888543819998318</v>
      </c>
      <c r="BX11" s="15">
        <v>1.25</v>
      </c>
      <c r="BY11" s="16">
        <f t="shared" si="76"/>
        <v>0</v>
      </c>
      <c r="CA11" s="33">
        <v>30</v>
      </c>
      <c r="CB11" s="29">
        <v>100</v>
      </c>
      <c r="CC11" s="14">
        <f t="shared" si="77"/>
        <v>0</v>
      </c>
      <c r="CD11" s="30">
        <f t="shared" si="78"/>
        <v>0.17888543819998318</v>
      </c>
      <c r="CE11" s="15">
        <v>1.25</v>
      </c>
      <c r="CF11" s="16">
        <f t="shared" si="79"/>
        <v>0</v>
      </c>
      <c r="CH11" s="33">
        <v>30</v>
      </c>
      <c r="CI11" s="29">
        <v>100</v>
      </c>
      <c r="CJ11" s="14">
        <f t="shared" si="80"/>
        <v>0</v>
      </c>
      <c r="CK11" s="30">
        <f t="shared" si="81"/>
        <v>0.17888543819998318</v>
      </c>
      <c r="CL11" s="15">
        <v>1.25</v>
      </c>
      <c r="CM11" s="16">
        <f t="shared" si="82"/>
        <v>0</v>
      </c>
      <c r="CO11" s="33">
        <v>30</v>
      </c>
      <c r="CP11" s="29">
        <v>100</v>
      </c>
      <c r="CQ11" s="14">
        <f t="shared" si="83"/>
        <v>-4</v>
      </c>
      <c r="CR11" s="30">
        <f t="shared" si="84"/>
        <v>0.17888543819998318</v>
      </c>
      <c r="CS11" s="15">
        <v>1.25</v>
      </c>
      <c r="CT11" s="16">
        <f t="shared" si="85"/>
        <v>-1.6000000000000001E-3</v>
      </c>
      <c r="CV11" s="33">
        <v>30</v>
      </c>
      <c r="CW11" s="29">
        <v>100</v>
      </c>
      <c r="CX11" s="14">
        <f t="shared" si="86"/>
        <v>-20</v>
      </c>
      <c r="CY11" s="30">
        <f t="shared" si="87"/>
        <v>0.17888543819998318</v>
      </c>
      <c r="CZ11" s="15">
        <v>1.25</v>
      </c>
      <c r="DA11" s="16">
        <f t="shared" si="88"/>
        <v>-8.0000000000000002E-3</v>
      </c>
      <c r="DC11" s="33">
        <v>30</v>
      </c>
      <c r="DD11" s="29">
        <v>100</v>
      </c>
      <c r="DE11" s="14">
        <f t="shared" si="89"/>
        <v>0</v>
      </c>
      <c r="DF11" s="30">
        <f t="shared" si="90"/>
        <v>0.17888543819998318</v>
      </c>
      <c r="DG11" s="15">
        <v>1.25</v>
      </c>
      <c r="DH11" s="16">
        <f t="shared" si="91"/>
        <v>0</v>
      </c>
      <c r="DJ11" s="33">
        <v>30</v>
      </c>
      <c r="DK11" s="29">
        <v>100</v>
      </c>
      <c r="DL11" s="14">
        <f t="shared" si="92"/>
        <v>0</v>
      </c>
      <c r="DM11" s="30">
        <f t="shared" si="93"/>
        <v>0.17888543819998318</v>
      </c>
      <c r="DN11" s="15">
        <v>1.25</v>
      </c>
      <c r="DO11" s="16">
        <f t="shared" si="94"/>
        <v>0</v>
      </c>
      <c r="DQ11" s="33">
        <v>30</v>
      </c>
      <c r="DR11" s="29">
        <v>100</v>
      </c>
      <c r="DS11" s="14">
        <f t="shared" si="95"/>
        <v>0</v>
      </c>
      <c r="DT11" s="30">
        <f t="shared" si="96"/>
        <v>0.17888543819998318</v>
      </c>
      <c r="DU11" s="15">
        <v>1.25</v>
      </c>
      <c r="DV11" s="16">
        <f t="shared" si="97"/>
        <v>0</v>
      </c>
      <c r="DX11" s="33">
        <v>30</v>
      </c>
      <c r="DY11" s="29">
        <v>100</v>
      </c>
      <c r="DZ11" s="14">
        <f t="shared" si="98"/>
        <v>0</v>
      </c>
      <c r="EA11" s="30">
        <f t="shared" si="99"/>
        <v>0.17888543819998318</v>
      </c>
      <c r="EB11" s="15">
        <v>1.25</v>
      </c>
      <c r="EC11" s="16">
        <f t="shared" si="100"/>
        <v>0</v>
      </c>
      <c r="EE11" s="33">
        <v>30</v>
      </c>
      <c r="EF11" s="29">
        <v>100</v>
      </c>
      <c r="EG11" s="14">
        <f t="shared" si="101"/>
        <v>0</v>
      </c>
      <c r="EH11" s="30">
        <f t="shared" si="102"/>
        <v>0.17888543819998318</v>
      </c>
      <c r="EI11" s="15">
        <v>1.25</v>
      </c>
      <c r="EJ11" s="16">
        <f t="shared" si="103"/>
        <v>0</v>
      </c>
      <c r="EL11" s="33">
        <v>30</v>
      </c>
      <c r="EM11" s="29">
        <v>100</v>
      </c>
      <c r="EN11" s="14">
        <f t="shared" si="104"/>
        <v>0</v>
      </c>
      <c r="EO11" s="30">
        <f t="shared" si="105"/>
        <v>0.17888543819998318</v>
      </c>
      <c r="EP11" s="15">
        <v>1.25</v>
      </c>
      <c r="EQ11" s="16">
        <f t="shared" si="106"/>
        <v>0</v>
      </c>
      <c r="ES11" s="33">
        <v>30</v>
      </c>
      <c r="ET11" s="29">
        <v>100</v>
      </c>
      <c r="EU11" s="14">
        <f t="shared" si="107"/>
        <v>0</v>
      </c>
      <c r="EV11" s="30">
        <f t="shared" si="108"/>
        <v>0.17888543819998318</v>
      </c>
      <c r="EW11" s="15">
        <v>1.25</v>
      </c>
      <c r="EX11" s="16">
        <f t="shared" si="109"/>
        <v>0</v>
      </c>
    </row>
    <row r="12" spans="2:154" x14ac:dyDescent="0.25">
      <c r="B12" s="33">
        <v>28</v>
      </c>
      <c r="C12" s="29">
        <v>93</v>
      </c>
      <c r="D12" s="14">
        <f t="shared" si="44"/>
        <v>0</v>
      </c>
      <c r="E12" s="30">
        <f t="shared" si="45"/>
        <v>0.20701966780270628</v>
      </c>
      <c r="F12" s="15">
        <v>1.25</v>
      </c>
      <c r="G12" s="16">
        <f t="shared" si="46"/>
        <v>0</v>
      </c>
      <c r="I12" s="33">
        <v>28</v>
      </c>
      <c r="J12" s="29">
        <v>93</v>
      </c>
      <c r="K12" s="14">
        <f t="shared" si="47"/>
        <v>7</v>
      </c>
      <c r="L12" s="30">
        <f t="shared" si="48"/>
        <v>0.20701966780270628</v>
      </c>
      <c r="M12" s="15">
        <v>1.25</v>
      </c>
      <c r="N12" s="16">
        <f t="shared" si="49"/>
        <v>3.7500000000000012E-3</v>
      </c>
      <c r="P12" s="33">
        <v>28</v>
      </c>
      <c r="Q12" s="29">
        <v>89</v>
      </c>
      <c r="R12" s="14">
        <f t="shared" si="50"/>
        <v>11</v>
      </c>
      <c r="S12" s="30">
        <f t="shared" si="51"/>
        <v>0.20701966780270628</v>
      </c>
      <c r="T12" s="15">
        <v>1.25</v>
      </c>
      <c r="U12" s="16">
        <f t="shared" si="52"/>
        <v>5.8928571428571441E-3</v>
      </c>
      <c r="W12" s="33">
        <v>28</v>
      </c>
      <c r="X12" s="29">
        <v>71</v>
      </c>
      <c r="Y12" s="14">
        <f t="shared" si="53"/>
        <v>29</v>
      </c>
      <c r="Z12" s="30">
        <f t="shared" si="54"/>
        <v>0.20701966780270628</v>
      </c>
      <c r="AA12" s="15">
        <v>1.25</v>
      </c>
      <c r="AB12" s="16">
        <f t="shared" si="55"/>
        <v>1.5535714285714286E-2</v>
      </c>
      <c r="AD12" s="33">
        <v>28</v>
      </c>
      <c r="AE12" s="29">
        <v>89</v>
      </c>
      <c r="AF12" s="14">
        <f t="shared" si="56"/>
        <v>11</v>
      </c>
      <c r="AG12" s="30">
        <f t="shared" si="57"/>
        <v>0.20701966780270628</v>
      </c>
      <c r="AH12" s="15">
        <v>1.25</v>
      </c>
      <c r="AI12" s="16">
        <f t="shared" si="58"/>
        <v>5.8928571428571441E-3</v>
      </c>
      <c r="AK12" s="33">
        <v>28</v>
      </c>
      <c r="AL12" s="29">
        <v>48</v>
      </c>
      <c r="AM12" s="14">
        <f t="shared" si="59"/>
        <v>8</v>
      </c>
      <c r="AN12" s="30">
        <f t="shared" si="60"/>
        <v>0.20701966780270628</v>
      </c>
      <c r="AO12" s="15">
        <v>1.25</v>
      </c>
      <c r="AP12" s="16">
        <f t="shared" si="61"/>
        <v>4.2857142857142868E-3</v>
      </c>
      <c r="AR12" s="33">
        <v>28</v>
      </c>
      <c r="AS12" s="29">
        <v>100</v>
      </c>
      <c r="AT12" s="14">
        <f t="shared" si="62"/>
        <v>0</v>
      </c>
      <c r="AU12" s="30">
        <f t="shared" si="63"/>
        <v>0.20701966780270628</v>
      </c>
      <c r="AV12" s="15">
        <v>1.25</v>
      </c>
      <c r="AW12" s="16">
        <f t="shared" si="64"/>
        <v>0</v>
      </c>
      <c r="AY12" s="33">
        <v>28</v>
      </c>
      <c r="AZ12" s="29">
        <v>100</v>
      </c>
      <c r="BA12" s="14">
        <f t="shared" si="65"/>
        <v>0</v>
      </c>
      <c r="BB12" s="30">
        <f t="shared" si="66"/>
        <v>0.20701966780270628</v>
      </c>
      <c r="BC12" s="15">
        <v>1.25</v>
      </c>
      <c r="BD12" s="16">
        <f t="shared" si="67"/>
        <v>0</v>
      </c>
      <c r="BF12" s="33">
        <v>28</v>
      </c>
      <c r="BG12" s="29">
        <v>96</v>
      </c>
      <c r="BH12" s="14">
        <f t="shared" si="68"/>
        <v>4</v>
      </c>
      <c r="BI12" s="30">
        <f t="shared" si="69"/>
        <v>0.20701966780270628</v>
      </c>
      <c r="BJ12" s="15">
        <v>1.25</v>
      </c>
      <c r="BK12" s="16">
        <f t="shared" si="70"/>
        <v>2.1428571428571434E-3</v>
      </c>
      <c r="BM12" s="33">
        <v>28</v>
      </c>
      <c r="BN12" s="29">
        <v>100</v>
      </c>
      <c r="BO12" s="14">
        <f t="shared" si="71"/>
        <v>0</v>
      </c>
      <c r="BP12" s="30">
        <f t="shared" si="72"/>
        <v>0.20701966780270628</v>
      </c>
      <c r="BQ12" s="15">
        <v>1.25</v>
      </c>
      <c r="BR12" s="16">
        <f t="shared" si="73"/>
        <v>0</v>
      </c>
      <c r="BT12" s="33">
        <v>28</v>
      </c>
      <c r="BU12" s="29">
        <v>100</v>
      </c>
      <c r="BV12" s="14">
        <f t="shared" si="74"/>
        <v>0</v>
      </c>
      <c r="BW12" s="30">
        <f t="shared" si="75"/>
        <v>0.20701966780270628</v>
      </c>
      <c r="BX12" s="15">
        <v>1.25</v>
      </c>
      <c r="BY12" s="16">
        <f t="shared" si="76"/>
        <v>0</v>
      </c>
      <c r="CA12" s="33">
        <v>28</v>
      </c>
      <c r="CB12" s="29">
        <v>98</v>
      </c>
      <c r="CC12" s="14">
        <f t="shared" si="77"/>
        <v>2</v>
      </c>
      <c r="CD12" s="30">
        <f t="shared" si="78"/>
        <v>0.20701966780270628</v>
      </c>
      <c r="CE12" s="15">
        <v>1.25</v>
      </c>
      <c r="CF12" s="16">
        <f t="shared" si="79"/>
        <v>1.0714285714285717E-3</v>
      </c>
      <c r="CH12" s="33">
        <v>28</v>
      </c>
      <c r="CI12" s="29">
        <v>100</v>
      </c>
      <c r="CJ12" s="14">
        <f t="shared" si="80"/>
        <v>0</v>
      </c>
      <c r="CK12" s="30">
        <f t="shared" si="81"/>
        <v>0.20701966780270628</v>
      </c>
      <c r="CL12" s="15">
        <v>1.25</v>
      </c>
      <c r="CM12" s="16">
        <f t="shared" si="82"/>
        <v>0</v>
      </c>
      <c r="CO12" s="33">
        <v>28</v>
      </c>
      <c r="CP12" s="29">
        <v>96</v>
      </c>
      <c r="CQ12" s="14">
        <f t="shared" si="83"/>
        <v>4</v>
      </c>
      <c r="CR12" s="30">
        <f t="shared" si="84"/>
        <v>0.20701966780270628</v>
      </c>
      <c r="CS12" s="15">
        <v>1.25</v>
      </c>
      <c r="CT12" s="16">
        <f t="shared" si="85"/>
        <v>2.1428571428571434E-3</v>
      </c>
      <c r="CV12" s="33">
        <v>28</v>
      </c>
      <c r="CW12" s="29">
        <v>60</v>
      </c>
      <c r="CX12" s="14">
        <f t="shared" si="86"/>
        <v>40</v>
      </c>
      <c r="CY12" s="30">
        <f t="shared" si="87"/>
        <v>0.20701966780270628</v>
      </c>
      <c r="CZ12" s="15">
        <v>1.25</v>
      </c>
      <c r="DA12" s="16">
        <f t="shared" si="88"/>
        <v>2.1428571428571436E-2</v>
      </c>
      <c r="DC12" s="33">
        <v>28</v>
      </c>
      <c r="DD12" s="29">
        <v>100</v>
      </c>
      <c r="DE12" s="14">
        <f t="shared" si="89"/>
        <v>0</v>
      </c>
      <c r="DF12" s="30">
        <f t="shared" si="90"/>
        <v>0.20701966780270628</v>
      </c>
      <c r="DG12" s="15">
        <v>1.25</v>
      </c>
      <c r="DH12" s="16">
        <f t="shared" si="91"/>
        <v>0</v>
      </c>
      <c r="DJ12" s="33">
        <v>28</v>
      </c>
      <c r="DK12" s="29">
        <v>100</v>
      </c>
      <c r="DL12" s="14">
        <f t="shared" si="92"/>
        <v>0</v>
      </c>
      <c r="DM12" s="30">
        <f t="shared" si="93"/>
        <v>0.20701966780270628</v>
      </c>
      <c r="DN12" s="15">
        <v>1.25</v>
      </c>
      <c r="DO12" s="16">
        <f t="shared" si="94"/>
        <v>0</v>
      </c>
      <c r="DQ12" s="33">
        <v>28</v>
      </c>
      <c r="DR12" s="29">
        <v>100</v>
      </c>
      <c r="DS12" s="14">
        <f t="shared" si="95"/>
        <v>0</v>
      </c>
      <c r="DT12" s="30">
        <f t="shared" si="96"/>
        <v>0.20701966780270628</v>
      </c>
      <c r="DU12" s="15">
        <v>1.25</v>
      </c>
      <c r="DV12" s="16">
        <f t="shared" si="97"/>
        <v>0</v>
      </c>
      <c r="DX12" s="33">
        <v>28</v>
      </c>
      <c r="DY12" s="29">
        <v>100</v>
      </c>
      <c r="DZ12" s="14">
        <f t="shared" si="98"/>
        <v>0</v>
      </c>
      <c r="EA12" s="30">
        <f t="shared" si="99"/>
        <v>0.20701966780270628</v>
      </c>
      <c r="EB12" s="15">
        <v>1.25</v>
      </c>
      <c r="EC12" s="16">
        <f t="shared" si="100"/>
        <v>0</v>
      </c>
      <c r="EE12" s="33">
        <v>28</v>
      </c>
      <c r="EF12" s="29">
        <v>95</v>
      </c>
      <c r="EG12" s="14">
        <f t="shared" si="101"/>
        <v>5</v>
      </c>
      <c r="EH12" s="30">
        <f t="shared" si="102"/>
        <v>0.20701966780270628</v>
      </c>
      <c r="EI12" s="15">
        <v>1.25</v>
      </c>
      <c r="EJ12" s="16">
        <f t="shared" si="103"/>
        <v>2.6785714285714295E-3</v>
      </c>
      <c r="EL12" s="33">
        <v>28</v>
      </c>
      <c r="EM12" s="29">
        <v>100</v>
      </c>
      <c r="EN12" s="14">
        <f t="shared" si="104"/>
        <v>0</v>
      </c>
      <c r="EO12" s="30">
        <f t="shared" si="105"/>
        <v>0.20701966780270628</v>
      </c>
      <c r="EP12" s="15">
        <v>1.25</v>
      </c>
      <c r="EQ12" s="16">
        <f t="shared" si="106"/>
        <v>0</v>
      </c>
      <c r="ES12" s="33">
        <v>28</v>
      </c>
      <c r="ET12" s="29">
        <v>100</v>
      </c>
      <c r="EU12" s="14">
        <f t="shared" si="107"/>
        <v>0</v>
      </c>
      <c r="EV12" s="30">
        <f t="shared" si="108"/>
        <v>0.20701966780270628</v>
      </c>
      <c r="EW12" s="15">
        <v>1.25</v>
      </c>
      <c r="EX12" s="16">
        <f t="shared" si="109"/>
        <v>0</v>
      </c>
    </row>
    <row r="13" spans="2:154" x14ac:dyDescent="0.25">
      <c r="B13" s="33">
        <v>20</v>
      </c>
      <c r="C13" s="29">
        <v>91</v>
      </c>
      <c r="D13" s="14">
        <f t="shared" si="44"/>
        <v>2</v>
      </c>
      <c r="E13" s="30">
        <f t="shared" si="45"/>
        <v>0.25354627641855498</v>
      </c>
      <c r="F13" s="15">
        <v>1.25</v>
      </c>
      <c r="G13" s="16">
        <f t="shared" si="46"/>
        <v>1.6071428571428573E-3</v>
      </c>
      <c r="I13" s="33">
        <v>20</v>
      </c>
      <c r="J13" s="29">
        <v>76</v>
      </c>
      <c r="K13" s="14">
        <f t="shared" si="47"/>
        <v>17</v>
      </c>
      <c r="L13" s="30">
        <f t="shared" si="48"/>
        <v>0.25354627641855498</v>
      </c>
      <c r="M13" s="15">
        <v>1.25</v>
      </c>
      <c r="N13" s="16">
        <f t="shared" si="49"/>
        <v>1.3660714285714286E-2</v>
      </c>
      <c r="P13" s="33">
        <v>20</v>
      </c>
      <c r="Q13" s="29">
        <v>76</v>
      </c>
      <c r="R13" s="14">
        <f t="shared" si="50"/>
        <v>13</v>
      </c>
      <c r="S13" s="30">
        <f t="shared" si="51"/>
        <v>0.25354627641855498</v>
      </c>
      <c r="T13" s="15">
        <v>1.25</v>
      </c>
      <c r="U13" s="16">
        <f t="shared" si="52"/>
        <v>1.0446428571428572E-2</v>
      </c>
      <c r="W13" s="33">
        <v>20</v>
      </c>
      <c r="X13" s="29">
        <v>55</v>
      </c>
      <c r="Y13" s="14">
        <f t="shared" si="53"/>
        <v>16</v>
      </c>
      <c r="Z13" s="30">
        <f t="shared" si="54"/>
        <v>0.25354627641855498</v>
      </c>
      <c r="AA13" s="15">
        <v>1.25</v>
      </c>
      <c r="AB13" s="16">
        <f t="shared" si="55"/>
        <v>1.2857142857142859E-2</v>
      </c>
      <c r="AD13" s="33">
        <v>20</v>
      </c>
      <c r="AE13" s="29">
        <v>84</v>
      </c>
      <c r="AF13" s="14">
        <f t="shared" si="56"/>
        <v>5</v>
      </c>
      <c r="AG13" s="30">
        <f t="shared" si="57"/>
        <v>0.25354627641855498</v>
      </c>
      <c r="AH13" s="15">
        <v>1.25</v>
      </c>
      <c r="AI13" s="16">
        <f t="shared" si="58"/>
        <v>4.0178571428571433E-3</v>
      </c>
      <c r="AK13" s="33">
        <v>20</v>
      </c>
      <c r="AL13" s="29">
        <v>46</v>
      </c>
      <c r="AM13" s="14">
        <f t="shared" si="59"/>
        <v>2</v>
      </c>
      <c r="AN13" s="30">
        <f t="shared" si="60"/>
        <v>0.25354627641855498</v>
      </c>
      <c r="AO13" s="15">
        <v>1.25</v>
      </c>
      <c r="AP13" s="16">
        <f t="shared" si="61"/>
        <v>1.6071428571428573E-3</v>
      </c>
      <c r="AR13" s="33">
        <v>20</v>
      </c>
      <c r="AS13" s="29">
        <v>98</v>
      </c>
      <c r="AT13" s="14">
        <f t="shared" si="62"/>
        <v>2</v>
      </c>
      <c r="AU13" s="30">
        <f t="shared" si="63"/>
        <v>0.25354627641855498</v>
      </c>
      <c r="AV13" s="15">
        <v>1.25</v>
      </c>
      <c r="AW13" s="16">
        <f t="shared" si="64"/>
        <v>1.6071428571428573E-3</v>
      </c>
      <c r="AY13" s="33">
        <v>20</v>
      </c>
      <c r="AZ13" s="29">
        <v>99</v>
      </c>
      <c r="BA13" s="14">
        <f t="shared" si="65"/>
        <v>1</v>
      </c>
      <c r="BB13" s="30">
        <f t="shared" si="66"/>
        <v>0.25354627641855498</v>
      </c>
      <c r="BC13" s="15">
        <v>1.25</v>
      </c>
      <c r="BD13" s="16">
        <f t="shared" si="67"/>
        <v>8.0357142857142867E-4</v>
      </c>
      <c r="BF13" s="33">
        <v>20</v>
      </c>
      <c r="BG13" s="29">
        <v>92</v>
      </c>
      <c r="BH13" s="14">
        <f t="shared" si="68"/>
        <v>4</v>
      </c>
      <c r="BI13" s="30">
        <f t="shared" si="69"/>
        <v>0.25354627641855498</v>
      </c>
      <c r="BJ13" s="15">
        <v>1.25</v>
      </c>
      <c r="BK13" s="16">
        <f t="shared" si="70"/>
        <v>3.2142857142857147E-3</v>
      </c>
      <c r="BM13" s="33">
        <v>20</v>
      </c>
      <c r="BN13" s="29">
        <v>99</v>
      </c>
      <c r="BO13" s="14">
        <f t="shared" si="71"/>
        <v>1</v>
      </c>
      <c r="BP13" s="30">
        <f t="shared" si="72"/>
        <v>0.25354627641855498</v>
      </c>
      <c r="BQ13" s="15">
        <v>1.25</v>
      </c>
      <c r="BR13" s="16">
        <f t="shared" si="73"/>
        <v>8.0357142857142867E-4</v>
      </c>
      <c r="BT13" s="33">
        <v>20</v>
      </c>
      <c r="BU13" s="29">
        <v>100</v>
      </c>
      <c r="BV13" s="14">
        <f t="shared" si="74"/>
        <v>0</v>
      </c>
      <c r="BW13" s="30">
        <f t="shared" si="75"/>
        <v>0.25354627641855498</v>
      </c>
      <c r="BX13" s="15">
        <v>1.25</v>
      </c>
      <c r="BY13" s="16">
        <f t="shared" si="76"/>
        <v>0</v>
      </c>
      <c r="CA13" s="33">
        <v>20</v>
      </c>
      <c r="CB13" s="29">
        <v>96</v>
      </c>
      <c r="CC13" s="14">
        <f t="shared" si="77"/>
        <v>2</v>
      </c>
      <c r="CD13" s="30">
        <f t="shared" si="78"/>
        <v>0.25354627641855498</v>
      </c>
      <c r="CE13" s="15">
        <v>1.25</v>
      </c>
      <c r="CF13" s="16">
        <f t="shared" si="79"/>
        <v>1.6071428571428573E-3</v>
      </c>
      <c r="CH13" s="33">
        <v>20</v>
      </c>
      <c r="CI13" s="29">
        <v>100</v>
      </c>
      <c r="CJ13" s="14">
        <f t="shared" si="80"/>
        <v>0</v>
      </c>
      <c r="CK13" s="30">
        <f t="shared" si="81"/>
        <v>0.25354627641855498</v>
      </c>
      <c r="CL13" s="15">
        <v>1.25</v>
      </c>
      <c r="CM13" s="16">
        <f t="shared" si="82"/>
        <v>0</v>
      </c>
      <c r="CO13" s="33">
        <v>20</v>
      </c>
      <c r="CP13" s="29">
        <v>96</v>
      </c>
      <c r="CQ13" s="14">
        <f t="shared" si="83"/>
        <v>0</v>
      </c>
      <c r="CR13" s="30">
        <f t="shared" si="84"/>
        <v>0.25354627641855498</v>
      </c>
      <c r="CS13" s="15">
        <v>1.25</v>
      </c>
      <c r="CT13" s="16">
        <f t="shared" si="85"/>
        <v>0</v>
      </c>
      <c r="CV13" s="33">
        <v>20</v>
      </c>
      <c r="CW13" s="29">
        <v>52</v>
      </c>
      <c r="CX13" s="14">
        <f t="shared" si="86"/>
        <v>8</v>
      </c>
      <c r="CY13" s="30">
        <f t="shared" si="87"/>
        <v>0.25354627641855498</v>
      </c>
      <c r="CZ13" s="15">
        <v>1.25</v>
      </c>
      <c r="DA13" s="16">
        <f t="shared" si="88"/>
        <v>6.4285714285714293E-3</v>
      </c>
      <c r="DC13" s="33">
        <v>20</v>
      </c>
      <c r="DD13" s="29">
        <v>94</v>
      </c>
      <c r="DE13" s="14">
        <f t="shared" si="89"/>
        <v>6</v>
      </c>
      <c r="DF13" s="30">
        <f t="shared" si="90"/>
        <v>0.25354627641855498</v>
      </c>
      <c r="DG13" s="15">
        <v>1.25</v>
      </c>
      <c r="DH13" s="16">
        <f t="shared" si="91"/>
        <v>4.821428571428572E-3</v>
      </c>
      <c r="DJ13" s="33">
        <v>20</v>
      </c>
      <c r="DK13" s="29">
        <v>96</v>
      </c>
      <c r="DL13" s="14">
        <f t="shared" si="92"/>
        <v>4</v>
      </c>
      <c r="DM13" s="30">
        <f t="shared" si="93"/>
        <v>0.25354627641855498</v>
      </c>
      <c r="DN13" s="15">
        <v>1.25</v>
      </c>
      <c r="DO13" s="16">
        <f t="shared" si="94"/>
        <v>3.2142857142857147E-3</v>
      </c>
      <c r="DQ13" s="33">
        <v>20</v>
      </c>
      <c r="DR13" s="29">
        <v>91</v>
      </c>
      <c r="DS13" s="14">
        <f t="shared" si="95"/>
        <v>9</v>
      </c>
      <c r="DT13" s="30">
        <f t="shared" si="96"/>
        <v>0.25354627641855498</v>
      </c>
      <c r="DU13" s="15">
        <v>1.25</v>
      </c>
      <c r="DV13" s="16">
        <f t="shared" si="97"/>
        <v>7.232142857142858E-3</v>
      </c>
      <c r="DX13" s="33">
        <v>20</v>
      </c>
      <c r="DY13" s="29">
        <v>95</v>
      </c>
      <c r="DZ13" s="14">
        <f t="shared" si="98"/>
        <v>5</v>
      </c>
      <c r="EA13" s="30">
        <f t="shared" si="99"/>
        <v>0.25354627641855498</v>
      </c>
      <c r="EB13" s="15">
        <v>1.25</v>
      </c>
      <c r="EC13" s="16">
        <f t="shared" si="100"/>
        <v>4.0178571428571433E-3</v>
      </c>
      <c r="EE13" s="33">
        <v>20</v>
      </c>
      <c r="EF13" s="29">
        <v>86</v>
      </c>
      <c r="EG13" s="14">
        <f t="shared" si="101"/>
        <v>9</v>
      </c>
      <c r="EH13" s="30">
        <f t="shared" si="102"/>
        <v>0.25354627641855498</v>
      </c>
      <c r="EI13" s="15">
        <v>1.25</v>
      </c>
      <c r="EJ13" s="16">
        <f t="shared" si="103"/>
        <v>7.232142857142858E-3</v>
      </c>
      <c r="EL13" s="33">
        <v>20</v>
      </c>
      <c r="EM13" s="29">
        <v>98</v>
      </c>
      <c r="EN13" s="14">
        <f t="shared" si="104"/>
        <v>2</v>
      </c>
      <c r="EO13" s="30">
        <f t="shared" si="105"/>
        <v>0.25354627641855498</v>
      </c>
      <c r="EP13" s="15">
        <v>1.25</v>
      </c>
      <c r="EQ13" s="16">
        <f t="shared" si="106"/>
        <v>1.6071428571428573E-3</v>
      </c>
      <c r="ES13" s="33">
        <v>20</v>
      </c>
      <c r="ET13" s="29">
        <v>99</v>
      </c>
      <c r="EU13" s="14">
        <f t="shared" si="107"/>
        <v>1</v>
      </c>
      <c r="EV13" s="30">
        <f t="shared" si="108"/>
        <v>0.25354627641855498</v>
      </c>
      <c r="EW13" s="15">
        <v>1.25</v>
      </c>
      <c r="EX13" s="16">
        <f t="shared" si="109"/>
        <v>8.0357142857142867E-4</v>
      </c>
    </row>
    <row r="14" spans="2:154" x14ac:dyDescent="0.25">
      <c r="B14" s="33">
        <v>14</v>
      </c>
      <c r="C14" s="29">
        <v>85</v>
      </c>
      <c r="D14" s="14">
        <f t="shared" si="44"/>
        <v>6</v>
      </c>
      <c r="E14" s="30">
        <f t="shared" si="45"/>
        <v>0.35856858280031806</v>
      </c>
      <c r="F14" s="15">
        <v>1.25</v>
      </c>
      <c r="G14" s="16">
        <f t="shared" si="46"/>
        <v>9.6428571428571423E-3</v>
      </c>
      <c r="I14" s="33">
        <v>14</v>
      </c>
      <c r="J14" s="29">
        <v>76</v>
      </c>
      <c r="K14" s="14">
        <f t="shared" si="47"/>
        <v>0</v>
      </c>
      <c r="L14" s="30">
        <f t="shared" si="48"/>
        <v>0.35856858280031806</v>
      </c>
      <c r="M14" s="15">
        <v>1.25</v>
      </c>
      <c r="N14" s="16">
        <f t="shared" si="49"/>
        <v>0</v>
      </c>
      <c r="P14" s="33">
        <v>14</v>
      </c>
      <c r="Q14" s="29">
        <v>61</v>
      </c>
      <c r="R14" s="14">
        <f t="shared" si="50"/>
        <v>15</v>
      </c>
      <c r="S14" s="30">
        <f t="shared" si="51"/>
        <v>0.35856858280031806</v>
      </c>
      <c r="T14" s="15">
        <v>1.25</v>
      </c>
      <c r="U14" s="16">
        <f t="shared" si="52"/>
        <v>2.4107142857142855E-2</v>
      </c>
      <c r="W14" s="33">
        <v>14</v>
      </c>
      <c r="X14" s="29">
        <v>47</v>
      </c>
      <c r="Y14" s="14">
        <f t="shared" si="53"/>
        <v>8</v>
      </c>
      <c r="Z14" s="30">
        <f t="shared" si="54"/>
        <v>0.35856858280031806</v>
      </c>
      <c r="AA14" s="15">
        <v>1.25</v>
      </c>
      <c r="AB14" s="16">
        <f t="shared" si="55"/>
        <v>1.2857142857142857E-2</v>
      </c>
      <c r="AD14" s="33">
        <v>14</v>
      </c>
      <c r="AE14" s="29">
        <v>84</v>
      </c>
      <c r="AF14" s="14">
        <f t="shared" si="56"/>
        <v>0</v>
      </c>
      <c r="AG14" s="30">
        <f t="shared" si="57"/>
        <v>0.35856858280031806</v>
      </c>
      <c r="AH14" s="15">
        <v>1.25</v>
      </c>
      <c r="AI14" s="16">
        <f t="shared" si="58"/>
        <v>0</v>
      </c>
      <c r="AK14" s="33">
        <v>14</v>
      </c>
      <c r="AL14" s="29">
        <v>44</v>
      </c>
      <c r="AM14" s="14">
        <f t="shared" si="59"/>
        <v>2</v>
      </c>
      <c r="AN14" s="30">
        <f t="shared" si="60"/>
        <v>0.35856858280031806</v>
      </c>
      <c r="AO14" s="15">
        <v>1.25</v>
      </c>
      <c r="AP14" s="16">
        <f t="shared" si="61"/>
        <v>3.2142857142857142E-3</v>
      </c>
      <c r="AR14" s="33">
        <v>14</v>
      </c>
      <c r="AS14" s="29">
        <v>95</v>
      </c>
      <c r="AT14" s="14">
        <f t="shared" si="62"/>
        <v>3</v>
      </c>
      <c r="AU14" s="30">
        <f t="shared" si="63"/>
        <v>0.35856858280031806</v>
      </c>
      <c r="AV14" s="15">
        <v>1.25</v>
      </c>
      <c r="AW14" s="16">
        <f t="shared" si="64"/>
        <v>4.8214285714285711E-3</v>
      </c>
      <c r="AY14" s="33">
        <v>14</v>
      </c>
      <c r="AZ14" s="29">
        <v>97</v>
      </c>
      <c r="BA14" s="14">
        <f t="shared" si="65"/>
        <v>2</v>
      </c>
      <c r="BB14" s="30">
        <f t="shared" si="66"/>
        <v>0.35856858280031806</v>
      </c>
      <c r="BC14" s="15">
        <v>1.25</v>
      </c>
      <c r="BD14" s="16">
        <f t="shared" si="67"/>
        <v>3.2142857142857142E-3</v>
      </c>
      <c r="BF14" s="33">
        <v>14</v>
      </c>
      <c r="BG14" s="29">
        <v>92</v>
      </c>
      <c r="BH14" s="14">
        <f t="shared" si="68"/>
        <v>0</v>
      </c>
      <c r="BI14" s="30">
        <f t="shared" si="69"/>
        <v>0.35856858280031806</v>
      </c>
      <c r="BJ14" s="15">
        <v>1.25</v>
      </c>
      <c r="BK14" s="16">
        <f t="shared" si="70"/>
        <v>0</v>
      </c>
      <c r="BM14" s="33">
        <v>14</v>
      </c>
      <c r="BN14" s="29">
        <v>90</v>
      </c>
      <c r="BO14" s="14">
        <f t="shared" si="71"/>
        <v>9</v>
      </c>
      <c r="BP14" s="30">
        <f t="shared" si="72"/>
        <v>0.35856858280031806</v>
      </c>
      <c r="BQ14" s="15">
        <v>1.25</v>
      </c>
      <c r="BR14" s="16">
        <f t="shared" si="73"/>
        <v>1.4464285714285711E-2</v>
      </c>
      <c r="BT14" s="33">
        <v>14</v>
      </c>
      <c r="BU14" s="29">
        <v>100</v>
      </c>
      <c r="BV14" s="14">
        <f t="shared" si="74"/>
        <v>0</v>
      </c>
      <c r="BW14" s="30">
        <f t="shared" si="75"/>
        <v>0.35856858280031806</v>
      </c>
      <c r="BX14" s="15">
        <v>1.25</v>
      </c>
      <c r="BY14" s="16">
        <f t="shared" si="76"/>
        <v>0</v>
      </c>
      <c r="CA14" s="33">
        <v>14</v>
      </c>
      <c r="CB14" s="29">
        <v>91</v>
      </c>
      <c r="CC14" s="14">
        <f t="shared" si="77"/>
        <v>5</v>
      </c>
      <c r="CD14" s="30">
        <f t="shared" si="78"/>
        <v>0.35856858280031806</v>
      </c>
      <c r="CE14" s="15">
        <v>1.25</v>
      </c>
      <c r="CF14" s="16">
        <f t="shared" si="79"/>
        <v>8.0357142857142849E-3</v>
      </c>
      <c r="CH14" s="33">
        <v>14</v>
      </c>
      <c r="CI14" s="29">
        <v>100</v>
      </c>
      <c r="CJ14" s="14">
        <f t="shared" si="80"/>
        <v>0</v>
      </c>
      <c r="CK14" s="30">
        <f t="shared" si="81"/>
        <v>0.35856858280031806</v>
      </c>
      <c r="CL14" s="15">
        <v>1.25</v>
      </c>
      <c r="CM14" s="16">
        <f t="shared" si="82"/>
        <v>0</v>
      </c>
      <c r="CO14" s="33">
        <v>14</v>
      </c>
      <c r="CP14" s="29">
        <v>96</v>
      </c>
      <c r="CQ14" s="14">
        <f t="shared" si="83"/>
        <v>0</v>
      </c>
      <c r="CR14" s="30">
        <f t="shared" si="84"/>
        <v>0.35856858280031806</v>
      </c>
      <c r="CS14" s="15">
        <v>1.25</v>
      </c>
      <c r="CT14" s="16">
        <f t="shared" si="85"/>
        <v>0</v>
      </c>
      <c r="CV14" s="33">
        <v>14</v>
      </c>
      <c r="CW14" s="29">
        <v>44</v>
      </c>
      <c r="CX14" s="14">
        <f t="shared" si="86"/>
        <v>8</v>
      </c>
      <c r="CY14" s="30">
        <f t="shared" si="87"/>
        <v>0.35856858280031806</v>
      </c>
      <c r="CZ14" s="15">
        <v>1.25</v>
      </c>
      <c r="DA14" s="16">
        <f t="shared" si="88"/>
        <v>1.2857142857142857E-2</v>
      </c>
      <c r="DC14" s="33">
        <v>14</v>
      </c>
      <c r="DD14" s="29">
        <v>86</v>
      </c>
      <c r="DE14" s="14">
        <f t="shared" si="89"/>
        <v>8</v>
      </c>
      <c r="DF14" s="30">
        <f t="shared" si="90"/>
        <v>0.35856858280031806</v>
      </c>
      <c r="DG14" s="15">
        <v>1.25</v>
      </c>
      <c r="DH14" s="16">
        <f t="shared" si="91"/>
        <v>1.2857142857142857E-2</v>
      </c>
      <c r="DJ14" s="33">
        <v>14</v>
      </c>
      <c r="DK14" s="29">
        <v>94</v>
      </c>
      <c r="DL14" s="14">
        <f t="shared" si="92"/>
        <v>2</v>
      </c>
      <c r="DM14" s="30">
        <f t="shared" si="93"/>
        <v>0.35856858280031806</v>
      </c>
      <c r="DN14" s="15">
        <v>1.25</v>
      </c>
      <c r="DO14" s="16">
        <f t="shared" si="94"/>
        <v>3.2142857142857142E-3</v>
      </c>
      <c r="DQ14" s="33">
        <v>14</v>
      </c>
      <c r="DR14" s="29">
        <v>80</v>
      </c>
      <c r="DS14" s="14">
        <f t="shared" si="95"/>
        <v>11</v>
      </c>
      <c r="DT14" s="30">
        <f t="shared" si="96"/>
        <v>0.35856858280031806</v>
      </c>
      <c r="DU14" s="15">
        <v>1.25</v>
      </c>
      <c r="DV14" s="16">
        <f t="shared" si="97"/>
        <v>1.7678571428571425E-2</v>
      </c>
      <c r="DX14" s="33">
        <v>14</v>
      </c>
      <c r="DY14" s="29">
        <v>91</v>
      </c>
      <c r="DZ14" s="14">
        <f t="shared" si="98"/>
        <v>4</v>
      </c>
      <c r="EA14" s="30">
        <f t="shared" si="99"/>
        <v>0.35856858280031806</v>
      </c>
      <c r="EB14" s="15">
        <v>1.25</v>
      </c>
      <c r="EC14" s="16">
        <f t="shared" si="100"/>
        <v>6.4285714285714285E-3</v>
      </c>
      <c r="EE14" s="33">
        <v>14</v>
      </c>
      <c r="EF14" s="29">
        <v>79</v>
      </c>
      <c r="EG14" s="14">
        <f t="shared" si="101"/>
        <v>7</v>
      </c>
      <c r="EH14" s="30">
        <f t="shared" si="102"/>
        <v>0.35856858280031806</v>
      </c>
      <c r="EI14" s="15">
        <v>1.25</v>
      </c>
      <c r="EJ14" s="16">
        <f t="shared" si="103"/>
        <v>1.125E-2</v>
      </c>
      <c r="EL14" s="33">
        <v>14</v>
      </c>
      <c r="EM14" s="29">
        <v>97</v>
      </c>
      <c r="EN14" s="14">
        <f t="shared" si="104"/>
        <v>1</v>
      </c>
      <c r="EO14" s="30">
        <f t="shared" si="105"/>
        <v>0.35856858280031806</v>
      </c>
      <c r="EP14" s="15">
        <v>1.25</v>
      </c>
      <c r="EQ14" s="16">
        <f t="shared" si="106"/>
        <v>1.6071428571428571E-3</v>
      </c>
      <c r="ES14" s="33">
        <v>14</v>
      </c>
      <c r="ET14" s="29">
        <v>95</v>
      </c>
      <c r="EU14" s="14">
        <f t="shared" si="107"/>
        <v>4</v>
      </c>
      <c r="EV14" s="30">
        <f t="shared" si="108"/>
        <v>0.35856858280031806</v>
      </c>
      <c r="EW14" s="15">
        <v>1.25</v>
      </c>
      <c r="EX14" s="16">
        <f t="shared" si="109"/>
        <v>6.4285714285714285E-3</v>
      </c>
    </row>
    <row r="15" spans="2:154" x14ac:dyDescent="0.25">
      <c r="B15" s="33">
        <v>10</v>
      </c>
      <c r="C15" s="29">
        <v>82</v>
      </c>
      <c r="D15" s="14">
        <f t="shared" si="44"/>
        <v>3</v>
      </c>
      <c r="E15" s="30">
        <f t="shared" si="45"/>
        <v>0.50709255283710997</v>
      </c>
      <c r="F15" s="15">
        <v>1.25</v>
      </c>
      <c r="G15" s="16">
        <f t="shared" si="46"/>
        <v>9.642857142857144E-3</v>
      </c>
      <c r="I15" s="33">
        <v>10</v>
      </c>
      <c r="J15" s="29">
        <v>76</v>
      </c>
      <c r="K15" s="14">
        <f t="shared" si="47"/>
        <v>0</v>
      </c>
      <c r="L15" s="30">
        <f t="shared" si="48"/>
        <v>0.50709255283710997</v>
      </c>
      <c r="M15" s="15">
        <v>1.25</v>
      </c>
      <c r="N15" s="16">
        <f t="shared" si="49"/>
        <v>0</v>
      </c>
      <c r="P15" s="33">
        <v>10</v>
      </c>
      <c r="Q15" s="29">
        <v>55</v>
      </c>
      <c r="R15" s="14">
        <f t="shared" si="50"/>
        <v>6</v>
      </c>
      <c r="S15" s="30">
        <f t="shared" si="51"/>
        <v>0.50709255283710997</v>
      </c>
      <c r="T15" s="15">
        <v>1.25</v>
      </c>
      <c r="U15" s="16">
        <f t="shared" si="52"/>
        <v>1.9285714285714288E-2</v>
      </c>
      <c r="W15" s="33">
        <v>10</v>
      </c>
      <c r="X15" s="29">
        <v>41</v>
      </c>
      <c r="Y15" s="14">
        <f t="shared" si="53"/>
        <v>6</v>
      </c>
      <c r="Z15" s="30">
        <f t="shared" si="54"/>
        <v>0.50709255283710997</v>
      </c>
      <c r="AA15" s="15">
        <v>1.25</v>
      </c>
      <c r="AB15" s="16">
        <f t="shared" si="55"/>
        <v>1.9285714285714288E-2</v>
      </c>
      <c r="AD15" s="33">
        <v>10</v>
      </c>
      <c r="AE15" s="29">
        <v>84</v>
      </c>
      <c r="AF15" s="14">
        <f t="shared" si="56"/>
        <v>0</v>
      </c>
      <c r="AG15" s="30">
        <f t="shared" si="57"/>
        <v>0.50709255283710997</v>
      </c>
      <c r="AH15" s="15">
        <v>1.25</v>
      </c>
      <c r="AI15" s="16">
        <f t="shared" si="58"/>
        <v>0</v>
      </c>
      <c r="AK15" s="33">
        <v>10</v>
      </c>
      <c r="AL15" s="29">
        <v>42</v>
      </c>
      <c r="AM15" s="14">
        <f t="shared" si="59"/>
        <v>2</v>
      </c>
      <c r="AN15" s="30">
        <f t="shared" si="60"/>
        <v>0.50709255283710997</v>
      </c>
      <c r="AO15" s="15">
        <v>1.25</v>
      </c>
      <c r="AP15" s="16">
        <f t="shared" si="61"/>
        <v>6.4285714285714293E-3</v>
      </c>
      <c r="AR15" s="33">
        <v>10</v>
      </c>
      <c r="AS15" s="29">
        <v>93</v>
      </c>
      <c r="AT15" s="14">
        <f t="shared" si="62"/>
        <v>2</v>
      </c>
      <c r="AU15" s="30">
        <f t="shared" si="63"/>
        <v>0.50709255283710997</v>
      </c>
      <c r="AV15" s="15">
        <v>1.25</v>
      </c>
      <c r="AW15" s="16">
        <f t="shared" si="64"/>
        <v>6.4285714285714293E-3</v>
      </c>
      <c r="AY15" s="33">
        <v>10</v>
      </c>
      <c r="AZ15" s="29">
        <v>97</v>
      </c>
      <c r="BA15" s="14">
        <f t="shared" si="65"/>
        <v>0</v>
      </c>
      <c r="BB15" s="30">
        <f t="shared" si="66"/>
        <v>0.50709255283710997</v>
      </c>
      <c r="BC15" s="15">
        <v>1.25</v>
      </c>
      <c r="BD15" s="16">
        <f t="shared" si="67"/>
        <v>0</v>
      </c>
      <c r="BF15" s="33">
        <v>10</v>
      </c>
      <c r="BG15" s="29">
        <v>87</v>
      </c>
      <c r="BH15" s="14">
        <f t="shared" si="68"/>
        <v>5</v>
      </c>
      <c r="BI15" s="30">
        <f t="shared" si="69"/>
        <v>0.50709255283710997</v>
      </c>
      <c r="BJ15" s="15">
        <v>1.25</v>
      </c>
      <c r="BK15" s="16">
        <f t="shared" si="70"/>
        <v>1.6071428571428573E-2</v>
      </c>
      <c r="BM15" s="33">
        <v>10</v>
      </c>
      <c r="BN15" s="29">
        <v>87</v>
      </c>
      <c r="BO15" s="14">
        <f t="shared" si="71"/>
        <v>3</v>
      </c>
      <c r="BP15" s="30">
        <f t="shared" si="72"/>
        <v>0.50709255283710997</v>
      </c>
      <c r="BQ15" s="15">
        <v>1.25</v>
      </c>
      <c r="BR15" s="16">
        <f t="shared" si="73"/>
        <v>9.642857142857144E-3</v>
      </c>
      <c r="BT15" s="33">
        <v>10</v>
      </c>
      <c r="BU15" s="29">
        <v>100</v>
      </c>
      <c r="BV15" s="14">
        <f t="shared" si="74"/>
        <v>0</v>
      </c>
      <c r="BW15" s="30">
        <f t="shared" si="75"/>
        <v>0.50709255283710997</v>
      </c>
      <c r="BX15" s="15">
        <v>1.25</v>
      </c>
      <c r="BY15" s="16">
        <f t="shared" si="76"/>
        <v>0</v>
      </c>
      <c r="CA15" s="33">
        <v>10</v>
      </c>
      <c r="CB15" s="29">
        <v>88</v>
      </c>
      <c r="CC15" s="14">
        <f t="shared" si="77"/>
        <v>3</v>
      </c>
      <c r="CD15" s="30">
        <f t="shared" si="78"/>
        <v>0.50709255283710997</v>
      </c>
      <c r="CE15" s="15">
        <v>1.25</v>
      </c>
      <c r="CF15" s="16">
        <f t="shared" si="79"/>
        <v>9.642857142857144E-3</v>
      </c>
      <c r="CH15" s="33">
        <v>10</v>
      </c>
      <c r="CI15" s="29">
        <v>100</v>
      </c>
      <c r="CJ15" s="14">
        <f t="shared" si="80"/>
        <v>0</v>
      </c>
      <c r="CK15" s="30">
        <f t="shared" si="81"/>
        <v>0.50709255283710997</v>
      </c>
      <c r="CL15" s="15">
        <v>1.25</v>
      </c>
      <c r="CM15" s="16">
        <f t="shared" si="82"/>
        <v>0</v>
      </c>
      <c r="CO15" s="33">
        <v>10</v>
      </c>
      <c r="CP15" s="29">
        <v>96</v>
      </c>
      <c r="CQ15" s="14">
        <f t="shared" si="83"/>
        <v>0</v>
      </c>
      <c r="CR15" s="30">
        <f t="shared" si="84"/>
        <v>0.50709255283710997</v>
      </c>
      <c r="CS15" s="15">
        <v>1.25</v>
      </c>
      <c r="CT15" s="16">
        <f t="shared" si="85"/>
        <v>0</v>
      </c>
      <c r="CV15" s="33">
        <v>10</v>
      </c>
      <c r="CW15" s="29">
        <v>37</v>
      </c>
      <c r="CX15" s="14">
        <f t="shared" si="86"/>
        <v>7</v>
      </c>
      <c r="CY15" s="30">
        <f t="shared" si="87"/>
        <v>0.50709255283710997</v>
      </c>
      <c r="CZ15" s="15">
        <v>1.25</v>
      </c>
      <c r="DA15" s="16">
        <f t="shared" si="88"/>
        <v>2.2500000000000003E-2</v>
      </c>
      <c r="DC15" s="33">
        <v>10</v>
      </c>
      <c r="DD15" s="29">
        <v>82</v>
      </c>
      <c r="DE15" s="14">
        <f t="shared" si="89"/>
        <v>4</v>
      </c>
      <c r="DF15" s="30">
        <f t="shared" si="90"/>
        <v>0.50709255283710997</v>
      </c>
      <c r="DG15" s="15">
        <v>1.25</v>
      </c>
      <c r="DH15" s="16">
        <f t="shared" si="91"/>
        <v>1.2857142857142859E-2</v>
      </c>
      <c r="DJ15" s="33">
        <v>10</v>
      </c>
      <c r="DK15" s="29">
        <v>94</v>
      </c>
      <c r="DL15" s="14">
        <f t="shared" si="92"/>
        <v>0</v>
      </c>
      <c r="DM15" s="30">
        <f t="shared" si="93"/>
        <v>0.50709255283710997</v>
      </c>
      <c r="DN15" s="15">
        <v>1.25</v>
      </c>
      <c r="DO15" s="16">
        <f t="shared" si="94"/>
        <v>0</v>
      </c>
      <c r="DQ15" s="33">
        <v>10</v>
      </c>
      <c r="DR15" s="29">
        <v>75</v>
      </c>
      <c r="DS15" s="14">
        <f t="shared" si="95"/>
        <v>5</v>
      </c>
      <c r="DT15" s="30">
        <f t="shared" si="96"/>
        <v>0.50709255283710997</v>
      </c>
      <c r="DU15" s="15">
        <v>1.25</v>
      </c>
      <c r="DV15" s="16">
        <f t="shared" si="97"/>
        <v>1.6071428571428573E-2</v>
      </c>
      <c r="DX15" s="33">
        <v>10</v>
      </c>
      <c r="DY15" s="29">
        <v>86</v>
      </c>
      <c r="DZ15" s="14">
        <f t="shared" si="98"/>
        <v>5</v>
      </c>
      <c r="EA15" s="30">
        <f t="shared" si="99"/>
        <v>0.50709255283710997</v>
      </c>
      <c r="EB15" s="15">
        <v>1.25</v>
      </c>
      <c r="EC15" s="16">
        <f t="shared" si="100"/>
        <v>1.6071428571428573E-2</v>
      </c>
      <c r="EE15" s="33">
        <v>10</v>
      </c>
      <c r="EF15" s="29">
        <v>74</v>
      </c>
      <c r="EG15" s="14">
        <f t="shared" si="101"/>
        <v>5</v>
      </c>
      <c r="EH15" s="30">
        <f t="shared" si="102"/>
        <v>0.50709255283710997</v>
      </c>
      <c r="EI15" s="15">
        <v>1.25</v>
      </c>
      <c r="EJ15" s="16">
        <f t="shared" si="103"/>
        <v>1.6071428571428573E-2</v>
      </c>
      <c r="EL15" s="33">
        <v>10</v>
      </c>
      <c r="EM15" s="29">
        <v>92</v>
      </c>
      <c r="EN15" s="14">
        <f t="shared" si="104"/>
        <v>5</v>
      </c>
      <c r="EO15" s="30">
        <f t="shared" si="105"/>
        <v>0.50709255283710997</v>
      </c>
      <c r="EP15" s="15">
        <v>1.25</v>
      </c>
      <c r="EQ15" s="16">
        <f t="shared" si="106"/>
        <v>1.6071428571428573E-2</v>
      </c>
      <c r="ES15" s="33">
        <v>10</v>
      </c>
      <c r="ET15" s="29">
        <v>94</v>
      </c>
      <c r="EU15" s="14">
        <f t="shared" si="107"/>
        <v>1</v>
      </c>
      <c r="EV15" s="30">
        <f t="shared" si="108"/>
        <v>0.50709255283710997</v>
      </c>
      <c r="EW15" s="15">
        <v>1.25</v>
      </c>
      <c r="EX15" s="16">
        <f t="shared" si="109"/>
        <v>3.2142857142857147E-3</v>
      </c>
    </row>
    <row r="16" spans="2:154" x14ac:dyDescent="0.25">
      <c r="B16" s="33">
        <v>6.3</v>
      </c>
      <c r="C16" s="29">
        <v>73</v>
      </c>
      <c r="D16" s="14">
        <f t="shared" si="44"/>
        <v>9</v>
      </c>
      <c r="E16" s="30">
        <f t="shared" si="45"/>
        <v>0.7559289460184544</v>
      </c>
      <c r="F16" s="15">
        <v>1.25</v>
      </c>
      <c r="G16" s="16">
        <f t="shared" si="46"/>
        <v>6.4285714285714265E-2</v>
      </c>
      <c r="I16" s="33">
        <v>6.3</v>
      </c>
      <c r="J16" s="29">
        <v>73</v>
      </c>
      <c r="K16" s="14">
        <f t="shared" si="47"/>
        <v>3</v>
      </c>
      <c r="L16" s="30">
        <f t="shared" si="48"/>
        <v>0.7559289460184544</v>
      </c>
      <c r="M16" s="15">
        <v>1.25</v>
      </c>
      <c r="N16" s="16">
        <f t="shared" si="49"/>
        <v>2.1428571428571422E-2</v>
      </c>
      <c r="P16" s="33">
        <v>6.3</v>
      </c>
      <c r="Q16" s="29">
        <v>49</v>
      </c>
      <c r="R16" s="14">
        <f t="shared" si="50"/>
        <v>6</v>
      </c>
      <c r="S16" s="30">
        <f t="shared" si="51"/>
        <v>0.7559289460184544</v>
      </c>
      <c r="T16" s="15">
        <v>1.25</v>
      </c>
      <c r="U16" s="16">
        <f t="shared" si="52"/>
        <v>4.2857142857142844E-2</v>
      </c>
      <c r="W16" s="33">
        <v>6.3</v>
      </c>
      <c r="X16" s="29">
        <v>35</v>
      </c>
      <c r="Y16" s="14">
        <f t="shared" si="53"/>
        <v>6</v>
      </c>
      <c r="Z16" s="30">
        <f t="shared" si="54"/>
        <v>0.7559289460184544</v>
      </c>
      <c r="AA16" s="15">
        <v>1.25</v>
      </c>
      <c r="AB16" s="16">
        <f t="shared" si="55"/>
        <v>4.2857142857142844E-2</v>
      </c>
      <c r="AD16" s="33">
        <v>6.3</v>
      </c>
      <c r="AE16" s="29">
        <v>83</v>
      </c>
      <c r="AF16" s="14">
        <f t="shared" si="56"/>
        <v>1</v>
      </c>
      <c r="AG16" s="30">
        <f t="shared" si="57"/>
        <v>0.7559289460184544</v>
      </c>
      <c r="AH16" s="15">
        <v>1.25</v>
      </c>
      <c r="AI16" s="16">
        <f t="shared" si="58"/>
        <v>7.1428571428571409E-3</v>
      </c>
      <c r="AK16" s="33">
        <v>6.3</v>
      </c>
      <c r="AL16" s="29">
        <v>41</v>
      </c>
      <c r="AM16" s="14">
        <f t="shared" si="59"/>
        <v>1</v>
      </c>
      <c r="AN16" s="30">
        <f t="shared" si="60"/>
        <v>0.7559289460184544</v>
      </c>
      <c r="AO16" s="15">
        <v>1.25</v>
      </c>
      <c r="AP16" s="16">
        <f t="shared" si="61"/>
        <v>7.1428571428571409E-3</v>
      </c>
      <c r="AR16" s="33">
        <v>6.3</v>
      </c>
      <c r="AS16" s="29">
        <v>90</v>
      </c>
      <c r="AT16" s="14">
        <f t="shared" si="62"/>
        <v>3</v>
      </c>
      <c r="AU16" s="30">
        <f t="shared" si="63"/>
        <v>0.7559289460184544</v>
      </c>
      <c r="AV16" s="15">
        <v>1.25</v>
      </c>
      <c r="AW16" s="16">
        <f t="shared" si="64"/>
        <v>2.1428571428571422E-2</v>
      </c>
      <c r="AY16" s="33">
        <v>6.3</v>
      </c>
      <c r="AZ16" s="29">
        <v>96</v>
      </c>
      <c r="BA16" s="14">
        <f t="shared" si="65"/>
        <v>1</v>
      </c>
      <c r="BB16" s="30">
        <f t="shared" si="66"/>
        <v>0.7559289460184544</v>
      </c>
      <c r="BC16" s="15">
        <v>1.25</v>
      </c>
      <c r="BD16" s="16">
        <f t="shared" si="67"/>
        <v>7.1428571428571409E-3</v>
      </c>
      <c r="BF16" s="33">
        <v>6.3</v>
      </c>
      <c r="BG16" s="29">
        <v>82</v>
      </c>
      <c r="BH16" s="14">
        <f t="shared" si="68"/>
        <v>5</v>
      </c>
      <c r="BI16" s="30">
        <f t="shared" si="69"/>
        <v>0.7559289460184544</v>
      </c>
      <c r="BJ16" s="15">
        <v>1.25</v>
      </c>
      <c r="BK16" s="16">
        <f t="shared" si="70"/>
        <v>3.5714285714285712E-2</v>
      </c>
      <c r="BM16" s="33">
        <v>6.3</v>
      </c>
      <c r="BN16" s="29">
        <v>83</v>
      </c>
      <c r="BO16" s="14">
        <f t="shared" si="71"/>
        <v>4</v>
      </c>
      <c r="BP16" s="30">
        <f t="shared" si="72"/>
        <v>0.7559289460184544</v>
      </c>
      <c r="BQ16" s="15">
        <v>1.25</v>
      </c>
      <c r="BR16" s="16">
        <f t="shared" si="73"/>
        <v>2.8571428571428564E-2</v>
      </c>
      <c r="BT16" s="33">
        <v>6.3</v>
      </c>
      <c r="BU16" s="29">
        <v>99</v>
      </c>
      <c r="BV16" s="14">
        <f t="shared" si="74"/>
        <v>1</v>
      </c>
      <c r="BW16" s="30">
        <f t="shared" si="75"/>
        <v>0.7559289460184544</v>
      </c>
      <c r="BX16" s="15">
        <v>1.25</v>
      </c>
      <c r="BY16" s="16">
        <f t="shared" si="76"/>
        <v>7.1428571428571409E-3</v>
      </c>
      <c r="CA16" s="33">
        <v>6.3</v>
      </c>
      <c r="CB16" s="29">
        <v>85</v>
      </c>
      <c r="CC16" s="14">
        <f t="shared" si="77"/>
        <v>3</v>
      </c>
      <c r="CD16" s="30">
        <f t="shared" si="78"/>
        <v>0.7559289460184544</v>
      </c>
      <c r="CE16" s="15">
        <v>1.25</v>
      </c>
      <c r="CF16" s="16">
        <f t="shared" si="79"/>
        <v>2.1428571428571422E-2</v>
      </c>
      <c r="CH16" s="33">
        <v>6.3</v>
      </c>
      <c r="CI16" s="29">
        <v>99</v>
      </c>
      <c r="CJ16" s="14">
        <f t="shared" si="80"/>
        <v>1</v>
      </c>
      <c r="CK16" s="30">
        <f t="shared" si="81"/>
        <v>0.7559289460184544</v>
      </c>
      <c r="CL16" s="15">
        <v>1.25</v>
      </c>
      <c r="CM16" s="16">
        <f t="shared" si="82"/>
        <v>7.1428571428571409E-3</v>
      </c>
      <c r="CO16" s="33">
        <v>6.3</v>
      </c>
      <c r="CP16" s="29">
        <v>95</v>
      </c>
      <c r="CQ16" s="14">
        <f t="shared" si="83"/>
        <v>1</v>
      </c>
      <c r="CR16" s="30">
        <f t="shared" si="84"/>
        <v>0.7559289460184544</v>
      </c>
      <c r="CS16" s="15">
        <v>1.25</v>
      </c>
      <c r="CT16" s="16">
        <f t="shared" si="85"/>
        <v>7.1428571428571409E-3</v>
      </c>
      <c r="CV16" s="33">
        <v>6.3</v>
      </c>
      <c r="CW16" s="29">
        <v>32</v>
      </c>
      <c r="CX16" s="14">
        <f t="shared" si="86"/>
        <v>5</v>
      </c>
      <c r="CY16" s="30">
        <f t="shared" si="87"/>
        <v>0.7559289460184544</v>
      </c>
      <c r="CZ16" s="15">
        <v>1.25</v>
      </c>
      <c r="DA16" s="16">
        <f t="shared" si="88"/>
        <v>3.5714285714285712E-2</v>
      </c>
      <c r="DC16" s="33">
        <v>6.3</v>
      </c>
      <c r="DD16" s="29">
        <v>77</v>
      </c>
      <c r="DE16" s="14">
        <f t="shared" si="89"/>
        <v>5</v>
      </c>
      <c r="DF16" s="30">
        <f t="shared" si="90"/>
        <v>0.7559289460184544</v>
      </c>
      <c r="DG16" s="15">
        <v>1.25</v>
      </c>
      <c r="DH16" s="16">
        <f t="shared" si="91"/>
        <v>3.5714285714285712E-2</v>
      </c>
      <c r="DJ16" s="33">
        <v>6.3</v>
      </c>
      <c r="DK16" s="29">
        <v>92</v>
      </c>
      <c r="DL16" s="14">
        <f t="shared" si="92"/>
        <v>2</v>
      </c>
      <c r="DM16" s="30">
        <f t="shared" si="93"/>
        <v>0.7559289460184544</v>
      </c>
      <c r="DN16" s="15">
        <v>1.25</v>
      </c>
      <c r="DO16" s="16">
        <f t="shared" si="94"/>
        <v>1.4285714285714282E-2</v>
      </c>
      <c r="DQ16" s="33">
        <v>6.3</v>
      </c>
      <c r="DR16" s="29">
        <v>70</v>
      </c>
      <c r="DS16" s="14">
        <f t="shared" si="95"/>
        <v>5</v>
      </c>
      <c r="DT16" s="30">
        <f t="shared" si="96"/>
        <v>0.7559289460184544</v>
      </c>
      <c r="DU16" s="15">
        <v>1.25</v>
      </c>
      <c r="DV16" s="16">
        <f t="shared" si="97"/>
        <v>3.5714285714285712E-2</v>
      </c>
      <c r="DX16" s="33">
        <v>6.3</v>
      </c>
      <c r="DY16" s="29">
        <v>81</v>
      </c>
      <c r="DZ16" s="14">
        <f t="shared" si="98"/>
        <v>5</v>
      </c>
      <c r="EA16" s="30">
        <f t="shared" si="99"/>
        <v>0.7559289460184544</v>
      </c>
      <c r="EB16" s="15">
        <v>1.25</v>
      </c>
      <c r="EC16" s="16">
        <f t="shared" si="100"/>
        <v>3.5714285714285712E-2</v>
      </c>
      <c r="EE16" s="33">
        <v>6.3</v>
      </c>
      <c r="EF16" s="29">
        <v>67</v>
      </c>
      <c r="EG16" s="14">
        <f t="shared" si="101"/>
        <v>7</v>
      </c>
      <c r="EH16" s="30">
        <f t="shared" si="102"/>
        <v>0.7559289460184544</v>
      </c>
      <c r="EI16" s="15">
        <v>1.25</v>
      </c>
      <c r="EJ16" s="16">
        <f t="shared" si="103"/>
        <v>4.9999999999999989E-2</v>
      </c>
      <c r="EL16" s="33">
        <v>6.3</v>
      </c>
      <c r="EM16" s="29">
        <v>90</v>
      </c>
      <c r="EN16" s="14">
        <f t="shared" si="104"/>
        <v>2</v>
      </c>
      <c r="EO16" s="30">
        <f t="shared" si="105"/>
        <v>0.7559289460184544</v>
      </c>
      <c r="EP16" s="15">
        <v>1.25</v>
      </c>
      <c r="EQ16" s="16">
        <f t="shared" si="106"/>
        <v>1.4285714285714282E-2</v>
      </c>
      <c r="ES16" s="33">
        <v>6.3</v>
      </c>
      <c r="ET16" s="29">
        <v>92</v>
      </c>
      <c r="EU16" s="14">
        <f t="shared" si="107"/>
        <v>2</v>
      </c>
      <c r="EV16" s="30">
        <f t="shared" si="108"/>
        <v>0.7559289460184544</v>
      </c>
      <c r="EW16" s="15">
        <v>1.25</v>
      </c>
      <c r="EX16" s="16">
        <f t="shared" si="109"/>
        <v>1.4285714285714282E-2</v>
      </c>
    </row>
    <row r="17" spans="2:154" x14ac:dyDescent="0.25">
      <c r="B17" s="33">
        <v>5</v>
      </c>
      <c r="C17" s="29">
        <v>70</v>
      </c>
      <c r="D17" s="14">
        <f t="shared" si="44"/>
        <v>3</v>
      </c>
      <c r="E17" s="30">
        <f t="shared" si="45"/>
        <v>1.0690449676496976</v>
      </c>
      <c r="F17" s="15">
        <v>1.25</v>
      </c>
      <c r="G17" s="16">
        <f t="shared" si="46"/>
        <v>4.2857142857142858E-2</v>
      </c>
      <c r="I17" s="33">
        <v>5</v>
      </c>
      <c r="J17" s="29">
        <v>72</v>
      </c>
      <c r="K17" s="14">
        <f t="shared" si="47"/>
        <v>1</v>
      </c>
      <c r="L17" s="30">
        <f t="shared" si="48"/>
        <v>1.0690449676496976</v>
      </c>
      <c r="M17" s="15">
        <v>1.25</v>
      </c>
      <c r="N17" s="16">
        <f t="shared" si="49"/>
        <v>1.4285714285714287E-2</v>
      </c>
      <c r="P17" s="33">
        <v>5</v>
      </c>
      <c r="Q17" s="29">
        <v>47</v>
      </c>
      <c r="R17" s="14">
        <f t="shared" si="50"/>
        <v>2</v>
      </c>
      <c r="S17" s="30">
        <f t="shared" si="51"/>
        <v>1.0690449676496976</v>
      </c>
      <c r="T17" s="15">
        <v>1.25</v>
      </c>
      <c r="U17" s="16">
        <f t="shared" si="52"/>
        <v>2.8571428571428574E-2</v>
      </c>
      <c r="W17" s="33">
        <v>5</v>
      </c>
      <c r="X17" s="29">
        <v>31</v>
      </c>
      <c r="Y17" s="14">
        <f t="shared" si="53"/>
        <v>4</v>
      </c>
      <c r="Z17" s="30">
        <f t="shared" si="54"/>
        <v>1.0690449676496976</v>
      </c>
      <c r="AA17" s="15">
        <v>1.25</v>
      </c>
      <c r="AB17" s="16">
        <f t="shared" si="55"/>
        <v>5.7142857142857148E-2</v>
      </c>
      <c r="AD17" s="33">
        <v>5</v>
      </c>
      <c r="AE17" s="29">
        <v>83</v>
      </c>
      <c r="AF17" s="14">
        <f t="shared" si="56"/>
        <v>0</v>
      </c>
      <c r="AG17" s="30">
        <f t="shared" si="57"/>
        <v>1.0690449676496976</v>
      </c>
      <c r="AH17" s="15">
        <v>1.25</v>
      </c>
      <c r="AI17" s="16">
        <f t="shared" si="58"/>
        <v>0</v>
      </c>
      <c r="AK17" s="33">
        <v>5</v>
      </c>
      <c r="AL17" s="29">
        <v>40</v>
      </c>
      <c r="AM17" s="14">
        <f t="shared" si="59"/>
        <v>1</v>
      </c>
      <c r="AN17" s="30">
        <f t="shared" si="60"/>
        <v>1.0690449676496976</v>
      </c>
      <c r="AO17" s="15">
        <v>1.25</v>
      </c>
      <c r="AP17" s="16">
        <f t="shared" si="61"/>
        <v>1.4285714285714287E-2</v>
      </c>
      <c r="AR17" s="33">
        <v>5</v>
      </c>
      <c r="AS17" s="29">
        <v>89</v>
      </c>
      <c r="AT17" s="14">
        <f t="shared" si="62"/>
        <v>1</v>
      </c>
      <c r="AU17" s="30">
        <f t="shared" si="63"/>
        <v>1.0690449676496976</v>
      </c>
      <c r="AV17" s="15">
        <v>1.25</v>
      </c>
      <c r="AW17" s="16">
        <f t="shared" si="64"/>
        <v>1.4285714285714287E-2</v>
      </c>
      <c r="AY17" s="33">
        <v>5</v>
      </c>
      <c r="AZ17" s="29">
        <v>96</v>
      </c>
      <c r="BA17" s="14">
        <f t="shared" si="65"/>
        <v>0</v>
      </c>
      <c r="BB17" s="30">
        <f t="shared" si="66"/>
        <v>1.0690449676496976</v>
      </c>
      <c r="BC17" s="15">
        <v>1.25</v>
      </c>
      <c r="BD17" s="16">
        <f t="shared" si="67"/>
        <v>0</v>
      </c>
      <c r="BF17" s="33">
        <v>5</v>
      </c>
      <c r="BG17" s="29">
        <v>80</v>
      </c>
      <c r="BH17" s="14">
        <f t="shared" si="68"/>
        <v>2</v>
      </c>
      <c r="BI17" s="30">
        <f t="shared" si="69"/>
        <v>1.0690449676496976</v>
      </c>
      <c r="BJ17" s="15">
        <v>1.25</v>
      </c>
      <c r="BK17" s="16">
        <f t="shared" si="70"/>
        <v>2.8571428571428574E-2</v>
      </c>
      <c r="BM17" s="33">
        <v>5</v>
      </c>
      <c r="BN17" s="29">
        <v>82</v>
      </c>
      <c r="BO17" s="14">
        <f t="shared" si="71"/>
        <v>1</v>
      </c>
      <c r="BP17" s="30">
        <f t="shared" si="72"/>
        <v>1.0690449676496976</v>
      </c>
      <c r="BQ17" s="15">
        <v>1.25</v>
      </c>
      <c r="BR17" s="16">
        <f t="shared" si="73"/>
        <v>1.4285714285714287E-2</v>
      </c>
      <c r="BT17" s="33">
        <v>5</v>
      </c>
      <c r="BU17" s="29">
        <v>99</v>
      </c>
      <c r="BV17" s="14">
        <f t="shared" si="74"/>
        <v>0</v>
      </c>
      <c r="BW17" s="30">
        <f t="shared" si="75"/>
        <v>1.0690449676496976</v>
      </c>
      <c r="BX17" s="15">
        <v>1.25</v>
      </c>
      <c r="BY17" s="16">
        <f t="shared" si="76"/>
        <v>0</v>
      </c>
      <c r="CA17" s="33">
        <v>5</v>
      </c>
      <c r="CB17" s="29">
        <v>83</v>
      </c>
      <c r="CC17" s="14">
        <f t="shared" si="77"/>
        <v>2</v>
      </c>
      <c r="CD17" s="30">
        <f t="shared" si="78"/>
        <v>1.0690449676496976</v>
      </c>
      <c r="CE17" s="15">
        <v>1.25</v>
      </c>
      <c r="CF17" s="16">
        <f t="shared" si="79"/>
        <v>2.8571428571428574E-2</v>
      </c>
      <c r="CH17" s="33">
        <v>5</v>
      </c>
      <c r="CI17" s="29">
        <v>99</v>
      </c>
      <c r="CJ17" s="14">
        <f t="shared" si="80"/>
        <v>0</v>
      </c>
      <c r="CK17" s="30">
        <f t="shared" si="81"/>
        <v>1.0690449676496976</v>
      </c>
      <c r="CL17" s="15">
        <v>1.25</v>
      </c>
      <c r="CM17" s="16">
        <f t="shared" si="82"/>
        <v>0</v>
      </c>
      <c r="CO17" s="33">
        <v>5</v>
      </c>
      <c r="CP17" s="29">
        <v>95</v>
      </c>
      <c r="CQ17" s="14">
        <f t="shared" si="83"/>
        <v>0</v>
      </c>
      <c r="CR17" s="30">
        <f t="shared" si="84"/>
        <v>1.0690449676496976</v>
      </c>
      <c r="CS17" s="15">
        <v>1.25</v>
      </c>
      <c r="CT17" s="16">
        <f t="shared" si="85"/>
        <v>0</v>
      </c>
      <c r="CV17" s="33">
        <v>5</v>
      </c>
      <c r="CW17" s="29">
        <v>31</v>
      </c>
      <c r="CX17" s="14">
        <f t="shared" si="86"/>
        <v>1</v>
      </c>
      <c r="CY17" s="30">
        <f t="shared" si="87"/>
        <v>1.0690449676496976</v>
      </c>
      <c r="CZ17" s="15">
        <v>1.25</v>
      </c>
      <c r="DA17" s="16">
        <f t="shared" si="88"/>
        <v>1.4285714285714287E-2</v>
      </c>
      <c r="DC17" s="33">
        <v>5</v>
      </c>
      <c r="DD17" s="29">
        <v>75</v>
      </c>
      <c r="DE17" s="14">
        <f t="shared" si="89"/>
        <v>2</v>
      </c>
      <c r="DF17" s="30">
        <f t="shared" si="90"/>
        <v>1.0690449676496976</v>
      </c>
      <c r="DG17" s="15">
        <v>1.25</v>
      </c>
      <c r="DH17" s="16">
        <f t="shared" si="91"/>
        <v>2.8571428571428574E-2</v>
      </c>
      <c r="DJ17" s="33">
        <v>5</v>
      </c>
      <c r="DK17" s="29">
        <v>91</v>
      </c>
      <c r="DL17" s="14">
        <f t="shared" si="92"/>
        <v>1</v>
      </c>
      <c r="DM17" s="30">
        <f t="shared" si="93"/>
        <v>1.0690449676496976</v>
      </c>
      <c r="DN17" s="15">
        <v>1.25</v>
      </c>
      <c r="DO17" s="16">
        <f t="shared" si="94"/>
        <v>1.4285714285714287E-2</v>
      </c>
      <c r="DQ17" s="33">
        <v>5</v>
      </c>
      <c r="DR17" s="29">
        <v>68</v>
      </c>
      <c r="DS17" s="14">
        <f t="shared" si="95"/>
        <v>2</v>
      </c>
      <c r="DT17" s="30">
        <f t="shared" si="96"/>
        <v>1.0690449676496976</v>
      </c>
      <c r="DU17" s="15">
        <v>1.25</v>
      </c>
      <c r="DV17" s="16">
        <f t="shared" si="97"/>
        <v>2.8571428571428574E-2</v>
      </c>
      <c r="DX17" s="33">
        <v>5</v>
      </c>
      <c r="DY17" s="29">
        <v>79</v>
      </c>
      <c r="DZ17" s="14">
        <f t="shared" si="98"/>
        <v>2</v>
      </c>
      <c r="EA17" s="30">
        <f t="shared" si="99"/>
        <v>1.0690449676496976</v>
      </c>
      <c r="EB17" s="15">
        <v>1.25</v>
      </c>
      <c r="EC17" s="16">
        <f t="shared" si="100"/>
        <v>2.8571428571428574E-2</v>
      </c>
      <c r="EE17" s="33">
        <v>5</v>
      </c>
      <c r="EF17" s="29">
        <v>66</v>
      </c>
      <c r="EG17" s="14">
        <f t="shared" si="101"/>
        <v>1</v>
      </c>
      <c r="EH17" s="30">
        <f t="shared" si="102"/>
        <v>1.0690449676496976</v>
      </c>
      <c r="EI17" s="15">
        <v>1.25</v>
      </c>
      <c r="EJ17" s="16">
        <f t="shared" si="103"/>
        <v>1.4285714285714287E-2</v>
      </c>
      <c r="EL17" s="33">
        <v>5</v>
      </c>
      <c r="EM17" s="29">
        <v>88</v>
      </c>
      <c r="EN17" s="14">
        <f t="shared" si="104"/>
        <v>2</v>
      </c>
      <c r="EO17" s="30">
        <f t="shared" si="105"/>
        <v>1.0690449676496976</v>
      </c>
      <c r="EP17" s="15">
        <v>1.25</v>
      </c>
      <c r="EQ17" s="16">
        <f t="shared" si="106"/>
        <v>2.8571428571428574E-2</v>
      </c>
      <c r="ES17" s="33">
        <v>5</v>
      </c>
      <c r="ET17" s="29">
        <v>91</v>
      </c>
      <c r="EU17" s="14">
        <f t="shared" si="107"/>
        <v>1</v>
      </c>
      <c r="EV17" s="30">
        <f t="shared" si="108"/>
        <v>1.0690449676496976</v>
      </c>
      <c r="EW17" s="15">
        <v>1.25</v>
      </c>
      <c r="EX17" s="16">
        <f t="shared" si="109"/>
        <v>1.4285714285714287E-2</v>
      </c>
    </row>
    <row r="18" spans="2:154" x14ac:dyDescent="0.25">
      <c r="B18" s="33">
        <v>3.35</v>
      </c>
      <c r="C18" s="29">
        <v>67</v>
      </c>
      <c r="D18" s="14">
        <f t="shared" si="44"/>
        <v>3</v>
      </c>
      <c r="E18" s="30">
        <f t="shared" si="45"/>
        <v>1.4660333322756627</v>
      </c>
      <c r="F18" s="15">
        <v>1.25</v>
      </c>
      <c r="G18" s="16">
        <f t="shared" si="46"/>
        <v>8.0597014925373134E-2</v>
      </c>
      <c r="I18" s="33">
        <v>3.35</v>
      </c>
      <c r="J18" s="29">
        <v>69</v>
      </c>
      <c r="K18" s="14">
        <f t="shared" si="47"/>
        <v>3</v>
      </c>
      <c r="L18" s="30">
        <f t="shared" si="48"/>
        <v>1.4660333322756627</v>
      </c>
      <c r="M18" s="15">
        <v>1.25</v>
      </c>
      <c r="N18" s="16">
        <f t="shared" si="49"/>
        <v>8.0597014925373134E-2</v>
      </c>
      <c r="P18" s="33">
        <v>3.35</v>
      </c>
      <c r="Q18" s="29">
        <v>44</v>
      </c>
      <c r="R18" s="14">
        <f t="shared" si="50"/>
        <v>3</v>
      </c>
      <c r="S18" s="30">
        <f t="shared" si="51"/>
        <v>1.4660333322756627</v>
      </c>
      <c r="T18" s="15">
        <v>1.25</v>
      </c>
      <c r="U18" s="16">
        <f t="shared" si="52"/>
        <v>8.0597014925373134E-2</v>
      </c>
      <c r="W18" s="33">
        <v>3.35</v>
      </c>
      <c r="X18" s="29">
        <v>26</v>
      </c>
      <c r="Y18" s="14">
        <f t="shared" si="53"/>
        <v>5</v>
      </c>
      <c r="Z18" s="30">
        <f t="shared" si="54"/>
        <v>1.4660333322756627</v>
      </c>
      <c r="AA18" s="15">
        <v>1.25</v>
      </c>
      <c r="AB18" s="16">
        <f t="shared" si="55"/>
        <v>0.13432835820895522</v>
      </c>
      <c r="AD18" s="33">
        <v>3.35</v>
      </c>
      <c r="AE18" s="29">
        <v>81</v>
      </c>
      <c r="AF18" s="14">
        <f t="shared" si="56"/>
        <v>2</v>
      </c>
      <c r="AG18" s="30">
        <f t="shared" si="57"/>
        <v>1.4660333322756627</v>
      </c>
      <c r="AH18" s="15">
        <v>1.25</v>
      </c>
      <c r="AI18" s="16">
        <f t="shared" si="58"/>
        <v>5.3731343283582096E-2</v>
      </c>
      <c r="AK18" s="33">
        <v>3.35</v>
      </c>
      <c r="AL18" s="29">
        <v>40</v>
      </c>
      <c r="AM18" s="14">
        <f t="shared" si="59"/>
        <v>0</v>
      </c>
      <c r="AN18" s="30">
        <f t="shared" si="60"/>
        <v>1.4660333322756627</v>
      </c>
      <c r="AO18" s="15">
        <v>1.25</v>
      </c>
      <c r="AP18" s="16">
        <f t="shared" si="61"/>
        <v>0</v>
      </c>
      <c r="AR18" s="33">
        <v>3.35</v>
      </c>
      <c r="AS18" s="29">
        <v>87</v>
      </c>
      <c r="AT18" s="14">
        <f t="shared" si="62"/>
        <v>2</v>
      </c>
      <c r="AU18" s="30">
        <f t="shared" si="63"/>
        <v>1.4660333322756627</v>
      </c>
      <c r="AV18" s="15">
        <v>1.25</v>
      </c>
      <c r="AW18" s="16">
        <f t="shared" si="64"/>
        <v>5.3731343283582096E-2</v>
      </c>
      <c r="AY18" s="33">
        <v>3.35</v>
      </c>
      <c r="AZ18" s="29">
        <v>96</v>
      </c>
      <c r="BA18" s="14">
        <f t="shared" si="65"/>
        <v>0</v>
      </c>
      <c r="BB18" s="30">
        <f t="shared" si="66"/>
        <v>1.4660333322756627</v>
      </c>
      <c r="BC18" s="15">
        <v>1.25</v>
      </c>
      <c r="BD18" s="16">
        <f t="shared" si="67"/>
        <v>0</v>
      </c>
      <c r="BF18" s="33">
        <v>3.35</v>
      </c>
      <c r="BG18" s="29">
        <v>77</v>
      </c>
      <c r="BH18" s="14">
        <f t="shared" si="68"/>
        <v>3</v>
      </c>
      <c r="BI18" s="30">
        <f t="shared" si="69"/>
        <v>1.4660333322756627</v>
      </c>
      <c r="BJ18" s="15">
        <v>1.25</v>
      </c>
      <c r="BK18" s="16">
        <f t="shared" si="70"/>
        <v>8.0597014925373134E-2</v>
      </c>
      <c r="BM18" s="33">
        <v>3.35</v>
      </c>
      <c r="BN18" s="29">
        <v>79</v>
      </c>
      <c r="BO18" s="14">
        <f t="shared" si="71"/>
        <v>3</v>
      </c>
      <c r="BP18" s="30">
        <f t="shared" si="72"/>
        <v>1.4660333322756627</v>
      </c>
      <c r="BQ18" s="15">
        <v>1.25</v>
      </c>
      <c r="BR18" s="16">
        <f t="shared" si="73"/>
        <v>8.0597014925373134E-2</v>
      </c>
      <c r="BT18" s="33">
        <v>3.35</v>
      </c>
      <c r="BU18" s="29">
        <v>98</v>
      </c>
      <c r="BV18" s="14">
        <f t="shared" si="74"/>
        <v>1</v>
      </c>
      <c r="BW18" s="30">
        <f t="shared" si="75"/>
        <v>1.4660333322756627</v>
      </c>
      <c r="BX18" s="15">
        <v>1.25</v>
      </c>
      <c r="BY18" s="16">
        <f t="shared" si="76"/>
        <v>2.6865671641791048E-2</v>
      </c>
      <c r="CA18" s="33">
        <v>3.35</v>
      </c>
      <c r="CB18" s="29">
        <v>80</v>
      </c>
      <c r="CC18" s="14">
        <f t="shared" si="77"/>
        <v>3</v>
      </c>
      <c r="CD18" s="30">
        <f t="shared" si="78"/>
        <v>1.4660333322756627</v>
      </c>
      <c r="CE18" s="15">
        <v>1.25</v>
      </c>
      <c r="CF18" s="16">
        <f t="shared" si="79"/>
        <v>8.0597014925373134E-2</v>
      </c>
      <c r="CH18" s="33">
        <v>3.35</v>
      </c>
      <c r="CI18" s="29">
        <v>98</v>
      </c>
      <c r="CJ18" s="14">
        <f t="shared" si="80"/>
        <v>1</v>
      </c>
      <c r="CK18" s="30">
        <f t="shared" si="81"/>
        <v>1.4660333322756627</v>
      </c>
      <c r="CL18" s="15">
        <v>1.25</v>
      </c>
      <c r="CM18" s="16">
        <f t="shared" si="82"/>
        <v>2.6865671641791048E-2</v>
      </c>
      <c r="CO18" s="33">
        <v>3.35</v>
      </c>
      <c r="CP18" s="29">
        <v>94</v>
      </c>
      <c r="CQ18" s="14">
        <f t="shared" si="83"/>
        <v>1</v>
      </c>
      <c r="CR18" s="30">
        <f t="shared" si="84"/>
        <v>1.4660333322756627</v>
      </c>
      <c r="CS18" s="15">
        <v>1.25</v>
      </c>
      <c r="CT18" s="16">
        <f t="shared" si="85"/>
        <v>2.6865671641791048E-2</v>
      </c>
      <c r="CV18" s="33">
        <v>3.35</v>
      </c>
      <c r="CW18" s="29">
        <v>29</v>
      </c>
      <c r="CX18" s="14">
        <f t="shared" si="86"/>
        <v>2</v>
      </c>
      <c r="CY18" s="30">
        <f t="shared" si="87"/>
        <v>1.4660333322756627</v>
      </c>
      <c r="CZ18" s="15">
        <v>1.25</v>
      </c>
      <c r="DA18" s="16">
        <f t="shared" si="88"/>
        <v>5.3731343283582096E-2</v>
      </c>
      <c r="DC18" s="33">
        <v>3.35</v>
      </c>
      <c r="DD18" s="29">
        <v>73</v>
      </c>
      <c r="DE18" s="14">
        <f t="shared" si="89"/>
        <v>2</v>
      </c>
      <c r="DF18" s="30">
        <f t="shared" si="90"/>
        <v>1.4660333322756627</v>
      </c>
      <c r="DG18" s="15">
        <v>1.25</v>
      </c>
      <c r="DH18" s="16">
        <f t="shared" si="91"/>
        <v>5.3731343283582096E-2</v>
      </c>
      <c r="DJ18" s="33">
        <v>3.35</v>
      </c>
      <c r="DK18" s="29">
        <v>90</v>
      </c>
      <c r="DL18" s="14">
        <f t="shared" si="92"/>
        <v>1</v>
      </c>
      <c r="DM18" s="30">
        <f t="shared" si="93"/>
        <v>1.4660333322756627</v>
      </c>
      <c r="DN18" s="15">
        <v>1.25</v>
      </c>
      <c r="DO18" s="16">
        <f t="shared" si="94"/>
        <v>2.6865671641791048E-2</v>
      </c>
      <c r="DQ18" s="33">
        <v>3.35</v>
      </c>
      <c r="DR18" s="29">
        <v>65</v>
      </c>
      <c r="DS18" s="14">
        <f t="shared" si="95"/>
        <v>3</v>
      </c>
      <c r="DT18" s="30">
        <f t="shared" si="96"/>
        <v>1.4660333322756627</v>
      </c>
      <c r="DU18" s="15">
        <v>1.25</v>
      </c>
      <c r="DV18" s="16">
        <f t="shared" si="97"/>
        <v>8.0597014925373134E-2</v>
      </c>
      <c r="DX18" s="33">
        <v>3.35</v>
      </c>
      <c r="DY18" s="29">
        <v>76</v>
      </c>
      <c r="DZ18" s="14">
        <f t="shared" si="98"/>
        <v>3</v>
      </c>
      <c r="EA18" s="30">
        <f t="shared" si="99"/>
        <v>1.4660333322756627</v>
      </c>
      <c r="EB18" s="15">
        <v>1.25</v>
      </c>
      <c r="EC18" s="16">
        <f t="shared" si="100"/>
        <v>8.0597014925373134E-2</v>
      </c>
      <c r="EE18" s="33">
        <v>3.35</v>
      </c>
      <c r="EF18" s="29">
        <v>64</v>
      </c>
      <c r="EG18" s="14">
        <f t="shared" si="101"/>
        <v>2</v>
      </c>
      <c r="EH18" s="30">
        <f t="shared" si="102"/>
        <v>1.4660333322756627</v>
      </c>
      <c r="EI18" s="15">
        <v>1.25</v>
      </c>
      <c r="EJ18" s="16">
        <f t="shared" si="103"/>
        <v>5.3731343283582096E-2</v>
      </c>
      <c r="EL18" s="33">
        <v>3.35</v>
      </c>
      <c r="EM18" s="29">
        <v>86</v>
      </c>
      <c r="EN18" s="14">
        <f t="shared" si="104"/>
        <v>2</v>
      </c>
      <c r="EO18" s="30">
        <f t="shared" si="105"/>
        <v>1.4660333322756627</v>
      </c>
      <c r="EP18" s="15">
        <v>1.25</v>
      </c>
      <c r="EQ18" s="16">
        <f t="shared" si="106"/>
        <v>5.3731343283582096E-2</v>
      </c>
      <c r="ES18" s="33">
        <v>3.35</v>
      </c>
      <c r="ET18" s="29">
        <v>89</v>
      </c>
      <c r="EU18" s="14">
        <f t="shared" si="107"/>
        <v>2</v>
      </c>
      <c r="EV18" s="30">
        <f t="shared" si="108"/>
        <v>1.4660333322756627</v>
      </c>
      <c r="EW18" s="15">
        <v>1.25</v>
      </c>
      <c r="EX18" s="16">
        <f t="shared" si="109"/>
        <v>5.3731343283582096E-2</v>
      </c>
    </row>
    <row r="19" spans="2:154" x14ac:dyDescent="0.25">
      <c r="B19" s="33">
        <v>2</v>
      </c>
      <c r="C19" s="29">
        <v>64</v>
      </c>
      <c r="D19" s="14">
        <f t="shared" si="44"/>
        <v>3</v>
      </c>
      <c r="E19" s="30">
        <f t="shared" si="45"/>
        <v>2.3180022278587673</v>
      </c>
      <c r="F19" s="15">
        <v>1.25</v>
      </c>
      <c r="G19" s="16">
        <f t="shared" si="46"/>
        <v>0.20149253731343281</v>
      </c>
      <c r="I19" s="33">
        <v>2</v>
      </c>
      <c r="J19" s="29">
        <v>61</v>
      </c>
      <c r="K19" s="14">
        <f t="shared" si="47"/>
        <v>8</v>
      </c>
      <c r="L19" s="30">
        <f t="shared" si="48"/>
        <v>2.3180022278587673</v>
      </c>
      <c r="M19" s="15">
        <v>1.25</v>
      </c>
      <c r="N19" s="16">
        <f t="shared" si="49"/>
        <v>0.53731343283582089</v>
      </c>
      <c r="P19" s="33">
        <v>2</v>
      </c>
      <c r="Q19" s="29">
        <v>41</v>
      </c>
      <c r="R19" s="14">
        <f t="shared" si="50"/>
        <v>3</v>
      </c>
      <c r="S19" s="30">
        <f t="shared" si="51"/>
        <v>2.3180022278587673</v>
      </c>
      <c r="T19" s="15">
        <v>1.25</v>
      </c>
      <c r="U19" s="16">
        <f t="shared" si="52"/>
        <v>0.20149253731343281</v>
      </c>
      <c r="W19" s="33">
        <v>2</v>
      </c>
      <c r="X19" s="29">
        <v>21</v>
      </c>
      <c r="Y19" s="14">
        <f t="shared" si="53"/>
        <v>5</v>
      </c>
      <c r="Z19" s="30">
        <f t="shared" si="54"/>
        <v>2.3180022278587673</v>
      </c>
      <c r="AA19" s="15">
        <v>1.25</v>
      </c>
      <c r="AB19" s="16">
        <f t="shared" si="55"/>
        <v>0.33582089552238803</v>
      </c>
      <c r="AD19" s="33">
        <v>2</v>
      </c>
      <c r="AE19" s="29">
        <v>76</v>
      </c>
      <c r="AF19" s="14">
        <f t="shared" si="56"/>
        <v>5</v>
      </c>
      <c r="AG19" s="30">
        <f t="shared" si="57"/>
        <v>2.3180022278587673</v>
      </c>
      <c r="AH19" s="15">
        <v>1.25</v>
      </c>
      <c r="AI19" s="16">
        <f t="shared" si="58"/>
        <v>0.33582089552238803</v>
      </c>
      <c r="AK19" s="33">
        <v>2</v>
      </c>
      <c r="AL19" s="29">
        <v>39</v>
      </c>
      <c r="AM19" s="14">
        <f t="shared" si="59"/>
        <v>1</v>
      </c>
      <c r="AN19" s="30">
        <f t="shared" si="60"/>
        <v>2.3180022278587673</v>
      </c>
      <c r="AO19" s="15">
        <v>1.25</v>
      </c>
      <c r="AP19" s="16">
        <f t="shared" si="61"/>
        <v>6.7164179104477612E-2</v>
      </c>
      <c r="AR19" s="33">
        <v>2</v>
      </c>
      <c r="AS19" s="29">
        <v>84</v>
      </c>
      <c r="AT19" s="14">
        <f t="shared" si="62"/>
        <v>3</v>
      </c>
      <c r="AU19" s="30">
        <f t="shared" si="63"/>
        <v>2.3180022278587673</v>
      </c>
      <c r="AV19" s="15">
        <v>1.25</v>
      </c>
      <c r="AW19" s="16">
        <f t="shared" si="64"/>
        <v>0.20149253731343281</v>
      </c>
      <c r="AY19" s="33">
        <v>2</v>
      </c>
      <c r="AZ19" s="29">
        <v>95</v>
      </c>
      <c r="BA19" s="14">
        <f t="shared" si="65"/>
        <v>1</v>
      </c>
      <c r="BB19" s="30">
        <f t="shared" si="66"/>
        <v>2.3180022278587673</v>
      </c>
      <c r="BC19" s="15">
        <v>1.25</v>
      </c>
      <c r="BD19" s="16">
        <f t="shared" si="67"/>
        <v>6.7164179104477612E-2</v>
      </c>
      <c r="BF19" s="33">
        <v>2</v>
      </c>
      <c r="BG19" s="29">
        <v>73</v>
      </c>
      <c r="BH19" s="14">
        <f t="shared" si="68"/>
        <v>4</v>
      </c>
      <c r="BI19" s="30">
        <f t="shared" si="69"/>
        <v>2.3180022278587673</v>
      </c>
      <c r="BJ19" s="15">
        <v>1.25</v>
      </c>
      <c r="BK19" s="16">
        <f t="shared" si="70"/>
        <v>0.26865671641791045</v>
      </c>
      <c r="BM19" s="33">
        <v>2</v>
      </c>
      <c r="BN19" s="29">
        <v>74</v>
      </c>
      <c r="BO19" s="14">
        <f t="shared" si="71"/>
        <v>5</v>
      </c>
      <c r="BP19" s="30">
        <f t="shared" si="72"/>
        <v>2.3180022278587673</v>
      </c>
      <c r="BQ19" s="15">
        <v>1.25</v>
      </c>
      <c r="BR19" s="16">
        <f t="shared" si="73"/>
        <v>0.33582089552238803</v>
      </c>
      <c r="BT19" s="33">
        <v>2</v>
      </c>
      <c r="BU19" s="29">
        <v>96</v>
      </c>
      <c r="BV19" s="14">
        <f t="shared" si="74"/>
        <v>2</v>
      </c>
      <c r="BW19" s="30">
        <f t="shared" si="75"/>
        <v>2.3180022278587673</v>
      </c>
      <c r="BX19" s="15">
        <v>1.25</v>
      </c>
      <c r="BY19" s="16">
        <f t="shared" si="76"/>
        <v>0.13432835820895522</v>
      </c>
      <c r="CA19" s="33">
        <v>2</v>
      </c>
      <c r="CB19" s="29">
        <v>76</v>
      </c>
      <c r="CC19" s="14">
        <f t="shared" si="77"/>
        <v>4</v>
      </c>
      <c r="CD19" s="30">
        <f t="shared" si="78"/>
        <v>2.3180022278587673</v>
      </c>
      <c r="CE19" s="15">
        <v>1.25</v>
      </c>
      <c r="CF19" s="16">
        <f t="shared" si="79"/>
        <v>0.26865671641791045</v>
      </c>
      <c r="CH19" s="33">
        <v>2</v>
      </c>
      <c r="CI19" s="29">
        <v>96</v>
      </c>
      <c r="CJ19" s="14">
        <f t="shared" si="80"/>
        <v>2</v>
      </c>
      <c r="CK19" s="30">
        <f t="shared" si="81"/>
        <v>2.3180022278587673</v>
      </c>
      <c r="CL19" s="15">
        <v>1.25</v>
      </c>
      <c r="CM19" s="16">
        <f t="shared" si="82"/>
        <v>0.13432835820895522</v>
      </c>
      <c r="CO19" s="33">
        <v>2</v>
      </c>
      <c r="CP19" s="29">
        <v>92</v>
      </c>
      <c r="CQ19" s="14">
        <f t="shared" si="83"/>
        <v>2</v>
      </c>
      <c r="CR19" s="30">
        <f t="shared" si="84"/>
        <v>2.3180022278587673</v>
      </c>
      <c r="CS19" s="15">
        <v>1.25</v>
      </c>
      <c r="CT19" s="16">
        <f t="shared" si="85"/>
        <v>0.13432835820895522</v>
      </c>
      <c r="CV19" s="33">
        <v>2</v>
      </c>
      <c r="CW19" s="29">
        <v>27</v>
      </c>
      <c r="CX19" s="14">
        <f t="shared" si="86"/>
        <v>2</v>
      </c>
      <c r="CY19" s="30">
        <f t="shared" si="87"/>
        <v>2.3180022278587673</v>
      </c>
      <c r="CZ19" s="15">
        <v>1.25</v>
      </c>
      <c r="DA19" s="16">
        <f t="shared" si="88"/>
        <v>0.13432835820895522</v>
      </c>
      <c r="DC19" s="33">
        <v>2</v>
      </c>
      <c r="DD19" s="29">
        <v>70</v>
      </c>
      <c r="DE19" s="14">
        <f t="shared" si="89"/>
        <v>3</v>
      </c>
      <c r="DF19" s="30">
        <f t="shared" si="90"/>
        <v>2.3180022278587673</v>
      </c>
      <c r="DG19" s="15">
        <v>1.25</v>
      </c>
      <c r="DH19" s="16">
        <f t="shared" si="91"/>
        <v>0.20149253731343281</v>
      </c>
      <c r="DJ19" s="33">
        <v>2</v>
      </c>
      <c r="DK19" s="29">
        <v>90</v>
      </c>
      <c r="DL19" s="14">
        <f t="shared" si="92"/>
        <v>0</v>
      </c>
      <c r="DM19" s="30">
        <f t="shared" si="93"/>
        <v>2.3180022278587673</v>
      </c>
      <c r="DN19" s="15">
        <v>1.25</v>
      </c>
      <c r="DO19" s="16">
        <f t="shared" si="94"/>
        <v>0</v>
      </c>
      <c r="DQ19" s="33">
        <v>2</v>
      </c>
      <c r="DR19" s="29">
        <v>61</v>
      </c>
      <c r="DS19" s="14">
        <f t="shared" si="95"/>
        <v>4</v>
      </c>
      <c r="DT19" s="30">
        <f t="shared" si="96"/>
        <v>2.3180022278587673</v>
      </c>
      <c r="DU19" s="15">
        <v>1.25</v>
      </c>
      <c r="DV19" s="16">
        <f t="shared" si="97"/>
        <v>0.26865671641791045</v>
      </c>
      <c r="DX19" s="33">
        <v>2</v>
      </c>
      <c r="DY19" s="29">
        <v>72</v>
      </c>
      <c r="DZ19" s="14">
        <f t="shared" si="98"/>
        <v>4</v>
      </c>
      <c r="EA19" s="30">
        <f t="shared" si="99"/>
        <v>2.3180022278587673</v>
      </c>
      <c r="EB19" s="15">
        <v>1.25</v>
      </c>
      <c r="EC19" s="16">
        <f t="shared" si="100"/>
        <v>0.26865671641791045</v>
      </c>
      <c r="EE19" s="33">
        <v>2</v>
      </c>
      <c r="EF19" s="29">
        <v>61</v>
      </c>
      <c r="EG19" s="14">
        <f t="shared" si="101"/>
        <v>3</v>
      </c>
      <c r="EH19" s="30">
        <f t="shared" si="102"/>
        <v>2.3180022278587673</v>
      </c>
      <c r="EI19" s="15">
        <v>1.25</v>
      </c>
      <c r="EJ19" s="16">
        <f t="shared" si="103"/>
        <v>0.20149253731343281</v>
      </c>
      <c r="EL19" s="33">
        <v>2</v>
      </c>
      <c r="EM19" s="29">
        <v>84</v>
      </c>
      <c r="EN19" s="14">
        <f t="shared" si="104"/>
        <v>2</v>
      </c>
      <c r="EO19" s="30">
        <f t="shared" si="105"/>
        <v>2.3180022278587673</v>
      </c>
      <c r="EP19" s="15">
        <v>1.25</v>
      </c>
      <c r="EQ19" s="16">
        <f t="shared" si="106"/>
        <v>0.13432835820895522</v>
      </c>
      <c r="ES19" s="33">
        <v>2</v>
      </c>
      <c r="ET19" s="29">
        <v>83</v>
      </c>
      <c r="EU19" s="14">
        <f t="shared" si="107"/>
        <v>6</v>
      </c>
      <c r="EV19" s="30">
        <f t="shared" si="108"/>
        <v>2.3180022278587673</v>
      </c>
      <c r="EW19" s="15">
        <v>1.25</v>
      </c>
      <c r="EX19" s="16">
        <f t="shared" si="109"/>
        <v>0.40298507462686561</v>
      </c>
    </row>
    <row r="20" spans="2:154" x14ac:dyDescent="0.25">
      <c r="B20" s="33">
        <v>1.18</v>
      </c>
      <c r="C20" s="29">
        <v>59</v>
      </c>
      <c r="D20" s="14">
        <f t="shared" si="44"/>
        <v>5</v>
      </c>
      <c r="E20" s="30">
        <f t="shared" si="45"/>
        <v>3.9056673294247157</v>
      </c>
      <c r="F20" s="15">
        <v>1.25</v>
      </c>
      <c r="G20" s="16">
        <f t="shared" si="46"/>
        <v>0.95338983050847448</v>
      </c>
      <c r="I20" s="33">
        <v>1.18</v>
      </c>
      <c r="J20" s="29">
        <v>50</v>
      </c>
      <c r="K20" s="14">
        <f t="shared" si="47"/>
        <v>11</v>
      </c>
      <c r="L20" s="30">
        <f t="shared" si="48"/>
        <v>3.9056673294247157</v>
      </c>
      <c r="M20" s="15">
        <v>1.25</v>
      </c>
      <c r="N20" s="16">
        <f t="shared" si="49"/>
        <v>2.0974576271186436</v>
      </c>
      <c r="P20" s="33">
        <v>1.18</v>
      </c>
      <c r="Q20" s="29">
        <v>39</v>
      </c>
      <c r="R20" s="14">
        <f t="shared" si="50"/>
        <v>2</v>
      </c>
      <c r="S20" s="30">
        <f t="shared" si="51"/>
        <v>3.9056673294247157</v>
      </c>
      <c r="T20" s="15">
        <v>1.25</v>
      </c>
      <c r="U20" s="16">
        <f t="shared" si="52"/>
        <v>0.38135593220338981</v>
      </c>
      <c r="W20" s="33">
        <v>1.18</v>
      </c>
      <c r="X20" s="29">
        <v>17</v>
      </c>
      <c r="Y20" s="14">
        <f t="shared" si="53"/>
        <v>4</v>
      </c>
      <c r="Z20" s="30">
        <f t="shared" si="54"/>
        <v>3.9056673294247157</v>
      </c>
      <c r="AA20" s="15">
        <v>1.25</v>
      </c>
      <c r="AB20" s="16">
        <f t="shared" si="55"/>
        <v>0.76271186440677963</v>
      </c>
      <c r="AD20" s="33">
        <v>1.18</v>
      </c>
      <c r="AE20" s="29">
        <v>57</v>
      </c>
      <c r="AF20" s="14">
        <f t="shared" si="56"/>
        <v>19</v>
      </c>
      <c r="AG20" s="30">
        <f t="shared" si="57"/>
        <v>3.9056673294247157</v>
      </c>
      <c r="AH20" s="15">
        <v>1.25</v>
      </c>
      <c r="AI20" s="16">
        <f t="shared" si="58"/>
        <v>3.6228813559322033</v>
      </c>
      <c r="AK20" s="33">
        <v>1.18</v>
      </c>
      <c r="AL20" s="29">
        <v>37</v>
      </c>
      <c r="AM20" s="14">
        <f t="shared" si="59"/>
        <v>2</v>
      </c>
      <c r="AN20" s="30">
        <f t="shared" si="60"/>
        <v>3.9056673294247157</v>
      </c>
      <c r="AO20" s="15">
        <v>1.25</v>
      </c>
      <c r="AP20" s="16">
        <f t="shared" si="61"/>
        <v>0.38135593220338981</v>
      </c>
      <c r="AR20" s="33">
        <v>1.18</v>
      </c>
      <c r="AS20" s="29">
        <v>76</v>
      </c>
      <c r="AT20" s="14">
        <f t="shared" si="62"/>
        <v>8</v>
      </c>
      <c r="AU20" s="30">
        <f t="shared" si="63"/>
        <v>3.9056673294247157</v>
      </c>
      <c r="AV20" s="15">
        <v>1.25</v>
      </c>
      <c r="AW20" s="16">
        <f t="shared" si="64"/>
        <v>1.5254237288135593</v>
      </c>
      <c r="AY20" s="33">
        <v>1.18</v>
      </c>
      <c r="AZ20" s="29">
        <v>85</v>
      </c>
      <c r="BA20" s="14">
        <f t="shared" si="65"/>
        <v>10</v>
      </c>
      <c r="BB20" s="30">
        <f t="shared" si="66"/>
        <v>3.9056673294247157</v>
      </c>
      <c r="BC20" s="15">
        <v>1.25</v>
      </c>
      <c r="BD20" s="16">
        <f t="shared" si="67"/>
        <v>1.906779661016949</v>
      </c>
      <c r="BF20" s="33">
        <v>1.18</v>
      </c>
      <c r="BG20" s="29">
        <v>69</v>
      </c>
      <c r="BH20" s="14">
        <f t="shared" si="68"/>
        <v>4</v>
      </c>
      <c r="BI20" s="30">
        <f t="shared" si="69"/>
        <v>3.9056673294247157</v>
      </c>
      <c r="BJ20" s="15">
        <v>1.25</v>
      </c>
      <c r="BK20" s="16">
        <f t="shared" si="70"/>
        <v>0.76271186440677963</v>
      </c>
      <c r="BM20" s="33">
        <v>1.18</v>
      </c>
      <c r="BN20" s="29">
        <v>68</v>
      </c>
      <c r="BO20" s="14">
        <f t="shared" si="71"/>
        <v>6</v>
      </c>
      <c r="BP20" s="30">
        <f t="shared" si="72"/>
        <v>3.9056673294247157</v>
      </c>
      <c r="BQ20" s="15">
        <v>1.25</v>
      </c>
      <c r="BR20" s="16">
        <f t="shared" si="73"/>
        <v>1.1440677966101693</v>
      </c>
      <c r="BT20" s="33">
        <v>1.18</v>
      </c>
      <c r="BU20" s="29">
        <v>91</v>
      </c>
      <c r="BV20" s="14">
        <f t="shared" si="74"/>
        <v>5</v>
      </c>
      <c r="BW20" s="30">
        <f t="shared" si="75"/>
        <v>3.9056673294247157</v>
      </c>
      <c r="BX20" s="15">
        <v>1.25</v>
      </c>
      <c r="BY20" s="16">
        <f t="shared" si="76"/>
        <v>0.95338983050847448</v>
      </c>
      <c r="CA20" s="33">
        <v>1.18</v>
      </c>
      <c r="CB20" s="29">
        <v>70</v>
      </c>
      <c r="CC20" s="14">
        <f t="shared" si="77"/>
        <v>6</v>
      </c>
      <c r="CD20" s="30">
        <f t="shared" si="78"/>
        <v>3.9056673294247157</v>
      </c>
      <c r="CE20" s="15">
        <v>1.25</v>
      </c>
      <c r="CF20" s="16">
        <f t="shared" si="79"/>
        <v>1.1440677966101693</v>
      </c>
      <c r="CH20" s="33">
        <v>1.18</v>
      </c>
      <c r="CI20" s="29">
        <v>91</v>
      </c>
      <c r="CJ20" s="14">
        <f t="shared" si="80"/>
        <v>5</v>
      </c>
      <c r="CK20" s="30">
        <f t="shared" si="81"/>
        <v>3.9056673294247157</v>
      </c>
      <c r="CL20" s="15">
        <v>1.25</v>
      </c>
      <c r="CM20" s="16">
        <f t="shared" si="82"/>
        <v>0.95338983050847448</v>
      </c>
      <c r="CO20" s="33">
        <v>1.18</v>
      </c>
      <c r="CP20" s="29">
        <v>81</v>
      </c>
      <c r="CQ20" s="14">
        <f t="shared" si="83"/>
        <v>11</v>
      </c>
      <c r="CR20" s="30">
        <f t="shared" si="84"/>
        <v>3.9056673294247157</v>
      </c>
      <c r="CS20" s="15">
        <v>1.25</v>
      </c>
      <c r="CT20" s="16">
        <f t="shared" si="85"/>
        <v>2.0974576271186436</v>
      </c>
      <c r="CV20" s="33">
        <v>1.18</v>
      </c>
      <c r="CW20" s="29">
        <v>24</v>
      </c>
      <c r="CX20" s="14">
        <f t="shared" si="86"/>
        <v>3</v>
      </c>
      <c r="CY20" s="30">
        <f t="shared" si="87"/>
        <v>3.9056673294247157</v>
      </c>
      <c r="CZ20" s="15">
        <v>1.25</v>
      </c>
      <c r="DA20" s="16">
        <f t="shared" si="88"/>
        <v>0.57203389830508466</v>
      </c>
      <c r="DC20" s="33">
        <v>1.18</v>
      </c>
      <c r="DD20" s="29">
        <v>67</v>
      </c>
      <c r="DE20" s="14">
        <f t="shared" si="89"/>
        <v>3</v>
      </c>
      <c r="DF20" s="30">
        <f t="shared" si="90"/>
        <v>3.9056673294247157</v>
      </c>
      <c r="DG20" s="15">
        <v>1.25</v>
      </c>
      <c r="DH20" s="16">
        <f t="shared" si="91"/>
        <v>0.57203389830508466</v>
      </c>
      <c r="DJ20" s="33">
        <v>1.18</v>
      </c>
      <c r="DK20" s="29">
        <v>89</v>
      </c>
      <c r="DL20" s="14">
        <f t="shared" si="92"/>
        <v>1</v>
      </c>
      <c r="DM20" s="30">
        <f t="shared" si="93"/>
        <v>3.9056673294247157</v>
      </c>
      <c r="DN20" s="15">
        <v>1.25</v>
      </c>
      <c r="DO20" s="16">
        <f t="shared" si="94"/>
        <v>0.19067796610169491</v>
      </c>
      <c r="DQ20" s="33">
        <v>1.18</v>
      </c>
      <c r="DR20" s="29">
        <v>55</v>
      </c>
      <c r="DS20" s="14">
        <f t="shared" si="95"/>
        <v>6</v>
      </c>
      <c r="DT20" s="30">
        <f t="shared" si="96"/>
        <v>3.9056673294247157</v>
      </c>
      <c r="DU20" s="15">
        <v>1.25</v>
      </c>
      <c r="DV20" s="16">
        <f t="shared" si="97"/>
        <v>1.1440677966101693</v>
      </c>
      <c r="DX20" s="33">
        <v>1.18</v>
      </c>
      <c r="DY20" s="29">
        <v>68</v>
      </c>
      <c r="DZ20" s="14">
        <f t="shared" si="98"/>
        <v>4</v>
      </c>
      <c r="EA20" s="30">
        <f t="shared" si="99"/>
        <v>3.9056673294247157</v>
      </c>
      <c r="EB20" s="15">
        <v>1.25</v>
      </c>
      <c r="EC20" s="16">
        <f t="shared" si="100"/>
        <v>0.76271186440677963</v>
      </c>
      <c r="EE20" s="33">
        <v>1.18</v>
      </c>
      <c r="EF20" s="29">
        <v>57</v>
      </c>
      <c r="EG20" s="14">
        <f t="shared" si="101"/>
        <v>4</v>
      </c>
      <c r="EH20" s="30">
        <f t="shared" si="102"/>
        <v>3.9056673294247157</v>
      </c>
      <c r="EI20" s="15">
        <v>1.25</v>
      </c>
      <c r="EJ20" s="16">
        <f t="shared" si="103"/>
        <v>0.76271186440677963</v>
      </c>
      <c r="EL20" s="33">
        <v>1.18</v>
      </c>
      <c r="EM20" s="29">
        <v>79</v>
      </c>
      <c r="EN20" s="14">
        <f t="shared" si="104"/>
        <v>5</v>
      </c>
      <c r="EO20" s="30">
        <f t="shared" si="105"/>
        <v>3.9056673294247157</v>
      </c>
      <c r="EP20" s="15">
        <v>1.25</v>
      </c>
      <c r="EQ20" s="16">
        <f t="shared" si="106"/>
        <v>0.95338983050847448</v>
      </c>
      <c r="ES20" s="33">
        <v>1.18</v>
      </c>
      <c r="ET20" s="29">
        <v>72</v>
      </c>
      <c r="EU20" s="14">
        <f t="shared" si="107"/>
        <v>11</v>
      </c>
      <c r="EV20" s="30">
        <f t="shared" si="108"/>
        <v>3.9056673294247157</v>
      </c>
      <c r="EW20" s="15">
        <v>1.25</v>
      </c>
      <c r="EX20" s="16">
        <f t="shared" si="109"/>
        <v>2.0974576271186436</v>
      </c>
    </row>
    <row r="21" spans="2:154" x14ac:dyDescent="0.25">
      <c r="B21" s="33">
        <v>0.6</v>
      </c>
      <c r="C21" s="29">
        <v>53</v>
      </c>
      <c r="D21" s="14">
        <f t="shared" si="44"/>
        <v>6</v>
      </c>
      <c r="E21" s="30">
        <f t="shared" si="45"/>
        <v>7.1307403281229256</v>
      </c>
      <c r="F21" s="15">
        <v>1.25</v>
      </c>
      <c r="G21" s="16">
        <f>(D21/100)*(E21^2)*F21</f>
        <v>3.8135593220338988</v>
      </c>
      <c r="I21" s="33">
        <v>0.6</v>
      </c>
      <c r="J21" s="29">
        <v>37</v>
      </c>
      <c r="K21" s="14">
        <f t="shared" si="47"/>
        <v>13</v>
      </c>
      <c r="L21" s="30">
        <f t="shared" si="48"/>
        <v>7.1307403281229256</v>
      </c>
      <c r="M21" s="15">
        <v>1.25</v>
      </c>
      <c r="N21" s="16">
        <f>(K21/100)*(L21^2)*M21</f>
        <v>8.2627118644067803</v>
      </c>
      <c r="P21" s="33">
        <v>0.6</v>
      </c>
      <c r="Q21" s="29">
        <v>36</v>
      </c>
      <c r="R21" s="14">
        <f t="shared" si="50"/>
        <v>3</v>
      </c>
      <c r="S21" s="30">
        <f t="shared" si="51"/>
        <v>7.1307403281229256</v>
      </c>
      <c r="T21" s="15">
        <v>1.25</v>
      </c>
      <c r="U21" s="16">
        <f>(R21/100)*(S21^2)*T21</f>
        <v>1.9067796610169494</v>
      </c>
      <c r="W21" s="33">
        <v>0.6</v>
      </c>
      <c r="X21" s="29">
        <v>14</v>
      </c>
      <c r="Y21" s="14">
        <f t="shared" si="53"/>
        <v>3</v>
      </c>
      <c r="Z21" s="30">
        <f t="shared" si="54"/>
        <v>7.1307403281229256</v>
      </c>
      <c r="AA21" s="15">
        <v>1.25</v>
      </c>
      <c r="AB21" s="16">
        <f>(Y21/100)*(Z21^2)*AA21</f>
        <v>1.9067796610169494</v>
      </c>
      <c r="AD21" s="33">
        <v>0.6</v>
      </c>
      <c r="AE21" s="29">
        <v>34</v>
      </c>
      <c r="AF21" s="14">
        <f t="shared" si="56"/>
        <v>23</v>
      </c>
      <c r="AG21" s="30">
        <f t="shared" si="57"/>
        <v>7.1307403281229256</v>
      </c>
      <c r="AH21" s="15">
        <v>1.25</v>
      </c>
      <c r="AI21" s="16">
        <f>(AF21/100)*(AG21^2)*AH21</f>
        <v>14.618644067796613</v>
      </c>
      <c r="AK21" s="33">
        <v>0.6</v>
      </c>
      <c r="AL21" s="29">
        <v>34</v>
      </c>
      <c r="AM21" s="14">
        <f t="shared" si="59"/>
        <v>3</v>
      </c>
      <c r="AN21" s="30">
        <f t="shared" si="60"/>
        <v>7.1307403281229256</v>
      </c>
      <c r="AO21" s="15">
        <v>1.25</v>
      </c>
      <c r="AP21" s="16">
        <f>(AM21/100)*(AN21^2)*AO21</f>
        <v>1.9067796610169494</v>
      </c>
      <c r="AR21" s="33">
        <v>0.6</v>
      </c>
      <c r="AS21" s="29">
        <v>64</v>
      </c>
      <c r="AT21" s="14">
        <f t="shared" si="62"/>
        <v>12</v>
      </c>
      <c r="AU21" s="30">
        <f t="shared" si="63"/>
        <v>7.1307403281229256</v>
      </c>
      <c r="AV21" s="15">
        <v>1.25</v>
      </c>
      <c r="AW21" s="16">
        <f>(AT21/100)*(AU21^2)*AV21</f>
        <v>7.6271186440677976</v>
      </c>
      <c r="AY21" s="33">
        <v>0.6</v>
      </c>
      <c r="AZ21" s="29">
        <v>64</v>
      </c>
      <c r="BA21" s="14">
        <f t="shared" si="65"/>
        <v>21</v>
      </c>
      <c r="BB21" s="30">
        <f t="shared" si="66"/>
        <v>7.1307403281229256</v>
      </c>
      <c r="BC21" s="15">
        <v>1.25</v>
      </c>
      <c r="BD21" s="16">
        <f>(BA21/100)*(BB21^2)*BC21</f>
        <v>13.347457627118647</v>
      </c>
      <c r="BF21" s="33">
        <v>0.6</v>
      </c>
      <c r="BG21" s="29">
        <v>63</v>
      </c>
      <c r="BH21" s="14">
        <f t="shared" si="68"/>
        <v>6</v>
      </c>
      <c r="BI21" s="30">
        <f t="shared" si="69"/>
        <v>7.1307403281229256</v>
      </c>
      <c r="BJ21" s="15">
        <v>1.25</v>
      </c>
      <c r="BK21" s="16">
        <f>(BH21/100)*(BI21^2)*BJ21</f>
        <v>3.8135593220338988</v>
      </c>
      <c r="BM21" s="33">
        <v>0.6</v>
      </c>
      <c r="BN21" s="29">
        <v>60</v>
      </c>
      <c r="BO21" s="14">
        <f t="shared" si="71"/>
        <v>8</v>
      </c>
      <c r="BP21" s="30">
        <f t="shared" si="72"/>
        <v>7.1307403281229256</v>
      </c>
      <c r="BQ21" s="15">
        <v>1.25</v>
      </c>
      <c r="BR21" s="16">
        <f>(BO21/100)*(BP21^2)*BQ21</f>
        <v>5.0847457627118651</v>
      </c>
      <c r="BT21" s="33">
        <v>0.6</v>
      </c>
      <c r="BU21" s="29">
        <v>81</v>
      </c>
      <c r="BV21" s="14">
        <f t="shared" si="74"/>
        <v>10</v>
      </c>
      <c r="BW21" s="30">
        <f t="shared" si="75"/>
        <v>7.1307403281229256</v>
      </c>
      <c r="BX21" s="15">
        <v>1.25</v>
      </c>
      <c r="BY21" s="16">
        <f>(BV21/100)*(BW21^2)*BX21</f>
        <v>6.3559322033898313</v>
      </c>
      <c r="CA21" s="33">
        <v>0.6</v>
      </c>
      <c r="CB21" s="29">
        <v>63</v>
      </c>
      <c r="CC21" s="14">
        <f t="shared" si="77"/>
        <v>7</v>
      </c>
      <c r="CD21" s="30">
        <f t="shared" si="78"/>
        <v>7.1307403281229256</v>
      </c>
      <c r="CE21" s="15">
        <v>1.25</v>
      </c>
      <c r="CF21" s="16">
        <f>(CC21/100)*(CD21^2)*CE21</f>
        <v>4.4491525423728824</v>
      </c>
      <c r="CH21" s="33">
        <v>0.6</v>
      </c>
      <c r="CI21" s="29">
        <v>83</v>
      </c>
      <c r="CJ21" s="14">
        <f t="shared" si="80"/>
        <v>8</v>
      </c>
      <c r="CK21" s="30">
        <f t="shared" si="81"/>
        <v>7.1307403281229256</v>
      </c>
      <c r="CL21" s="15">
        <v>1.25</v>
      </c>
      <c r="CM21" s="16">
        <f>(CJ21/100)*(CK21^2)*CL21</f>
        <v>5.0847457627118651</v>
      </c>
      <c r="CO21" s="33">
        <v>0.6</v>
      </c>
      <c r="CP21" s="29">
        <v>55</v>
      </c>
      <c r="CQ21" s="14">
        <f t="shared" si="83"/>
        <v>26</v>
      </c>
      <c r="CR21" s="30">
        <f t="shared" si="84"/>
        <v>7.1307403281229256</v>
      </c>
      <c r="CS21" s="15">
        <v>1.25</v>
      </c>
      <c r="CT21" s="16">
        <f>(CQ21/100)*(CR21^2)*CS21</f>
        <v>16.525423728813561</v>
      </c>
      <c r="CV21" s="33">
        <v>0.6</v>
      </c>
      <c r="CW21" s="29">
        <v>22</v>
      </c>
      <c r="CX21" s="14">
        <f t="shared" si="86"/>
        <v>2</v>
      </c>
      <c r="CY21" s="30">
        <f t="shared" si="87"/>
        <v>7.1307403281229256</v>
      </c>
      <c r="CZ21" s="15">
        <v>1.25</v>
      </c>
      <c r="DA21" s="16">
        <f>(CX21/100)*(CY21^2)*CZ21</f>
        <v>1.2711864406779663</v>
      </c>
      <c r="DC21" s="33">
        <v>0.6</v>
      </c>
      <c r="DD21" s="29">
        <v>61</v>
      </c>
      <c r="DE21" s="14">
        <f t="shared" si="89"/>
        <v>6</v>
      </c>
      <c r="DF21" s="30">
        <f t="shared" si="90"/>
        <v>7.1307403281229256</v>
      </c>
      <c r="DG21" s="15">
        <v>1.25</v>
      </c>
      <c r="DH21" s="16">
        <f>(DE21/100)*(DF21^2)*DG21</f>
        <v>3.8135593220338988</v>
      </c>
      <c r="DJ21" s="33">
        <v>0.6</v>
      </c>
      <c r="DK21" s="29">
        <v>88</v>
      </c>
      <c r="DL21" s="14">
        <f t="shared" si="92"/>
        <v>1</v>
      </c>
      <c r="DM21" s="30">
        <f t="shared" si="93"/>
        <v>7.1307403281229256</v>
      </c>
      <c r="DN21" s="15">
        <v>1.25</v>
      </c>
      <c r="DO21" s="16">
        <f>(DL21/100)*(DM21^2)*DN21</f>
        <v>0.63559322033898313</v>
      </c>
      <c r="DQ21" s="33">
        <v>0.6</v>
      </c>
      <c r="DR21" s="29">
        <v>50</v>
      </c>
      <c r="DS21" s="14">
        <f t="shared" si="95"/>
        <v>5</v>
      </c>
      <c r="DT21" s="30">
        <f t="shared" si="96"/>
        <v>7.1307403281229256</v>
      </c>
      <c r="DU21" s="15">
        <v>1.25</v>
      </c>
      <c r="DV21" s="16">
        <f>(DS21/100)*(DT21^2)*DU21</f>
        <v>3.1779661016949157</v>
      </c>
      <c r="DX21" s="33">
        <v>0.6</v>
      </c>
      <c r="DY21" s="29">
        <v>62</v>
      </c>
      <c r="DZ21" s="14">
        <f t="shared" si="98"/>
        <v>6</v>
      </c>
      <c r="EA21" s="30">
        <f t="shared" si="99"/>
        <v>7.1307403281229256</v>
      </c>
      <c r="EB21" s="15">
        <v>1.25</v>
      </c>
      <c r="EC21" s="16">
        <f>(DZ21/100)*(EA21^2)*EB21</f>
        <v>3.8135593220338988</v>
      </c>
      <c r="EE21" s="33">
        <v>0.6</v>
      </c>
      <c r="EF21" s="29">
        <v>49</v>
      </c>
      <c r="EG21" s="14">
        <f t="shared" si="101"/>
        <v>8</v>
      </c>
      <c r="EH21" s="30">
        <f t="shared" si="102"/>
        <v>7.1307403281229256</v>
      </c>
      <c r="EI21" s="15">
        <v>1.25</v>
      </c>
      <c r="EJ21" s="16">
        <f>(EG21/100)*(EH21^2)*EI21</f>
        <v>5.0847457627118651</v>
      </c>
      <c r="EL21" s="33">
        <v>0.6</v>
      </c>
      <c r="EM21" s="29">
        <v>71</v>
      </c>
      <c r="EN21" s="14">
        <f t="shared" si="104"/>
        <v>8</v>
      </c>
      <c r="EO21" s="30">
        <f t="shared" si="105"/>
        <v>7.1307403281229256</v>
      </c>
      <c r="EP21" s="15">
        <v>1.25</v>
      </c>
      <c r="EQ21" s="16">
        <f>(EN21/100)*(EO21^2)*EP21</f>
        <v>5.0847457627118651</v>
      </c>
      <c r="ES21" s="33">
        <v>0.6</v>
      </c>
      <c r="ET21" s="29">
        <v>56</v>
      </c>
      <c r="EU21" s="14">
        <f t="shared" si="107"/>
        <v>16</v>
      </c>
      <c r="EV21" s="30">
        <f t="shared" si="108"/>
        <v>7.1307403281229256</v>
      </c>
      <c r="EW21" s="15">
        <v>1.25</v>
      </c>
      <c r="EX21" s="16">
        <f>(EU21/100)*(EV21^2)*EW21</f>
        <v>10.16949152542373</v>
      </c>
    </row>
    <row r="22" spans="2:154" x14ac:dyDescent="0.25">
      <c r="B22" s="33">
        <v>0.42499999999999999</v>
      </c>
      <c r="C22" s="29">
        <v>50</v>
      </c>
      <c r="D22" s="14">
        <f t="shared" si="44"/>
        <v>3</v>
      </c>
      <c r="E22" s="30">
        <f t="shared" si="45"/>
        <v>11.881770515720092</v>
      </c>
      <c r="F22" s="15">
        <v>1.25</v>
      </c>
      <c r="G22" s="16">
        <f t="shared" si="46"/>
        <v>5.2941176470588234</v>
      </c>
      <c r="I22" s="33">
        <v>0.42499999999999999</v>
      </c>
      <c r="J22" s="29">
        <v>32</v>
      </c>
      <c r="K22" s="14">
        <f t="shared" si="47"/>
        <v>5</v>
      </c>
      <c r="L22" s="30">
        <f t="shared" si="48"/>
        <v>11.881770515720092</v>
      </c>
      <c r="M22" s="15">
        <v>1.25</v>
      </c>
      <c r="N22" s="16">
        <f t="shared" ref="N22:N25" si="110">(K22/100)*(L22^2)*M22</f>
        <v>8.8235294117647065</v>
      </c>
      <c r="P22" s="33">
        <v>0.42499999999999999</v>
      </c>
      <c r="Q22" s="29">
        <v>35</v>
      </c>
      <c r="R22" s="14">
        <f t="shared" si="50"/>
        <v>1</v>
      </c>
      <c r="S22" s="30">
        <f t="shared" si="51"/>
        <v>11.881770515720092</v>
      </c>
      <c r="T22" s="15">
        <v>1.25</v>
      </c>
      <c r="U22" s="16">
        <f t="shared" ref="U22:U25" si="111">(R22/100)*(S22^2)*T22</f>
        <v>1.7647058823529413</v>
      </c>
      <c r="W22" s="33">
        <v>0.42499999999999999</v>
      </c>
      <c r="X22" s="29">
        <v>13</v>
      </c>
      <c r="Y22" s="14">
        <f t="shared" si="53"/>
        <v>1</v>
      </c>
      <c r="Z22" s="30">
        <f t="shared" si="54"/>
        <v>11.881770515720092</v>
      </c>
      <c r="AA22" s="15">
        <v>1.25</v>
      </c>
      <c r="AB22" s="16">
        <f t="shared" ref="AB22:AB25" si="112">(Y22/100)*(Z22^2)*AA22</f>
        <v>1.7647058823529413</v>
      </c>
      <c r="AD22" s="33">
        <v>0.42499999999999999</v>
      </c>
      <c r="AE22" s="29">
        <v>29</v>
      </c>
      <c r="AF22" s="14">
        <f t="shared" si="56"/>
        <v>5</v>
      </c>
      <c r="AG22" s="30">
        <f t="shared" si="57"/>
        <v>11.881770515720092</v>
      </c>
      <c r="AH22" s="15">
        <v>1.25</v>
      </c>
      <c r="AI22" s="16">
        <f t="shared" ref="AI22:AI25" si="113">(AF22/100)*(AG22^2)*AH22</f>
        <v>8.8235294117647065</v>
      </c>
      <c r="AK22" s="33">
        <v>0.42499999999999999</v>
      </c>
      <c r="AL22" s="29">
        <v>32</v>
      </c>
      <c r="AM22" s="14">
        <f t="shared" si="59"/>
        <v>2</v>
      </c>
      <c r="AN22" s="30">
        <f t="shared" si="60"/>
        <v>11.881770515720092</v>
      </c>
      <c r="AO22" s="15">
        <v>1.25</v>
      </c>
      <c r="AP22" s="16">
        <f t="shared" ref="AP22:AP25" si="114">(AM22/100)*(AN22^2)*AO22</f>
        <v>3.5294117647058827</v>
      </c>
      <c r="AR22" s="33">
        <v>0.42499999999999999</v>
      </c>
      <c r="AS22" s="29">
        <v>59</v>
      </c>
      <c r="AT22" s="14">
        <f t="shared" si="62"/>
        <v>5</v>
      </c>
      <c r="AU22" s="30">
        <f t="shared" si="63"/>
        <v>11.881770515720092</v>
      </c>
      <c r="AV22" s="15">
        <v>1.25</v>
      </c>
      <c r="AW22" s="16">
        <f t="shared" ref="AW22:AW25" si="115">(AT22/100)*(AU22^2)*AV22</f>
        <v>8.8235294117647065</v>
      </c>
      <c r="AY22" s="33">
        <v>0.42499999999999999</v>
      </c>
      <c r="AZ22" s="29">
        <v>57</v>
      </c>
      <c r="BA22" s="14">
        <f t="shared" si="65"/>
        <v>7</v>
      </c>
      <c r="BB22" s="30">
        <f t="shared" si="66"/>
        <v>11.881770515720092</v>
      </c>
      <c r="BC22" s="15">
        <v>1.25</v>
      </c>
      <c r="BD22" s="16">
        <f t="shared" ref="BD22:BD25" si="116">(BA22/100)*(BB22^2)*BC22</f>
        <v>12.352941176470591</v>
      </c>
      <c r="BF22" s="33">
        <v>0.42499999999999999</v>
      </c>
      <c r="BG22" s="29">
        <v>59</v>
      </c>
      <c r="BH22" s="14">
        <f t="shared" si="68"/>
        <v>4</v>
      </c>
      <c r="BI22" s="30">
        <f t="shared" si="69"/>
        <v>11.881770515720092</v>
      </c>
      <c r="BJ22" s="15">
        <v>1.25</v>
      </c>
      <c r="BK22" s="16">
        <f t="shared" ref="BK22:BK25" si="117">(BH22/100)*(BI22^2)*BJ22</f>
        <v>7.0588235294117654</v>
      </c>
      <c r="BM22" s="33">
        <v>0.42499999999999999</v>
      </c>
      <c r="BN22" s="29">
        <v>56</v>
      </c>
      <c r="BO22" s="14">
        <f t="shared" si="71"/>
        <v>4</v>
      </c>
      <c r="BP22" s="30">
        <f t="shared" si="72"/>
        <v>11.881770515720092</v>
      </c>
      <c r="BQ22" s="15">
        <v>1.25</v>
      </c>
      <c r="BR22" s="16">
        <f t="shared" ref="BR22:BR25" si="118">(BO22/100)*(BP22^2)*BQ22</f>
        <v>7.0588235294117654</v>
      </c>
      <c r="BT22" s="33">
        <v>0.42499999999999999</v>
      </c>
      <c r="BU22" s="29">
        <v>77</v>
      </c>
      <c r="BV22" s="14">
        <f t="shared" si="74"/>
        <v>4</v>
      </c>
      <c r="BW22" s="30">
        <f t="shared" si="75"/>
        <v>11.881770515720092</v>
      </c>
      <c r="BX22" s="15">
        <v>1.25</v>
      </c>
      <c r="BY22" s="16">
        <f t="shared" ref="BY22:BY25" si="119">(BV22/100)*(BW22^2)*BX22</f>
        <v>7.0588235294117654</v>
      </c>
      <c r="CA22" s="33">
        <v>0.42499999999999999</v>
      </c>
      <c r="CB22" s="29">
        <v>60</v>
      </c>
      <c r="CC22" s="14">
        <f t="shared" si="77"/>
        <v>3</v>
      </c>
      <c r="CD22" s="30">
        <f t="shared" si="78"/>
        <v>11.881770515720092</v>
      </c>
      <c r="CE22" s="15">
        <v>1.25</v>
      </c>
      <c r="CF22" s="16">
        <f t="shared" ref="CF22:CF25" si="120">(CC22/100)*(CD22^2)*CE22</f>
        <v>5.2941176470588234</v>
      </c>
      <c r="CH22" s="33">
        <v>0.42499999999999999</v>
      </c>
      <c r="CI22" s="29">
        <v>81</v>
      </c>
      <c r="CJ22" s="14">
        <f t="shared" si="80"/>
        <v>2</v>
      </c>
      <c r="CK22" s="30">
        <f t="shared" si="81"/>
        <v>11.881770515720092</v>
      </c>
      <c r="CL22" s="15">
        <v>1.25</v>
      </c>
      <c r="CM22" s="16">
        <f t="shared" ref="CM22:CM25" si="121">(CJ22/100)*(CK22^2)*CL22</f>
        <v>3.5294117647058827</v>
      </c>
      <c r="CO22" s="33">
        <v>0.42499999999999999</v>
      </c>
      <c r="CP22" s="29">
        <v>47</v>
      </c>
      <c r="CQ22" s="14">
        <f t="shared" si="83"/>
        <v>8</v>
      </c>
      <c r="CR22" s="30">
        <f t="shared" si="84"/>
        <v>11.881770515720092</v>
      </c>
      <c r="CS22" s="15">
        <v>1.25</v>
      </c>
      <c r="CT22" s="16">
        <f t="shared" ref="CT22:CT25" si="122">(CQ22/100)*(CR22^2)*CS22</f>
        <v>14.117647058823531</v>
      </c>
      <c r="CV22" s="33">
        <v>0.42499999999999999</v>
      </c>
      <c r="CW22" s="29">
        <v>20</v>
      </c>
      <c r="CX22" s="14">
        <f t="shared" si="86"/>
        <v>2</v>
      </c>
      <c r="CY22" s="30">
        <f t="shared" si="87"/>
        <v>11.881770515720092</v>
      </c>
      <c r="CZ22" s="15">
        <v>1.25</v>
      </c>
      <c r="DA22" s="16">
        <f t="shared" ref="DA22:DA25" si="123">(CX22/100)*(CY22^2)*CZ22</f>
        <v>3.5294117647058827</v>
      </c>
      <c r="DC22" s="33">
        <v>0.42499999999999999</v>
      </c>
      <c r="DD22" s="29">
        <v>57</v>
      </c>
      <c r="DE22" s="14">
        <f t="shared" si="89"/>
        <v>4</v>
      </c>
      <c r="DF22" s="30">
        <f t="shared" si="90"/>
        <v>11.881770515720092</v>
      </c>
      <c r="DG22" s="15">
        <v>1.25</v>
      </c>
      <c r="DH22" s="16">
        <f t="shared" ref="DH22:DH25" si="124">(DE22/100)*(DF22^2)*DG22</f>
        <v>7.0588235294117654</v>
      </c>
      <c r="DJ22" s="33">
        <v>0.42499999999999999</v>
      </c>
      <c r="DK22" s="29">
        <v>88</v>
      </c>
      <c r="DL22" s="14">
        <f t="shared" si="92"/>
        <v>0</v>
      </c>
      <c r="DM22" s="30">
        <f t="shared" si="93"/>
        <v>11.881770515720092</v>
      </c>
      <c r="DN22" s="15">
        <v>1.25</v>
      </c>
      <c r="DO22" s="16">
        <f t="shared" ref="DO22:DO25" si="125">(DL22/100)*(DM22^2)*DN22</f>
        <v>0</v>
      </c>
      <c r="DQ22" s="33">
        <v>0.42499999999999999</v>
      </c>
      <c r="DR22" s="29">
        <v>47</v>
      </c>
      <c r="DS22" s="14">
        <f t="shared" si="95"/>
        <v>3</v>
      </c>
      <c r="DT22" s="30">
        <f t="shared" si="96"/>
        <v>11.881770515720092</v>
      </c>
      <c r="DU22" s="15">
        <v>1.25</v>
      </c>
      <c r="DV22" s="16">
        <f t="shared" ref="DV22:DV25" si="126">(DS22/100)*(DT22^2)*DU22</f>
        <v>5.2941176470588234</v>
      </c>
      <c r="DX22" s="33">
        <v>0.42499999999999999</v>
      </c>
      <c r="DY22" s="29">
        <v>59</v>
      </c>
      <c r="DZ22" s="14">
        <f t="shared" si="98"/>
        <v>3</v>
      </c>
      <c r="EA22" s="30">
        <f t="shared" si="99"/>
        <v>11.881770515720092</v>
      </c>
      <c r="EB22" s="15">
        <v>1.25</v>
      </c>
      <c r="EC22" s="16">
        <f t="shared" ref="EC22:EC25" si="127">(DZ22/100)*(EA22^2)*EB22</f>
        <v>5.2941176470588234</v>
      </c>
      <c r="EE22" s="33">
        <v>0.42499999999999999</v>
      </c>
      <c r="EF22" s="29">
        <v>45</v>
      </c>
      <c r="EG22" s="14">
        <f t="shared" si="101"/>
        <v>4</v>
      </c>
      <c r="EH22" s="30">
        <f t="shared" si="102"/>
        <v>11.881770515720092</v>
      </c>
      <c r="EI22" s="15">
        <v>1.25</v>
      </c>
      <c r="EJ22" s="16">
        <f t="shared" ref="EJ22:EJ25" si="128">(EG22/100)*(EH22^2)*EI22</f>
        <v>7.0588235294117654</v>
      </c>
      <c r="EL22" s="33">
        <v>0.42499999999999999</v>
      </c>
      <c r="EM22" s="29">
        <v>65</v>
      </c>
      <c r="EN22" s="14">
        <f t="shared" si="104"/>
        <v>6</v>
      </c>
      <c r="EO22" s="30">
        <f t="shared" si="105"/>
        <v>11.881770515720092</v>
      </c>
      <c r="EP22" s="15">
        <v>1.25</v>
      </c>
      <c r="EQ22" s="16">
        <f t="shared" ref="EQ22:EQ25" si="129">(EN22/100)*(EO22^2)*EP22</f>
        <v>10.588235294117647</v>
      </c>
      <c r="ES22" s="33">
        <v>0.42499999999999999</v>
      </c>
      <c r="ET22" s="29">
        <v>49</v>
      </c>
      <c r="EU22" s="14">
        <f t="shared" si="107"/>
        <v>7</v>
      </c>
      <c r="EV22" s="30">
        <f t="shared" si="108"/>
        <v>11.881770515720092</v>
      </c>
      <c r="EW22" s="15">
        <v>1.25</v>
      </c>
      <c r="EX22" s="16">
        <f t="shared" ref="EX22:EX25" si="130">(EU22/100)*(EV22^2)*EW22</f>
        <v>12.352941176470591</v>
      </c>
    </row>
    <row r="23" spans="2:154" x14ac:dyDescent="0.25">
      <c r="B23" s="34">
        <v>0.3</v>
      </c>
      <c r="C23" s="17">
        <v>48</v>
      </c>
      <c r="D23" s="14">
        <f t="shared" si="44"/>
        <v>2</v>
      </c>
      <c r="E23" s="30">
        <f>6/SQRT(B22*B23)</f>
        <v>16.803361008336118</v>
      </c>
      <c r="F23" s="15">
        <v>1.25</v>
      </c>
      <c r="G23" s="16">
        <f t="shared" si="46"/>
        <v>7.0588235294117654</v>
      </c>
      <c r="I23" s="34">
        <v>0.3</v>
      </c>
      <c r="J23" s="17">
        <v>27</v>
      </c>
      <c r="K23" s="14">
        <f t="shared" si="47"/>
        <v>5</v>
      </c>
      <c r="L23" s="30">
        <f>6/SQRT(I22*I23)</f>
        <v>16.803361008336118</v>
      </c>
      <c r="M23" s="15">
        <v>1.25</v>
      </c>
      <c r="N23" s="16">
        <f t="shared" si="110"/>
        <v>17.647058823529413</v>
      </c>
      <c r="P23" s="34">
        <v>0.3</v>
      </c>
      <c r="Q23" s="17">
        <v>33</v>
      </c>
      <c r="R23" s="14">
        <f t="shared" si="50"/>
        <v>2</v>
      </c>
      <c r="S23" s="30">
        <f>6/SQRT(P22*P23)</f>
        <v>16.803361008336118</v>
      </c>
      <c r="T23" s="15">
        <v>1.25</v>
      </c>
      <c r="U23" s="16">
        <f t="shared" si="111"/>
        <v>7.0588235294117654</v>
      </c>
      <c r="W23" s="34">
        <v>0.3</v>
      </c>
      <c r="X23" s="17">
        <v>12</v>
      </c>
      <c r="Y23" s="14">
        <f t="shared" si="53"/>
        <v>1</v>
      </c>
      <c r="Z23" s="30">
        <f>6/SQRT(W22*W23)</f>
        <v>16.803361008336118</v>
      </c>
      <c r="AA23" s="15">
        <v>1.25</v>
      </c>
      <c r="AB23" s="16">
        <f t="shared" si="112"/>
        <v>3.5294117647058827</v>
      </c>
      <c r="AD23" s="34">
        <v>0.3</v>
      </c>
      <c r="AE23" s="17">
        <v>25</v>
      </c>
      <c r="AF23" s="14">
        <f t="shared" si="56"/>
        <v>4</v>
      </c>
      <c r="AG23" s="30">
        <f>6/SQRT(AD22*AD23)</f>
        <v>16.803361008336118</v>
      </c>
      <c r="AH23" s="15">
        <v>1.25</v>
      </c>
      <c r="AI23" s="16">
        <f t="shared" si="113"/>
        <v>14.117647058823531</v>
      </c>
      <c r="AK23" s="34">
        <v>0.3</v>
      </c>
      <c r="AL23" s="17">
        <v>30</v>
      </c>
      <c r="AM23" s="14">
        <f t="shared" si="59"/>
        <v>2</v>
      </c>
      <c r="AN23" s="30">
        <f>6/SQRT(AK22*AK23)</f>
        <v>16.803361008336118</v>
      </c>
      <c r="AO23" s="15">
        <v>1.25</v>
      </c>
      <c r="AP23" s="16">
        <f t="shared" si="114"/>
        <v>7.0588235294117654</v>
      </c>
      <c r="AR23" s="34">
        <v>0.3</v>
      </c>
      <c r="AS23" s="17">
        <v>54</v>
      </c>
      <c r="AT23" s="14">
        <f t="shared" si="62"/>
        <v>5</v>
      </c>
      <c r="AU23" s="30">
        <f>6/SQRT(AR22*AR23)</f>
        <v>16.803361008336118</v>
      </c>
      <c r="AV23" s="15">
        <v>1.25</v>
      </c>
      <c r="AW23" s="16">
        <f t="shared" si="115"/>
        <v>17.647058823529413</v>
      </c>
      <c r="AY23" s="34">
        <v>0.3</v>
      </c>
      <c r="AZ23" s="17">
        <v>50</v>
      </c>
      <c r="BA23" s="14">
        <f t="shared" si="65"/>
        <v>7</v>
      </c>
      <c r="BB23" s="30">
        <f>6/SQRT(AY22*AY23)</f>
        <v>16.803361008336118</v>
      </c>
      <c r="BC23" s="15">
        <v>1.25</v>
      </c>
      <c r="BD23" s="16">
        <f t="shared" si="116"/>
        <v>24.705882352941181</v>
      </c>
      <c r="BF23" s="34">
        <v>0.3</v>
      </c>
      <c r="BG23" s="17">
        <v>55</v>
      </c>
      <c r="BH23" s="14">
        <f t="shared" si="68"/>
        <v>4</v>
      </c>
      <c r="BI23" s="30">
        <f>6/SQRT(BF22*BF23)</f>
        <v>16.803361008336118</v>
      </c>
      <c r="BJ23" s="15">
        <v>1.25</v>
      </c>
      <c r="BK23" s="16">
        <f t="shared" si="117"/>
        <v>14.117647058823531</v>
      </c>
      <c r="BM23" s="34">
        <v>0.3</v>
      </c>
      <c r="BN23" s="17">
        <v>52</v>
      </c>
      <c r="BO23" s="14">
        <f t="shared" si="71"/>
        <v>4</v>
      </c>
      <c r="BP23" s="30">
        <f>6/SQRT(BM22*BM23)</f>
        <v>16.803361008336118</v>
      </c>
      <c r="BQ23" s="15">
        <v>1.25</v>
      </c>
      <c r="BR23" s="16">
        <f t="shared" si="118"/>
        <v>14.117647058823531</v>
      </c>
      <c r="BT23" s="34">
        <v>0.3</v>
      </c>
      <c r="BU23" s="17">
        <v>72</v>
      </c>
      <c r="BV23" s="14">
        <f t="shared" si="74"/>
        <v>5</v>
      </c>
      <c r="BW23" s="30">
        <f>6/SQRT(BT22*BT23)</f>
        <v>16.803361008336118</v>
      </c>
      <c r="BX23" s="15">
        <v>1.25</v>
      </c>
      <c r="BY23" s="16">
        <f t="shared" si="119"/>
        <v>17.647058823529413</v>
      </c>
      <c r="CA23" s="34">
        <v>0.3</v>
      </c>
      <c r="CB23" s="17">
        <v>57</v>
      </c>
      <c r="CC23" s="14">
        <f t="shared" si="77"/>
        <v>3</v>
      </c>
      <c r="CD23" s="30">
        <f>6/SQRT(CA22*CA23)</f>
        <v>16.803361008336118</v>
      </c>
      <c r="CE23" s="15">
        <v>1.25</v>
      </c>
      <c r="CF23" s="16">
        <f t="shared" si="120"/>
        <v>10.588235294117647</v>
      </c>
      <c r="CH23" s="34">
        <v>0.3</v>
      </c>
      <c r="CI23" s="17">
        <v>79</v>
      </c>
      <c r="CJ23" s="14">
        <f t="shared" si="80"/>
        <v>2</v>
      </c>
      <c r="CK23" s="30">
        <f>6/SQRT(CH22*CH23)</f>
        <v>16.803361008336118</v>
      </c>
      <c r="CL23" s="15">
        <v>1.25</v>
      </c>
      <c r="CM23" s="16">
        <f t="shared" si="121"/>
        <v>7.0588235294117654</v>
      </c>
      <c r="CO23" s="34">
        <v>0.3</v>
      </c>
      <c r="CP23" s="17">
        <v>39</v>
      </c>
      <c r="CQ23" s="14">
        <f t="shared" si="83"/>
        <v>8</v>
      </c>
      <c r="CR23" s="30">
        <f>6/SQRT(CO22*CO23)</f>
        <v>16.803361008336118</v>
      </c>
      <c r="CS23" s="15">
        <v>1.25</v>
      </c>
      <c r="CT23" s="16">
        <f t="shared" si="122"/>
        <v>28.235294117647062</v>
      </c>
      <c r="CV23" s="34">
        <v>0.3</v>
      </c>
      <c r="CW23" s="17">
        <v>18</v>
      </c>
      <c r="CX23" s="14">
        <f t="shared" si="86"/>
        <v>2</v>
      </c>
      <c r="CY23" s="30">
        <f>6/SQRT(CV22*CV23)</f>
        <v>16.803361008336118</v>
      </c>
      <c r="CZ23" s="15">
        <v>1.25</v>
      </c>
      <c r="DA23" s="16">
        <f t="shared" si="123"/>
        <v>7.0588235294117654</v>
      </c>
      <c r="DC23" s="34">
        <v>0.3</v>
      </c>
      <c r="DD23" s="17">
        <v>51</v>
      </c>
      <c r="DE23" s="14">
        <f t="shared" si="89"/>
        <v>6</v>
      </c>
      <c r="DF23" s="30">
        <f>6/SQRT(DC22*DC23)</f>
        <v>16.803361008336118</v>
      </c>
      <c r="DG23" s="15">
        <v>1.25</v>
      </c>
      <c r="DH23" s="16">
        <f t="shared" si="124"/>
        <v>21.176470588235293</v>
      </c>
      <c r="DJ23" s="34">
        <v>0.3</v>
      </c>
      <c r="DK23" s="17">
        <v>87</v>
      </c>
      <c r="DL23" s="14">
        <f t="shared" si="92"/>
        <v>1</v>
      </c>
      <c r="DM23" s="30">
        <f>6/SQRT(DJ22*DJ23)</f>
        <v>16.803361008336118</v>
      </c>
      <c r="DN23" s="15">
        <v>1.25</v>
      </c>
      <c r="DO23" s="16">
        <f t="shared" si="125"/>
        <v>3.5294117647058827</v>
      </c>
      <c r="DQ23" s="34">
        <v>0.3</v>
      </c>
      <c r="DR23" s="17">
        <v>43</v>
      </c>
      <c r="DS23" s="14">
        <f t="shared" si="95"/>
        <v>4</v>
      </c>
      <c r="DT23" s="30">
        <f>6/SQRT(DQ22*DQ23)</f>
        <v>16.803361008336118</v>
      </c>
      <c r="DU23" s="15">
        <v>1.25</v>
      </c>
      <c r="DV23" s="16">
        <f t="shared" si="126"/>
        <v>14.117647058823531</v>
      </c>
      <c r="DX23" s="34">
        <v>0.3</v>
      </c>
      <c r="DY23" s="17">
        <v>56</v>
      </c>
      <c r="DZ23" s="14">
        <f t="shared" si="98"/>
        <v>3</v>
      </c>
      <c r="EA23" s="30">
        <f>6/SQRT(DX22*DX23)</f>
        <v>16.803361008336118</v>
      </c>
      <c r="EB23" s="15">
        <v>1.25</v>
      </c>
      <c r="EC23" s="16">
        <f t="shared" si="127"/>
        <v>10.588235294117647</v>
      </c>
      <c r="EE23" s="34">
        <v>0.3</v>
      </c>
      <c r="EF23" s="17">
        <v>41</v>
      </c>
      <c r="EG23" s="14">
        <f t="shared" si="101"/>
        <v>4</v>
      </c>
      <c r="EH23" s="30">
        <f>6/SQRT(EE22*EE23)</f>
        <v>16.803361008336118</v>
      </c>
      <c r="EI23" s="15">
        <v>1.25</v>
      </c>
      <c r="EJ23" s="16">
        <f t="shared" si="128"/>
        <v>14.117647058823531</v>
      </c>
      <c r="EL23" s="34">
        <v>0.3</v>
      </c>
      <c r="EM23" s="17">
        <v>52</v>
      </c>
      <c r="EN23" s="14">
        <f t="shared" si="104"/>
        <v>13</v>
      </c>
      <c r="EO23" s="30">
        <f>6/SQRT(EL22*EL23)</f>
        <v>16.803361008336118</v>
      </c>
      <c r="EP23" s="15">
        <v>1.25</v>
      </c>
      <c r="EQ23" s="16">
        <f t="shared" si="129"/>
        <v>45.882352941176478</v>
      </c>
      <c r="ES23" s="34">
        <v>0.3</v>
      </c>
      <c r="ET23" s="17">
        <v>44</v>
      </c>
      <c r="EU23" s="14">
        <f t="shared" si="107"/>
        <v>5</v>
      </c>
      <c r="EV23" s="30">
        <f>6/SQRT(ES22*ES23)</f>
        <v>16.803361008336118</v>
      </c>
      <c r="EW23" s="15">
        <v>1.25</v>
      </c>
      <c r="EX23" s="16">
        <f t="shared" si="130"/>
        <v>17.647058823529413</v>
      </c>
    </row>
    <row r="24" spans="2:154" x14ac:dyDescent="0.25">
      <c r="B24" s="34">
        <v>0.21199999999999999</v>
      </c>
      <c r="C24" s="17">
        <v>47</v>
      </c>
      <c r="D24" s="14">
        <f>C23-C24</f>
        <v>1</v>
      </c>
      <c r="E24" s="30">
        <f t="shared" si="45"/>
        <v>23.791547571544328</v>
      </c>
      <c r="F24" s="15">
        <v>1.25</v>
      </c>
      <c r="G24" s="16">
        <f t="shared" si="46"/>
        <v>7.0754716981132102</v>
      </c>
      <c r="I24" s="34">
        <v>0.21199999999999999</v>
      </c>
      <c r="J24" s="17">
        <v>23</v>
      </c>
      <c r="K24" s="14">
        <f>J23-J24</f>
        <v>4</v>
      </c>
      <c r="L24" s="30">
        <f t="shared" ref="L24:L25" si="131">6/SQRT(I23*I24)</f>
        <v>23.791547571544328</v>
      </c>
      <c r="M24" s="15">
        <v>1.25</v>
      </c>
      <c r="N24" s="16">
        <f t="shared" si="110"/>
        <v>28.301886792452841</v>
      </c>
      <c r="P24" s="34">
        <v>0.21199999999999999</v>
      </c>
      <c r="Q24" s="17">
        <v>33</v>
      </c>
      <c r="R24" s="14">
        <f>Q23-Q24</f>
        <v>0</v>
      </c>
      <c r="S24" s="30">
        <f t="shared" ref="S24:S25" si="132">6/SQRT(P23*P24)</f>
        <v>23.791547571544328</v>
      </c>
      <c r="T24" s="15">
        <v>1.25</v>
      </c>
      <c r="U24" s="16">
        <f t="shared" si="111"/>
        <v>0</v>
      </c>
      <c r="W24" s="34">
        <v>0.21199999999999999</v>
      </c>
      <c r="X24" s="17">
        <v>11</v>
      </c>
      <c r="Y24" s="14">
        <f>X23-X24</f>
        <v>1</v>
      </c>
      <c r="Z24" s="30">
        <f t="shared" ref="Z24:Z25" si="133">6/SQRT(W23*W24)</f>
        <v>23.791547571544328</v>
      </c>
      <c r="AA24" s="15">
        <v>1.25</v>
      </c>
      <c r="AB24" s="16">
        <f t="shared" si="112"/>
        <v>7.0754716981132102</v>
      </c>
      <c r="AD24" s="34">
        <v>0.21199999999999999</v>
      </c>
      <c r="AE24" s="17">
        <v>23</v>
      </c>
      <c r="AF24" s="14">
        <f>AE23-AE24</f>
        <v>2</v>
      </c>
      <c r="AG24" s="30">
        <f t="shared" ref="AG24:AG25" si="134">6/SQRT(AD23*AD24)</f>
        <v>23.791547571544328</v>
      </c>
      <c r="AH24" s="15">
        <v>1.25</v>
      </c>
      <c r="AI24" s="16">
        <f t="shared" si="113"/>
        <v>14.15094339622642</v>
      </c>
      <c r="AK24" s="34">
        <v>0.21199999999999999</v>
      </c>
      <c r="AL24" s="17">
        <v>28</v>
      </c>
      <c r="AM24" s="14">
        <f>AL23-AL24</f>
        <v>2</v>
      </c>
      <c r="AN24" s="30">
        <f t="shared" ref="AN24:AN25" si="135">6/SQRT(AK23*AK24)</f>
        <v>23.791547571544328</v>
      </c>
      <c r="AO24" s="15">
        <v>1.25</v>
      </c>
      <c r="AP24" s="16">
        <f t="shared" si="114"/>
        <v>14.15094339622642</v>
      </c>
      <c r="AR24" s="34">
        <v>0.21199999999999999</v>
      </c>
      <c r="AS24" s="17">
        <v>50</v>
      </c>
      <c r="AT24" s="14">
        <f>AS23-AS24</f>
        <v>4</v>
      </c>
      <c r="AU24" s="30">
        <f t="shared" ref="AU24:AU25" si="136">6/SQRT(AR23*AR24)</f>
        <v>23.791547571544328</v>
      </c>
      <c r="AV24" s="15">
        <v>1.25</v>
      </c>
      <c r="AW24" s="16">
        <f t="shared" si="115"/>
        <v>28.301886792452841</v>
      </c>
      <c r="AY24" s="34">
        <v>0.21199999999999999</v>
      </c>
      <c r="AZ24" s="17">
        <v>45</v>
      </c>
      <c r="BA24" s="14">
        <f>AZ23-AZ24</f>
        <v>5</v>
      </c>
      <c r="BB24" s="30">
        <f t="shared" ref="BB24:BB25" si="137">6/SQRT(AY23*AY24)</f>
        <v>23.791547571544328</v>
      </c>
      <c r="BC24" s="15">
        <v>1.25</v>
      </c>
      <c r="BD24" s="16">
        <f t="shared" si="116"/>
        <v>35.377358490566053</v>
      </c>
      <c r="BF24" s="34">
        <v>0.21199999999999999</v>
      </c>
      <c r="BG24" s="17">
        <v>52</v>
      </c>
      <c r="BH24" s="14">
        <f>BG23-BG24</f>
        <v>3</v>
      </c>
      <c r="BI24" s="30">
        <f t="shared" ref="BI24:BI25" si="138">6/SQRT(BF23*BF24)</f>
        <v>23.791547571544328</v>
      </c>
      <c r="BJ24" s="15">
        <v>1.25</v>
      </c>
      <c r="BK24" s="16">
        <f t="shared" si="117"/>
        <v>21.226415094339632</v>
      </c>
      <c r="BM24" s="34">
        <v>0.21199999999999999</v>
      </c>
      <c r="BN24" s="17">
        <v>49</v>
      </c>
      <c r="BO24" s="14">
        <f>BN23-BN24</f>
        <v>3</v>
      </c>
      <c r="BP24" s="30">
        <f t="shared" ref="BP24:BP25" si="139">6/SQRT(BM23*BM24)</f>
        <v>23.791547571544328</v>
      </c>
      <c r="BQ24" s="15">
        <v>1.25</v>
      </c>
      <c r="BR24" s="16">
        <f t="shared" si="118"/>
        <v>21.226415094339632</v>
      </c>
      <c r="BT24" s="34">
        <v>0.21199999999999999</v>
      </c>
      <c r="BU24" s="17">
        <v>68</v>
      </c>
      <c r="BV24" s="14">
        <f>BU23-BU24</f>
        <v>4</v>
      </c>
      <c r="BW24" s="30">
        <f t="shared" ref="BW24:BW25" si="140">6/SQRT(BT23*BT24)</f>
        <v>23.791547571544328</v>
      </c>
      <c r="BX24" s="15">
        <v>1.25</v>
      </c>
      <c r="BY24" s="16">
        <f t="shared" si="119"/>
        <v>28.301886792452841</v>
      </c>
      <c r="CA24" s="34">
        <v>0.21199999999999999</v>
      </c>
      <c r="CB24" s="17">
        <v>54</v>
      </c>
      <c r="CC24" s="14">
        <f>CB23-CB24</f>
        <v>3</v>
      </c>
      <c r="CD24" s="30">
        <f t="shared" ref="CD24:CD25" si="141">6/SQRT(CA23*CA24)</f>
        <v>23.791547571544328</v>
      </c>
      <c r="CE24" s="15">
        <v>1.25</v>
      </c>
      <c r="CF24" s="16">
        <f t="shared" si="120"/>
        <v>21.226415094339632</v>
      </c>
      <c r="CH24" s="34">
        <v>0.21199999999999999</v>
      </c>
      <c r="CI24" s="17">
        <v>78</v>
      </c>
      <c r="CJ24" s="14">
        <f>CI23-CI24</f>
        <v>1</v>
      </c>
      <c r="CK24" s="30">
        <f t="shared" ref="CK24:CK25" si="142">6/SQRT(CH23*CH24)</f>
        <v>23.791547571544328</v>
      </c>
      <c r="CL24" s="15">
        <v>1.25</v>
      </c>
      <c r="CM24" s="16">
        <f t="shared" si="121"/>
        <v>7.0754716981132102</v>
      </c>
      <c r="CO24" s="34">
        <v>0.21199999999999999</v>
      </c>
      <c r="CP24" s="17">
        <v>34</v>
      </c>
      <c r="CQ24" s="14">
        <f>CP23-CP24</f>
        <v>5</v>
      </c>
      <c r="CR24" s="30">
        <f t="shared" ref="CR24:CR25" si="143">6/SQRT(CO23*CO24)</f>
        <v>23.791547571544328</v>
      </c>
      <c r="CS24" s="15">
        <v>1.25</v>
      </c>
      <c r="CT24" s="16">
        <f t="shared" si="122"/>
        <v>35.377358490566053</v>
      </c>
      <c r="CV24" s="34">
        <v>0.21199999999999999</v>
      </c>
      <c r="CW24" s="17">
        <v>17</v>
      </c>
      <c r="CX24" s="14">
        <f>CW23-CW24</f>
        <v>1</v>
      </c>
      <c r="CY24" s="30">
        <f t="shared" ref="CY24:CY25" si="144">6/SQRT(CV23*CV24)</f>
        <v>23.791547571544328</v>
      </c>
      <c r="CZ24" s="15">
        <v>1.25</v>
      </c>
      <c r="DA24" s="16">
        <f t="shared" si="123"/>
        <v>7.0754716981132102</v>
      </c>
      <c r="DC24" s="34">
        <v>0.21199999999999999</v>
      </c>
      <c r="DD24" s="17">
        <v>45</v>
      </c>
      <c r="DE24" s="14">
        <f>DD23-DD24</f>
        <v>6</v>
      </c>
      <c r="DF24" s="30">
        <f t="shared" ref="DF24:DF25" si="145">6/SQRT(DC23*DC24)</f>
        <v>23.791547571544328</v>
      </c>
      <c r="DG24" s="15">
        <v>1.25</v>
      </c>
      <c r="DH24" s="16">
        <f t="shared" si="124"/>
        <v>42.452830188679265</v>
      </c>
      <c r="DJ24" s="34">
        <v>0.21199999999999999</v>
      </c>
      <c r="DK24" s="17">
        <v>86</v>
      </c>
      <c r="DL24" s="14">
        <f>DK23-DK24</f>
        <v>1</v>
      </c>
      <c r="DM24" s="30">
        <f t="shared" ref="DM24:DM25" si="146">6/SQRT(DJ23*DJ24)</f>
        <v>23.791547571544328</v>
      </c>
      <c r="DN24" s="15">
        <v>1.25</v>
      </c>
      <c r="DO24" s="16">
        <f t="shared" si="125"/>
        <v>7.0754716981132102</v>
      </c>
      <c r="DQ24" s="34">
        <v>0.21199999999999999</v>
      </c>
      <c r="DR24" s="17">
        <v>40</v>
      </c>
      <c r="DS24" s="14">
        <f>DR23-DR24</f>
        <v>3</v>
      </c>
      <c r="DT24" s="30">
        <f t="shared" ref="DT24:DT25" si="147">6/SQRT(DQ23*DQ24)</f>
        <v>23.791547571544328</v>
      </c>
      <c r="DU24" s="15">
        <v>1.25</v>
      </c>
      <c r="DV24" s="16">
        <f t="shared" si="126"/>
        <v>21.226415094339632</v>
      </c>
      <c r="DX24" s="34">
        <v>0.21199999999999999</v>
      </c>
      <c r="DY24" s="17">
        <v>53</v>
      </c>
      <c r="DZ24" s="14">
        <f>DY23-DY24</f>
        <v>3</v>
      </c>
      <c r="EA24" s="30">
        <f t="shared" ref="EA24:EA25" si="148">6/SQRT(DX23*DX24)</f>
        <v>23.791547571544328</v>
      </c>
      <c r="EB24" s="15">
        <v>1.25</v>
      </c>
      <c r="EC24" s="16">
        <f t="shared" si="127"/>
        <v>21.226415094339632</v>
      </c>
      <c r="EE24" s="34">
        <v>0.21199999999999999</v>
      </c>
      <c r="EF24" s="17">
        <v>38</v>
      </c>
      <c r="EG24" s="14">
        <f>EF23-EF24</f>
        <v>3</v>
      </c>
      <c r="EH24" s="30">
        <f t="shared" ref="EH24:EH25" si="149">6/SQRT(EE23*EE24)</f>
        <v>23.791547571544328</v>
      </c>
      <c r="EI24" s="15">
        <v>1.25</v>
      </c>
      <c r="EJ24" s="16">
        <f t="shared" si="128"/>
        <v>21.226415094339632</v>
      </c>
      <c r="EL24" s="34">
        <v>0.21199999999999999</v>
      </c>
      <c r="EM24" s="17">
        <v>41</v>
      </c>
      <c r="EN24" s="14">
        <f>EM23-EM24</f>
        <v>11</v>
      </c>
      <c r="EO24" s="30">
        <f t="shared" ref="EO24:EO25" si="150">6/SQRT(EL23*EL24)</f>
        <v>23.791547571544328</v>
      </c>
      <c r="EP24" s="15">
        <v>1.25</v>
      </c>
      <c r="EQ24" s="16">
        <f t="shared" si="129"/>
        <v>77.83018867924531</v>
      </c>
      <c r="ES24" s="34">
        <v>0.21199999999999999</v>
      </c>
      <c r="ET24" s="17">
        <v>41</v>
      </c>
      <c r="EU24" s="14">
        <f>ET23-ET24</f>
        <v>3</v>
      </c>
      <c r="EV24" s="30">
        <f t="shared" ref="EV24:EV25" si="151">6/SQRT(ES23*ES24)</f>
        <v>23.791547571544328</v>
      </c>
      <c r="EW24" s="15">
        <v>1.25</v>
      </c>
      <c r="EX24" s="16">
        <f t="shared" si="130"/>
        <v>21.226415094339632</v>
      </c>
    </row>
    <row r="25" spans="2:154" x14ac:dyDescent="0.25">
      <c r="B25" s="34">
        <v>0.15</v>
      </c>
      <c r="C25" s="17">
        <v>45</v>
      </c>
      <c r="D25" s="14">
        <f t="shared" si="44"/>
        <v>2</v>
      </c>
      <c r="E25" s="30">
        <f t="shared" si="45"/>
        <v>33.646329245522658</v>
      </c>
      <c r="F25" s="15">
        <v>1.25</v>
      </c>
      <c r="G25" s="16">
        <f t="shared" si="46"/>
        <v>28.301886792452834</v>
      </c>
      <c r="I25" s="34">
        <v>0.15</v>
      </c>
      <c r="J25" s="17">
        <v>20</v>
      </c>
      <c r="K25" s="14">
        <f t="shared" si="47"/>
        <v>3</v>
      </c>
      <c r="L25" s="30">
        <f t="shared" si="131"/>
        <v>33.646329245522658</v>
      </c>
      <c r="M25" s="15">
        <v>1.25</v>
      </c>
      <c r="N25" s="16">
        <f t="shared" si="110"/>
        <v>42.452830188679243</v>
      </c>
      <c r="P25" s="34">
        <v>0.15</v>
      </c>
      <c r="Q25" s="17">
        <v>32</v>
      </c>
      <c r="R25" s="14">
        <f t="shared" si="50"/>
        <v>1</v>
      </c>
      <c r="S25" s="30">
        <f t="shared" si="132"/>
        <v>33.646329245522658</v>
      </c>
      <c r="T25" s="15">
        <v>1.25</v>
      </c>
      <c r="U25" s="16">
        <f t="shared" si="111"/>
        <v>14.150943396226417</v>
      </c>
      <c r="W25" s="34">
        <v>0.15</v>
      </c>
      <c r="X25" s="17">
        <v>10</v>
      </c>
      <c r="Y25" s="14">
        <f t="shared" si="53"/>
        <v>1</v>
      </c>
      <c r="Z25" s="30">
        <f t="shared" si="133"/>
        <v>33.646329245522658</v>
      </c>
      <c r="AA25" s="15">
        <v>1.25</v>
      </c>
      <c r="AB25" s="16">
        <f t="shared" si="112"/>
        <v>14.150943396226417</v>
      </c>
      <c r="AD25" s="34">
        <v>0.15</v>
      </c>
      <c r="AE25" s="17">
        <v>21</v>
      </c>
      <c r="AF25" s="14">
        <f t="shared" si="56"/>
        <v>2</v>
      </c>
      <c r="AG25" s="30">
        <f t="shared" si="134"/>
        <v>33.646329245522658</v>
      </c>
      <c r="AH25" s="15">
        <v>1.25</v>
      </c>
      <c r="AI25" s="16">
        <f t="shared" si="113"/>
        <v>28.301886792452834</v>
      </c>
      <c r="AK25" s="34">
        <v>0.15</v>
      </c>
      <c r="AL25" s="17">
        <v>27</v>
      </c>
      <c r="AM25" s="14">
        <f t="shared" ref="AM25:AM26" si="152">AL24-AL25</f>
        <v>1</v>
      </c>
      <c r="AN25" s="30">
        <f t="shared" si="135"/>
        <v>33.646329245522658</v>
      </c>
      <c r="AO25" s="15">
        <v>1.25</v>
      </c>
      <c r="AP25" s="16">
        <f t="shared" si="114"/>
        <v>14.150943396226417</v>
      </c>
      <c r="AR25" s="34">
        <v>0.15</v>
      </c>
      <c r="AS25" s="17">
        <v>46</v>
      </c>
      <c r="AT25" s="14">
        <f t="shared" ref="AT25:AT26" si="153">AS24-AS25</f>
        <v>4</v>
      </c>
      <c r="AU25" s="30">
        <f t="shared" si="136"/>
        <v>33.646329245522658</v>
      </c>
      <c r="AV25" s="15">
        <v>1.25</v>
      </c>
      <c r="AW25" s="16">
        <f t="shared" si="115"/>
        <v>56.603773584905667</v>
      </c>
      <c r="AY25" s="34">
        <v>0.15</v>
      </c>
      <c r="AZ25" s="17">
        <v>39</v>
      </c>
      <c r="BA25" s="14">
        <f t="shared" ref="BA25:BA26" si="154">AZ24-AZ25</f>
        <v>6</v>
      </c>
      <c r="BB25" s="30">
        <f t="shared" si="137"/>
        <v>33.646329245522658</v>
      </c>
      <c r="BC25" s="15">
        <v>1.25</v>
      </c>
      <c r="BD25" s="16">
        <f t="shared" si="116"/>
        <v>84.905660377358487</v>
      </c>
      <c r="BF25" s="34">
        <v>0.15</v>
      </c>
      <c r="BG25" s="17">
        <v>50</v>
      </c>
      <c r="BH25" s="14">
        <f t="shared" ref="BH25:BH26" si="155">BG24-BG25</f>
        <v>2</v>
      </c>
      <c r="BI25" s="30">
        <f t="shared" si="138"/>
        <v>33.646329245522658</v>
      </c>
      <c r="BJ25" s="15">
        <v>1.25</v>
      </c>
      <c r="BK25" s="16">
        <f t="shared" si="117"/>
        <v>28.301886792452834</v>
      </c>
      <c r="BM25" s="34">
        <v>0.15</v>
      </c>
      <c r="BN25" s="17">
        <v>47</v>
      </c>
      <c r="BO25" s="14">
        <f t="shared" ref="BO25:BO26" si="156">BN24-BN25</f>
        <v>2</v>
      </c>
      <c r="BP25" s="30">
        <f t="shared" si="139"/>
        <v>33.646329245522658</v>
      </c>
      <c r="BQ25" s="15">
        <v>1.25</v>
      </c>
      <c r="BR25" s="16">
        <f t="shared" si="118"/>
        <v>28.301886792452834</v>
      </c>
      <c r="BT25" s="34">
        <v>0.15</v>
      </c>
      <c r="BU25" s="17">
        <v>63</v>
      </c>
      <c r="BV25" s="14">
        <f t="shared" ref="BV25:BV26" si="157">BU24-BU25</f>
        <v>5</v>
      </c>
      <c r="BW25" s="30">
        <f t="shared" si="140"/>
        <v>33.646329245522658</v>
      </c>
      <c r="BX25" s="15">
        <v>1.25</v>
      </c>
      <c r="BY25" s="16">
        <f t="shared" si="119"/>
        <v>70.754716981132077</v>
      </c>
      <c r="CA25" s="34">
        <v>0.15</v>
      </c>
      <c r="CB25" s="17">
        <v>52</v>
      </c>
      <c r="CC25" s="14">
        <f t="shared" ref="CC25:CC26" si="158">CB24-CB25</f>
        <v>2</v>
      </c>
      <c r="CD25" s="30">
        <f t="shared" si="141"/>
        <v>33.646329245522658</v>
      </c>
      <c r="CE25" s="15">
        <v>1.25</v>
      </c>
      <c r="CF25" s="16">
        <f t="shared" si="120"/>
        <v>28.301886792452834</v>
      </c>
      <c r="CH25" s="34">
        <v>0.15</v>
      </c>
      <c r="CI25" s="17">
        <v>77</v>
      </c>
      <c r="CJ25" s="14">
        <f t="shared" ref="CJ25:CJ26" si="159">CI24-CI25</f>
        <v>1</v>
      </c>
      <c r="CK25" s="30">
        <f t="shared" si="142"/>
        <v>33.646329245522658</v>
      </c>
      <c r="CL25" s="15">
        <v>1.25</v>
      </c>
      <c r="CM25" s="16">
        <f t="shared" si="121"/>
        <v>14.150943396226417</v>
      </c>
      <c r="CO25" s="34">
        <v>0.15</v>
      </c>
      <c r="CP25" s="17">
        <v>30</v>
      </c>
      <c r="CQ25" s="14">
        <f t="shared" ref="CQ25:CQ26" si="160">CP24-CP25</f>
        <v>4</v>
      </c>
      <c r="CR25" s="30">
        <f t="shared" si="143"/>
        <v>33.646329245522658</v>
      </c>
      <c r="CS25" s="15">
        <v>1.25</v>
      </c>
      <c r="CT25" s="16">
        <f t="shared" si="122"/>
        <v>56.603773584905667</v>
      </c>
      <c r="CV25" s="34">
        <v>0.15</v>
      </c>
      <c r="CW25" s="17">
        <v>16</v>
      </c>
      <c r="CX25" s="14">
        <f t="shared" ref="CX25:CX26" si="161">CW24-CW25</f>
        <v>1</v>
      </c>
      <c r="CY25" s="30">
        <f t="shared" si="144"/>
        <v>33.646329245522658</v>
      </c>
      <c r="CZ25" s="15">
        <v>1.25</v>
      </c>
      <c r="DA25" s="16">
        <f t="shared" si="123"/>
        <v>14.150943396226417</v>
      </c>
      <c r="DC25" s="34">
        <v>0.15</v>
      </c>
      <c r="DD25" s="17">
        <v>38</v>
      </c>
      <c r="DE25" s="14">
        <f t="shared" ref="DE25:DE26" si="162">DD24-DD25</f>
        <v>7</v>
      </c>
      <c r="DF25" s="30">
        <f t="shared" si="145"/>
        <v>33.646329245522658</v>
      </c>
      <c r="DG25" s="15">
        <v>1.25</v>
      </c>
      <c r="DH25" s="16">
        <f t="shared" si="124"/>
        <v>99.056603773584925</v>
      </c>
      <c r="DJ25" s="34">
        <v>0.15</v>
      </c>
      <c r="DK25" s="17">
        <v>86</v>
      </c>
      <c r="DL25" s="14">
        <f t="shared" ref="DL25:DL26" si="163">DK24-DK25</f>
        <v>0</v>
      </c>
      <c r="DM25" s="30">
        <f t="shared" si="146"/>
        <v>33.646329245522658</v>
      </c>
      <c r="DN25" s="15">
        <v>1.25</v>
      </c>
      <c r="DO25" s="16">
        <f t="shared" si="125"/>
        <v>0</v>
      </c>
      <c r="DQ25" s="34">
        <v>0.15</v>
      </c>
      <c r="DR25" s="17">
        <v>37</v>
      </c>
      <c r="DS25" s="14">
        <f t="shared" ref="DS25:DS26" si="164">DR24-DR25</f>
        <v>3</v>
      </c>
      <c r="DT25" s="30">
        <f t="shared" si="147"/>
        <v>33.646329245522658</v>
      </c>
      <c r="DU25" s="15">
        <v>1.25</v>
      </c>
      <c r="DV25" s="16">
        <f t="shared" si="126"/>
        <v>42.452830188679243</v>
      </c>
      <c r="DX25" s="34">
        <v>0.15</v>
      </c>
      <c r="DY25" s="17">
        <v>51</v>
      </c>
      <c r="DZ25" s="14">
        <f t="shared" ref="DZ25:DZ26" si="165">DY24-DY25</f>
        <v>2</v>
      </c>
      <c r="EA25" s="30">
        <f t="shared" si="148"/>
        <v>33.646329245522658</v>
      </c>
      <c r="EB25" s="15">
        <v>1.25</v>
      </c>
      <c r="EC25" s="16">
        <f t="shared" si="127"/>
        <v>28.301886792452834</v>
      </c>
      <c r="EE25" s="34">
        <v>0.15</v>
      </c>
      <c r="EF25" s="17">
        <v>34</v>
      </c>
      <c r="EG25" s="14">
        <f t="shared" ref="EG25:EG26" si="166">EF24-EF25</f>
        <v>4</v>
      </c>
      <c r="EH25" s="30">
        <f t="shared" si="149"/>
        <v>33.646329245522658</v>
      </c>
      <c r="EI25" s="15">
        <v>1.25</v>
      </c>
      <c r="EJ25" s="16">
        <f t="shared" si="128"/>
        <v>56.603773584905667</v>
      </c>
      <c r="EL25" s="34">
        <v>0.15</v>
      </c>
      <c r="EM25" s="17">
        <v>27</v>
      </c>
      <c r="EN25" s="14">
        <f t="shared" ref="EN25:EN26" si="167">EM24-EM25</f>
        <v>14</v>
      </c>
      <c r="EO25" s="30">
        <f t="shared" si="150"/>
        <v>33.646329245522658</v>
      </c>
      <c r="EP25" s="15">
        <v>1.25</v>
      </c>
      <c r="EQ25" s="16">
        <f t="shared" si="129"/>
        <v>198.11320754716985</v>
      </c>
      <c r="ES25" s="34">
        <v>0.15</v>
      </c>
      <c r="ET25" s="17">
        <v>38</v>
      </c>
      <c r="EU25" s="14">
        <f t="shared" ref="EU25:EU26" si="168">ET24-ET25</f>
        <v>3</v>
      </c>
      <c r="EV25" s="30">
        <f t="shared" si="151"/>
        <v>33.646329245522658</v>
      </c>
      <c r="EW25" s="15">
        <v>1.25</v>
      </c>
      <c r="EX25" s="16">
        <f t="shared" si="130"/>
        <v>42.452830188679243</v>
      </c>
    </row>
    <row r="26" spans="2:154" ht="13.8" thickBot="1" x14ac:dyDescent="0.3">
      <c r="B26" s="35">
        <v>6.3E-2</v>
      </c>
      <c r="C26" s="18">
        <v>42</v>
      </c>
      <c r="D26" s="19">
        <f t="shared" si="44"/>
        <v>3</v>
      </c>
      <c r="E26" s="30">
        <f>6/SQRT(B25*B26)</f>
        <v>61.721339984836767</v>
      </c>
      <c r="F26" s="18">
        <v>1.25</v>
      </c>
      <c r="G26" s="20">
        <f>(D26/100)*(E26^2)*F26</f>
        <v>142.85714285714286</v>
      </c>
      <c r="I26" s="35">
        <v>6.3E-2</v>
      </c>
      <c r="J26" s="18">
        <v>16</v>
      </c>
      <c r="K26" s="19">
        <f t="shared" si="47"/>
        <v>4</v>
      </c>
      <c r="L26" s="30">
        <f>6/SQRT(I25*I26)</f>
        <v>61.721339984836767</v>
      </c>
      <c r="M26" s="18">
        <v>1.25</v>
      </c>
      <c r="N26" s="20">
        <f>(K26/100)*(L26^2)*M26</f>
        <v>190.47619047619051</v>
      </c>
      <c r="P26" s="35">
        <v>6.3E-2</v>
      </c>
      <c r="Q26" s="18">
        <v>30</v>
      </c>
      <c r="R26" s="19">
        <f t="shared" si="50"/>
        <v>2</v>
      </c>
      <c r="S26" s="30">
        <f>6/SQRT(P25*P26)</f>
        <v>61.721339984836767</v>
      </c>
      <c r="T26" s="18">
        <v>1.25</v>
      </c>
      <c r="U26" s="20">
        <f>(R26/100)*(S26^2)*T26</f>
        <v>95.238095238095255</v>
      </c>
      <c r="W26" s="35">
        <v>6.3E-2</v>
      </c>
      <c r="X26" s="18">
        <v>9</v>
      </c>
      <c r="Y26" s="19">
        <f t="shared" si="53"/>
        <v>1</v>
      </c>
      <c r="Z26" s="30">
        <f>6/SQRT(W25*W26)</f>
        <v>61.721339984836767</v>
      </c>
      <c r="AA26" s="18">
        <v>1.25</v>
      </c>
      <c r="AB26" s="20">
        <f>(Y26/100)*(Z26^2)*AA26</f>
        <v>47.619047619047628</v>
      </c>
      <c r="AD26" s="35">
        <v>6.3E-2</v>
      </c>
      <c r="AE26" s="18">
        <v>18</v>
      </c>
      <c r="AF26" s="19">
        <f t="shared" si="56"/>
        <v>3</v>
      </c>
      <c r="AG26" s="30">
        <f>6/SQRT(AD25*AD26)</f>
        <v>61.721339984836767</v>
      </c>
      <c r="AH26" s="18">
        <v>1.25</v>
      </c>
      <c r="AI26" s="20">
        <f>(AF26/100)*(AG26^2)*AH26</f>
        <v>142.85714285714286</v>
      </c>
      <c r="AK26" s="35">
        <v>6.3E-2</v>
      </c>
      <c r="AL26" s="18">
        <v>24</v>
      </c>
      <c r="AM26" s="19">
        <f t="shared" si="152"/>
        <v>3</v>
      </c>
      <c r="AN26" s="30">
        <f>6/SQRT(AK25*AK26)</f>
        <v>61.721339984836767</v>
      </c>
      <c r="AO26" s="18">
        <v>1.25</v>
      </c>
      <c r="AP26" s="20">
        <f>(AM26/100)*(AN26^2)*AO26</f>
        <v>142.85714285714286</v>
      </c>
      <c r="AR26" s="35">
        <v>6.3E-2</v>
      </c>
      <c r="AS26" s="18">
        <v>40</v>
      </c>
      <c r="AT26" s="19">
        <f t="shared" si="153"/>
        <v>6</v>
      </c>
      <c r="AU26" s="30">
        <f>6/SQRT(AR25*AR26)</f>
        <v>61.721339984836767</v>
      </c>
      <c r="AV26" s="18">
        <v>1.25</v>
      </c>
      <c r="AW26" s="20">
        <f>(AT26/100)*(AU26^2)*AV26</f>
        <v>285.71428571428572</v>
      </c>
      <c r="AY26" s="35">
        <v>6.3E-2</v>
      </c>
      <c r="AZ26" s="18">
        <v>31</v>
      </c>
      <c r="BA26" s="19">
        <f t="shared" si="154"/>
        <v>8</v>
      </c>
      <c r="BB26" s="30">
        <f>6/SQRT(AY25*AY26)</f>
        <v>61.721339984836767</v>
      </c>
      <c r="BC26" s="18">
        <v>1.25</v>
      </c>
      <c r="BD26" s="20">
        <f>(BA26/100)*(BB26^2)*BC26</f>
        <v>380.95238095238102</v>
      </c>
      <c r="BF26" s="35">
        <v>6.3E-2</v>
      </c>
      <c r="BG26" s="18">
        <v>46</v>
      </c>
      <c r="BH26" s="19">
        <f t="shared" si="155"/>
        <v>4</v>
      </c>
      <c r="BI26" s="30">
        <f>6/SQRT(BF25*BF26)</f>
        <v>61.721339984836767</v>
      </c>
      <c r="BJ26" s="18">
        <v>1.25</v>
      </c>
      <c r="BK26" s="20">
        <f>(BH26/100)*(BI26^2)*BJ26</f>
        <v>190.47619047619051</v>
      </c>
      <c r="BM26" s="35">
        <v>6.3E-2</v>
      </c>
      <c r="BN26" s="18">
        <v>44</v>
      </c>
      <c r="BO26" s="19">
        <f t="shared" si="156"/>
        <v>3</v>
      </c>
      <c r="BP26" s="30">
        <f>6/SQRT(BM25*BM26)</f>
        <v>61.721339984836767</v>
      </c>
      <c r="BQ26" s="18">
        <v>1.25</v>
      </c>
      <c r="BR26" s="20">
        <f>(BO26/100)*(BP26^2)*BQ26</f>
        <v>142.85714285714286</v>
      </c>
      <c r="BT26" s="35">
        <v>6.3E-2</v>
      </c>
      <c r="BU26" s="18">
        <v>53</v>
      </c>
      <c r="BV26" s="19">
        <f t="shared" si="157"/>
        <v>10</v>
      </c>
      <c r="BW26" s="30">
        <f>6/SQRT(BT25*BT26)</f>
        <v>61.721339984836767</v>
      </c>
      <c r="BX26" s="18">
        <v>1.25</v>
      </c>
      <c r="BY26" s="20">
        <f>(BV26/100)*(BW26^2)*BX26</f>
        <v>476.19047619047626</v>
      </c>
      <c r="CA26" s="35">
        <v>6.3E-2</v>
      </c>
      <c r="CB26" s="18">
        <v>48</v>
      </c>
      <c r="CC26" s="19">
        <f t="shared" si="158"/>
        <v>4</v>
      </c>
      <c r="CD26" s="30">
        <f>6/SQRT(CA25*CA26)</f>
        <v>61.721339984836767</v>
      </c>
      <c r="CE26" s="18">
        <v>1.25</v>
      </c>
      <c r="CF26" s="20">
        <f>(CC26/100)*(CD26^2)*CE26</f>
        <v>190.47619047619051</v>
      </c>
      <c r="CH26" s="35">
        <v>6.3E-2</v>
      </c>
      <c r="CI26" s="18">
        <v>76</v>
      </c>
      <c r="CJ26" s="19">
        <f t="shared" si="159"/>
        <v>1</v>
      </c>
      <c r="CK26" s="30">
        <f>6/SQRT(CH25*CH26)</f>
        <v>61.721339984836767</v>
      </c>
      <c r="CL26" s="18">
        <v>1.25</v>
      </c>
      <c r="CM26" s="20">
        <f>(CJ26/100)*(CK26^2)*CL26</f>
        <v>47.619047619047628</v>
      </c>
      <c r="CO26" s="35">
        <v>6.3E-2</v>
      </c>
      <c r="CP26" s="18">
        <v>24</v>
      </c>
      <c r="CQ26" s="19">
        <f t="shared" si="160"/>
        <v>6</v>
      </c>
      <c r="CR26" s="30">
        <f>6/SQRT(CO25*CO26)</f>
        <v>61.721339984836767</v>
      </c>
      <c r="CS26" s="18">
        <v>1.25</v>
      </c>
      <c r="CT26" s="20">
        <f>(CQ26/100)*(CR26^2)*CS26</f>
        <v>285.71428571428572</v>
      </c>
      <c r="CV26" s="35">
        <v>6.3E-2</v>
      </c>
      <c r="CW26" s="18">
        <v>14</v>
      </c>
      <c r="CX26" s="19">
        <f t="shared" si="161"/>
        <v>2</v>
      </c>
      <c r="CY26" s="30">
        <f>6/SQRT(CV25*CV26)</f>
        <v>61.721339984836767</v>
      </c>
      <c r="CZ26" s="18">
        <v>1.25</v>
      </c>
      <c r="DA26" s="20">
        <f>(CX26/100)*(CY26^2)*CZ26</f>
        <v>95.238095238095255</v>
      </c>
      <c r="DC26" s="35">
        <v>6.3E-2</v>
      </c>
      <c r="DD26" s="18">
        <v>31</v>
      </c>
      <c r="DE26" s="19">
        <f t="shared" si="162"/>
        <v>7</v>
      </c>
      <c r="DF26" s="30">
        <f>6/SQRT(DC25*DC26)</f>
        <v>61.721339984836767</v>
      </c>
      <c r="DG26" s="18">
        <v>1.25</v>
      </c>
      <c r="DH26" s="20">
        <f>(DE26/100)*(DF26^2)*DG26</f>
        <v>333.33333333333343</v>
      </c>
      <c r="DJ26" s="35">
        <v>6.3E-2</v>
      </c>
      <c r="DK26" s="18">
        <v>85</v>
      </c>
      <c r="DL26" s="19">
        <f t="shared" si="163"/>
        <v>1</v>
      </c>
      <c r="DM26" s="30">
        <f>6/SQRT(DJ25*DJ26)</f>
        <v>61.721339984836767</v>
      </c>
      <c r="DN26" s="18">
        <v>1.25</v>
      </c>
      <c r="DO26" s="20">
        <f>(DL26/100)*(DM26^2)*DN26</f>
        <v>47.619047619047628</v>
      </c>
      <c r="DQ26" s="35">
        <v>6.3E-2</v>
      </c>
      <c r="DR26" s="18">
        <v>33</v>
      </c>
      <c r="DS26" s="19">
        <f t="shared" si="164"/>
        <v>4</v>
      </c>
      <c r="DT26" s="30">
        <f>6/SQRT(DQ25*DQ26)</f>
        <v>61.721339984836767</v>
      </c>
      <c r="DU26" s="18">
        <v>1.25</v>
      </c>
      <c r="DV26" s="20">
        <f>(DS26/100)*(DT26^2)*DU26</f>
        <v>190.47619047619051</v>
      </c>
      <c r="DX26" s="35">
        <v>6.3E-2</v>
      </c>
      <c r="DY26" s="18">
        <v>47</v>
      </c>
      <c r="DZ26" s="19">
        <f t="shared" si="165"/>
        <v>4</v>
      </c>
      <c r="EA26" s="30">
        <f>6/SQRT(DX25*DX26)</f>
        <v>61.721339984836767</v>
      </c>
      <c r="EB26" s="18">
        <v>1.25</v>
      </c>
      <c r="EC26" s="20">
        <f>(DZ26/100)*(EA26^2)*EB26</f>
        <v>190.47619047619051</v>
      </c>
      <c r="EE26" s="35">
        <v>6.3E-2</v>
      </c>
      <c r="EF26" s="18">
        <v>29</v>
      </c>
      <c r="EG26" s="19">
        <f t="shared" si="166"/>
        <v>5</v>
      </c>
      <c r="EH26" s="30">
        <f>6/SQRT(EE25*EE26)</f>
        <v>61.721339984836767</v>
      </c>
      <c r="EI26" s="18">
        <v>1.25</v>
      </c>
      <c r="EJ26" s="20">
        <f>(EG26/100)*(EH26^2)*EI26</f>
        <v>238.09523809523813</v>
      </c>
      <c r="EL26" s="35">
        <v>6.3E-2</v>
      </c>
      <c r="EM26" s="18">
        <v>19</v>
      </c>
      <c r="EN26" s="19">
        <f t="shared" si="167"/>
        <v>8</v>
      </c>
      <c r="EO26" s="30">
        <f>6/SQRT(EL25*EL26)</f>
        <v>61.721339984836767</v>
      </c>
      <c r="EP26" s="18">
        <v>1.25</v>
      </c>
      <c r="EQ26" s="20">
        <f>(EN26/100)*(EO26^2)*EP26</f>
        <v>380.95238095238102</v>
      </c>
      <c r="ES26" s="35">
        <v>6.3E-2</v>
      </c>
      <c r="ET26" s="18">
        <v>34</v>
      </c>
      <c r="EU26" s="19">
        <f t="shared" si="168"/>
        <v>4</v>
      </c>
      <c r="EV26" s="30">
        <f>6/SQRT(ES25*ES26)</f>
        <v>61.721339984836767</v>
      </c>
      <c r="EW26" s="18">
        <v>1.25</v>
      </c>
      <c r="EX26" s="20">
        <f>(EU26/100)*(EV26^2)*EW26</f>
        <v>190.47619047619051</v>
      </c>
    </row>
    <row r="27" spans="2:154" ht="16.8" thickTop="1" thickBot="1" x14ac:dyDescent="0.3">
      <c r="F27" s="21" t="s">
        <v>35</v>
      </c>
      <c r="G27" s="22">
        <f>SUM(G6:G26)</f>
        <v>195.76619694324637</v>
      </c>
      <c r="M27" s="21" t="s">
        <v>35</v>
      </c>
      <c r="N27" s="22">
        <f>SUM(N6:N26)</f>
        <v>298.73270063190336</v>
      </c>
      <c r="T27" s="21" t="s">
        <v>35</v>
      </c>
      <c r="U27" s="22">
        <f>SUM(U6:U26)</f>
        <v>120.91315390583124</v>
      </c>
      <c r="AA27" s="21" t="s">
        <v>35</v>
      </c>
      <c r="AB27" s="22">
        <f>SUM(AB6:AB26)</f>
        <v>77.43484828245829</v>
      </c>
      <c r="AH27" s="21" t="s">
        <v>35</v>
      </c>
      <c r="AI27" s="22">
        <f>SUM(AI6:AI26)</f>
        <v>226.89880075037371</v>
      </c>
      <c r="AO27" s="24" t="s">
        <v>35</v>
      </c>
      <c r="AP27" s="22">
        <f>SUM(AP6:AP26)</f>
        <v>184.13958385889532</v>
      </c>
      <c r="AV27" s="24" t="s">
        <v>35</v>
      </c>
      <c r="AW27" s="22">
        <f>SUM(AW6:AW26)</f>
        <v>406.54687200898815</v>
      </c>
      <c r="BC27" s="24" t="s">
        <v>35</v>
      </c>
      <c r="BD27" s="22">
        <f>SUM(BD6:BD26)</f>
        <v>553.62678553124306</v>
      </c>
      <c r="BJ27" s="24" t="s">
        <v>35</v>
      </c>
      <c r="BK27" s="22">
        <f>SUM(BK6:BK26)</f>
        <v>266.19156215471651</v>
      </c>
      <c r="BQ27" s="24" t="s">
        <v>35</v>
      </c>
      <c r="BR27" s="22">
        <f>SUM(BR6:BR26)</f>
        <v>220.27491465908327</v>
      </c>
      <c r="BX27" s="24" t="s">
        <v>35</v>
      </c>
      <c r="BY27" s="22">
        <f>SUM(BY6:BY26)</f>
        <v>607.43062123789423</v>
      </c>
      <c r="CE27" s="24" t="s">
        <v>35</v>
      </c>
      <c r="CF27" s="22">
        <f>SUM(CF6:CF26)</f>
        <v>261.89967651734293</v>
      </c>
      <c r="CL27" s="24" t="s">
        <v>35</v>
      </c>
      <c r="CM27" s="22">
        <f>SUM(CM6:CM26)</f>
        <v>85.640170487718848</v>
      </c>
      <c r="CS27" s="24" t="s">
        <v>35</v>
      </c>
      <c r="CT27" s="22">
        <f>SUM(CT6:CT26)</f>
        <v>438.84108006629668</v>
      </c>
      <c r="CZ27" s="24" t="s">
        <v>35</v>
      </c>
      <c r="DA27" s="22">
        <f>SUM(DA6:DA26)</f>
        <v>129.1940399527424</v>
      </c>
      <c r="DG27" s="24" t="s">
        <v>35</v>
      </c>
      <c r="DH27" s="22">
        <f>SUM(DH6:DH26)</f>
        <v>507.81369994275212</v>
      </c>
      <c r="DN27" s="24" t="s">
        <v>35</v>
      </c>
      <c r="DO27" s="22">
        <f>SUM(DO6:DO26)</f>
        <v>59.112067939949185</v>
      </c>
      <c r="DU27" s="24" t="s">
        <v>35</v>
      </c>
      <c r="DV27" s="22">
        <f>SUM(DV6:DV26)</f>
        <v>278.34375595188294</v>
      </c>
      <c r="EB27" s="24" t="s">
        <v>35</v>
      </c>
      <c r="EC27" s="22">
        <f>SUM(EC6:EC26)</f>
        <v>260.90317379337199</v>
      </c>
      <c r="EI27" s="24" t="s">
        <v>35</v>
      </c>
      <c r="EJ27" s="22">
        <f>SUM(EJ6:EJ26)</f>
        <v>343.30609672757726</v>
      </c>
      <c r="EP27" s="24" t="s">
        <v>35</v>
      </c>
      <c r="EQ27" s="22">
        <f>SUM(EQ6:EQ26)</f>
        <v>719.65470356594597</v>
      </c>
      <c r="EW27" s="24" t="s">
        <v>35</v>
      </c>
      <c r="EX27" s="22">
        <f>SUM(EX6:EX26)</f>
        <v>296.91811918680509</v>
      </c>
    </row>
    <row r="28" spans="2:154" ht="14.4" thickTop="1" thickBot="1" x14ac:dyDescent="0.3"/>
    <row r="29" spans="2:154" ht="16.8" thickTop="1" thickBot="1" x14ac:dyDescent="0.4">
      <c r="D29" s="23" t="s">
        <v>36</v>
      </c>
      <c r="E29" s="133" t="s">
        <v>37</v>
      </c>
      <c r="F29" s="134"/>
      <c r="G29" s="23" t="s">
        <v>38</v>
      </c>
      <c r="K29" s="23" t="s">
        <v>36</v>
      </c>
      <c r="L29" s="133" t="s">
        <v>37</v>
      </c>
      <c r="M29" s="134"/>
      <c r="N29" s="23" t="s">
        <v>38</v>
      </c>
      <c r="R29" s="23" t="s">
        <v>36</v>
      </c>
      <c r="S29" s="133" t="s">
        <v>37</v>
      </c>
      <c r="T29" s="134"/>
      <c r="U29" s="23" t="s">
        <v>38</v>
      </c>
      <c r="Y29" s="23" t="s">
        <v>36</v>
      </c>
      <c r="Z29" s="133" t="s">
        <v>37</v>
      </c>
      <c r="AA29" s="134"/>
      <c r="AB29" s="23" t="s">
        <v>38</v>
      </c>
      <c r="AF29" s="23" t="s">
        <v>36</v>
      </c>
      <c r="AG29" s="133" t="s">
        <v>37</v>
      </c>
      <c r="AH29" s="134"/>
      <c r="AI29" s="23" t="s">
        <v>38</v>
      </c>
      <c r="AM29" s="23" t="s">
        <v>36</v>
      </c>
      <c r="AN29" s="133" t="s">
        <v>37</v>
      </c>
      <c r="AO29" s="134"/>
      <c r="AP29" s="23" t="s">
        <v>38</v>
      </c>
      <c r="AT29" s="23" t="s">
        <v>36</v>
      </c>
      <c r="AU29" s="133" t="s">
        <v>37</v>
      </c>
      <c r="AV29" s="134"/>
      <c r="AW29" s="23" t="s">
        <v>38</v>
      </c>
      <c r="BA29" s="23" t="s">
        <v>36</v>
      </c>
      <c r="BB29" s="133" t="s">
        <v>37</v>
      </c>
      <c r="BC29" s="134"/>
      <c r="BD29" s="23" t="s">
        <v>38</v>
      </c>
      <c r="BH29" s="23" t="s">
        <v>36</v>
      </c>
      <c r="BI29" s="133" t="s">
        <v>37</v>
      </c>
      <c r="BJ29" s="134"/>
      <c r="BK29" s="23" t="s">
        <v>38</v>
      </c>
      <c r="BO29" s="23" t="s">
        <v>36</v>
      </c>
      <c r="BP29" s="133" t="s">
        <v>37</v>
      </c>
      <c r="BQ29" s="134"/>
      <c r="BR29" s="23" t="s">
        <v>38</v>
      </c>
      <c r="BV29" s="23" t="s">
        <v>36</v>
      </c>
      <c r="BW29" s="133" t="s">
        <v>37</v>
      </c>
      <c r="BX29" s="134"/>
      <c r="BY29" s="23" t="s">
        <v>38</v>
      </c>
      <c r="CC29" s="23" t="s">
        <v>36</v>
      </c>
      <c r="CD29" s="133" t="s">
        <v>37</v>
      </c>
      <c r="CE29" s="134"/>
      <c r="CF29" s="23" t="s">
        <v>38</v>
      </c>
      <c r="CJ29" s="23" t="s">
        <v>36</v>
      </c>
      <c r="CK29" s="133" t="s">
        <v>37</v>
      </c>
      <c r="CL29" s="134"/>
      <c r="CM29" s="23" t="s">
        <v>38</v>
      </c>
      <c r="CQ29" s="23" t="s">
        <v>36</v>
      </c>
      <c r="CR29" s="133" t="s">
        <v>37</v>
      </c>
      <c r="CS29" s="134"/>
      <c r="CT29" s="23" t="s">
        <v>38</v>
      </c>
      <c r="CX29" s="23" t="s">
        <v>36</v>
      </c>
      <c r="CY29" s="133" t="s">
        <v>37</v>
      </c>
      <c r="CZ29" s="134"/>
      <c r="DA29" s="23" t="s">
        <v>38</v>
      </c>
      <c r="DE29" s="23" t="s">
        <v>36</v>
      </c>
      <c r="DF29" s="133" t="s">
        <v>37</v>
      </c>
      <c r="DG29" s="134"/>
      <c r="DH29" s="23" t="s">
        <v>38</v>
      </c>
      <c r="DL29" s="23" t="s">
        <v>36</v>
      </c>
      <c r="DM29" s="133" t="s">
        <v>37</v>
      </c>
      <c r="DN29" s="134"/>
      <c r="DO29" s="23" t="s">
        <v>38</v>
      </c>
      <c r="DS29" s="23" t="s">
        <v>36</v>
      </c>
      <c r="DT29" s="133" t="s">
        <v>37</v>
      </c>
      <c r="DU29" s="134"/>
      <c r="DV29" s="23" t="s">
        <v>38</v>
      </c>
      <c r="DZ29" s="23" t="s">
        <v>36</v>
      </c>
      <c r="EA29" s="133" t="s">
        <v>37</v>
      </c>
      <c r="EB29" s="134"/>
      <c r="EC29" s="23" t="s">
        <v>38</v>
      </c>
      <c r="EG29" s="23" t="s">
        <v>36</v>
      </c>
      <c r="EH29" s="133" t="s">
        <v>37</v>
      </c>
      <c r="EI29" s="134"/>
      <c r="EJ29" s="23" t="s">
        <v>38</v>
      </c>
      <c r="EN29" s="23" t="s">
        <v>36</v>
      </c>
      <c r="EO29" s="133" t="s">
        <v>37</v>
      </c>
      <c r="EP29" s="134"/>
      <c r="EQ29" s="23" t="s">
        <v>38</v>
      </c>
      <c r="EU29" s="23" t="s">
        <v>36</v>
      </c>
      <c r="EV29" s="133" t="s">
        <v>37</v>
      </c>
      <c r="EW29" s="134"/>
      <c r="EX29" s="23" t="s">
        <v>38</v>
      </c>
    </row>
    <row r="30" spans="2:154" ht="14.4" thickTop="1" thickBot="1" x14ac:dyDescent="0.3">
      <c r="D30" s="25">
        <v>0.5</v>
      </c>
      <c r="E30" s="26">
        <f>1.962/G27</f>
        <v>1.0022159242173938E-2</v>
      </c>
      <c r="F30" s="27">
        <f>(D30^3)/(1+D30)</f>
        <v>8.3333333333333329E-2</v>
      </c>
      <c r="G30" s="28">
        <f>E30*F30</f>
        <v>8.3517993684782818E-4</v>
      </c>
      <c r="K30" s="25">
        <v>0.5</v>
      </c>
      <c r="L30" s="26">
        <f>1.962/N27</f>
        <v>6.56774432745334E-3</v>
      </c>
      <c r="M30" s="27">
        <f>(K30^3)/(1+K30)</f>
        <v>8.3333333333333329E-2</v>
      </c>
      <c r="N30" s="28">
        <f>L30*M30</f>
        <v>5.4731202728777826E-4</v>
      </c>
      <c r="R30" s="25">
        <v>0.5</v>
      </c>
      <c r="S30" s="26">
        <f>1.962/U27</f>
        <v>1.6226522397455877E-2</v>
      </c>
      <c r="T30" s="27">
        <f>(R30^3)/(1+R30)</f>
        <v>8.3333333333333329E-2</v>
      </c>
      <c r="U30" s="28">
        <f>S30*T30</f>
        <v>1.3522101997879897E-3</v>
      </c>
      <c r="Y30" s="25">
        <v>0.5</v>
      </c>
      <c r="Z30" s="26">
        <f>1.962/AB27</f>
        <v>2.533742938119066E-2</v>
      </c>
      <c r="AA30" s="27">
        <f>(Y30^3)/(1+Y30)</f>
        <v>8.3333333333333329E-2</v>
      </c>
      <c r="AB30" s="28">
        <f>Z30*AA30</f>
        <v>2.1114524484325548E-3</v>
      </c>
      <c r="AF30" s="25">
        <v>0.5</v>
      </c>
      <c r="AG30" s="26">
        <f>1.962/AI27</f>
        <v>8.6470267516245061E-3</v>
      </c>
      <c r="AH30" s="27">
        <f>(AF30^3)/(1+AF30)</f>
        <v>8.3333333333333329E-2</v>
      </c>
      <c r="AI30" s="28">
        <f>AG30*AH30</f>
        <v>7.205855626353755E-4</v>
      </c>
      <c r="AM30" s="25">
        <v>0.5</v>
      </c>
      <c r="AN30" s="26">
        <f>1.962/AP27</f>
        <v>1.0654960540713857E-2</v>
      </c>
      <c r="AO30" s="27">
        <f>(AM30^3)/(1+AM30)</f>
        <v>8.3333333333333329E-2</v>
      </c>
      <c r="AP30" s="28">
        <f>AN30*AO30</f>
        <v>8.8791337839282136E-4</v>
      </c>
      <c r="AT30" s="25">
        <v>0.5</v>
      </c>
      <c r="AU30" s="26">
        <f>1.962/AW27</f>
        <v>4.8260117961419786E-3</v>
      </c>
      <c r="AV30" s="27">
        <f>(AT30^3)/(1+AT30)</f>
        <v>8.3333333333333329E-2</v>
      </c>
      <c r="AW30" s="28">
        <f>AU30*AV30</f>
        <v>4.0216764967849821E-4</v>
      </c>
      <c r="BA30" s="25">
        <v>0.5</v>
      </c>
      <c r="BB30" s="26">
        <f>1.962/BD27</f>
        <v>3.5439036753204161E-3</v>
      </c>
      <c r="BC30" s="27">
        <f>(BA30^3)/(1+BA30)</f>
        <v>8.3333333333333329E-2</v>
      </c>
      <c r="BD30" s="28">
        <f>BB30*BC30</f>
        <v>2.953253062767013E-4</v>
      </c>
      <c r="BH30" s="25">
        <v>0.5</v>
      </c>
      <c r="BI30" s="26">
        <f>1.962/BK27</f>
        <v>7.3706318266378466E-3</v>
      </c>
      <c r="BJ30" s="27">
        <f>(BH30^3)/(1+BH30)</f>
        <v>8.3333333333333329E-2</v>
      </c>
      <c r="BK30" s="28">
        <f>BI30*BJ30</f>
        <v>6.1421931888648714E-4</v>
      </c>
      <c r="BO30" s="25">
        <v>0.5</v>
      </c>
      <c r="BP30" s="26">
        <f>1.962/BR27</f>
        <v>8.9070514590213912E-3</v>
      </c>
      <c r="BQ30" s="27">
        <f>(BO30^3)/(1+BO30)</f>
        <v>8.3333333333333329E-2</v>
      </c>
      <c r="BR30" s="28">
        <f>BP30*BQ30</f>
        <v>7.422542882517826E-4</v>
      </c>
      <c r="BV30" s="25">
        <v>0.5</v>
      </c>
      <c r="BW30" s="26">
        <f>1.962/BY27</f>
        <v>3.2299985074865068E-3</v>
      </c>
      <c r="BX30" s="27">
        <f>(BV30^3)/(1+BV30)</f>
        <v>8.3333333333333329E-2</v>
      </c>
      <c r="BY30" s="28">
        <f>BW30*BX30</f>
        <v>2.6916654229054221E-4</v>
      </c>
      <c r="CC30" s="25">
        <v>0.5</v>
      </c>
      <c r="CD30" s="26">
        <f>1.962/CF27</f>
        <v>7.4914181876436069E-3</v>
      </c>
      <c r="CE30" s="27">
        <f>(CC30^3)/(1+CC30)</f>
        <v>8.3333333333333329E-2</v>
      </c>
      <c r="CF30" s="28">
        <f>CD30*CE30</f>
        <v>6.2428484897030054E-4</v>
      </c>
      <c r="CJ30" s="25">
        <v>0.5</v>
      </c>
      <c r="CK30" s="26">
        <f>1.962/CM27</f>
        <v>2.2909809600173074E-2</v>
      </c>
      <c r="CL30" s="27">
        <f>(CJ30^3)/(1+CJ30)</f>
        <v>8.3333333333333329E-2</v>
      </c>
      <c r="CM30" s="28">
        <f>CK30*CL30</f>
        <v>1.9091508000144228E-3</v>
      </c>
      <c r="CQ30" s="25">
        <v>0.5</v>
      </c>
      <c r="CR30" s="26">
        <f>1.962/CT27</f>
        <v>4.4708667650339307E-3</v>
      </c>
      <c r="CS30" s="27">
        <f>(CQ30^3)/(1+CQ30)</f>
        <v>8.3333333333333329E-2</v>
      </c>
      <c r="CT30" s="28">
        <f>CR30*CS30</f>
        <v>3.7257223041949419E-4</v>
      </c>
      <c r="CX30" s="25">
        <v>0.5</v>
      </c>
      <c r="CY30" s="26">
        <f>1.962/DA27</f>
        <v>1.5186459071313782E-2</v>
      </c>
      <c r="CZ30" s="27">
        <f>(CX30^3)/(1+CX30)</f>
        <v>8.3333333333333329E-2</v>
      </c>
      <c r="DA30" s="28">
        <f>CY30*CZ30</f>
        <v>1.2655382559428152E-3</v>
      </c>
      <c r="DE30" s="25">
        <v>0.5</v>
      </c>
      <c r="DF30" s="26">
        <f>1.962/DH27</f>
        <v>3.8636216396311955E-3</v>
      </c>
      <c r="DG30" s="27">
        <f>(DE30^3)/(1+DE30)</f>
        <v>8.3333333333333329E-2</v>
      </c>
      <c r="DH30" s="28">
        <f>DF30*DG30</f>
        <v>3.2196846996926625E-4</v>
      </c>
      <c r="DL30" s="25">
        <v>0.5</v>
      </c>
      <c r="DM30" s="26">
        <f>1.962/DO27</f>
        <v>3.3191192059008293E-2</v>
      </c>
      <c r="DN30" s="27">
        <f>(DL30^3)/(1+DL30)</f>
        <v>8.3333333333333329E-2</v>
      </c>
      <c r="DO30" s="28">
        <f>DM30*DN30</f>
        <v>2.7659326715840241E-3</v>
      </c>
      <c r="DS30" s="25">
        <v>0.5</v>
      </c>
      <c r="DT30" s="26">
        <f>1.962/DV27</f>
        <v>7.0488378418633157E-3</v>
      </c>
      <c r="DU30" s="27">
        <f>(DS30^3)/(1+DS30)</f>
        <v>8.3333333333333329E-2</v>
      </c>
      <c r="DV30" s="28">
        <f>DT30*DU30</f>
        <v>5.8740315348860964E-4</v>
      </c>
      <c r="DZ30" s="25">
        <v>0.5</v>
      </c>
      <c r="EA30" s="26">
        <f>1.962/EC27</f>
        <v>7.5200311727669864E-3</v>
      </c>
      <c r="EB30" s="27">
        <f>(DZ30^3)/(1+DZ30)</f>
        <v>8.3333333333333329E-2</v>
      </c>
      <c r="EC30" s="28">
        <f>EA30*EB30</f>
        <v>6.2666926439724883E-4</v>
      </c>
      <c r="EG30" s="25">
        <v>0.5</v>
      </c>
      <c r="EH30" s="26">
        <f>1.962/EJ27</f>
        <v>5.7150164785943211E-3</v>
      </c>
      <c r="EI30" s="27">
        <f>(EG30^3)/(1+EG30)</f>
        <v>8.3333333333333329E-2</v>
      </c>
      <c r="EJ30" s="28">
        <f>EH30*EI30</f>
        <v>4.7625137321619343E-4</v>
      </c>
      <c r="EN30" s="25">
        <v>0.5</v>
      </c>
      <c r="EO30" s="26">
        <f>1.962/EQ27</f>
        <v>2.7263074781254605E-3</v>
      </c>
      <c r="EP30" s="27">
        <f>(EN30^3)/(1+EN30)</f>
        <v>8.3333333333333329E-2</v>
      </c>
      <c r="EQ30" s="28">
        <f>EO30*EP30</f>
        <v>2.2719228984378838E-4</v>
      </c>
      <c r="EU30" s="25">
        <v>0.5</v>
      </c>
      <c r="EV30" s="26">
        <f>1.962/EX27</f>
        <v>6.6078823527964421E-3</v>
      </c>
      <c r="EW30" s="27">
        <f>(EU30^3)/(1+EU30)</f>
        <v>8.3333333333333329E-2</v>
      </c>
      <c r="EX30" s="28">
        <f>EV30*EW30</f>
        <v>5.5065686273303677E-4</v>
      </c>
    </row>
    <row r="31" spans="2:154" ht="13.8" thickTop="1" x14ac:dyDescent="0.25"/>
    <row r="32" spans="2:154" ht="13.8" thickBot="1" x14ac:dyDescent="0.3"/>
    <row r="33" spans="2:154" ht="16.8" thickTop="1" thickBot="1" x14ac:dyDescent="0.3">
      <c r="B33" s="7" t="s">
        <v>31</v>
      </c>
      <c r="C33" s="8" t="s">
        <v>32</v>
      </c>
      <c r="D33" s="8" t="s">
        <v>33</v>
      </c>
      <c r="E33" s="8" t="s">
        <v>34</v>
      </c>
      <c r="F33" s="8" t="s">
        <v>28</v>
      </c>
      <c r="G33" s="9" t="s">
        <v>26</v>
      </c>
      <c r="I33" s="7" t="s">
        <v>31</v>
      </c>
      <c r="J33" s="8" t="s">
        <v>32</v>
      </c>
      <c r="K33" s="8" t="s">
        <v>33</v>
      </c>
      <c r="L33" s="8" t="s">
        <v>34</v>
      </c>
      <c r="M33" s="8" t="s">
        <v>28</v>
      </c>
      <c r="N33" s="9" t="s">
        <v>26</v>
      </c>
      <c r="P33" s="7" t="s">
        <v>31</v>
      </c>
      <c r="Q33" s="8" t="s">
        <v>32</v>
      </c>
      <c r="R33" s="8" t="s">
        <v>33</v>
      </c>
      <c r="S33" s="8" t="s">
        <v>34</v>
      </c>
      <c r="T33" s="8" t="s">
        <v>28</v>
      </c>
      <c r="U33" s="9" t="s">
        <v>26</v>
      </c>
      <c r="W33" s="7" t="s">
        <v>31</v>
      </c>
      <c r="X33" s="8" t="s">
        <v>32</v>
      </c>
      <c r="Y33" s="8" t="s">
        <v>33</v>
      </c>
      <c r="Z33" s="8" t="s">
        <v>34</v>
      </c>
      <c r="AA33" s="8" t="s">
        <v>28</v>
      </c>
      <c r="AB33" s="9" t="s">
        <v>26</v>
      </c>
      <c r="AD33" s="7" t="s">
        <v>31</v>
      </c>
      <c r="AE33" s="8" t="s">
        <v>32</v>
      </c>
      <c r="AF33" s="8" t="s">
        <v>33</v>
      </c>
      <c r="AG33" s="8" t="s">
        <v>34</v>
      </c>
      <c r="AH33" s="8" t="s">
        <v>28</v>
      </c>
      <c r="AI33" s="9" t="s">
        <v>26</v>
      </c>
      <c r="AK33" s="7" t="s">
        <v>31</v>
      </c>
      <c r="AL33" s="8" t="s">
        <v>32</v>
      </c>
      <c r="AM33" s="8" t="s">
        <v>33</v>
      </c>
      <c r="AN33" s="8" t="s">
        <v>34</v>
      </c>
      <c r="AO33" s="8" t="s">
        <v>28</v>
      </c>
      <c r="AP33" s="9" t="s">
        <v>26</v>
      </c>
      <c r="AR33" s="7" t="s">
        <v>31</v>
      </c>
      <c r="AS33" s="8" t="s">
        <v>32</v>
      </c>
      <c r="AT33" s="8" t="s">
        <v>33</v>
      </c>
      <c r="AU33" s="8" t="s">
        <v>34</v>
      </c>
      <c r="AV33" s="8" t="s">
        <v>28</v>
      </c>
      <c r="AW33" s="9" t="s">
        <v>26</v>
      </c>
      <c r="AY33" s="7" t="s">
        <v>31</v>
      </c>
      <c r="AZ33" s="8" t="s">
        <v>32</v>
      </c>
      <c r="BA33" s="8" t="s">
        <v>33</v>
      </c>
      <c r="BB33" s="8" t="s">
        <v>34</v>
      </c>
      <c r="BC33" s="8" t="s">
        <v>28</v>
      </c>
      <c r="BD33" s="9" t="s">
        <v>26</v>
      </c>
      <c r="BF33" s="7" t="s">
        <v>31</v>
      </c>
      <c r="BG33" s="8" t="s">
        <v>32</v>
      </c>
      <c r="BH33" s="8" t="s">
        <v>33</v>
      </c>
      <c r="BI33" s="8" t="s">
        <v>34</v>
      </c>
      <c r="BJ33" s="8" t="s">
        <v>28</v>
      </c>
      <c r="BK33" s="9" t="s">
        <v>26</v>
      </c>
      <c r="BM33" s="7" t="s">
        <v>31</v>
      </c>
      <c r="BN33" s="8" t="s">
        <v>32</v>
      </c>
      <c r="BO33" s="8" t="s">
        <v>33</v>
      </c>
      <c r="BP33" s="8" t="s">
        <v>34</v>
      </c>
      <c r="BQ33" s="8" t="s">
        <v>28</v>
      </c>
      <c r="BR33" s="9" t="s">
        <v>26</v>
      </c>
      <c r="BT33" s="7" t="s">
        <v>31</v>
      </c>
      <c r="BU33" s="8" t="s">
        <v>32</v>
      </c>
      <c r="BV33" s="8" t="s">
        <v>33</v>
      </c>
      <c r="BW33" s="8" t="s">
        <v>34</v>
      </c>
      <c r="BX33" s="8" t="s">
        <v>28</v>
      </c>
      <c r="BY33" s="9" t="s">
        <v>26</v>
      </c>
      <c r="CA33" s="7" t="s">
        <v>31</v>
      </c>
      <c r="CB33" s="8" t="s">
        <v>32</v>
      </c>
      <c r="CC33" s="8" t="s">
        <v>33</v>
      </c>
      <c r="CD33" s="8" t="s">
        <v>34</v>
      </c>
      <c r="CE33" s="8" t="s">
        <v>28</v>
      </c>
      <c r="CF33" s="9" t="s">
        <v>26</v>
      </c>
      <c r="CH33" s="7" t="s">
        <v>31</v>
      </c>
      <c r="CI33" s="8" t="s">
        <v>32</v>
      </c>
      <c r="CJ33" s="8" t="s">
        <v>33</v>
      </c>
      <c r="CK33" s="8" t="s">
        <v>34</v>
      </c>
      <c r="CL33" s="8" t="s">
        <v>28</v>
      </c>
      <c r="CM33" s="9" t="s">
        <v>26</v>
      </c>
      <c r="CO33" s="7" t="s">
        <v>31</v>
      </c>
      <c r="CP33" s="8" t="s">
        <v>32</v>
      </c>
      <c r="CQ33" s="8" t="s">
        <v>33</v>
      </c>
      <c r="CR33" s="8" t="s">
        <v>34</v>
      </c>
      <c r="CS33" s="8" t="s">
        <v>28</v>
      </c>
      <c r="CT33" s="9" t="s">
        <v>26</v>
      </c>
      <c r="CV33" s="7" t="s">
        <v>31</v>
      </c>
      <c r="CW33" s="8" t="s">
        <v>32</v>
      </c>
      <c r="CX33" s="8" t="s">
        <v>33</v>
      </c>
      <c r="CY33" s="8" t="s">
        <v>34</v>
      </c>
      <c r="CZ33" s="8" t="s">
        <v>28</v>
      </c>
      <c r="DA33" s="9" t="s">
        <v>26</v>
      </c>
      <c r="DC33" s="7" t="s">
        <v>31</v>
      </c>
      <c r="DD33" s="8" t="s">
        <v>32</v>
      </c>
      <c r="DE33" s="8" t="s">
        <v>33</v>
      </c>
      <c r="DF33" s="8" t="s">
        <v>34</v>
      </c>
      <c r="DG33" s="8" t="s">
        <v>28</v>
      </c>
      <c r="DH33" s="9" t="s">
        <v>26</v>
      </c>
      <c r="DJ33" s="7" t="s">
        <v>31</v>
      </c>
      <c r="DK33" s="8" t="s">
        <v>32</v>
      </c>
      <c r="DL33" s="8" t="s">
        <v>33</v>
      </c>
      <c r="DM33" s="8" t="s">
        <v>34</v>
      </c>
      <c r="DN33" s="8" t="s">
        <v>28</v>
      </c>
      <c r="DO33" s="9" t="s">
        <v>26</v>
      </c>
      <c r="DQ33" s="7" t="s">
        <v>31</v>
      </c>
      <c r="DR33" s="8" t="s">
        <v>32</v>
      </c>
      <c r="DS33" s="8" t="s">
        <v>33</v>
      </c>
      <c r="DT33" s="8" t="s">
        <v>34</v>
      </c>
      <c r="DU33" s="8" t="s">
        <v>28</v>
      </c>
      <c r="DV33" s="9" t="s">
        <v>26</v>
      </c>
      <c r="DX33" s="7" t="s">
        <v>31</v>
      </c>
      <c r="DY33" s="8" t="s">
        <v>32</v>
      </c>
      <c r="DZ33" s="8" t="s">
        <v>33</v>
      </c>
      <c r="EA33" s="8" t="s">
        <v>34</v>
      </c>
      <c r="EB33" s="8" t="s">
        <v>28</v>
      </c>
      <c r="EC33" s="9" t="s">
        <v>26</v>
      </c>
      <c r="EE33" s="7" t="s">
        <v>31</v>
      </c>
      <c r="EF33" s="8" t="s">
        <v>32</v>
      </c>
      <c r="EG33" s="8" t="s">
        <v>33</v>
      </c>
      <c r="EH33" s="8" t="s">
        <v>34</v>
      </c>
      <c r="EI33" s="8" t="s">
        <v>28</v>
      </c>
      <c r="EJ33" s="9" t="s">
        <v>26</v>
      </c>
      <c r="EL33" s="7" t="s">
        <v>31</v>
      </c>
      <c r="EM33" s="8" t="s">
        <v>32</v>
      </c>
      <c r="EN33" s="8" t="s">
        <v>33</v>
      </c>
      <c r="EO33" s="8" t="s">
        <v>34</v>
      </c>
      <c r="EP33" s="8" t="s">
        <v>28</v>
      </c>
      <c r="EQ33" s="9" t="s">
        <v>26</v>
      </c>
      <c r="ES33" s="7" t="s">
        <v>31</v>
      </c>
      <c r="ET33" s="8" t="s">
        <v>32</v>
      </c>
      <c r="EU33" s="8" t="s">
        <v>33</v>
      </c>
      <c r="EV33" s="8" t="s">
        <v>34</v>
      </c>
      <c r="EW33" s="8" t="s">
        <v>28</v>
      </c>
      <c r="EX33" s="9" t="s">
        <v>26</v>
      </c>
    </row>
    <row r="34" spans="2:154" x14ac:dyDescent="0.25">
      <c r="B34" s="31">
        <f>B6</f>
        <v>125</v>
      </c>
      <c r="C34" s="10">
        <f>C6</f>
        <v>100</v>
      </c>
      <c r="D34" s="11"/>
      <c r="E34" s="11"/>
      <c r="F34" s="11"/>
      <c r="G34" s="12"/>
      <c r="I34" s="31">
        <f>I6</f>
        <v>125</v>
      </c>
      <c r="J34" s="10">
        <f>J6</f>
        <v>100</v>
      </c>
      <c r="K34" s="11"/>
      <c r="L34" s="11"/>
      <c r="M34" s="11"/>
      <c r="N34" s="12"/>
      <c r="P34" s="31">
        <f>P6</f>
        <v>125</v>
      </c>
      <c r="Q34" s="10">
        <f>Q6</f>
        <v>100</v>
      </c>
      <c r="R34" s="11"/>
      <c r="S34" s="11"/>
      <c r="T34" s="11"/>
      <c r="U34" s="12"/>
      <c r="W34" s="31">
        <f>W6</f>
        <v>125</v>
      </c>
      <c r="X34" s="10">
        <f>X6</f>
        <v>100</v>
      </c>
      <c r="Y34" s="11"/>
      <c r="Z34" s="11"/>
      <c r="AA34" s="11"/>
      <c r="AB34" s="12"/>
      <c r="AD34" s="31">
        <f>AD6</f>
        <v>125</v>
      </c>
      <c r="AE34" s="10">
        <f>AE6</f>
        <v>100</v>
      </c>
      <c r="AF34" s="11"/>
      <c r="AG34" s="11"/>
      <c r="AH34" s="11"/>
      <c r="AI34" s="12"/>
      <c r="AK34" s="31">
        <f>AK6</f>
        <v>125</v>
      </c>
      <c r="AL34" s="10">
        <f>AL6</f>
        <v>100</v>
      </c>
      <c r="AM34" s="11"/>
      <c r="AN34" s="11"/>
      <c r="AO34" s="11"/>
      <c r="AP34" s="12"/>
      <c r="AR34" s="31">
        <f>AR6</f>
        <v>125</v>
      </c>
      <c r="AS34" s="10">
        <f>AS6</f>
        <v>100</v>
      </c>
      <c r="AT34" s="11"/>
      <c r="AU34" s="11"/>
      <c r="AV34" s="11"/>
      <c r="AW34" s="12"/>
      <c r="AY34" s="31">
        <f>AY6</f>
        <v>125</v>
      </c>
      <c r="AZ34" s="10">
        <f>AZ6</f>
        <v>100</v>
      </c>
      <c r="BA34" s="11"/>
      <c r="BB34" s="11"/>
      <c r="BC34" s="11"/>
      <c r="BD34" s="12"/>
      <c r="BF34" s="31">
        <f>BF6</f>
        <v>125</v>
      </c>
      <c r="BG34" s="10">
        <f>BG6</f>
        <v>100</v>
      </c>
      <c r="BH34" s="11"/>
      <c r="BI34" s="11"/>
      <c r="BJ34" s="11"/>
      <c r="BK34" s="12"/>
      <c r="BM34" s="31">
        <f>BM6</f>
        <v>125</v>
      </c>
      <c r="BN34" s="10">
        <f>BN6</f>
        <v>100</v>
      </c>
      <c r="BO34" s="11"/>
      <c r="BP34" s="11"/>
      <c r="BQ34" s="11"/>
      <c r="BR34" s="12"/>
      <c r="BT34" s="31">
        <f>BT6</f>
        <v>125</v>
      </c>
      <c r="BU34" s="10">
        <f>BU6</f>
        <v>100</v>
      </c>
      <c r="BV34" s="11"/>
      <c r="BW34" s="11"/>
      <c r="BX34" s="11"/>
      <c r="BY34" s="12"/>
      <c r="CA34" s="31">
        <f>CA6</f>
        <v>125</v>
      </c>
      <c r="CB34" s="10">
        <f>CB6</f>
        <v>100</v>
      </c>
      <c r="CC34" s="11"/>
      <c r="CD34" s="11"/>
      <c r="CE34" s="11"/>
      <c r="CF34" s="12"/>
      <c r="CH34" s="31">
        <f>CH6</f>
        <v>125</v>
      </c>
      <c r="CI34" s="10">
        <f>CI6</f>
        <v>100</v>
      </c>
      <c r="CJ34" s="11"/>
      <c r="CK34" s="11"/>
      <c r="CL34" s="11"/>
      <c r="CM34" s="12"/>
      <c r="CO34" s="31">
        <f>CO6</f>
        <v>125</v>
      </c>
      <c r="CP34" s="10">
        <f>CP6</f>
        <v>100</v>
      </c>
      <c r="CQ34" s="11"/>
      <c r="CR34" s="11"/>
      <c r="CS34" s="11"/>
      <c r="CT34" s="12"/>
      <c r="CV34" s="31">
        <f>CV6</f>
        <v>125</v>
      </c>
      <c r="CW34" s="10">
        <f>CW6</f>
        <v>100</v>
      </c>
      <c r="CX34" s="11"/>
      <c r="CY34" s="11"/>
      <c r="CZ34" s="11"/>
      <c r="DA34" s="12"/>
      <c r="DC34" s="31">
        <f>DC6</f>
        <v>125</v>
      </c>
      <c r="DD34" s="10">
        <f>DD6</f>
        <v>100</v>
      </c>
      <c r="DE34" s="11"/>
      <c r="DF34" s="11"/>
      <c r="DG34" s="11"/>
      <c r="DH34" s="12"/>
      <c r="DJ34" s="31">
        <f>DJ6</f>
        <v>125</v>
      </c>
      <c r="DK34" s="10">
        <f>DK6</f>
        <v>100</v>
      </c>
      <c r="DL34" s="11"/>
      <c r="DM34" s="11"/>
      <c r="DN34" s="11"/>
      <c r="DO34" s="12"/>
      <c r="DQ34" s="31">
        <f>DQ6</f>
        <v>125</v>
      </c>
      <c r="DR34" s="10">
        <f>DR6</f>
        <v>100</v>
      </c>
      <c r="DS34" s="11"/>
      <c r="DT34" s="11"/>
      <c r="DU34" s="11"/>
      <c r="DV34" s="12"/>
      <c r="DX34" s="31">
        <f>DX6</f>
        <v>125</v>
      </c>
      <c r="DY34" s="10">
        <f>DY6</f>
        <v>100</v>
      </c>
      <c r="DZ34" s="11"/>
      <c r="EA34" s="11"/>
      <c r="EB34" s="11"/>
      <c r="EC34" s="12"/>
      <c r="EE34" s="31">
        <f>EE6</f>
        <v>125</v>
      </c>
      <c r="EF34" s="10">
        <f>EF6</f>
        <v>100</v>
      </c>
      <c r="EG34" s="11"/>
      <c r="EH34" s="11"/>
      <c r="EI34" s="11"/>
      <c r="EJ34" s="12"/>
      <c r="EL34" s="31">
        <f>EL6</f>
        <v>125</v>
      </c>
      <c r="EM34" s="10">
        <f>EM6</f>
        <v>100</v>
      </c>
      <c r="EN34" s="11"/>
      <c r="EO34" s="11"/>
      <c r="EP34" s="11"/>
      <c r="EQ34" s="12"/>
      <c r="ES34" s="31">
        <f>ES6</f>
        <v>125</v>
      </c>
      <c r="ET34" s="10">
        <f>ET6</f>
        <v>100</v>
      </c>
      <c r="EU34" s="11"/>
      <c r="EV34" s="11"/>
      <c r="EW34" s="11"/>
      <c r="EX34" s="12"/>
    </row>
    <row r="35" spans="2:154" x14ac:dyDescent="0.25">
      <c r="B35" s="32">
        <f t="shared" ref="B35:C54" si="169">B7</f>
        <v>75</v>
      </c>
      <c r="C35" s="13">
        <f t="shared" si="169"/>
        <v>100</v>
      </c>
      <c r="D35" s="14">
        <f>C34-C35</f>
        <v>0</v>
      </c>
      <c r="E35" s="30">
        <f t="shared" ref="E35" si="170">6/SQRT(B34*B35)</f>
        <v>6.196773353931867E-2</v>
      </c>
      <c r="F35" s="15">
        <v>1.4</v>
      </c>
      <c r="G35" s="16">
        <f t="shared" ref="G35" si="171">(D35/100)*(E35^2)*F35</f>
        <v>0</v>
      </c>
      <c r="I35" s="32">
        <f t="shared" ref="I35:J35" si="172">I7</f>
        <v>75</v>
      </c>
      <c r="J35" s="13">
        <f t="shared" si="172"/>
        <v>100</v>
      </c>
      <c r="K35" s="14">
        <f>J34-J35</f>
        <v>0</v>
      </c>
      <c r="L35" s="30">
        <f t="shared" ref="L35" si="173">6/SQRT(I34*I35)</f>
        <v>6.196773353931867E-2</v>
      </c>
      <c r="M35" s="15">
        <v>1.4</v>
      </c>
      <c r="N35" s="16">
        <f t="shared" ref="N35" si="174">(K35/100)*(L35^2)*M35</f>
        <v>0</v>
      </c>
      <c r="P35" s="32">
        <f t="shared" ref="P35:Q35" si="175">P7</f>
        <v>75</v>
      </c>
      <c r="Q35" s="13">
        <f t="shared" si="175"/>
        <v>100</v>
      </c>
      <c r="R35" s="14">
        <f>Q34-Q35</f>
        <v>0</v>
      </c>
      <c r="S35" s="30">
        <f t="shared" ref="S35" si="176">6/SQRT(P34*P35)</f>
        <v>6.196773353931867E-2</v>
      </c>
      <c r="T35" s="15">
        <v>1.4</v>
      </c>
      <c r="U35" s="16">
        <f t="shared" ref="U35" si="177">(R35/100)*(S35^2)*T35</f>
        <v>0</v>
      </c>
      <c r="W35" s="32">
        <f t="shared" ref="W35:X35" si="178">W7</f>
        <v>75</v>
      </c>
      <c r="X35" s="13">
        <f t="shared" si="178"/>
        <v>100</v>
      </c>
      <c r="Y35" s="14">
        <f>X34-X35</f>
        <v>0</v>
      </c>
      <c r="Z35" s="30">
        <f t="shared" ref="Z35" si="179">6/SQRT(W34*W35)</f>
        <v>6.196773353931867E-2</v>
      </c>
      <c r="AA35" s="15">
        <v>1.4</v>
      </c>
      <c r="AB35" s="16">
        <f t="shared" ref="AB35" si="180">(Y35/100)*(Z35^2)*AA35</f>
        <v>0</v>
      </c>
      <c r="AD35" s="32">
        <f t="shared" ref="AD35:AE35" si="181">AD7</f>
        <v>75</v>
      </c>
      <c r="AE35" s="13">
        <f t="shared" si="181"/>
        <v>100</v>
      </c>
      <c r="AF35" s="14">
        <f>AE34-AE35</f>
        <v>0</v>
      </c>
      <c r="AG35" s="30">
        <f t="shared" ref="AG35" si="182">6/SQRT(AD34*AD35)</f>
        <v>6.196773353931867E-2</v>
      </c>
      <c r="AH35" s="15">
        <v>1.4</v>
      </c>
      <c r="AI35" s="16">
        <f t="shared" ref="AI35" si="183">(AF35/100)*(AG35^2)*AH35</f>
        <v>0</v>
      </c>
      <c r="AK35" s="32">
        <f t="shared" ref="AK35:AL35" si="184">AK7</f>
        <v>75</v>
      </c>
      <c r="AL35" s="13">
        <f t="shared" si="184"/>
        <v>56</v>
      </c>
      <c r="AM35" s="14">
        <f>AL34-AL35</f>
        <v>44</v>
      </c>
      <c r="AN35" s="30">
        <f t="shared" ref="AN35" si="185">6/SQRT(AK34*AK35)</f>
        <v>6.196773353931867E-2</v>
      </c>
      <c r="AO35" s="15">
        <v>1.4</v>
      </c>
      <c r="AP35" s="16">
        <f t="shared" ref="AP35" si="186">(AM35/100)*(AN35^2)*AO35</f>
        <v>2.3654399999999999E-3</v>
      </c>
      <c r="AR35" s="32">
        <f t="shared" ref="AR35:AS35" si="187">AR7</f>
        <v>75</v>
      </c>
      <c r="AS35" s="13">
        <f t="shared" si="187"/>
        <v>100</v>
      </c>
      <c r="AT35" s="14">
        <f>AS34-AS35</f>
        <v>0</v>
      </c>
      <c r="AU35" s="30">
        <f t="shared" ref="AU35" si="188">6/SQRT(AR34*AR35)</f>
        <v>6.196773353931867E-2</v>
      </c>
      <c r="AV35" s="15">
        <v>1.4</v>
      </c>
      <c r="AW35" s="16">
        <f t="shared" ref="AW35" si="189">(AT35/100)*(AU35^2)*AV35</f>
        <v>0</v>
      </c>
      <c r="AY35" s="32">
        <f t="shared" ref="AY35:AZ35" si="190">AY7</f>
        <v>75</v>
      </c>
      <c r="AZ35" s="13">
        <f t="shared" si="190"/>
        <v>100</v>
      </c>
      <c r="BA35" s="14">
        <f>AZ34-AZ35</f>
        <v>0</v>
      </c>
      <c r="BB35" s="30">
        <f t="shared" ref="BB35" si="191">6/SQRT(AY34*AY35)</f>
        <v>6.196773353931867E-2</v>
      </c>
      <c r="BC35" s="15">
        <v>1.4</v>
      </c>
      <c r="BD35" s="16">
        <f t="shared" ref="BD35" si="192">(BA35/100)*(BB35^2)*BC35</f>
        <v>0</v>
      </c>
      <c r="BF35" s="32">
        <f t="shared" ref="BF35:BG35" si="193">BF7</f>
        <v>75</v>
      </c>
      <c r="BG35" s="13">
        <f t="shared" si="193"/>
        <v>100</v>
      </c>
      <c r="BH35" s="14">
        <f>BG34-BG35</f>
        <v>0</v>
      </c>
      <c r="BI35" s="30">
        <f t="shared" ref="BI35" si="194">6/SQRT(BF34*BF35)</f>
        <v>6.196773353931867E-2</v>
      </c>
      <c r="BJ35" s="15">
        <v>1.4</v>
      </c>
      <c r="BK35" s="16">
        <f t="shared" ref="BK35" si="195">(BH35/100)*(BI35^2)*BJ35</f>
        <v>0</v>
      </c>
      <c r="BM35" s="32">
        <f t="shared" ref="BM35:BN35" si="196">BM7</f>
        <v>75</v>
      </c>
      <c r="BN35" s="13">
        <f t="shared" si="196"/>
        <v>100</v>
      </c>
      <c r="BO35" s="14">
        <f>BN34-BN35</f>
        <v>0</v>
      </c>
      <c r="BP35" s="30">
        <f t="shared" ref="BP35" si="197">6/SQRT(BM34*BM35)</f>
        <v>6.196773353931867E-2</v>
      </c>
      <c r="BQ35" s="15">
        <v>1.4</v>
      </c>
      <c r="BR35" s="16">
        <f t="shared" ref="BR35" si="198">(BO35/100)*(BP35^2)*BQ35</f>
        <v>0</v>
      </c>
      <c r="BT35" s="32">
        <f t="shared" ref="BT35:BU35" si="199">BT7</f>
        <v>75</v>
      </c>
      <c r="BU35" s="13">
        <f t="shared" si="199"/>
        <v>100</v>
      </c>
      <c r="BV35" s="14">
        <f>BU34-BU35</f>
        <v>0</v>
      </c>
      <c r="BW35" s="30">
        <f t="shared" ref="BW35" si="200">6/SQRT(BT34*BT35)</f>
        <v>6.196773353931867E-2</v>
      </c>
      <c r="BX35" s="15">
        <v>1.4</v>
      </c>
      <c r="BY35" s="16">
        <f t="shared" ref="BY35" si="201">(BV35/100)*(BW35^2)*BX35</f>
        <v>0</v>
      </c>
      <c r="CA35" s="32">
        <f t="shared" ref="CA35:CB35" si="202">CA7</f>
        <v>75</v>
      </c>
      <c r="CB35" s="13">
        <f t="shared" si="202"/>
        <v>100</v>
      </c>
      <c r="CC35" s="14">
        <f>CB34-CB35</f>
        <v>0</v>
      </c>
      <c r="CD35" s="30">
        <f t="shared" ref="CD35" si="203">6/SQRT(CA34*CA35)</f>
        <v>6.196773353931867E-2</v>
      </c>
      <c r="CE35" s="15">
        <v>1.4</v>
      </c>
      <c r="CF35" s="16">
        <f t="shared" ref="CF35" si="204">(CC35/100)*(CD35^2)*CE35</f>
        <v>0</v>
      </c>
      <c r="CH35" s="32">
        <f t="shared" ref="CH35:CI35" si="205">CH7</f>
        <v>75</v>
      </c>
      <c r="CI35" s="13">
        <f t="shared" si="205"/>
        <v>100</v>
      </c>
      <c r="CJ35" s="14">
        <f>CI34-CI35</f>
        <v>0</v>
      </c>
      <c r="CK35" s="30">
        <f t="shared" ref="CK35" si="206">6/SQRT(CH34*CH35)</f>
        <v>6.196773353931867E-2</v>
      </c>
      <c r="CL35" s="15">
        <v>1.4</v>
      </c>
      <c r="CM35" s="16">
        <f t="shared" ref="CM35" si="207">(CJ35/100)*(CK35^2)*CL35</f>
        <v>0</v>
      </c>
      <c r="CO35" s="32">
        <f t="shared" ref="CO35:CP35" si="208">CO7</f>
        <v>75</v>
      </c>
      <c r="CP35" s="13">
        <f t="shared" si="208"/>
        <v>100</v>
      </c>
      <c r="CQ35" s="14">
        <f>CP34-CP35</f>
        <v>0</v>
      </c>
      <c r="CR35" s="30">
        <f t="shared" ref="CR35" si="209">6/SQRT(CO34*CO35)</f>
        <v>6.196773353931867E-2</v>
      </c>
      <c r="CS35" s="15">
        <v>1.4</v>
      </c>
      <c r="CT35" s="16">
        <f t="shared" ref="CT35" si="210">(CQ35/100)*(CR35^2)*CS35</f>
        <v>0</v>
      </c>
      <c r="CV35" s="32">
        <f t="shared" ref="CV35:CW35" si="211">CV7</f>
        <v>75</v>
      </c>
      <c r="CW35" s="13">
        <f t="shared" si="211"/>
        <v>100</v>
      </c>
      <c r="CX35" s="14">
        <f>CW34-CW35</f>
        <v>0</v>
      </c>
      <c r="CY35" s="30">
        <f t="shared" ref="CY35" si="212">6/SQRT(CV34*CV35)</f>
        <v>6.196773353931867E-2</v>
      </c>
      <c r="CZ35" s="15">
        <v>1.4</v>
      </c>
      <c r="DA35" s="16">
        <f t="shared" ref="DA35" si="213">(CX35/100)*(CY35^2)*CZ35</f>
        <v>0</v>
      </c>
      <c r="DC35" s="32">
        <f t="shared" ref="DC35:DD35" si="214">DC7</f>
        <v>75</v>
      </c>
      <c r="DD35" s="13">
        <f t="shared" si="214"/>
        <v>100</v>
      </c>
      <c r="DE35" s="14">
        <f>DD34-DD35</f>
        <v>0</v>
      </c>
      <c r="DF35" s="30">
        <f t="shared" ref="DF35" si="215">6/SQRT(DC34*DC35)</f>
        <v>6.196773353931867E-2</v>
      </c>
      <c r="DG35" s="15">
        <v>1.4</v>
      </c>
      <c r="DH35" s="16">
        <f t="shared" ref="DH35" si="216">(DE35/100)*(DF35^2)*DG35</f>
        <v>0</v>
      </c>
      <c r="DJ35" s="32">
        <f t="shared" ref="DJ35:DK35" si="217">DJ7</f>
        <v>75</v>
      </c>
      <c r="DK35" s="13">
        <f t="shared" si="217"/>
        <v>100</v>
      </c>
      <c r="DL35" s="14">
        <f>DK34-DK35</f>
        <v>0</v>
      </c>
      <c r="DM35" s="30">
        <f t="shared" ref="DM35" si="218">6/SQRT(DJ34*DJ35)</f>
        <v>6.196773353931867E-2</v>
      </c>
      <c r="DN35" s="15">
        <v>1.4</v>
      </c>
      <c r="DO35" s="16">
        <f t="shared" ref="DO35" si="219">(DL35/100)*(DM35^2)*DN35</f>
        <v>0</v>
      </c>
      <c r="DQ35" s="32">
        <f t="shared" ref="DQ35:DR35" si="220">DQ7</f>
        <v>75</v>
      </c>
      <c r="DR35" s="13">
        <f t="shared" si="220"/>
        <v>100</v>
      </c>
      <c r="DS35" s="14">
        <f>DR34-DR35</f>
        <v>0</v>
      </c>
      <c r="DT35" s="30">
        <f t="shared" ref="DT35" si="221">6/SQRT(DQ34*DQ35)</f>
        <v>6.196773353931867E-2</v>
      </c>
      <c r="DU35" s="15">
        <v>1.4</v>
      </c>
      <c r="DV35" s="16">
        <f t="shared" ref="DV35" si="222">(DS35/100)*(DT35^2)*DU35</f>
        <v>0</v>
      </c>
      <c r="DX35" s="32">
        <f t="shared" ref="DX35:DY35" si="223">DX7</f>
        <v>75</v>
      </c>
      <c r="DY35" s="13">
        <f t="shared" si="223"/>
        <v>100</v>
      </c>
      <c r="DZ35" s="14">
        <f>DY34-DY35</f>
        <v>0</v>
      </c>
      <c r="EA35" s="30">
        <f t="shared" ref="EA35" si="224">6/SQRT(DX34*DX35)</f>
        <v>6.196773353931867E-2</v>
      </c>
      <c r="EB35" s="15">
        <v>1.4</v>
      </c>
      <c r="EC35" s="16">
        <f t="shared" ref="EC35" si="225">(DZ35/100)*(EA35^2)*EB35</f>
        <v>0</v>
      </c>
      <c r="EE35" s="32">
        <f t="shared" ref="EE35:EF35" si="226">EE7</f>
        <v>75</v>
      </c>
      <c r="EF35" s="13">
        <f t="shared" si="226"/>
        <v>100</v>
      </c>
      <c r="EG35" s="14">
        <f>EF34-EF35</f>
        <v>0</v>
      </c>
      <c r="EH35" s="30">
        <f t="shared" ref="EH35" si="227">6/SQRT(EE34*EE35)</f>
        <v>6.196773353931867E-2</v>
      </c>
      <c r="EI35" s="15">
        <v>1.4</v>
      </c>
      <c r="EJ35" s="16">
        <f t="shared" ref="EJ35" si="228">(EG35/100)*(EH35^2)*EI35</f>
        <v>0</v>
      </c>
      <c r="EL35" s="32">
        <f t="shared" ref="EL35:EM35" si="229">EL7</f>
        <v>75</v>
      </c>
      <c r="EM35" s="13">
        <f t="shared" si="229"/>
        <v>100</v>
      </c>
      <c r="EN35" s="14">
        <f>EM34-EM35</f>
        <v>0</v>
      </c>
      <c r="EO35" s="30">
        <f t="shared" ref="EO35" si="230">6/SQRT(EL34*EL35)</f>
        <v>6.196773353931867E-2</v>
      </c>
      <c r="EP35" s="15">
        <v>1.4</v>
      </c>
      <c r="EQ35" s="16">
        <f t="shared" ref="EQ35" si="231">(EN35/100)*(EO35^2)*EP35</f>
        <v>0</v>
      </c>
      <c r="ES35" s="32">
        <f t="shared" ref="ES35:ET35" si="232">ES7</f>
        <v>75</v>
      </c>
      <c r="ET35" s="13">
        <f t="shared" si="232"/>
        <v>100</v>
      </c>
      <c r="EU35" s="14">
        <f>ET34-ET35</f>
        <v>0</v>
      </c>
      <c r="EV35" s="30">
        <f t="shared" ref="EV35" si="233">6/SQRT(ES34*ES35)</f>
        <v>6.196773353931867E-2</v>
      </c>
      <c r="EW35" s="15">
        <v>1.4</v>
      </c>
      <c r="EX35" s="16">
        <f t="shared" ref="EX35" si="234">(EU35/100)*(EV35^2)*EW35</f>
        <v>0</v>
      </c>
    </row>
    <row r="36" spans="2:154" x14ac:dyDescent="0.25">
      <c r="B36" s="32">
        <f t="shared" si="169"/>
        <v>63</v>
      </c>
      <c r="C36" s="13">
        <f t="shared" si="169"/>
        <v>100</v>
      </c>
      <c r="D36" s="14">
        <f>C35-C36</f>
        <v>0</v>
      </c>
      <c r="E36" s="30">
        <f>6/SQRT(B35*B36)</f>
        <v>8.7287156094396953E-2</v>
      </c>
      <c r="F36" s="15">
        <v>1.4</v>
      </c>
      <c r="G36" s="16">
        <f>(D36/100)*(E36^2)*F36</f>
        <v>0</v>
      </c>
      <c r="I36" s="32">
        <f t="shared" ref="I36:J36" si="235">I8</f>
        <v>63</v>
      </c>
      <c r="J36" s="13">
        <f t="shared" si="235"/>
        <v>100</v>
      </c>
      <c r="K36" s="14">
        <f>J35-J36</f>
        <v>0</v>
      </c>
      <c r="L36" s="30">
        <f>6/SQRT(I35*I36)</f>
        <v>8.7287156094396953E-2</v>
      </c>
      <c r="M36" s="15">
        <v>1.4</v>
      </c>
      <c r="N36" s="16">
        <f>(K36/100)*(L36^2)*M36</f>
        <v>0</v>
      </c>
      <c r="P36" s="32">
        <f t="shared" ref="P36:Q36" si="236">P8</f>
        <v>63</v>
      </c>
      <c r="Q36" s="13">
        <f t="shared" si="236"/>
        <v>100</v>
      </c>
      <c r="R36" s="14">
        <f>Q35-Q36</f>
        <v>0</v>
      </c>
      <c r="S36" s="30">
        <f>6/SQRT(P35*P36)</f>
        <v>8.7287156094396953E-2</v>
      </c>
      <c r="T36" s="15">
        <v>1.4</v>
      </c>
      <c r="U36" s="16">
        <f>(R36/100)*(S36^2)*T36</f>
        <v>0</v>
      </c>
      <c r="W36" s="32">
        <f t="shared" ref="W36:X36" si="237">W8</f>
        <v>63</v>
      </c>
      <c r="X36" s="13">
        <f t="shared" si="237"/>
        <v>100</v>
      </c>
      <c r="Y36" s="14">
        <f>X35-X36</f>
        <v>0</v>
      </c>
      <c r="Z36" s="30">
        <f>6/SQRT(W35*W36)</f>
        <v>8.7287156094396953E-2</v>
      </c>
      <c r="AA36" s="15">
        <v>1.4</v>
      </c>
      <c r="AB36" s="16">
        <f>(Y36/100)*(Z36^2)*AA36</f>
        <v>0</v>
      </c>
      <c r="AD36" s="32">
        <f t="shared" ref="AD36:AE36" si="238">AD8</f>
        <v>63</v>
      </c>
      <c r="AE36" s="13">
        <f t="shared" si="238"/>
        <v>100</v>
      </c>
      <c r="AF36" s="14">
        <f>AE35-AE36</f>
        <v>0</v>
      </c>
      <c r="AG36" s="30">
        <f>6/SQRT(AD35*AD36)</f>
        <v>8.7287156094396953E-2</v>
      </c>
      <c r="AH36" s="15">
        <v>1.4</v>
      </c>
      <c r="AI36" s="16">
        <f>(AF36/100)*(AG36^2)*AH36</f>
        <v>0</v>
      </c>
      <c r="AK36" s="32">
        <f t="shared" ref="AK36:AL36" si="239">AK8</f>
        <v>63</v>
      </c>
      <c r="AL36" s="13">
        <f t="shared" si="239"/>
        <v>56</v>
      </c>
      <c r="AM36" s="14">
        <f>AL35-AL36</f>
        <v>0</v>
      </c>
      <c r="AN36" s="30">
        <f>6/SQRT(AK35*AK36)</f>
        <v>8.7287156094396953E-2</v>
      </c>
      <c r="AO36" s="15">
        <v>1.4</v>
      </c>
      <c r="AP36" s="16">
        <f>(AM36/100)*(AN36^2)*AO36</f>
        <v>0</v>
      </c>
      <c r="AR36" s="32">
        <f t="shared" ref="AR36:AS36" si="240">AR8</f>
        <v>63</v>
      </c>
      <c r="AS36" s="13">
        <f t="shared" si="240"/>
        <v>100</v>
      </c>
      <c r="AT36" s="14">
        <f>AS35-AS36</f>
        <v>0</v>
      </c>
      <c r="AU36" s="30">
        <f>6/SQRT(AR35*AR36)</f>
        <v>8.7287156094396953E-2</v>
      </c>
      <c r="AV36" s="15">
        <v>1.4</v>
      </c>
      <c r="AW36" s="16">
        <f>(AT36/100)*(AU36^2)*AV36</f>
        <v>0</v>
      </c>
      <c r="AY36" s="32">
        <f t="shared" ref="AY36:AZ36" si="241">AY8</f>
        <v>63</v>
      </c>
      <c r="AZ36" s="13">
        <f t="shared" si="241"/>
        <v>100</v>
      </c>
      <c r="BA36" s="14">
        <f>AZ35-AZ36</f>
        <v>0</v>
      </c>
      <c r="BB36" s="30">
        <f>6/SQRT(AY35*AY36)</f>
        <v>8.7287156094396953E-2</v>
      </c>
      <c r="BC36" s="15">
        <v>1.4</v>
      </c>
      <c r="BD36" s="16">
        <f>(BA36/100)*(BB36^2)*BC36</f>
        <v>0</v>
      </c>
      <c r="BF36" s="32">
        <f t="shared" ref="BF36:BG36" si="242">BF8</f>
        <v>63</v>
      </c>
      <c r="BG36" s="13">
        <f t="shared" si="242"/>
        <v>100</v>
      </c>
      <c r="BH36" s="14">
        <f>BG35-BG36</f>
        <v>0</v>
      </c>
      <c r="BI36" s="30">
        <f>6/SQRT(BF35*BF36)</f>
        <v>8.7287156094396953E-2</v>
      </c>
      <c r="BJ36" s="15">
        <v>1.4</v>
      </c>
      <c r="BK36" s="16">
        <f>(BH36/100)*(BI36^2)*BJ36</f>
        <v>0</v>
      </c>
      <c r="BM36" s="32">
        <f t="shared" ref="BM36:BN36" si="243">BM8</f>
        <v>63</v>
      </c>
      <c r="BN36" s="13">
        <f t="shared" si="243"/>
        <v>100</v>
      </c>
      <c r="BO36" s="14">
        <f>BN35-BN36</f>
        <v>0</v>
      </c>
      <c r="BP36" s="30">
        <f>6/SQRT(BM35*BM36)</f>
        <v>8.7287156094396953E-2</v>
      </c>
      <c r="BQ36" s="15">
        <v>1.4</v>
      </c>
      <c r="BR36" s="16">
        <f>(BO36/100)*(BP36^2)*BQ36</f>
        <v>0</v>
      </c>
      <c r="BT36" s="32">
        <f t="shared" ref="BT36:BU36" si="244">BT8</f>
        <v>63</v>
      </c>
      <c r="BU36" s="13">
        <f t="shared" si="244"/>
        <v>100</v>
      </c>
      <c r="BV36" s="14">
        <f>BU35-BU36</f>
        <v>0</v>
      </c>
      <c r="BW36" s="30">
        <f>6/SQRT(BT35*BT36)</f>
        <v>8.7287156094396953E-2</v>
      </c>
      <c r="BX36" s="15">
        <v>1.4</v>
      </c>
      <c r="BY36" s="16">
        <f>(BV36/100)*(BW36^2)*BX36</f>
        <v>0</v>
      </c>
      <c r="CA36" s="32">
        <f t="shared" ref="CA36:CB36" si="245">CA8</f>
        <v>63</v>
      </c>
      <c r="CB36" s="13">
        <f t="shared" si="245"/>
        <v>100</v>
      </c>
      <c r="CC36" s="14">
        <f>CB35-CB36</f>
        <v>0</v>
      </c>
      <c r="CD36" s="30">
        <f>6/SQRT(CA35*CA36)</f>
        <v>8.7287156094396953E-2</v>
      </c>
      <c r="CE36" s="15">
        <v>1.4</v>
      </c>
      <c r="CF36" s="16">
        <f>(CC36/100)*(CD36^2)*CE36</f>
        <v>0</v>
      </c>
      <c r="CH36" s="32">
        <f t="shared" ref="CH36:CI36" si="246">CH8</f>
        <v>63</v>
      </c>
      <c r="CI36" s="13">
        <f t="shared" si="246"/>
        <v>100</v>
      </c>
      <c r="CJ36" s="14">
        <f>CI35-CI36</f>
        <v>0</v>
      </c>
      <c r="CK36" s="30">
        <f>6/SQRT(CH35*CH36)</f>
        <v>8.7287156094396953E-2</v>
      </c>
      <c r="CL36" s="15">
        <v>1.4</v>
      </c>
      <c r="CM36" s="16">
        <f>(CJ36/100)*(CK36^2)*CL36</f>
        <v>0</v>
      </c>
      <c r="CO36" s="32">
        <f t="shared" ref="CO36:CP36" si="247">CO8</f>
        <v>63</v>
      </c>
      <c r="CP36" s="13">
        <f t="shared" si="247"/>
        <v>100</v>
      </c>
      <c r="CQ36" s="14">
        <f>CP35-CP36</f>
        <v>0</v>
      </c>
      <c r="CR36" s="30">
        <f>6/SQRT(CO35*CO36)</f>
        <v>8.7287156094396953E-2</v>
      </c>
      <c r="CS36" s="15">
        <v>1.4</v>
      </c>
      <c r="CT36" s="16">
        <f>(CQ36/100)*(CR36^2)*CS36</f>
        <v>0</v>
      </c>
      <c r="CV36" s="32">
        <f t="shared" ref="CV36:CW36" si="248">CV8</f>
        <v>63</v>
      </c>
      <c r="CW36" s="13">
        <f t="shared" si="248"/>
        <v>100</v>
      </c>
      <c r="CX36" s="14">
        <f>CW35-CW36</f>
        <v>0</v>
      </c>
      <c r="CY36" s="30">
        <f>6/SQRT(CV35*CV36)</f>
        <v>8.7287156094396953E-2</v>
      </c>
      <c r="CZ36" s="15">
        <v>1.4</v>
      </c>
      <c r="DA36" s="16">
        <f>(CX36/100)*(CY36^2)*CZ36</f>
        <v>0</v>
      </c>
      <c r="DC36" s="32">
        <f t="shared" ref="DC36:DD36" si="249">DC8</f>
        <v>63</v>
      </c>
      <c r="DD36" s="13">
        <f t="shared" si="249"/>
        <v>100</v>
      </c>
      <c r="DE36" s="14">
        <f>DD35-DD36</f>
        <v>0</v>
      </c>
      <c r="DF36" s="30">
        <f>6/SQRT(DC35*DC36)</f>
        <v>8.7287156094396953E-2</v>
      </c>
      <c r="DG36" s="15">
        <v>1.4</v>
      </c>
      <c r="DH36" s="16">
        <f>(DE36/100)*(DF36^2)*DG36</f>
        <v>0</v>
      </c>
      <c r="DJ36" s="32">
        <f t="shared" ref="DJ36:DK36" si="250">DJ8</f>
        <v>63</v>
      </c>
      <c r="DK36" s="13">
        <f t="shared" si="250"/>
        <v>100</v>
      </c>
      <c r="DL36" s="14">
        <f>DK35-DK36</f>
        <v>0</v>
      </c>
      <c r="DM36" s="30">
        <f>6/SQRT(DJ35*DJ36)</f>
        <v>8.7287156094396953E-2</v>
      </c>
      <c r="DN36" s="15">
        <v>1.4</v>
      </c>
      <c r="DO36" s="16">
        <f>(DL36/100)*(DM36^2)*DN36</f>
        <v>0</v>
      </c>
      <c r="DQ36" s="32">
        <f t="shared" ref="DQ36:DR36" si="251">DQ8</f>
        <v>63</v>
      </c>
      <c r="DR36" s="13">
        <f t="shared" si="251"/>
        <v>100</v>
      </c>
      <c r="DS36" s="14">
        <f>DR35-DR36</f>
        <v>0</v>
      </c>
      <c r="DT36" s="30">
        <f>6/SQRT(DQ35*DQ36)</f>
        <v>8.7287156094396953E-2</v>
      </c>
      <c r="DU36" s="15">
        <v>1.4</v>
      </c>
      <c r="DV36" s="16">
        <f>(DS36/100)*(DT36^2)*DU36</f>
        <v>0</v>
      </c>
      <c r="DX36" s="32">
        <f t="shared" ref="DX36:DY36" si="252">DX8</f>
        <v>63</v>
      </c>
      <c r="DY36" s="13">
        <f t="shared" si="252"/>
        <v>100</v>
      </c>
      <c r="DZ36" s="14">
        <f>DY35-DY36</f>
        <v>0</v>
      </c>
      <c r="EA36" s="30">
        <f>6/SQRT(DX35*DX36)</f>
        <v>8.7287156094396953E-2</v>
      </c>
      <c r="EB36" s="15">
        <v>1.4</v>
      </c>
      <c r="EC36" s="16">
        <f>(DZ36/100)*(EA36^2)*EB36</f>
        <v>0</v>
      </c>
      <c r="EE36" s="32">
        <f t="shared" ref="EE36:EF36" si="253">EE8</f>
        <v>63</v>
      </c>
      <c r="EF36" s="13">
        <f t="shared" si="253"/>
        <v>100</v>
      </c>
      <c r="EG36" s="14">
        <f>EF35-EF36</f>
        <v>0</v>
      </c>
      <c r="EH36" s="30">
        <f>6/SQRT(EE35*EE36)</f>
        <v>8.7287156094396953E-2</v>
      </c>
      <c r="EI36" s="15">
        <v>1.4</v>
      </c>
      <c r="EJ36" s="16">
        <f>(EG36/100)*(EH36^2)*EI36</f>
        <v>0</v>
      </c>
      <c r="EL36" s="32">
        <f t="shared" ref="EL36:EM36" si="254">EL8</f>
        <v>63</v>
      </c>
      <c r="EM36" s="13">
        <f t="shared" si="254"/>
        <v>100</v>
      </c>
      <c r="EN36" s="14">
        <f>EM35-EM36</f>
        <v>0</v>
      </c>
      <c r="EO36" s="30">
        <f>6/SQRT(EL35*EL36)</f>
        <v>8.7287156094396953E-2</v>
      </c>
      <c r="EP36" s="15">
        <v>1.4</v>
      </c>
      <c r="EQ36" s="16">
        <f>(EN36/100)*(EO36^2)*EP36</f>
        <v>0</v>
      </c>
      <c r="ES36" s="32">
        <f t="shared" ref="ES36:ET36" si="255">ES8</f>
        <v>63</v>
      </c>
      <c r="ET36" s="13">
        <f t="shared" si="255"/>
        <v>100</v>
      </c>
      <c r="EU36" s="14">
        <f>ET35-ET36</f>
        <v>0</v>
      </c>
      <c r="EV36" s="30">
        <f>6/SQRT(ES35*ES36)</f>
        <v>8.7287156094396953E-2</v>
      </c>
      <c r="EW36" s="15">
        <v>1.4</v>
      </c>
      <c r="EX36" s="16">
        <f>(EU36/100)*(EV36^2)*EW36</f>
        <v>0</v>
      </c>
    </row>
    <row r="37" spans="2:154" x14ac:dyDescent="0.25">
      <c r="B37" s="33">
        <f t="shared" si="169"/>
        <v>50</v>
      </c>
      <c r="C37" s="29">
        <f t="shared" si="169"/>
        <v>100</v>
      </c>
      <c r="D37" s="14">
        <f t="shared" ref="D37:D54" si="256">C36-C37</f>
        <v>0</v>
      </c>
      <c r="E37" s="30">
        <f t="shared" ref="E37:E50" si="257">6/SQRT(B36*B37)</f>
        <v>0.10690449676496974</v>
      </c>
      <c r="F37" s="15">
        <v>1.4</v>
      </c>
      <c r="G37" s="16">
        <f t="shared" ref="G37:G48" si="258">(D37/100)*(E37^2)*F37</f>
        <v>0</v>
      </c>
      <c r="I37" s="33">
        <f t="shared" ref="I37:J37" si="259">I9</f>
        <v>50</v>
      </c>
      <c r="J37" s="29">
        <f t="shared" si="259"/>
        <v>100</v>
      </c>
      <c r="K37" s="14">
        <f t="shared" ref="K37:K54" si="260">J36-J37</f>
        <v>0</v>
      </c>
      <c r="L37" s="30">
        <f t="shared" ref="L37:L50" si="261">6/SQRT(I36*I37)</f>
        <v>0.10690449676496974</v>
      </c>
      <c r="M37" s="15">
        <v>1.4</v>
      </c>
      <c r="N37" s="16">
        <f t="shared" ref="N37:N48" si="262">(K37/100)*(L37^2)*M37</f>
        <v>0</v>
      </c>
      <c r="P37" s="33">
        <f t="shared" ref="P37:Q37" si="263">P9</f>
        <v>50</v>
      </c>
      <c r="Q37" s="29">
        <f t="shared" si="263"/>
        <v>100</v>
      </c>
      <c r="R37" s="14">
        <f t="shared" ref="R37:R54" si="264">Q36-Q37</f>
        <v>0</v>
      </c>
      <c r="S37" s="30">
        <f t="shared" ref="S37:S50" si="265">6/SQRT(P36*P37)</f>
        <v>0.10690449676496974</v>
      </c>
      <c r="T37" s="15">
        <v>1.4</v>
      </c>
      <c r="U37" s="16">
        <f t="shared" ref="U37:U48" si="266">(R37/100)*(S37^2)*T37</f>
        <v>0</v>
      </c>
      <c r="W37" s="33">
        <f t="shared" ref="W37:X37" si="267">W9</f>
        <v>50</v>
      </c>
      <c r="X37" s="29">
        <f t="shared" si="267"/>
        <v>89</v>
      </c>
      <c r="Y37" s="14">
        <f t="shared" ref="Y37:Y54" si="268">X36-X37</f>
        <v>11</v>
      </c>
      <c r="Z37" s="30">
        <f t="shared" ref="Z37:Z50" si="269">6/SQRT(W36*W37)</f>
        <v>0.10690449676496974</v>
      </c>
      <c r="AA37" s="15">
        <v>1.4</v>
      </c>
      <c r="AB37" s="16">
        <f t="shared" ref="AB37:AB48" si="270">(Y37/100)*(Z37^2)*AA37</f>
        <v>1.7599999999999998E-3</v>
      </c>
      <c r="AD37" s="33">
        <f t="shared" ref="AD37:AE37" si="271">AD9</f>
        <v>50</v>
      </c>
      <c r="AE37" s="29">
        <f t="shared" si="271"/>
        <v>100</v>
      </c>
      <c r="AF37" s="14">
        <f t="shared" ref="AF37:AF54" si="272">AE36-AE37</f>
        <v>0</v>
      </c>
      <c r="AG37" s="30">
        <f t="shared" ref="AG37:AG50" si="273">6/SQRT(AD36*AD37)</f>
        <v>0.10690449676496974</v>
      </c>
      <c r="AH37" s="15">
        <v>1.4</v>
      </c>
      <c r="AI37" s="16">
        <f t="shared" ref="AI37:AI48" si="274">(AF37/100)*(AG37^2)*AH37</f>
        <v>0</v>
      </c>
      <c r="AK37" s="33">
        <f t="shared" ref="AK37:AL37" si="275">AK9</f>
        <v>50</v>
      </c>
      <c r="AL37" s="29">
        <f t="shared" si="275"/>
        <v>48</v>
      </c>
      <c r="AM37" s="14">
        <f t="shared" ref="AM37:AM51" si="276">AL36-AL37</f>
        <v>8</v>
      </c>
      <c r="AN37" s="30">
        <f t="shared" ref="AN37:AN50" si="277">6/SQRT(AK36*AK37)</f>
        <v>0.10690449676496974</v>
      </c>
      <c r="AO37" s="15">
        <v>1.4</v>
      </c>
      <c r="AP37" s="16">
        <f t="shared" ref="AP37:AP48" si="278">(AM37/100)*(AN37^2)*AO37</f>
        <v>1.2799999999999997E-3</v>
      </c>
      <c r="AR37" s="33">
        <f t="shared" ref="AR37:AS37" si="279">AR9</f>
        <v>50</v>
      </c>
      <c r="AS37" s="29">
        <f t="shared" si="279"/>
        <v>100</v>
      </c>
      <c r="AT37" s="14">
        <f t="shared" ref="AT37:AT51" si="280">AS36-AS37</f>
        <v>0</v>
      </c>
      <c r="AU37" s="30">
        <f t="shared" ref="AU37:AU50" si="281">6/SQRT(AR36*AR37)</f>
        <v>0.10690449676496974</v>
      </c>
      <c r="AV37" s="15">
        <v>1.4</v>
      </c>
      <c r="AW37" s="16">
        <f t="shared" ref="AW37:AW48" si="282">(AT37/100)*(AU37^2)*AV37</f>
        <v>0</v>
      </c>
      <c r="AY37" s="33">
        <f t="shared" ref="AY37:AZ37" si="283">AY9</f>
        <v>50</v>
      </c>
      <c r="AZ37" s="29">
        <f t="shared" si="283"/>
        <v>100</v>
      </c>
      <c r="BA37" s="14">
        <f t="shared" ref="BA37:BA51" si="284">AZ36-AZ37</f>
        <v>0</v>
      </c>
      <c r="BB37" s="30">
        <f t="shared" ref="BB37:BB50" si="285">6/SQRT(AY36*AY37)</f>
        <v>0.10690449676496974</v>
      </c>
      <c r="BC37" s="15">
        <v>1.4</v>
      </c>
      <c r="BD37" s="16">
        <f t="shared" ref="BD37:BD48" si="286">(BA37/100)*(BB37^2)*BC37</f>
        <v>0</v>
      </c>
      <c r="BF37" s="33">
        <f t="shared" ref="BF37:BG37" si="287">BF9</f>
        <v>50</v>
      </c>
      <c r="BG37" s="29">
        <f t="shared" si="287"/>
        <v>100</v>
      </c>
      <c r="BH37" s="14">
        <f t="shared" ref="BH37:BH51" si="288">BG36-BG37</f>
        <v>0</v>
      </c>
      <c r="BI37" s="30">
        <f t="shared" ref="BI37:BI50" si="289">6/SQRT(BF36*BF37)</f>
        <v>0.10690449676496974</v>
      </c>
      <c r="BJ37" s="15">
        <v>1.4</v>
      </c>
      <c r="BK37" s="16">
        <f t="shared" ref="BK37:BK48" si="290">(BH37/100)*(BI37^2)*BJ37</f>
        <v>0</v>
      </c>
      <c r="BM37" s="33">
        <f t="shared" ref="BM37:BN37" si="291">BM9</f>
        <v>50</v>
      </c>
      <c r="BN37" s="29">
        <f t="shared" si="291"/>
        <v>100</v>
      </c>
      <c r="BO37" s="14">
        <f t="shared" ref="BO37:BO51" si="292">BN36-BN37</f>
        <v>0</v>
      </c>
      <c r="BP37" s="30">
        <f t="shared" ref="BP37:BP50" si="293">6/SQRT(BM36*BM37)</f>
        <v>0.10690449676496974</v>
      </c>
      <c r="BQ37" s="15">
        <v>1.4</v>
      </c>
      <c r="BR37" s="16">
        <f t="shared" ref="BR37:BR48" si="294">(BO37/100)*(BP37^2)*BQ37</f>
        <v>0</v>
      </c>
      <c r="BT37" s="33">
        <f t="shared" ref="BT37:BU37" si="295">BT9</f>
        <v>50</v>
      </c>
      <c r="BU37" s="29">
        <f t="shared" si="295"/>
        <v>100</v>
      </c>
      <c r="BV37" s="14">
        <f t="shared" ref="BV37:BV51" si="296">BU36-BU37</f>
        <v>0</v>
      </c>
      <c r="BW37" s="30">
        <f t="shared" ref="BW37:BW50" si="297">6/SQRT(BT36*BT37)</f>
        <v>0.10690449676496974</v>
      </c>
      <c r="BX37" s="15">
        <v>1.4</v>
      </c>
      <c r="BY37" s="16">
        <f t="shared" ref="BY37:BY48" si="298">(BV37/100)*(BW37^2)*BX37</f>
        <v>0</v>
      </c>
      <c r="CA37" s="33">
        <f t="shared" ref="CA37:CB37" si="299">CA9</f>
        <v>50</v>
      </c>
      <c r="CB37" s="29">
        <f t="shared" si="299"/>
        <v>100</v>
      </c>
      <c r="CC37" s="14">
        <f t="shared" ref="CC37:CC51" si="300">CB36-CB37</f>
        <v>0</v>
      </c>
      <c r="CD37" s="30">
        <f t="shared" ref="CD37:CD50" si="301">6/SQRT(CA36*CA37)</f>
        <v>0.10690449676496974</v>
      </c>
      <c r="CE37" s="15">
        <v>1.4</v>
      </c>
      <c r="CF37" s="16">
        <f t="shared" ref="CF37:CF48" si="302">(CC37/100)*(CD37^2)*CE37</f>
        <v>0</v>
      </c>
      <c r="CH37" s="33">
        <f t="shared" ref="CH37:CI37" si="303">CH9</f>
        <v>50</v>
      </c>
      <c r="CI37" s="29">
        <f t="shared" si="303"/>
        <v>100</v>
      </c>
      <c r="CJ37" s="14">
        <f t="shared" ref="CJ37:CJ51" si="304">CI36-CI37</f>
        <v>0</v>
      </c>
      <c r="CK37" s="30">
        <f t="shared" ref="CK37:CK50" si="305">6/SQRT(CH36*CH37)</f>
        <v>0.10690449676496974</v>
      </c>
      <c r="CL37" s="15">
        <v>1.4</v>
      </c>
      <c r="CM37" s="16">
        <f t="shared" ref="CM37:CM48" si="306">(CJ37/100)*(CK37^2)*CL37</f>
        <v>0</v>
      </c>
      <c r="CO37" s="33">
        <f t="shared" ref="CO37:CP37" si="307">CO9</f>
        <v>50</v>
      </c>
      <c r="CP37" s="29">
        <f t="shared" si="307"/>
        <v>100</v>
      </c>
      <c r="CQ37" s="14">
        <f t="shared" ref="CQ37:CQ51" si="308">CP36-CP37</f>
        <v>0</v>
      </c>
      <c r="CR37" s="30">
        <f t="shared" ref="CR37:CR50" si="309">6/SQRT(CO36*CO37)</f>
        <v>0.10690449676496974</v>
      </c>
      <c r="CS37" s="15">
        <v>1.4</v>
      </c>
      <c r="CT37" s="16">
        <f t="shared" ref="CT37:CT48" si="310">(CQ37/100)*(CR37^2)*CS37</f>
        <v>0</v>
      </c>
      <c r="CV37" s="33">
        <f t="shared" ref="CV37:CW37" si="311">CV9</f>
        <v>50</v>
      </c>
      <c r="CW37" s="29">
        <f t="shared" si="311"/>
        <v>100</v>
      </c>
      <c r="CX37" s="14">
        <f t="shared" ref="CX37:CX51" si="312">CW36-CW37</f>
        <v>0</v>
      </c>
      <c r="CY37" s="30">
        <f t="shared" ref="CY37:CY50" si="313">6/SQRT(CV36*CV37)</f>
        <v>0.10690449676496974</v>
      </c>
      <c r="CZ37" s="15">
        <v>1.4</v>
      </c>
      <c r="DA37" s="16">
        <f t="shared" ref="DA37:DA48" si="314">(CX37/100)*(CY37^2)*CZ37</f>
        <v>0</v>
      </c>
      <c r="DC37" s="33">
        <f t="shared" ref="DC37:DD37" si="315">DC9</f>
        <v>50</v>
      </c>
      <c r="DD37" s="29">
        <f t="shared" si="315"/>
        <v>100</v>
      </c>
      <c r="DE37" s="14">
        <f t="shared" ref="DE37:DE51" si="316">DD36-DD37</f>
        <v>0</v>
      </c>
      <c r="DF37" s="30">
        <f t="shared" ref="DF37:DF50" si="317">6/SQRT(DC36*DC37)</f>
        <v>0.10690449676496974</v>
      </c>
      <c r="DG37" s="15">
        <v>1.4</v>
      </c>
      <c r="DH37" s="16">
        <f t="shared" ref="DH37:DH48" si="318">(DE37/100)*(DF37^2)*DG37</f>
        <v>0</v>
      </c>
      <c r="DJ37" s="33">
        <f t="shared" ref="DJ37:DK37" si="319">DJ9</f>
        <v>50</v>
      </c>
      <c r="DK37" s="29">
        <f t="shared" si="319"/>
        <v>100</v>
      </c>
      <c r="DL37" s="14">
        <f t="shared" ref="DL37:DL51" si="320">DK36-DK37</f>
        <v>0</v>
      </c>
      <c r="DM37" s="30">
        <f t="shared" ref="DM37:DM50" si="321">6/SQRT(DJ36*DJ37)</f>
        <v>0.10690449676496974</v>
      </c>
      <c r="DN37" s="15">
        <v>1.4</v>
      </c>
      <c r="DO37" s="16">
        <f t="shared" ref="DO37:DO48" si="322">(DL37/100)*(DM37^2)*DN37</f>
        <v>0</v>
      </c>
      <c r="DQ37" s="33">
        <f t="shared" ref="DQ37:DR37" si="323">DQ9</f>
        <v>50</v>
      </c>
      <c r="DR37" s="29">
        <f t="shared" si="323"/>
        <v>100</v>
      </c>
      <c r="DS37" s="14">
        <f t="shared" ref="DS37:DS51" si="324">DR36-DR37</f>
        <v>0</v>
      </c>
      <c r="DT37" s="30">
        <f t="shared" ref="DT37:DT50" si="325">6/SQRT(DQ36*DQ37)</f>
        <v>0.10690449676496974</v>
      </c>
      <c r="DU37" s="15">
        <v>1.4</v>
      </c>
      <c r="DV37" s="16">
        <f t="shared" ref="DV37:DV48" si="326">(DS37/100)*(DT37^2)*DU37</f>
        <v>0</v>
      </c>
      <c r="DX37" s="33">
        <f t="shared" ref="DX37:DY37" si="327">DX9</f>
        <v>50</v>
      </c>
      <c r="DY37" s="29">
        <f t="shared" si="327"/>
        <v>100</v>
      </c>
      <c r="DZ37" s="14">
        <f t="shared" ref="DZ37:DZ51" si="328">DY36-DY37</f>
        <v>0</v>
      </c>
      <c r="EA37" s="30">
        <f t="shared" ref="EA37:EA50" si="329">6/SQRT(DX36*DX37)</f>
        <v>0.10690449676496974</v>
      </c>
      <c r="EB37" s="15">
        <v>1.4</v>
      </c>
      <c r="EC37" s="16">
        <f t="shared" ref="EC37:EC48" si="330">(DZ37/100)*(EA37^2)*EB37</f>
        <v>0</v>
      </c>
      <c r="EE37" s="33">
        <f t="shared" ref="EE37:EF37" si="331">EE9</f>
        <v>50</v>
      </c>
      <c r="EF37" s="29">
        <f t="shared" si="331"/>
        <v>100</v>
      </c>
      <c r="EG37" s="14">
        <f t="shared" ref="EG37:EG51" si="332">EF36-EF37</f>
        <v>0</v>
      </c>
      <c r="EH37" s="30">
        <f t="shared" ref="EH37:EH50" si="333">6/SQRT(EE36*EE37)</f>
        <v>0.10690449676496974</v>
      </c>
      <c r="EI37" s="15">
        <v>1.4</v>
      </c>
      <c r="EJ37" s="16">
        <f t="shared" ref="EJ37:EJ48" si="334">(EG37/100)*(EH37^2)*EI37</f>
        <v>0</v>
      </c>
      <c r="EL37" s="33">
        <f t="shared" ref="EL37:EM37" si="335">EL9</f>
        <v>50</v>
      </c>
      <c r="EM37" s="29">
        <f t="shared" si="335"/>
        <v>100</v>
      </c>
      <c r="EN37" s="14">
        <f t="shared" ref="EN37:EN51" si="336">EM36-EM37</f>
        <v>0</v>
      </c>
      <c r="EO37" s="30">
        <f t="shared" ref="EO37:EO50" si="337">6/SQRT(EL36*EL37)</f>
        <v>0.10690449676496974</v>
      </c>
      <c r="EP37" s="15">
        <v>1.4</v>
      </c>
      <c r="EQ37" s="16">
        <f t="shared" ref="EQ37:EQ48" si="338">(EN37/100)*(EO37^2)*EP37</f>
        <v>0</v>
      </c>
      <c r="ES37" s="33">
        <f t="shared" ref="ES37:ET37" si="339">ES9</f>
        <v>50</v>
      </c>
      <c r="ET37" s="29">
        <f t="shared" si="339"/>
        <v>100</v>
      </c>
      <c r="EU37" s="14">
        <f t="shared" ref="EU37:EU51" si="340">ET36-ET37</f>
        <v>0</v>
      </c>
      <c r="EV37" s="30">
        <f t="shared" ref="EV37:EV50" si="341">6/SQRT(ES36*ES37)</f>
        <v>0.10690449676496974</v>
      </c>
      <c r="EW37" s="15">
        <v>1.4</v>
      </c>
      <c r="EX37" s="16">
        <f t="shared" ref="EX37:EX48" si="342">(EU37/100)*(EV37^2)*EW37</f>
        <v>0</v>
      </c>
    </row>
    <row r="38" spans="2:154" x14ac:dyDescent="0.25">
      <c r="B38" s="33">
        <f t="shared" si="169"/>
        <v>37.5</v>
      </c>
      <c r="C38" s="29">
        <f t="shared" si="169"/>
        <v>93</v>
      </c>
      <c r="D38" s="14">
        <f t="shared" si="256"/>
        <v>7</v>
      </c>
      <c r="E38" s="30">
        <f t="shared" si="257"/>
        <v>0.13856406460551018</v>
      </c>
      <c r="F38" s="15">
        <v>1.4</v>
      </c>
      <c r="G38" s="16">
        <f t="shared" si="258"/>
        <v>1.8816000000000004E-3</v>
      </c>
      <c r="I38" s="33">
        <f t="shared" ref="I38:J38" si="343">I10</f>
        <v>37.5</v>
      </c>
      <c r="J38" s="29">
        <f t="shared" si="343"/>
        <v>100</v>
      </c>
      <c r="K38" s="14">
        <f t="shared" si="260"/>
        <v>0</v>
      </c>
      <c r="L38" s="30">
        <f t="shared" si="261"/>
        <v>0.13856406460551018</v>
      </c>
      <c r="M38" s="15">
        <v>1.4</v>
      </c>
      <c r="N38" s="16">
        <f t="shared" si="262"/>
        <v>0</v>
      </c>
      <c r="P38" s="33">
        <f t="shared" ref="P38:Q38" si="344">P10</f>
        <v>37.5</v>
      </c>
      <c r="Q38" s="29">
        <f t="shared" si="344"/>
        <v>95</v>
      </c>
      <c r="R38" s="14">
        <f t="shared" si="264"/>
        <v>5</v>
      </c>
      <c r="S38" s="30">
        <f t="shared" si="265"/>
        <v>0.13856406460551018</v>
      </c>
      <c r="T38" s="15">
        <v>1.4</v>
      </c>
      <c r="U38" s="16">
        <f t="shared" si="266"/>
        <v>1.3440000000000001E-3</v>
      </c>
      <c r="W38" s="33">
        <f t="shared" ref="W38:X38" si="345">W10</f>
        <v>37.5</v>
      </c>
      <c r="X38" s="29">
        <f t="shared" si="345"/>
        <v>76</v>
      </c>
      <c r="Y38" s="14">
        <f t="shared" si="268"/>
        <v>13</v>
      </c>
      <c r="Z38" s="30">
        <f t="shared" si="269"/>
        <v>0.13856406460551018</v>
      </c>
      <c r="AA38" s="15">
        <v>1.4</v>
      </c>
      <c r="AB38" s="16">
        <f t="shared" si="270"/>
        <v>3.4944000000000004E-3</v>
      </c>
      <c r="AD38" s="33">
        <f t="shared" ref="AD38:AE38" si="346">AD10</f>
        <v>37.5</v>
      </c>
      <c r="AE38" s="29">
        <f t="shared" si="346"/>
        <v>97</v>
      </c>
      <c r="AF38" s="14">
        <f t="shared" si="272"/>
        <v>3</v>
      </c>
      <c r="AG38" s="30">
        <f t="shared" si="273"/>
        <v>0.13856406460551018</v>
      </c>
      <c r="AH38" s="15">
        <v>1.4</v>
      </c>
      <c r="AI38" s="16">
        <f t="shared" si="274"/>
        <v>8.0639999999999998E-4</v>
      </c>
      <c r="AK38" s="33">
        <f t="shared" ref="AK38:AL38" si="347">AK10</f>
        <v>37.5</v>
      </c>
      <c r="AL38" s="29">
        <f t="shared" si="347"/>
        <v>48</v>
      </c>
      <c r="AM38" s="14">
        <f t="shared" si="276"/>
        <v>0</v>
      </c>
      <c r="AN38" s="30">
        <f t="shared" si="277"/>
        <v>0.13856406460551018</v>
      </c>
      <c r="AO38" s="15">
        <v>1.4</v>
      </c>
      <c r="AP38" s="16">
        <f t="shared" si="278"/>
        <v>0</v>
      </c>
      <c r="AR38" s="33">
        <f t="shared" ref="AR38:AS38" si="348">AR10</f>
        <v>37.5</v>
      </c>
      <c r="AS38" s="29">
        <f t="shared" si="348"/>
        <v>100</v>
      </c>
      <c r="AT38" s="14">
        <f t="shared" si="280"/>
        <v>0</v>
      </c>
      <c r="AU38" s="30">
        <f t="shared" si="281"/>
        <v>0.13856406460551018</v>
      </c>
      <c r="AV38" s="15">
        <v>1.4</v>
      </c>
      <c r="AW38" s="16">
        <f t="shared" si="282"/>
        <v>0</v>
      </c>
      <c r="AY38" s="33">
        <f t="shared" ref="AY38:AZ38" si="349">AY10</f>
        <v>37.5</v>
      </c>
      <c r="AZ38" s="29">
        <f t="shared" si="349"/>
        <v>100</v>
      </c>
      <c r="BA38" s="14">
        <f t="shared" si="284"/>
        <v>0</v>
      </c>
      <c r="BB38" s="30">
        <f t="shared" si="285"/>
        <v>0.13856406460551018</v>
      </c>
      <c r="BC38" s="15">
        <v>1.4</v>
      </c>
      <c r="BD38" s="16">
        <f t="shared" si="286"/>
        <v>0</v>
      </c>
      <c r="BF38" s="33">
        <f t="shared" ref="BF38:BG38" si="350">BF10</f>
        <v>37.5</v>
      </c>
      <c r="BG38" s="29">
        <f t="shared" si="350"/>
        <v>96</v>
      </c>
      <c r="BH38" s="14">
        <f t="shared" si="288"/>
        <v>4</v>
      </c>
      <c r="BI38" s="30">
        <f t="shared" si="289"/>
        <v>0.13856406460551018</v>
      </c>
      <c r="BJ38" s="15">
        <v>1.4</v>
      </c>
      <c r="BK38" s="16">
        <f t="shared" si="290"/>
        <v>1.0752000000000001E-3</v>
      </c>
      <c r="BM38" s="33">
        <f t="shared" ref="BM38:BN38" si="351">BM10</f>
        <v>37.5</v>
      </c>
      <c r="BN38" s="29">
        <f t="shared" si="351"/>
        <v>100</v>
      </c>
      <c r="BO38" s="14">
        <f t="shared" si="292"/>
        <v>0</v>
      </c>
      <c r="BP38" s="30">
        <f t="shared" si="293"/>
        <v>0.13856406460551018</v>
      </c>
      <c r="BQ38" s="15">
        <v>1.4</v>
      </c>
      <c r="BR38" s="16">
        <f t="shared" si="294"/>
        <v>0</v>
      </c>
      <c r="BT38" s="33">
        <f t="shared" ref="BT38:BU38" si="352">BT10</f>
        <v>37.5</v>
      </c>
      <c r="BU38" s="29">
        <f t="shared" si="352"/>
        <v>100</v>
      </c>
      <c r="BV38" s="14">
        <f t="shared" si="296"/>
        <v>0</v>
      </c>
      <c r="BW38" s="30">
        <f t="shared" si="297"/>
        <v>0.13856406460551018</v>
      </c>
      <c r="BX38" s="15">
        <v>1.4</v>
      </c>
      <c r="BY38" s="16">
        <f t="shared" si="298"/>
        <v>0</v>
      </c>
      <c r="CA38" s="33">
        <f t="shared" ref="CA38:CB38" si="353">CA10</f>
        <v>37.5</v>
      </c>
      <c r="CB38" s="29">
        <f t="shared" si="353"/>
        <v>100</v>
      </c>
      <c r="CC38" s="14">
        <f t="shared" si="300"/>
        <v>0</v>
      </c>
      <c r="CD38" s="30">
        <f t="shared" si="301"/>
        <v>0.13856406460551018</v>
      </c>
      <c r="CE38" s="15">
        <v>1.4</v>
      </c>
      <c r="CF38" s="16">
        <f t="shared" si="302"/>
        <v>0</v>
      </c>
      <c r="CH38" s="33">
        <f t="shared" ref="CH38:CI38" si="354">CH10</f>
        <v>37.5</v>
      </c>
      <c r="CI38" s="29">
        <f t="shared" si="354"/>
        <v>100</v>
      </c>
      <c r="CJ38" s="14">
        <f t="shared" si="304"/>
        <v>0</v>
      </c>
      <c r="CK38" s="30">
        <f t="shared" si="305"/>
        <v>0.13856406460551018</v>
      </c>
      <c r="CL38" s="15">
        <v>1.4</v>
      </c>
      <c r="CM38" s="16">
        <f t="shared" si="306"/>
        <v>0</v>
      </c>
      <c r="CO38" s="33">
        <f t="shared" ref="CO38:CP38" si="355">CO10</f>
        <v>37.5</v>
      </c>
      <c r="CP38" s="29">
        <f t="shared" si="355"/>
        <v>96</v>
      </c>
      <c r="CQ38" s="14">
        <f t="shared" si="308"/>
        <v>4</v>
      </c>
      <c r="CR38" s="30">
        <f t="shared" si="309"/>
        <v>0.13856406460551018</v>
      </c>
      <c r="CS38" s="15">
        <v>1.4</v>
      </c>
      <c r="CT38" s="16">
        <f t="shared" si="310"/>
        <v>1.0752000000000001E-3</v>
      </c>
      <c r="CV38" s="33">
        <f t="shared" ref="CV38:CW38" si="356">CV10</f>
        <v>37.5</v>
      </c>
      <c r="CW38" s="29">
        <f t="shared" si="356"/>
        <v>80</v>
      </c>
      <c r="CX38" s="14">
        <f t="shared" si="312"/>
        <v>20</v>
      </c>
      <c r="CY38" s="30">
        <f t="shared" si="313"/>
        <v>0.13856406460551018</v>
      </c>
      <c r="CZ38" s="15">
        <v>1.4</v>
      </c>
      <c r="DA38" s="16">
        <f t="shared" si="314"/>
        <v>5.3760000000000006E-3</v>
      </c>
      <c r="DC38" s="33">
        <f t="shared" ref="DC38:DD38" si="357">DC10</f>
        <v>37.5</v>
      </c>
      <c r="DD38" s="29">
        <f t="shared" si="357"/>
        <v>100</v>
      </c>
      <c r="DE38" s="14">
        <f t="shared" si="316"/>
        <v>0</v>
      </c>
      <c r="DF38" s="30">
        <f t="shared" si="317"/>
        <v>0.13856406460551018</v>
      </c>
      <c r="DG38" s="15">
        <v>1.4</v>
      </c>
      <c r="DH38" s="16">
        <f t="shared" si="318"/>
        <v>0</v>
      </c>
      <c r="DJ38" s="33">
        <f t="shared" ref="DJ38:DK38" si="358">DJ10</f>
        <v>37.5</v>
      </c>
      <c r="DK38" s="29">
        <f t="shared" si="358"/>
        <v>100</v>
      </c>
      <c r="DL38" s="14">
        <f t="shared" si="320"/>
        <v>0</v>
      </c>
      <c r="DM38" s="30">
        <f t="shared" si="321"/>
        <v>0.13856406460551018</v>
      </c>
      <c r="DN38" s="15">
        <v>1.4</v>
      </c>
      <c r="DO38" s="16">
        <f t="shared" si="322"/>
        <v>0</v>
      </c>
      <c r="DQ38" s="33">
        <f t="shared" ref="DQ38:DR38" si="359">DQ10</f>
        <v>37.5</v>
      </c>
      <c r="DR38" s="29">
        <f t="shared" si="359"/>
        <v>100</v>
      </c>
      <c r="DS38" s="14">
        <f t="shared" si="324"/>
        <v>0</v>
      </c>
      <c r="DT38" s="30">
        <f t="shared" si="325"/>
        <v>0.13856406460551018</v>
      </c>
      <c r="DU38" s="15">
        <v>1.4</v>
      </c>
      <c r="DV38" s="16">
        <f t="shared" si="326"/>
        <v>0</v>
      </c>
      <c r="DX38" s="33">
        <f t="shared" ref="DX38:DY38" si="360">DX10</f>
        <v>37.5</v>
      </c>
      <c r="DY38" s="29">
        <f t="shared" si="360"/>
        <v>100</v>
      </c>
      <c r="DZ38" s="14">
        <f t="shared" si="328"/>
        <v>0</v>
      </c>
      <c r="EA38" s="30">
        <f t="shared" si="329"/>
        <v>0.13856406460551018</v>
      </c>
      <c r="EB38" s="15">
        <v>1.4</v>
      </c>
      <c r="EC38" s="16">
        <f t="shared" si="330"/>
        <v>0</v>
      </c>
      <c r="EE38" s="33">
        <f t="shared" ref="EE38:EF38" si="361">EE10</f>
        <v>37.5</v>
      </c>
      <c r="EF38" s="29">
        <f t="shared" si="361"/>
        <v>100</v>
      </c>
      <c r="EG38" s="14">
        <f t="shared" si="332"/>
        <v>0</v>
      </c>
      <c r="EH38" s="30">
        <f t="shared" si="333"/>
        <v>0.13856406460551018</v>
      </c>
      <c r="EI38" s="15">
        <v>1.4</v>
      </c>
      <c r="EJ38" s="16">
        <f t="shared" si="334"/>
        <v>0</v>
      </c>
      <c r="EL38" s="33">
        <f t="shared" ref="EL38:EM38" si="362">EL10</f>
        <v>37.5</v>
      </c>
      <c r="EM38" s="29">
        <f t="shared" si="362"/>
        <v>100</v>
      </c>
      <c r="EN38" s="14">
        <f t="shared" si="336"/>
        <v>0</v>
      </c>
      <c r="EO38" s="30">
        <f t="shared" si="337"/>
        <v>0.13856406460551018</v>
      </c>
      <c r="EP38" s="15">
        <v>1.4</v>
      </c>
      <c r="EQ38" s="16">
        <f t="shared" si="338"/>
        <v>0</v>
      </c>
      <c r="ES38" s="33">
        <f t="shared" ref="ES38:ET38" si="363">ES10</f>
        <v>37.5</v>
      </c>
      <c r="ET38" s="29">
        <f t="shared" si="363"/>
        <v>100</v>
      </c>
      <c r="EU38" s="14">
        <f t="shared" si="340"/>
        <v>0</v>
      </c>
      <c r="EV38" s="30">
        <f t="shared" si="341"/>
        <v>0.13856406460551018</v>
      </c>
      <c r="EW38" s="15">
        <v>1.4</v>
      </c>
      <c r="EX38" s="16">
        <f t="shared" si="342"/>
        <v>0</v>
      </c>
    </row>
    <row r="39" spans="2:154" x14ac:dyDescent="0.25">
      <c r="B39" s="33">
        <f t="shared" si="169"/>
        <v>30</v>
      </c>
      <c r="C39" s="29">
        <f t="shared" si="169"/>
        <v>93</v>
      </c>
      <c r="D39" s="14">
        <f t="shared" si="256"/>
        <v>0</v>
      </c>
      <c r="E39" s="30">
        <f t="shared" si="257"/>
        <v>0.17888543819998318</v>
      </c>
      <c r="F39" s="15">
        <v>1.4</v>
      </c>
      <c r="G39" s="16">
        <f t="shared" si="258"/>
        <v>0</v>
      </c>
      <c r="I39" s="33">
        <f t="shared" ref="I39:J39" si="364">I11</f>
        <v>30</v>
      </c>
      <c r="J39" s="29">
        <f t="shared" si="364"/>
        <v>100</v>
      </c>
      <c r="K39" s="14">
        <f t="shared" si="260"/>
        <v>0</v>
      </c>
      <c r="L39" s="30">
        <f t="shared" si="261"/>
        <v>0.17888543819998318</v>
      </c>
      <c r="M39" s="15">
        <v>1.4</v>
      </c>
      <c r="N39" s="16">
        <f t="shared" si="262"/>
        <v>0</v>
      </c>
      <c r="P39" s="33">
        <f t="shared" ref="P39:Q39" si="365">P11</f>
        <v>30</v>
      </c>
      <c r="Q39" s="29">
        <f t="shared" si="365"/>
        <v>100</v>
      </c>
      <c r="R39" s="14">
        <f t="shared" si="264"/>
        <v>-5</v>
      </c>
      <c r="S39" s="30">
        <f t="shared" si="265"/>
        <v>0.17888543819998318</v>
      </c>
      <c r="T39" s="15">
        <v>1.4</v>
      </c>
      <c r="U39" s="16">
        <f t="shared" si="266"/>
        <v>-2.2399999999999998E-3</v>
      </c>
      <c r="W39" s="33">
        <f t="shared" ref="W39:X39" si="366">W11</f>
        <v>30</v>
      </c>
      <c r="X39" s="29">
        <f t="shared" si="366"/>
        <v>100</v>
      </c>
      <c r="Y39" s="14">
        <f t="shared" si="268"/>
        <v>-24</v>
      </c>
      <c r="Z39" s="30">
        <f t="shared" si="269"/>
        <v>0.17888543819998318</v>
      </c>
      <c r="AA39" s="15">
        <v>1.4</v>
      </c>
      <c r="AB39" s="16">
        <f t="shared" si="270"/>
        <v>-1.0751999999999999E-2</v>
      </c>
      <c r="AD39" s="33">
        <f t="shared" ref="AD39:AE39" si="367">AD11</f>
        <v>30</v>
      </c>
      <c r="AE39" s="29">
        <f t="shared" si="367"/>
        <v>100</v>
      </c>
      <c r="AF39" s="14">
        <f t="shared" si="272"/>
        <v>-3</v>
      </c>
      <c r="AG39" s="30">
        <f t="shared" si="273"/>
        <v>0.17888543819998318</v>
      </c>
      <c r="AH39" s="15">
        <v>1.4</v>
      </c>
      <c r="AI39" s="16">
        <f t="shared" si="274"/>
        <v>-1.3439999999999999E-3</v>
      </c>
      <c r="AK39" s="33">
        <f t="shared" ref="AK39:AL39" si="368">AK11</f>
        <v>30</v>
      </c>
      <c r="AL39" s="29">
        <f t="shared" si="368"/>
        <v>56</v>
      </c>
      <c r="AM39" s="14">
        <f t="shared" si="276"/>
        <v>-8</v>
      </c>
      <c r="AN39" s="30">
        <f t="shared" si="277"/>
        <v>0.17888543819998318</v>
      </c>
      <c r="AO39" s="15">
        <v>1.4</v>
      </c>
      <c r="AP39" s="16">
        <f t="shared" si="278"/>
        <v>-3.5839999999999999E-3</v>
      </c>
      <c r="AR39" s="33">
        <f t="shared" ref="AR39:AS39" si="369">AR11</f>
        <v>30</v>
      </c>
      <c r="AS39" s="29">
        <f t="shared" si="369"/>
        <v>100</v>
      </c>
      <c r="AT39" s="14">
        <f t="shared" si="280"/>
        <v>0</v>
      </c>
      <c r="AU39" s="30">
        <f t="shared" si="281"/>
        <v>0.17888543819998318</v>
      </c>
      <c r="AV39" s="15">
        <v>1.4</v>
      </c>
      <c r="AW39" s="16">
        <f t="shared" si="282"/>
        <v>0</v>
      </c>
      <c r="AY39" s="33">
        <f t="shared" ref="AY39:AZ39" si="370">AY11</f>
        <v>30</v>
      </c>
      <c r="AZ39" s="29">
        <f t="shared" si="370"/>
        <v>100</v>
      </c>
      <c r="BA39" s="14">
        <f t="shared" si="284"/>
        <v>0</v>
      </c>
      <c r="BB39" s="30">
        <f t="shared" si="285"/>
        <v>0.17888543819998318</v>
      </c>
      <c r="BC39" s="15">
        <v>1.4</v>
      </c>
      <c r="BD39" s="16">
        <f t="shared" si="286"/>
        <v>0</v>
      </c>
      <c r="BF39" s="33">
        <f t="shared" ref="BF39:BG39" si="371">BF11</f>
        <v>30</v>
      </c>
      <c r="BG39" s="29">
        <f t="shared" si="371"/>
        <v>100</v>
      </c>
      <c r="BH39" s="14">
        <f t="shared" si="288"/>
        <v>-4</v>
      </c>
      <c r="BI39" s="30">
        <f t="shared" si="289"/>
        <v>0.17888543819998318</v>
      </c>
      <c r="BJ39" s="15">
        <v>1.4</v>
      </c>
      <c r="BK39" s="16">
        <f t="shared" si="290"/>
        <v>-1.792E-3</v>
      </c>
      <c r="BM39" s="33">
        <f t="shared" ref="BM39:BN39" si="372">BM11</f>
        <v>30</v>
      </c>
      <c r="BN39" s="29">
        <f t="shared" si="372"/>
        <v>100</v>
      </c>
      <c r="BO39" s="14">
        <f t="shared" si="292"/>
        <v>0</v>
      </c>
      <c r="BP39" s="30">
        <f t="shared" si="293"/>
        <v>0.17888543819998318</v>
      </c>
      <c r="BQ39" s="15">
        <v>1.4</v>
      </c>
      <c r="BR39" s="16">
        <f t="shared" si="294"/>
        <v>0</v>
      </c>
      <c r="BT39" s="33">
        <f t="shared" ref="BT39:BU39" si="373">BT11</f>
        <v>30</v>
      </c>
      <c r="BU39" s="29">
        <f t="shared" si="373"/>
        <v>100</v>
      </c>
      <c r="BV39" s="14">
        <f t="shared" si="296"/>
        <v>0</v>
      </c>
      <c r="BW39" s="30">
        <f t="shared" si="297"/>
        <v>0.17888543819998318</v>
      </c>
      <c r="BX39" s="15">
        <v>1.4</v>
      </c>
      <c r="BY39" s="16">
        <f t="shared" si="298"/>
        <v>0</v>
      </c>
      <c r="CA39" s="33">
        <f t="shared" ref="CA39:CB39" si="374">CA11</f>
        <v>30</v>
      </c>
      <c r="CB39" s="29">
        <f t="shared" si="374"/>
        <v>100</v>
      </c>
      <c r="CC39" s="14">
        <f t="shared" si="300"/>
        <v>0</v>
      </c>
      <c r="CD39" s="30">
        <f t="shared" si="301"/>
        <v>0.17888543819998318</v>
      </c>
      <c r="CE39" s="15">
        <v>1.4</v>
      </c>
      <c r="CF39" s="16">
        <f t="shared" si="302"/>
        <v>0</v>
      </c>
      <c r="CH39" s="33">
        <f t="shared" ref="CH39:CI39" si="375">CH11</f>
        <v>30</v>
      </c>
      <c r="CI39" s="29">
        <f t="shared" si="375"/>
        <v>100</v>
      </c>
      <c r="CJ39" s="14">
        <f t="shared" si="304"/>
        <v>0</v>
      </c>
      <c r="CK39" s="30">
        <f t="shared" si="305"/>
        <v>0.17888543819998318</v>
      </c>
      <c r="CL39" s="15">
        <v>1.4</v>
      </c>
      <c r="CM39" s="16">
        <f t="shared" si="306"/>
        <v>0</v>
      </c>
      <c r="CO39" s="33">
        <f t="shared" ref="CO39:CP39" si="376">CO11</f>
        <v>30</v>
      </c>
      <c r="CP39" s="29">
        <f t="shared" si="376"/>
        <v>100</v>
      </c>
      <c r="CQ39" s="14">
        <f t="shared" si="308"/>
        <v>-4</v>
      </c>
      <c r="CR39" s="30">
        <f t="shared" si="309"/>
        <v>0.17888543819998318</v>
      </c>
      <c r="CS39" s="15">
        <v>1.4</v>
      </c>
      <c r="CT39" s="16">
        <f t="shared" si="310"/>
        <v>-1.792E-3</v>
      </c>
      <c r="CV39" s="33">
        <f t="shared" ref="CV39:CW39" si="377">CV11</f>
        <v>30</v>
      </c>
      <c r="CW39" s="29">
        <f t="shared" si="377"/>
        <v>100</v>
      </c>
      <c r="CX39" s="14">
        <f t="shared" si="312"/>
        <v>-20</v>
      </c>
      <c r="CY39" s="30">
        <f t="shared" si="313"/>
        <v>0.17888543819998318</v>
      </c>
      <c r="CZ39" s="15">
        <v>1.4</v>
      </c>
      <c r="DA39" s="16">
        <f t="shared" si="314"/>
        <v>-8.9599999999999992E-3</v>
      </c>
      <c r="DC39" s="33">
        <f t="shared" ref="DC39:DD39" si="378">DC11</f>
        <v>30</v>
      </c>
      <c r="DD39" s="29">
        <f t="shared" si="378"/>
        <v>100</v>
      </c>
      <c r="DE39" s="14">
        <f t="shared" si="316"/>
        <v>0</v>
      </c>
      <c r="DF39" s="30">
        <f t="shared" si="317"/>
        <v>0.17888543819998318</v>
      </c>
      <c r="DG39" s="15">
        <v>1.4</v>
      </c>
      <c r="DH39" s="16">
        <f t="shared" si="318"/>
        <v>0</v>
      </c>
      <c r="DJ39" s="33">
        <f t="shared" ref="DJ39:DK39" si="379">DJ11</f>
        <v>30</v>
      </c>
      <c r="DK39" s="29">
        <f t="shared" si="379"/>
        <v>100</v>
      </c>
      <c r="DL39" s="14">
        <f t="shared" si="320"/>
        <v>0</v>
      </c>
      <c r="DM39" s="30">
        <f t="shared" si="321"/>
        <v>0.17888543819998318</v>
      </c>
      <c r="DN39" s="15">
        <v>1.4</v>
      </c>
      <c r="DO39" s="16">
        <f t="shared" si="322"/>
        <v>0</v>
      </c>
      <c r="DQ39" s="33">
        <f t="shared" ref="DQ39:DR39" si="380">DQ11</f>
        <v>30</v>
      </c>
      <c r="DR39" s="29">
        <f t="shared" si="380"/>
        <v>100</v>
      </c>
      <c r="DS39" s="14">
        <f t="shared" si="324"/>
        <v>0</v>
      </c>
      <c r="DT39" s="30">
        <f t="shared" si="325"/>
        <v>0.17888543819998318</v>
      </c>
      <c r="DU39" s="15">
        <v>1.4</v>
      </c>
      <c r="DV39" s="16">
        <f t="shared" si="326"/>
        <v>0</v>
      </c>
      <c r="DX39" s="33">
        <f t="shared" ref="DX39:DY39" si="381">DX11</f>
        <v>30</v>
      </c>
      <c r="DY39" s="29">
        <f t="shared" si="381"/>
        <v>100</v>
      </c>
      <c r="DZ39" s="14">
        <f t="shared" si="328"/>
        <v>0</v>
      </c>
      <c r="EA39" s="30">
        <f t="shared" si="329"/>
        <v>0.17888543819998318</v>
      </c>
      <c r="EB39" s="15">
        <v>1.4</v>
      </c>
      <c r="EC39" s="16">
        <f t="shared" si="330"/>
        <v>0</v>
      </c>
      <c r="EE39" s="33">
        <f t="shared" ref="EE39:EF39" si="382">EE11</f>
        <v>30</v>
      </c>
      <c r="EF39" s="29">
        <f t="shared" si="382"/>
        <v>100</v>
      </c>
      <c r="EG39" s="14">
        <f t="shared" si="332"/>
        <v>0</v>
      </c>
      <c r="EH39" s="30">
        <f t="shared" si="333"/>
        <v>0.17888543819998318</v>
      </c>
      <c r="EI39" s="15">
        <v>1.4</v>
      </c>
      <c r="EJ39" s="16">
        <f t="shared" si="334"/>
        <v>0</v>
      </c>
      <c r="EL39" s="33">
        <f t="shared" ref="EL39:EM39" si="383">EL11</f>
        <v>30</v>
      </c>
      <c r="EM39" s="29">
        <f t="shared" si="383"/>
        <v>100</v>
      </c>
      <c r="EN39" s="14">
        <f t="shared" si="336"/>
        <v>0</v>
      </c>
      <c r="EO39" s="30">
        <f t="shared" si="337"/>
        <v>0.17888543819998318</v>
      </c>
      <c r="EP39" s="15">
        <v>1.4</v>
      </c>
      <c r="EQ39" s="16">
        <f t="shared" si="338"/>
        <v>0</v>
      </c>
      <c r="ES39" s="33">
        <f t="shared" ref="ES39:ET39" si="384">ES11</f>
        <v>30</v>
      </c>
      <c r="ET39" s="29">
        <f t="shared" si="384"/>
        <v>100</v>
      </c>
      <c r="EU39" s="14">
        <f t="shared" si="340"/>
        <v>0</v>
      </c>
      <c r="EV39" s="30">
        <f t="shared" si="341"/>
        <v>0.17888543819998318</v>
      </c>
      <c r="EW39" s="15">
        <v>1.4</v>
      </c>
      <c r="EX39" s="16">
        <f t="shared" si="342"/>
        <v>0</v>
      </c>
    </row>
    <row r="40" spans="2:154" x14ac:dyDescent="0.25">
      <c r="B40" s="33">
        <f t="shared" si="169"/>
        <v>28</v>
      </c>
      <c r="C40" s="29">
        <f t="shared" si="169"/>
        <v>93</v>
      </c>
      <c r="D40" s="14">
        <f t="shared" si="256"/>
        <v>0</v>
      </c>
      <c r="E40" s="30">
        <f t="shared" si="257"/>
        <v>0.20701966780270628</v>
      </c>
      <c r="F40" s="15">
        <v>1.4</v>
      </c>
      <c r="G40" s="16">
        <f t="shared" si="258"/>
        <v>0</v>
      </c>
      <c r="I40" s="33">
        <f t="shared" ref="I40:J40" si="385">I12</f>
        <v>28</v>
      </c>
      <c r="J40" s="29">
        <f t="shared" si="385"/>
        <v>93</v>
      </c>
      <c r="K40" s="14">
        <f t="shared" si="260"/>
        <v>7</v>
      </c>
      <c r="L40" s="30">
        <f t="shared" si="261"/>
        <v>0.20701966780270628</v>
      </c>
      <c r="M40" s="15">
        <v>1.4</v>
      </c>
      <c r="N40" s="16">
        <f t="shared" si="262"/>
        <v>4.2000000000000006E-3</v>
      </c>
      <c r="P40" s="33">
        <f t="shared" ref="P40:Q40" si="386">P12</f>
        <v>28</v>
      </c>
      <c r="Q40" s="29">
        <f t="shared" si="386"/>
        <v>89</v>
      </c>
      <c r="R40" s="14">
        <f t="shared" si="264"/>
        <v>11</v>
      </c>
      <c r="S40" s="30">
        <f t="shared" si="265"/>
        <v>0.20701966780270628</v>
      </c>
      <c r="T40" s="15">
        <v>1.4</v>
      </c>
      <c r="U40" s="16">
        <f t="shared" si="266"/>
        <v>6.6000000000000008E-3</v>
      </c>
      <c r="W40" s="33">
        <f t="shared" ref="W40:X40" si="387">W12</f>
        <v>28</v>
      </c>
      <c r="X40" s="29">
        <f t="shared" si="387"/>
        <v>71</v>
      </c>
      <c r="Y40" s="14">
        <f t="shared" si="268"/>
        <v>29</v>
      </c>
      <c r="Z40" s="30">
        <f t="shared" si="269"/>
        <v>0.20701966780270628</v>
      </c>
      <c r="AA40" s="15">
        <v>1.4</v>
      </c>
      <c r="AB40" s="16">
        <f t="shared" si="270"/>
        <v>1.7399999999999999E-2</v>
      </c>
      <c r="AD40" s="33">
        <f t="shared" ref="AD40:AE40" si="388">AD12</f>
        <v>28</v>
      </c>
      <c r="AE40" s="29">
        <f t="shared" si="388"/>
        <v>89</v>
      </c>
      <c r="AF40" s="14">
        <f t="shared" si="272"/>
        <v>11</v>
      </c>
      <c r="AG40" s="30">
        <f t="shared" si="273"/>
        <v>0.20701966780270628</v>
      </c>
      <c r="AH40" s="15">
        <v>1.4</v>
      </c>
      <c r="AI40" s="16">
        <f t="shared" si="274"/>
        <v>6.6000000000000008E-3</v>
      </c>
      <c r="AK40" s="33">
        <f t="shared" ref="AK40:AL40" si="389">AK12</f>
        <v>28</v>
      </c>
      <c r="AL40" s="29">
        <f t="shared" si="389"/>
        <v>48</v>
      </c>
      <c r="AM40" s="14">
        <f t="shared" si="276"/>
        <v>8</v>
      </c>
      <c r="AN40" s="30">
        <f t="shared" si="277"/>
        <v>0.20701966780270628</v>
      </c>
      <c r="AO40" s="15">
        <v>1.4</v>
      </c>
      <c r="AP40" s="16">
        <f t="shared" si="278"/>
        <v>4.8000000000000004E-3</v>
      </c>
      <c r="AR40" s="33">
        <f t="shared" ref="AR40:AS40" si="390">AR12</f>
        <v>28</v>
      </c>
      <c r="AS40" s="29">
        <f t="shared" si="390"/>
        <v>100</v>
      </c>
      <c r="AT40" s="14">
        <f t="shared" si="280"/>
        <v>0</v>
      </c>
      <c r="AU40" s="30">
        <f t="shared" si="281"/>
        <v>0.20701966780270628</v>
      </c>
      <c r="AV40" s="15">
        <v>1.4</v>
      </c>
      <c r="AW40" s="16">
        <f t="shared" si="282"/>
        <v>0</v>
      </c>
      <c r="AY40" s="33">
        <f t="shared" ref="AY40:AZ40" si="391">AY12</f>
        <v>28</v>
      </c>
      <c r="AZ40" s="29">
        <f t="shared" si="391"/>
        <v>100</v>
      </c>
      <c r="BA40" s="14">
        <f t="shared" si="284"/>
        <v>0</v>
      </c>
      <c r="BB40" s="30">
        <f t="shared" si="285"/>
        <v>0.20701966780270628</v>
      </c>
      <c r="BC40" s="15">
        <v>1.4</v>
      </c>
      <c r="BD40" s="16">
        <f t="shared" si="286"/>
        <v>0</v>
      </c>
      <c r="BF40" s="33">
        <f t="shared" ref="BF40:BG40" si="392">BF12</f>
        <v>28</v>
      </c>
      <c r="BG40" s="29">
        <f t="shared" si="392"/>
        <v>96</v>
      </c>
      <c r="BH40" s="14">
        <f t="shared" si="288"/>
        <v>4</v>
      </c>
      <c r="BI40" s="30">
        <f t="shared" si="289"/>
        <v>0.20701966780270628</v>
      </c>
      <c r="BJ40" s="15">
        <v>1.4</v>
      </c>
      <c r="BK40" s="16">
        <f t="shared" si="290"/>
        <v>2.4000000000000002E-3</v>
      </c>
      <c r="BM40" s="33">
        <f t="shared" ref="BM40:BN40" si="393">BM12</f>
        <v>28</v>
      </c>
      <c r="BN40" s="29">
        <f t="shared" si="393"/>
        <v>100</v>
      </c>
      <c r="BO40" s="14">
        <f t="shared" si="292"/>
        <v>0</v>
      </c>
      <c r="BP40" s="30">
        <f t="shared" si="293"/>
        <v>0.20701966780270628</v>
      </c>
      <c r="BQ40" s="15">
        <v>1.4</v>
      </c>
      <c r="BR40" s="16">
        <f t="shared" si="294"/>
        <v>0</v>
      </c>
      <c r="BT40" s="33">
        <f t="shared" ref="BT40:BU40" si="394">BT12</f>
        <v>28</v>
      </c>
      <c r="BU40" s="29">
        <f t="shared" si="394"/>
        <v>100</v>
      </c>
      <c r="BV40" s="14">
        <f t="shared" si="296"/>
        <v>0</v>
      </c>
      <c r="BW40" s="30">
        <f t="shared" si="297"/>
        <v>0.20701966780270628</v>
      </c>
      <c r="BX40" s="15">
        <v>1.4</v>
      </c>
      <c r="BY40" s="16">
        <f t="shared" si="298"/>
        <v>0</v>
      </c>
      <c r="CA40" s="33">
        <f t="shared" ref="CA40:CB40" si="395">CA12</f>
        <v>28</v>
      </c>
      <c r="CB40" s="29">
        <f t="shared" si="395"/>
        <v>98</v>
      </c>
      <c r="CC40" s="14">
        <f t="shared" si="300"/>
        <v>2</v>
      </c>
      <c r="CD40" s="30">
        <f t="shared" si="301"/>
        <v>0.20701966780270628</v>
      </c>
      <c r="CE40" s="15">
        <v>1.4</v>
      </c>
      <c r="CF40" s="16">
        <f t="shared" si="302"/>
        <v>1.2000000000000001E-3</v>
      </c>
      <c r="CH40" s="33">
        <f t="shared" ref="CH40:CI40" si="396">CH12</f>
        <v>28</v>
      </c>
      <c r="CI40" s="29">
        <f t="shared" si="396"/>
        <v>100</v>
      </c>
      <c r="CJ40" s="14">
        <f t="shared" si="304"/>
        <v>0</v>
      </c>
      <c r="CK40" s="30">
        <f t="shared" si="305"/>
        <v>0.20701966780270628</v>
      </c>
      <c r="CL40" s="15">
        <v>1.4</v>
      </c>
      <c r="CM40" s="16">
        <f t="shared" si="306"/>
        <v>0</v>
      </c>
      <c r="CO40" s="33">
        <f t="shared" ref="CO40:CP40" si="397">CO12</f>
        <v>28</v>
      </c>
      <c r="CP40" s="29">
        <f t="shared" si="397"/>
        <v>96</v>
      </c>
      <c r="CQ40" s="14">
        <f t="shared" si="308"/>
        <v>4</v>
      </c>
      <c r="CR40" s="30">
        <f t="shared" si="309"/>
        <v>0.20701966780270628</v>
      </c>
      <c r="CS40" s="15">
        <v>1.4</v>
      </c>
      <c r="CT40" s="16">
        <f t="shared" si="310"/>
        <v>2.4000000000000002E-3</v>
      </c>
      <c r="CV40" s="33">
        <f t="shared" ref="CV40:CW40" si="398">CV12</f>
        <v>28</v>
      </c>
      <c r="CW40" s="29">
        <f t="shared" si="398"/>
        <v>60</v>
      </c>
      <c r="CX40" s="14">
        <f t="shared" si="312"/>
        <v>40</v>
      </c>
      <c r="CY40" s="30">
        <f t="shared" si="313"/>
        <v>0.20701966780270628</v>
      </c>
      <c r="CZ40" s="15">
        <v>1.4</v>
      </c>
      <c r="DA40" s="16">
        <f t="shared" si="314"/>
        <v>2.4000000000000004E-2</v>
      </c>
      <c r="DC40" s="33">
        <f t="shared" ref="DC40:DD40" si="399">DC12</f>
        <v>28</v>
      </c>
      <c r="DD40" s="29">
        <f t="shared" si="399"/>
        <v>100</v>
      </c>
      <c r="DE40" s="14">
        <f t="shared" si="316"/>
        <v>0</v>
      </c>
      <c r="DF40" s="30">
        <f t="shared" si="317"/>
        <v>0.20701966780270628</v>
      </c>
      <c r="DG40" s="15">
        <v>1.4</v>
      </c>
      <c r="DH40" s="16">
        <f t="shared" si="318"/>
        <v>0</v>
      </c>
      <c r="DJ40" s="33">
        <f t="shared" ref="DJ40:DK40" si="400">DJ12</f>
        <v>28</v>
      </c>
      <c r="DK40" s="29">
        <f t="shared" si="400"/>
        <v>100</v>
      </c>
      <c r="DL40" s="14">
        <f t="shared" si="320"/>
        <v>0</v>
      </c>
      <c r="DM40" s="30">
        <f t="shared" si="321"/>
        <v>0.20701966780270628</v>
      </c>
      <c r="DN40" s="15">
        <v>1.4</v>
      </c>
      <c r="DO40" s="16">
        <f t="shared" si="322"/>
        <v>0</v>
      </c>
      <c r="DQ40" s="33">
        <f t="shared" ref="DQ40:DR40" si="401">DQ12</f>
        <v>28</v>
      </c>
      <c r="DR40" s="29">
        <f t="shared" si="401"/>
        <v>100</v>
      </c>
      <c r="DS40" s="14">
        <f t="shared" si="324"/>
        <v>0</v>
      </c>
      <c r="DT40" s="30">
        <f t="shared" si="325"/>
        <v>0.20701966780270628</v>
      </c>
      <c r="DU40" s="15">
        <v>1.4</v>
      </c>
      <c r="DV40" s="16">
        <f t="shared" si="326"/>
        <v>0</v>
      </c>
      <c r="DX40" s="33">
        <f t="shared" ref="DX40:DY40" si="402">DX12</f>
        <v>28</v>
      </c>
      <c r="DY40" s="29">
        <f t="shared" si="402"/>
        <v>100</v>
      </c>
      <c r="DZ40" s="14">
        <f t="shared" si="328"/>
        <v>0</v>
      </c>
      <c r="EA40" s="30">
        <f t="shared" si="329"/>
        <v>0.20701966780270628</v>
      </c>
      <c r="EB40" s="15">
        <v>1.4</v>
      </c>
      <c r="EC40" s="16">
        <f t="shared" si="330"/>
        <v>0</v>
      </c>
      <c r="EE40" s="33">
        <f t="shared" ref="EE40:EF40" si="403">EE12</f>
        <v>28</v>
      </c>
      <c r="EF40" s="29">
        <f t="shared" si="403"/>
        <v>95</v>
      </c>
      <c r="EG40" s="14">
        <f t="shared" si="332"/>
        <v>5</v>
      </c>
      <c r="EH40" s="30">
        <f t="shared" si="333"/>
        <v>0.20701966780270628</v>
      </c>
      <c r="EI40" s="15">
        <v>1.4</v>
      </c>
      <c r="EJ40" s="16">
        <f t="shared" si="334"/>
        <v>3.0000000000000005E-3</v>
      </c>
      <c r="EL40" s="33">
        <f t="shared" ref="EL40:EM40" si="404">EL12</f>
        <v>28</v>
      </c>
      <c r="EM40" s="29">
        <f t="shared" si="404"/>
        <v>100</v>
      </c>
      <c r="EN40" s="14">
        <f t="shared" si="336"/>
        <v>0</v>
      </c>
      <c r="EO40" s="30">
        <f t="shared" si="337"/>
        <v>0.20701966780270628</v>
      </c>
      <c r="EP40" s="15">
        <v>1.4</v>
      </c>
      <c r="EQ40" s="16">
        <f t="shared" si="338"/>
        <v>0</v>
      </c>
      <c r="ES40" s="33">
        <f t="shared" ref="ES40:ET40" si="405">ES12</f>
        <v>28</v>
      </c>
      <c r="ET40" s="29">
        <f t="shared" si="405"/>
        <v>100</v>
      </c>
      <c r="EU40" s="14">
        <f t="shared" si="340"/>
        <v>0</v>
      </c>
      <c r="EV40" s="30">
        <f t="shared" si="341"/>
        <v>0.20701966780270628</v>
      </c>
      <c r="EW40" s="15">
        <v>1.4</v>
      </c>
      <c r="EX40" s="16">
        <f t="shared" si="342"/>
        <v>0</v>
      </c>
    </row>
    <row r="41" spans="2:154" x14ac:dyDescent="0.25">
      <c r="B41" s="33">
        <f t="shared" si="169"/>
        <v>20</v>
      </c>
      <c r="C41" s="29">
        <f t="shared" si="169"/>
        <v>91</v>
      </c>
      <c r="D41" s="14">
        <f t="shared" si="256"/>
        <v>2</v>
      </c>
      <c r="E41" s="30">
        <f t="shared" si="257"/>
        <v>0.25354627641855498</v>
      </c>
      <c r="F41" s="15">
        <v>1.4</v>
      </c>
      <c r="G41" s="16">
        <f t="shared" si="258"/>
        <v>1.8000000000000002E-3</v>
      </c>
      <c r="I41" s="33">
        <f t="shared" ref="I41:J41" si="406">I13</f>
        <v>20</v>
      </c>
      <c r="J41" s="29">
        <f t="shared" si="406"/>
        <v>76</v>
      </c>
      <c r="K41" s="14">
        <f t="shared" si="260"/>
        <v>17</v>
      </c>
      <c r="L41" s="30">
        <f t="shared" si="261"/>
        <v>0.25354627641855498</v>
      </c>
      <c r="M41" s="15">
        <v>1.4</v>
      </c>
      <c r="N41" s="16">
        <f t="shared" si="262"/>
        <v>1.5300000000000001E-2</v>
      </c>
      <c r="P41" s="33">
        <f t="shared" ref="P41:Q41" si="407">P13</f>
        <v>20</v>
      </c>
      <c r="Q41" s="29">
        <f t="shared" si="407"/>
        <v>76</v>
      </c>
      <c r="R41" s="14">
        <f t="shared" si="264"/>
        <v>13</v>
      </c>
      <c r="S41" s="30">
        <f t="shared" si="265"/>
        <v>0.25354627641855498</v>
      </c>
      <c r="T41" s="15">
        <v>1.4</v>
      </c>
      <c r="U41" s="16">
        <f t="shared" si="266"/>
        <v>1.17E-2</v>
      </c>
      <c r="W41" s="33">
        <f t="shared" ref="W41:X41" si="408">W13</f>
        <v>20</v>
      </c>
      <c r="X41" s="29">
        <f t="shared" si="408"/>
        <v>55</v>
      </c>
      <c r="Y41" s="14">
        <f t="shared" si="268"/>
        <v>16</v>
      </c>
      <c r="Z41" s="30">
        <f t="shared" si="269"/>
        <v>0.25354627641855498</v>
      </c>
      <c r="AA41" s="15">
        <v>1.4</v>
      </c>
      <c r="AB41" s="16">
        <f t="shared" si="270"/>
        <v>1.4400000000000001E-2</v>
      </c>
      <c r="AD41" s="33">
        <f t="shared" ref="AD41:AE41" si="409">AD13</f>
        <v>20</v>
      </c>
      <c r="AE41" s="29">
        <f t="shared" si="409"/>
        <v>84</v>
      </c>
      <c r="AF41" s="14">
        <f t="shared" si="272"/>
        <v>5</v>
      </c>
      <c r="AG41" s="30">
        <f t="shared" si="273"/>
        <v>0.25354627641855498</v>
      </c>
      <c r="AH41" s="15">
        <v>1.4</v>
      </c>
      <c r="AI41" s="16">
        <f t="shared" si="274"/>
        <v>4.5000000000000005E-3</v>
      </c>
      <c r="AK41" s="33">
        <f t="shared" ref="AK41:AL41" si="410">AK13</f>
        <v>20</v>
      </c>
      <c r="AL41" s="29">
        <f t="shared" si="410"/>
        <v>46</v>
      </c>
      <c r="AM41" s="14">
        <f t="shared" si="276"/>
        <v>2</v>
      </c>
      <c r="AN41" s="30">
        <f t="shared" si="277"/>
        <v>0.25354627641855498</v>
      </c>
      <c r="AO41" s="15">
        <v>1.4</v>
      </c>
      <c r="AP41" s="16">
        <f t="shared" si="278"/>
        <v>1.8000000000000002E-3</v>
      </c>
      <c r="AR41" s="33">
        <f t="shared" ref="AR41:AS41" si="411">AR13</f>
        <v>20</v>
      </c>
      <c r="AS41" s="29">
        <f t="shared" si="411"/>
        <v>98</v>
      </c>
      <c r="AT41" s="14">
        <f t="shared" si="280"/>
        <v>2</v>
      </c>
      <c r="AU41" s="30">
        <f t="shared" si="281"/>
        <v>0.25354627641855498</v>
      </c>
      <c r="AV41" s="15">
        <v>1.4</v>
      </c>
      <c r="AW41" s="16">
        <f t="shared" si="282"/>
        <v>1.8000000000000002E-3</v>
      </c>
      <c r="AY41" s="33">
        <f t="shared" ref="AY41:AZ41" si="412">AY13</f>
        <v>20</v>
      </c>
      <c r="AZ41" s="29">
        <f t="shared" si="412"/>
        <v>99</v>
      </c>
      <c r="BA41" s="14">
        <f t="shared" si="284"/>
        <v>1</v>
      </c>
      <c r="BB41" s="30">
        <f t="shared" si="285"/>
        <v>0.25354627641855498</v>
      </c>
      <c r="BC41" s="15">
        <v>1.4</v>
      </c>
      <c r="BD41" s="16">
        <f t="shared" si="286"/>
        <v>9.0000000000000008E-4</v>
      </c>
      <c r="BF41" s="33">
        <f t="shared" ref="BF41:BG41" si="413">BF13</f>
        <v>20</v>
      </c>
      <c r="BG41" s="29">
        <f t="shared" si="413"/>
        <v>92</v>
      </c>
      <c r="BH41" s="14">
        <f t="shared" si="288"/>
        <v>4</v>
      </c>
      <c r="BI41" s="30">
        <f t="shared" si="289"/>
        <v>0.25354627641855498</v>
      </c>
      <c r="BJ41" s="15">
        <v>1.4</v>
      </c>
      <c r="BK41" s="16">
        <f t="shared" si="290"/>
        <v>3.6000000000000003E-3</v>
      </c>
      <c r="BM41" s="33">
        <f t="shared" ref="BM41:BN41" si="414">BM13</f>
        <v>20</v>
      </c>
      <c r="BN41" s="29">
        <f t="shared" si="414"/>
        <v>99</v>
      </c>
      <c r="BO41" s="14">
        <f t="shared" si="292"/>
        <v>1</v>
      </c>
      <c r="BP41" s="30">
        <f t="shared" si="293"/>
        <v>0.25354627641855498</v>
      </c>
      <c r="BQ41" s="15">
        <v>1.4</v>
      </c>
      <c r="BR41" s="16">
        <f t="shared" si="294"/>
        <v>9.0000000000000008E-4</v>
      </c>
      <c r="BT41" s="33">
        <f t="shared" ref="BT41:BU41" si="415">BT13</f>
        <v>20</v>
      </c>
      <c r="BU41" s="29">
        <f t="shared" si="415"/>
        <v>100</v>
      </c>
      <c r="BV41" s="14">
        <f t="shared" si="296"/>
        <v>0</v>
      </c>
      <c r="BW41" s="30">
        <f t="shared" si="297"/>
        <v>0.25354627641855498</v>
      </c>
      <c r="BX41" s="15">
        <v>1.4</v>
      </c>
      <c r="BY41" s="16">
        <f t="shared" si="298"/>
        <v>0</v>
      </c>
      <c r="CA41" s="33">
        <f t="shared" ref="CA41:CB41" si="416">CA13</f>
        <v>20</v>
      </c>
      <c r="CB41" s="29">
        <f t="shared" si="416"/>
        <v>96</v>
      </c>
      <c r="CC41" s="14">
        <f t="shared" si="300"/>
        <v>2</v>
      </c>
      <c r="CD41" s="30">
        <f t="shared" si="301"/>
        <v>0.25354627641855498</v>
      </c>
      <c r="CE41" s="15">
        <v>1.4</v>
      </c>
      <c r="CF41" s="16">
        <f t="shared" si="302"/>
        <v>1.8000000000000002E-3</v>
      </c>
      <c r="CH41" s="33">
        <f t="shared" ref="CH41:CI41" si="417">CH13</f>
        <v>20</v>
      </c>
      <c r="CI41" s="29">
        <f t="shared" si="417"/>
        <v>100</v>
      </c>
      <c r="CJ41" s="14">
        <f t="shared" si="304"/>
        <v>0</v>
      </c>
      <c r="CK41" s="30">
        <f t="shared" si="305"/>
        <v>0.25354627641855498</v>
      </c>
      <c r="CL41" s="15">
        <v>1.4</v>
      </c>
      <c r="CM41" s="16">
        <f t="shared" si="306"/>
        <v>0</v>
      </c>
      <c r="CO41" s="33">
        <f t="shared" ref="CO41:CP41" si="418">CO13</f>
        <v>20</v>
      </c>
      <c r="CP41" s="29">
        <f t="shared" si="418"/>
        <v>96</v>
      </c>
      <c r="CQ41" s="14">
        <f t="shared" si="308"/>
        <v>0</v>
      </c>
      <c r="CR41" s="30">
        <f t="shared" si="309"/>
        <v>0.25354627641855498</v>
      </c>
      <c r="CS41" s="15">
        <v>1.4</v>
      </c>
      <c r="CT41" s="16">
        <f t="shared" si="310"/>
        <v>0</v>
      </c>
      <c r="CV41" s="33">
        <f t="shared" ref="CV41:CW41" si="419">CV13</f>
        <v>20</v>
      </c>
      <c r="CW41" s="29">
        <f t="shared" si="419"/>
        <v>52</v>
      </c>
      <c r="CX41" s="14">
        <f t="shared" si="312"/>
        <v>8</v>
      </c>
      <c r="CY41" s="30">
        <f t="shared" si="313"/>
        <v>0.25354627641855498</v>
      </c>
      <c r="CZ41" s="15">
        <v>1.4</v>
      </c>
      <c r="DA41" s="16">
        <f t="shared" si="314"/>
        <v>7.2000000000000007E-3</v>
      </c>
      <c r="DC41" s="33">
        <f t="shared" ref="DC41:DD41" si="420">DC13</f>
        <v>20</v>
      </c>
      <c r="DD41" s="29">
        <f t="shared" si="420"/>
        <v>94</v>
      </c>
      <c r="DE41" s="14">
        <f t="shared" si="316"/>
        <v>6</v>
      </c>
      <c r="DF41" s="30">
        <f t="shared" si="317"/>
        <v>0.25354627641855498</v>
      </c>
      <c r="DG41" s="15">
        <v>1.4</v>
      </c>
      <c r="DH41" s="16">
        <f t="shared" si="318"/>
        <v>5.4000000000000003E-3</v>
      </c>
      <c r="DJ41" s="33">
        <f t="shared" ref="DJ41:DK41" si="421">DJ13</f>
        <v>20</v>
      </c>
      <c r="DK41" s="29">
        <f t="shared" si="421"/>
        <v>96</v>
      </c>
      <c r="DL41" s="14">
        <f t="shared" si="320"/>
        <v>4</v>
      </c>
      <c r="DM41" s="30">
        <f t="shared" si="321"/>
        <v>0.25354627641855498</v>
      </c>
      <c r="DN41" s="15">
        <v>1.4</v>
      </c>
      <c r="DO41" s="16">
        <f t="shared" si="322"/>
        <v>3.6000000000000003E-3</v>
      </c>
      <c r="DQ41" s="33">
        <f t="shared" ref="DQ41:DR41" si="422">DQ13</f>
        <v>20</v>
      </c>
      <c r="DR41" s="29">
        <f t="shared" si="422"/>
        <v>91</v>
      </c>
      <c r="DS41" s="14">
        <f t="shared" si="324"/>
        <v>9</v>
      </c>
      <c r="DT41" s="30">
        <f t="shared" si="325"/>
        <v>0.25354627641855498</v>
      </c>
      <c r="DU41" s="15">
        <v>1.4</v>
      </c>
      <c r="DV41" s="16">
        <f t="shared" si="326"/>
        <v>8.1000000000000013E-3</v>
      </c>
      <c r="DX41" s="33">
        <f t="shared" ref="DX41:DY41" si="423">DX13</f>
        <v>20</v>
      </c>
      <c r="DY41" s="29">
        <f t="shared" si="423"/>
        <v>95</v>
      </c>
      <c r="DZ41" s="14">
        <f t="shared" si="328"/>
        <v>5</v>
      </c>
      <c r="EA41" s="30">
        <f t="shared" si="329"/>
        <v>0.25354627641855498</v>
      </c>
      <c r="EB41" s="15">
        <v>1.4</v>
      </c>
      <c r="EC41" s="16">
        <f t="shared" si="330"/>
        <v>4.5000000000000005E-3</v>
      </c>
      <c r="EE41" s="33">
        <f t="shared" ref="EE41:EF41" si="424">EE13</f>
        <v>20</v>
      </c>
      <c r="EF41" s="29">
        <f t="shared" si="424"/>
        <v>86</v>
      </c>
      <c r="EG41" s="14">
        <f t="shared" si="332"/>
        <v>9</v>
      </c>
      <c r="EH41" s="30">
        <f t="shared" si="333"/>
        <v>0.25354627641855498</v>
      </c>
      <c r="EI41" s="15">
        <v>1.4</v>
      </c>
      <c r="EJ41" s="16">
        <f t="shared" si="334"/>
        <v>8.1000000000000013E-3</v>
      </c>
      <c r="EL41" s="33">
        <f t="shared" ref="EL41:EM41" si="425">EL13</f>
        <v>20</v>
      </c>
      <c r="EM41" s="29">
        <f t="shared" si="425"/>
        <v>98</v>
      </c>
      <c r="EN41" s="14">
        <f t="shared" si="336"/>
        <v>2</v>
      </c>
      <c r="EO41" s="30">
        <f t="shared" si="337"/>
        <v>0.25354627641855498</v>
      </c>
      <c r="EP41" s="15">
        <v>1.4</v>
      </c>
      <c r="EQ41" s="16">
        <f t="shared" si="338"/>
        <v>1.8000000000000002E-3</v>
      </c>
      <c r="ES41" s="33">
        <f t="shared" ref="ES41:ET41" si="426">ES13</f>
        <v>20</v>
      </c>
      <c r="ET41" s="29">
        <f t="shared" si="426"/>
        <v>99</v>
      </c>
      <c r="EU41" s="14">
        <f t="shared" si="340"/>
        <v>1</v>
      </c>
      <c r="EV41" s="30">
        <f t="shared" si="341"/>
        <v>0.25354627641855498</v>
      </c>
      <c r="EW41" s="15">
        <v>1.4</v>
      </c>
      <c r="EX41" s="16">
        <f t="shared" si="342"/>
        <v>9.0000000000000008E-4</v>
      </c>
    </row>
    <row r="42" spans="2:154" x14ac:dyDescent="0.25">
      <c r="B42" s="33">
        <f t="shared" si="169"/>
        <v>14</v>
      </c>
      <c r="C42" s="29">
        <f t="shared" si="169"/>
        <v>85</v>
      </c>
      <c r="D42" s="14">
        <f t="shared" si="256"/>
        <v>6</v>
      </c>
      <c r="E42" s="30">
        <f t="shared" si="257"/>
        <v>0.35856858280031806</v>
      </c>
      <c r="F42" s="15">
        <v>1.4</v>
      </c>
      <c r="G42" s="16">
        <f t="shared" si="258"/>
        <v>1.0799999999999999E-2</v>
      </c>
      <c r="I42" s="33">
        <f t="shared" ref="I42:J42" si="427">I14</f>
        <v>14</v>
      </c>
      <c r="J42" s="29">
        <f t="shared" si="427"/>
        <v>76</v>
      </c>
      <c r="K42" s="14">
        <f t="shared" si="260"/>
        <v>0</v>
      </c>
      <c r="L42" s="30">
        <f t="shared" si="261"/>
        <v>0.35856858280031806</v>
      </c>
      <c r="M42" s="15">
        <v>1.4</v>
      </c>
      <c r="N42" s="16">
        <f t="shared" si="262"/>
        <v>0</v>
      </c>
      <c r="P42" s="33">
        <f t="shared" ref="P42:Q42" si="428">P14</f>
        <v>14</v>
      </c>
      <c r="Q42" s="29">
        <f t="shared" si="428"/>
        <v>61</v>
      </c>
      <c r="R42" s="14">
        <f t="shared" si="264"/>
        <v>15</v>
      </c>
      <c r="S42" s="30">
        <f t="shared" si="265"/>
        <v>0.35856858280031806</v>
      </c>
      <c r="T42" s="15">
        <v>1.4</v>
      </c>
      <c r="U42" s="16">
        <f t="shared" si="266"/>
        <v>2.6999999999999996E-2</v>
      </c>
      <c r="W42" s="33">
        <f t="shared" ref="W42:X42" si="429">W14</f>
        <v>14</v>
      </c>
      <c r="X42" s="29">
        <f t="shared" si="429"/>
        <v>47</v>
      </c>
      <c r="Y42" s="14">
        <f t="shared" si="268"/>
        <v>8</v>
      </c>
      <c r="Z42" s="30">
        <f t="shared" si="269"/>
        <v>0.35856858280031806</v>
      </c>
      <c r="AA42" s="15">
        <v>1.4</v>
      </c>
      <c r="AB42" s="16">
        <f t="shared" si="270"/>
        <v>1.4399999999999998E-2</v>
      </c>
      <c r="AD42" s="33">
        <f t="shared" ref="AD42:AE42" si="430">AD14</f>
        <v>14</v>
      </c>
      <c r="AE42" s="29">
        <f t="shared" si="430"/>
        <v>84</v>
      </c>
      <c r="AF42" s="14">
        <f t="shared" si="272"/>
        <v>0</v>
      </c>
      <c r="AG42" s="30">
        <f t="shared" si="273"/>
        <v>0.35856858280031806</v>
      </c>
      <c r="AH42" s="15">
        <v>1.4</v>
      </c>
      <c r="AI42" s="16">
        <f t="shared" si="274"/>
        <v>0</v>
      </c>
      <c r="AK42" s="33">
        <f t="shared" ref="AK42:AL42" si="431">AK14</f>
        <v>14</v>
      </c>
      <c r="AL42" s="29">
        <f t="shared" si="431"/>
        <v>44</v>
      </c>
      <c r="AM42" s="14">
        <f t="shared" si="276"/>
        <v>2</v>
      </c>
      <c r="AN42" s="30">
        <f t="shared" si="277"/>
        <v>0.35856858280031806</v>
      </c>
      <c r="AO42" s="15">
        <v>1.4</v>
      </c>
      <c r="AP42" s="16">
        <f t="shared" si="278"/>
        <v>3.5999999999999995E-3</v>
      </c>
      <c r="AR42" s="33">
        <f t="shared" ref="AR42:AS42" si="432">AR14</f>
        <v>14</v>
      </c>
      <c r="AS42" s="29">
        <f t="shared" si="432"/>
        <v>95</v>
      </c>
      <c r="AT42" s="14">
        <f t="shared" si="280"/>
        <v>3</v>
      </c>
      <c r="AU42" s="30">
        <f t="shared" si="281"/>
        <v>0.35856858280031806</v>
      </c>
      <c r="AV42" s="15">
        <v>1.4</v>
      </c>
      <c r="AW42" s="16">
        <f t="shared" si="282"/>
        <v>5.3999999999999994E-3</v>
      </c>
      <c r="AY42" s="33">
        <f t="shared" ref="AY42:AZ42" si="433">AY14</f>
        <v>14</v>
      </c>
      <c r="AZ42" s="29">
        <f t="shared" si="433"/>
        <v>97</v>
      </c>
      <c r="BA42" s="14">
        <f t="shared" si="284"/>
        <v>2</v>
      </c>
      <c r="BB42" s="30">
        <f t="shared" si="285"/>
        <v>0.35856858280031806</v>
      </c>
      <c r="BC42" s="15">
        <v>1.4</v>
      </c>
      <c r="BD42" s="16">
        <f t="shared" si="286"/>
        <v>3.5999999999999995E-3</v>
      </c>
      <c r="BF42" s="33">
        <f t="shared" ref="BF42:BG42" si="434">BF14</f>
        <v>14</v>
      </c>
      <c r="BG42" s="29">
        <f t="shared" si="434"/>
        <v>92</v>
      </c>
      <c r="BH42" s="14">
        <f t="shared" si="288"/>
        <v>0</v>
      </c>
      <c r="BI42" s="30">
        <f t="shared" si="289"/>
        <v>0.35856858280031806</v>
      </c>
      <c r="BJ42" s="15">
        <v>1.4</v>
      </c>
      <c r="BK42" s="16">
        <f t="shared" si="290"/>
        <v>0</v>
      </c>
      <c r="BM42" s="33">
        <f t="shared" ref="BM42:BN42" si="435">BM14</f>
        <v>14</v>
      </c>
      <c r="BN42" s="29">
        <f t="shared" si="435"/>
        <v>90</v>
      </c>
      <c r="BO42" s="14">
        <f t="shared" si="292"/>
        <v>9</v>
      </c>
      <c r="BP42" s="30">
        <f t="shared" si="293"/>
        <v>0.35856858280031806</v>
      </c>
      <c r="BQ42" s="15">
        <v>1.4</v>
      </c>
      <c r="BR42" s="16">
        <f t="shared" si="294"/>
        <v>1.6199999999999996E-2</v>
      </c>
      <c r="BT42" s="33">
        <f t="shared" ref="BT42:BU42" si="436">BT14</f>
        <v>14</v>
      </c>
      <c r="BU42" s="29">
        <f t="shared" si="436"/>
        <v>100</v>
      </c>
      <c r="BV42" s="14">
        <f t="shared" si="296"/>
        <v>0</v>
      </c>
      <c r="BW42" s="30">
        <f t="shared" si="297"/>
        <v>0.35856858280031806</v>
      </c>
      <c r="BX42" s="15">
        <v>1.4</v>
      </c>
      <c r="BY42" s="16">
        <f t="shared" si="298"/>
        <v>0</v>
      </c>
      <c r="CA42" s="33">
        <f t="shared" ref="CA42:CB42" si="437">CA14</f>
        <v>14</v>
      </c>
      <c r="CB42" s="29">
        <f t="shared" si="437"/>
        <v>91</v>
      </c>
      <c r="CC42" s="14">
        <f t="shared" si="300"/>
        <v>5</v>
      </c>
      <c r="CD42" s="30">
        <f t="shared" si="301"/>
        <v>0.35856858280031806</v>
      </c>
      <c r="CE42" s="15">
        <v>1.4</v>
      </c>
      <c r="CF42" s="16">
        <f t="shared" si="302"/>
        <v>8.9999999999999993E-3</v>
      </c>
      <c r="CH42" s="33">
        <f t="shared" ref="CH42:CI42" si="438">CH14</f>
        <v>14</v>
      </c>
      <c r="CI42" s="29">
        <f t="shared" si="438"/>
        <v>100</v>
      </c>
      <c r="CJ42" s="14">
        <f t="shared" si="304"/>
        <v>0</v>
      </c>
      <c r="CK42" s="30">
        <f t="shared" si="305"/>
        <v>0.35856858280031806</v>
      </c>
      <c r="CL42" s="15">
        <v>1.4</v>
      </c>
      <c r="CM42" s="16">
        <f t="shared" si="306"/>
        <v>0</v>
      </c>
      <c r="CO42" s="33">
        <f t="shared" ref="CO42:CP42" si="439">CO14</f>
        <v>14</v>
      </c>
      <c r="CP42" s="29">
        <f t="shared" si="439"/>
        <v>96</v>
      </c>
      <c r="CQ42" s="14">
        <f t="shared" si="308"/>
        <v>0</v>
      </c>
      <c r="CR42" s="30">
        <f t="shared" si="309"/>
        <v>0.35856858280031806</v>
      </c>
      <c r="CS42" s="15">
        <v>1.4</v>
      </c>
      <c r="CT42" s="16">
        <f t="shared" si="310"/>
        <v>0</v>
      </c>
      <c r="CV42" s="33">
        <f t="shared" ref="CV42:CW42" si="440">CV14</f>
        <v>14</v>
      </c>
      <c r="CW42" s="29">
        <f t="shared" si="440"/>
        <v>44</v>
      </c>
      <c r="CX42" s="14">
        <f t="shared" si="312"/>
        <v>8</v>
      </c>
      <c r="CY42" s="30">
        <f t="shared" si="313"/>
        <v>0.35856858280031806</v>
      </c>
      <c r="CZ42" s="15">
        <v>1.4</v>
      </c>
      <c r="DA42" s="16">
        <f t="shared" si="314"/>
        <v>1.4399999999999998E-2</v>
      </c>
      <c r="DC42" s="33">
        <f t="shared" ref="DC42:DD42" si="441">DC14</f>
        <v>14</v>
      </c>
      <c r="DD42" s="29">
        <f t="shared" si="441"/>
        <v>86</v>
      </c>
      <c r="DE42" s="14">
        <f t="shared" si="316"/>
        <v>8</v>
      </c>
      <c r="DF42" s="30">
        <f t="shared" si="317"/>
        <v>0.35856858280031806</v>
      </c>
      <c r="DG42" s="15">
        <v>1.4</v>
      </c>
      <c r="DH42" s="16">
        <f t="shared" si="318"/>
        <v>1.4399999999999998E-2</v>
      </c>
      <c r="DJ42" s="33">
        <f t="shared" ref="DJ42:DK42" si="442">DJ14</f>
        <v>14</v>
      </c>
      <c r="DK42" s="29">
        <f t="shared" si="442"/>
        <v>94</v>
      </c>
      <c r="DL42" s="14">
        <f t="shared" si="320"/>
        <v>2</v>
      </c>
      <c r="DM42" s="30">
        <f t="shared" si="321"/>
        <v>0.35856858280031806</v>
      </c>
      <c r="DN42" s="15">
        <v>1.4</v>
      </c>
      <c r="DO42" s="16">
        <f t="shared" si="322"/>
        <v>3.5999999999999995E-3</v>
      </c>
      <c r="DQ42" s="33">
        <f t="shared" ref="DQ42:DR42" si="443">DQ14</f>
        <v>14</v>
      </c>
      <c r="DR42" s="29">
        <f t="shared" si="443"/>
        <v>80</v>
      </c>
      <c r="DS42" s="14">
        <f t="shared" si="324"/>
        <v>11</v>
      </c>
      <c r="DT42" s="30">
        <f t="shared" si="325"/>
        <v>0.35856858280031806</v>
      </c>
      <c r="DU42" s="15">
        <v>1.4</v>
      </c>
      <c r="DV42" s="16">
        <f t="shared" si="326"/>
        <v>1.9799999999999995E-2</v>
      </c>
      <c r="DX42" s="33">
        <f t="shared" ref="DX42:DY42" si="444">DX14</f>
        <v>14</v>
      </c>
      <c r="DY42" s="29">
        <f t="shared" si="444"/>
        <v>91</v>
      </c>
      <c r="DZ42" s="14">
        <f t="shared" si="328"/>
        <v>4</v>
      </c>
      <c r="EA42" s="30">
        <f t="shared" si="329"/>
        <v>0.35856858280031806</v>
      </c>
      <c r="EB42" s="15">
        <v>1.4</v>
      </c>
      <c r="EC42" s="16">
        <f t="shared" si="330"/>
        <v>7.1999999999999989E-3</v>
      </c>
      <c r="EE42" s="33">
        <f t="shared" ref="EE42:EF42" si="445">EE14</f>
        <v>14</v>
      </c>
      <c r="EF42" s="29">
        <f t="shared" si="445"/>
        <v>79</v>
      </c>
      <c r="EG42" s="14">
        <f t="shared" si="332"/>
        <v>7</v>
      </c>
      <c r="EH42" s="30">
        <f t="shared" si="333"/>
        <v>0.35856858280031806</v>
      </c>
      <c r="EI42" s="15">
        <v>1.4</v>
      </c>
      <c r="EJ42" s="16">
        <f t="shared" si="334"/>
        <v>1.2599999999999998E-2</v>
      </c>
      <c r="EL42" s="33">
        <f t="shared" ref="EL42:EM42" si="446">EL14</f>
        <v>14</v>
      </c>
      <c r="EM42" s="29">
        <f t="shared" si="446"/>
        <v>97</v>
      </c>
      <c r="EN42" s="14">
        <f t="shared" si="336"/>
        <v>1</v>
      </c>
      <c r="EO42" s="30">
        <f t="shared" si="337"/>
        <v>0.35856858280031806</v>
      </c>
      <c r="EP42" s="15">
        <v>1.4</v>
      </c>
      <c r="EQ42" s="16">
        <f t="shared" si="338"/>
        <v>1.7999999999999997E-3</v>
      </c>
      <c r="ES42" s="33">
        <f t="shared" ref="ES42:ET42" si="447">ES14</f>
        <v>14</v>
      </c>
      <c r="ET42" s="29">
        <f t="shared" si="447"/>
        <v>95</v>
      </c>
      <c r="EU42" s="14">
        <f t="shared" si="340"/>
        <v>4</v>
      </c>
      <c r="EV42" s="30">
        <f t="shared" si="341"/>
        <v>0.35856858280031806</v>
      </c>
      <c r="EW42" s="15">
        <v>1.4</v>
      </c>
      <c r="EX42" s="16">
        <f t="shared" si="342"/>
        <v>7.1999999999999989E-3</v>
      </c>
    </row>
    <row r="43" spans="2:154" x14ac:dyDescent="0.25">
      <c r="B43" s="33">
        <f t="shared" si="169"/>
        <v>10</v>
      </c>
      <c r="C43" s="29">
        <f t="shared" si="169"/>
        <v>82</v>
      </c>
      <c r="D43" s="14">
        <f t="shared" si="256"/>
        <v>3</v>
      </c>
      <c r="E43" s="30">
        <f t="shared" si="257"/>
        <v>0.50709255283710997</v>
      </c>
      <c r="F43" s="15">
        <v>1.4</v>
      </c>
      <c r="G43" s="16">
        <f t="shared" si="258"/>
        <v>1.0800000000000001E-2</v>
      </c>
      <c r="I43" s="33">
        <f t="shared" ref="I43:J43" si="448">I15</f>
        <v>10</v>
      </c>
      <c r="J43" s="29">
        <f t="shared" si="448"/>
        <v>76</v>
      </c>
      <c r="K43" s="14">
        <f t="shared" si="260"/>
        <v>0</v>
      </c>
      <c r="L43" s="30">
        <f t="shared" si="261"/>
        <v>0.50709255283710997</v>
      </c>
      <c r="M43" s="15">
        <v>1.4</v>
      </c>
      <c r="N43" s="16">
        <f t="shared" si="262"/>
        <v>0</v>
      </c>
      <c r="P43" s="33">
        <f t="shared" ref="P43:Q43" si="449">P15</f>
        <v>10</v>
      </c>
      <c r="Q43" s="29">
        <f t="shared" si="449"/>
        <v>55</v>
      </c>
      <c r="R43" s="14">
        <f t="shared" si="264"/>
        <v>6</v>
      </c>
      <c r="S43" s="30">
        <f t="shared" si="265"/>
        <v>0.50709255283710997</v>
      </c>
      <c r="T43" s="15">
        <v>1.4</v>
      </c>
      <c r="U43" s="16">
        <f t="shared" si="266"/>
        <v>2.1600000000000001E-2</v>
      </c>
      <c r="W43" s="33">
        <f t="shared" ref="W43:X43" si="450">W15</f>
        <v>10</v>
      </c>
      <c r="X43" s="29">
        <f t="shared" si="450"/>
        <v>41</v>
      </c>
      <c r="Y43" s="14">
        <f t="shared" si="268"/>
        <v>6</v>
      </c>
      <c r="Z43" s="30">
        <f t="shared" si="269"/>
        <v>0.50709255283710997</v>
      </c>
      <c r="AA43" s="15">
        <v>1.4</v>
      </c>
      <c r="AB43" s="16">
        <f t="shared" si="270"/>
        <v>2.1600000000000001E-2</v>
      </c>
      <c r="AD43" s="33">
        <f t="shared" ref="AD43:AE43" si="451">AD15</f>
        <v>10</v>
      </c>
      <c r="AE43" s="29">
        <f t="shared" si="451"/>
        <v>84</v>
      </c>
      <c r="AF43" s="14">
        <f t="shared" si="272"/>
        <v>0</v>
      </c>
      <c r="AG43" s="30">
        <f t="shared" si="273"/>
        <v>0.50709255283710997</v>
      </c>
      <c r="AH43" s="15">
        <v>1.4</v>
      </c>
      <c r="AI43" s="16">
        <f t="shared" si="274"/>
        <v>0</v>
      </c>
      <c r="AK43" s="33">
        <f t="shared" ref="AK43:AL43" si="452">AK15</f>
        <v>10</v>
      </c>
      <c r="AL43" s="29">
        <f t="shared" si="452"/>
        <v>42</v>
      </c>
      <c r="AM43" s="14">
        <f t="shared" si="276"/>
        <v>2</v>
      </c>
      <c r="AN43" s="30">
        <f t="shared" si="277"/>
        <v>0.50709255283710997</v>
      </c>
      <c r="AO43" s="15">
        <v>1.4</v>
      </c>
      <c r="AP43" s="16">
        <f t="shared" si="278"/>
        <v>7.2000000000000007E-3</v>
      </c>
      <c r="AR43" s="33">
        <f t="shared" ref="AR43:AS43" si="453">AR15</f>
        <v>10</v>
      </c>
      <c r="AS43" s="29">
        <f t="shared" si="453"/>
        <v>93</v>
      </c>
      <c r="AT43" s="14">
        <f t="shared" si="280"/>
        <v>2</v>
      </c>
      <c r="AU43" s="30">
        <f t="shared" si="281"/>
        <v>0.50709255283710997</v>
      </c>
      <c r="AV43" s="15">
        <v>1.4</v>
      </c>
      <c r="AW43" s="16">
        <f t="shared" si="282"/>
        <v>7.2000000000000007E-3</v>
      </c>
      <c r="AY43" s="33">
        <f t="shared" ref="AY43:AZ43" si="454">AY15</f>
        <v>10</v>
      </c>
      <c r="AZ43" s="29">
        <f t="shared" si="454"/>
        <v>97</v>
      </c>
      <c r="BA43" s="14">
        <f t="shared" si="284"/>
        <v>0</v>
      </c>
      <c r="BB43" s="30">
        <f t="shared" si="285"/>
        <v>0.50709255283710997</v>
      </c>
      <c r="BC43" s="15">
        <v>1.4</v>
      </c>
      <c r="BD43" s="16">
        <f t="shared" si="286"/>
        <v>0</v>
      </c>
      <c r="BF43" s="33">
        <f t="shared" ref="BF43:BG43" si="455">BF15</f>
        <v>10</v>
      </c>
      <c r="BG43" s="29">
        <f t="shared" si="455"/>
        <v>87</v>
      </c>
      <c r="BH43" s="14">
        <f t="shared" si="288"/>
        <v>5</v>
      </c>
      <c r="BI43" s="30">
        <f t="shared" si="289"/>
        <v>0.50709255283710997</v>
      </c>
      <c r="BJ43" s="15">
        <v>1.4</v>
      </c>
      <c r="BK43" s="16">
        <f t="shared" si="290"/>
        <v>1.8000000000000002E-2</v>
      </c>
      <c r="BM43" s="33">
        <f t="shared" ref="BM43:BN43" si="456">BM15</f>
        <v>10</v>
      </c>
      <c r="BN43" s="29">
        <f t="shared" si="456"/>
        <v>87</v>
      </c>
      <c r="BO43" s="14">
        <f t="shared" si="292"/>
        <v>3</v>
      </c>
      <c r="BP43" s="30">
        <f t="shared" si="293"/>
        <v>0.50709255283710997</v>
      </c>
      <c r="BQ43" s="15">
        <v>1.4</v>
      </c>
      <c r="BR43" s="16">
        <f t="shared" si="294"/>
        <v>1.0800000000000001E-2</v>
      </c>
      <c r="BT43" s="33">
        <f t="shared" ref="BT43:BU43" si="457">BT15</f>
        <v>10</v>
      </c>
      <c r="BU43" s="29">
        <f t="shared" si="457"/>
        <v>100</v>
      </c>
      <c r="BV43" s="14">
        <f t="shared" si="296"/>
        <v>0</v>
      </c>
      <c r="BW43" s="30">
        <f t="shared" si="297"/>
        <v>0.50709255283710997</v>
      </c>
      <c r="BX43" s="15">
        <v>1.4</v>
      </c>
      <c r="BY43" s="16">
        <f t="shared" si="298"/>
        <v>0</v>
      </c>
      <c r="CA43" s="33">
        <f t="shared" ref="CA43:CB43" si="458">CA15</f>
        <v>10</v>
      </c>
      <c r="CB43" s="29">
        <f t="shared" si="458"/>
        <v>88</v>
      </c>
      <c r="CC43" s="14">
        <f t="shared" si="300"/>
        <v>3</v>
      </c>
      <c r="CD43" s="30">
        <f t="shared" si="301"/>
        <v>0.50709255283710997</v>
      </c>
      <c r="CE43" s="15">
        <v>1.4</v>
      </c>
      <c r="CF43" s="16">
        <f t="shared" si="302"/>
        <v>1.0800000000000001E-2</v>
      </c>
      <c r="CH43" s="33">
        <f t="shared" ref="CH43:CI43" si="459">CH15</f>
        <v>10</v>
      </c>
      <c r="CI43" s="29">
        <f t="shared" si="459"/>
        <v>100</v>
      </c>
      <c r="CJ43" s="14">
        <f t="shared" si="304"/>
        <v>0</v>
      </c>
      <c r="CK43" s="30">
        <f t="shared" si="305"/>
        <v>0.50709255283710997</v>
      </c>
      <c r="CL43" s="15">
        <v>1.4</v>
      </c>
      <c r="CM43" s="16">
        <f t="shared" si="306"/>
        <v>0</v>
      </c>
      <c r="CO43" s="33">
        <f t="shared" ref="CO43:CP43" si="460">CO15</f>
        <v>10</v>
      </c>
      <c r="CP43" s="29">
        <f t="shared" si="460"/>
        <v>96</v>
      </c>
      <c r="CQ43" s="14">
        <f t="shared" si="308"/>
        <v>0</v>
      </c>
      <c r="CR43" s="30">
        <f t="shared" si="309"/>
        <v>0.50709255283710997</v>
      </c>
      <c r="CS43" s="15">
        <v>1.4</v>
      </c>
      <c r="CT43" s="16">
        <f t="shared" si="310"/>
        <v>0</v>
      </c>
      <c r="CV43" s="33">
        <f t="shared" ref="CV43:CW43" si="461">CV15</f>
        <v>10</v>
      </c>
      <c r="CW43" s="29">
        <f t="shared" si="461"/>
        <v>37</v>
      </c>
      <c r="CX43" s="14">
        <f t="shared" si="312"/>
        <v>7</v>
      </c>
      <c r="CY43" s="30">
        <f t="shared" si="313"/>
        <v>0.50709255283710997</v>
      </c>
      <c r="CZ43" s="15">
        <v>1.4</v>
      </c>
      <c r="DA43" s="16">
        <f t="shared" si="314"/>
        <v>2.52E-2</v>
      </c>
      <c r="DC43" s="33">
        <f t="shared" ref="DC43:DD43" si="462">DC15</f>
        <v>10</v>
      </c>
      <c r="DD43" s="29">
        <f t="shared" si="462"/>
        <v>82</v>
      </c>
      <c r="DE43" s="14">
        <f t="shared" si="316"/>
        <v>4</v>
      </c>
      <c r="DF43" s="30">
        <f t="shared" si="317"/>
        <v>0.50709255283710997</v>
      </c>
      <c r="DG43" s="15">
        <v>1.4</v>
      </c>
      <c r="DH43" s="16">
        <f t="shared" si="318"/>
        <v>1.4400000000000001E-2</v>
      </c>
      <c r="DJ43" s="33">
        <f t="shared" ref="DJ43:DK43" si="463">DJ15</f>
        <v>10</v>
      </c>
      <c r="DK43" s="29">
        <f t="shared" si="463"/>
        <v>94</v>
      </c>
      <c r="DL43" s="14">
        <f t="shared" si="320"/>
        <v>0</v>
      </c>
      <c r="DM43" s="30">
        <f t="shared" si="321"/>
        <v>0.50709255283710997</v>
      </c>
      <c r="DN43" s="15">
        <v>1.4</v>
      </c>
      <c r="DO43" s="16">
        <f t="shared" si="322"/>
        <v>0</v>
      </c>
      <c r="DQ43" s="33">
        <f t="shared" ref="DQ43:DR43" si="464">DQ15</f>
        <v>10</v>
      </c>
      <c r="DR43" s="29">
        <f t="shared" si="464"/>
        <v>75</v>
      </c>
      <c r="DS43" s="14">
        <f t="shared" si="324"/>
        <v>5</v>
      </c>
      <c r="DT43" s="30">
        <f t="shared" si="325"/>
        <v>0.50709255283710997</v>
      </c>
      <c r="DU43" s="15">
        <v>1.4</v>
      </c>
      <c r="DV43" s="16">
        <f t="shared" si="326"/>
        <v>1.8000000000000002E-2</v>
      </c>
      <c r="DX43" s="33">
        <f t="shared" ref="DX43:DY43" si="465">DX15</f>
        <v>10</v>
      </c>
      <c r="DY43" s="29">
        <f t="shared" si="465"/>
        <v>86</v>
      </c>
      <c r="DZ43" s="14">
        <f t="shared" si="328"/>
        <v>5</v>
      </c>
      <c r="EA43" s="30">
        <f t="shared" si="329"/>
        <v>0.50709255283710997</v>
      </c>
      <c r="EB43" s="15">
        <v>1.4</v>
      </c>
      <c r="EC43" s="16">
        <f t="shared" si="330"/>
        <v>1.8000000000000002E-2</v>
      </c>
      <c r="EE43" s="33">
        <f t="shared" ref="EE43:EF43" si="466">EE15</f>
        <v>10</v>
      </c>
      <c r="EF43" s="29">
        <f t="shared" si="466"/>
        <v>74</v>
      </c>
      <c r="EG43" s="14">
        <f t="shared" si="332"/>
        <v>5</v>
      </c>
      <c r="EH43" s="30">
        <f t="shared" si="333"/>
        <v>0.50709255283710997</v>
      </c>
      <c r="EI43" s="15">
        <v>1.4</v>
      </c>
      <c r="EJ43" s="16">
        <f t="shared" si="334"/>
        <v>1.8000000000000002E-2</v>
      </c>
      <c r="EL43" s="33">
        <f t="shared" ref="EL43:EM43" si="467">EL15</f>
        <v>10</v>
      </c>
      <c r="EM43" s="29">
        <f t="shared" si="467"/>
        <v>92</v>
      </c>
      <c r="EN43" s="14">
        <f t="shared" si="336"/>
        <v>5</v>
      </c>
      <c r="EO43" s="30">
        <f t="shared" si="337"/>
        <v>0.50709255283710997</v>
      </c>
      <c r="EP43" s="15">
        <v>1.4</v>
      </c>
      <c r="EQ43" s="16">
        <f t="shared" si="338"/>
        <v>1.8000000000000002E-2</v>
      </c>
      <c r="ES43" s="33">
        <f t="shared" ref="ES43:ET43" si="468">ES15</f>
        <v>10</v>
      </c>
      <c r="ET43" s="29">
        <f t="shared" si="468"/>
        <v>94</v>
      </c>
      <c r="EU43" s="14">
        <f t="shared" si="340"/>
        <v>1</v>
      </c>
      <c r="EV43" s="30">
        <f t="shared" si="341"/>
        <v>0.50709255283710997</v>
      </c>
      <c r="EW43" s="15">
        <v>1.4</v>
      </c>
      <c r="EX43" s="16">
        <f t="shared" si="342"/>
        <v>3.6000000000000003E-3</v>
      </c>
    </row>
    <row r="44" spans="2:154" x14ac:dyDescent="0.25">
      <c r="B44" s="33">
        <f t="shared" si="169"/>
        <v>6.3</v>
      </c>
      <c r="C44" s="29">
        <f t="shared" si="169"/>
        <v>73</v>
      </c>
      <c r="D44" s="14">
        <f t="shared" si="256"/>
        <v>9</v>
      </c>
      <c r="E44" s="30">
        <f t="shared" si="257"/>
        <v>0.7559289460184544</v>
      </c>
      <c r="F44" s="15">
        <v>1.4</v>
      </c>
      <c r="G44" s="16">
        <f t="shared" si="258"/>
        <v>7.1999999999999981E-2</v>
      </c>
      <c r="I44" s="33">
        <f t="shared" ref="I44:J44" si="469">I16</f>
        <v>6.3</v>
      </c>
      <c r="J44" s="29">
        <f t="shared" si="469"/>
        <v>73</v>
      </c>
      <c r="K44" s="14">
        <f t="shared" si="260"/>
        <v>3</v>
      </c>
      <c r="L44" s="30">
        <f t="shared" si="261"/>
        <v>0.7559289460184544</v>
      </c>
      <c r="M44" s="15">
        <v>1.4</v>
      </c>
      <c r="N44" s="16">
        <f t="shared" si="262"/>
        <v>2.399999999999999E-2</v>
      </c>
      <c r="P44" s="33">
        <f t="shared" ref="P44:Q44" si="470">P16</f>
        <v>6.3</v>
      </c>
      <c r="Q44" s="29">
        <f t="shared" si="470"/>
        <v>49</v>
      </c>
      <c r="R44" s="14">
        <f t="shared" si="264"/>
        <v>6</v>
      </c>
      <c r="S44" s="30">
        <f t="shared" si="265"/>
        <v>0.7559289460184544</v>
      </c>
      <c r="T44" s="15">
        <v>1.4</v>
      </c>
      <c r="U44" s="16">
        <f t="shared" si="266"/>
        <v>4.799999999999998E-2</v>
      </c>
      <c r="W44" s="33">
        <f t="shared" ref="W44:X44" si="471">W16</f>
        <v>6.3</v>
      </c>
      <c r="X44" s="29">
        <f t="shared" si="471"/>
        <v>35</v>
      </c>
      <c r="Y44" s="14">
        <f t="shared" si="268"/>
        <v>6</v>
      </c>
      <c r="Z44" s="30">
        <f t="shared" si="269"/>
        <v>0.7559289460184544</v>
      </c>
      <c r="AA44" s="15">
        <v>1.4</v>
      </c>
      <c r="AB44" s="16">
        <f t="shared" si="270"/>
        <v>4.799999999999998E-2</v>
      </c>
      <c r="AD44" s="33">
        <f t="shared" ref="AD44:AE44" si="472">AD16</f>
        <v>6.3</v>
      </c>
      <c r="AE44" s="29">
        <f t="shared" si="472"/>
        <v>83</v>
      </c>
      <c r="AF44" s="14">
        <f t="shared" si="272"/>
        <v>1</v>
      </c>
      <c r="AG44" s="30">
        <f t="shared" si="273"/>
        <v>0.7559289460184544</v>
      </c>
      <c r="AH44" s="15">
        <v>1.4</v>
      </c>
      <c r="AI44" s="16">
        <f t="shared" si="274"/>
        <v>7.9999999999999967E-3</v>
      </c>
      <c r="AK44" s="33">
        <f t="shared" ref="AK44:AL44" si="473">AK16</f>
        <v>6.3</v>
      </c>
      <c r="AL44" s="29">
        <f t="shared" si="473"/>
        <v>41</v>
      </c>
      <c r="AM44" s="14">
        <f t="shared" si="276"/>
        <v>1</v>
      </c>
      <c r="AN44" s="30">
        <f t="shared" si="277"/>
        <v>0.7559289460184544</v>
      </c>
      <c r="AO44" s="15">
        <v>1.4</v>
      </c>
      <c r="AP44" s="16">
        <f t="shared" si="278"/>
        <v>7.9999999999999967E-3</v>
      </c>
      <c r="AR44" s="33">
        <f t="shared" ref="AR44:AS44" si="474">AR16</f>
        <v>6.3</v>
      </c>
      <c r="AS44" s="29">
        <f t="shared" si="474"/>
        <v>90</v>
      </c>
      <c r="AT44" s="14">
        <f t="shared" si="280"/>
        <v>3</v>
      </c>
      <c r="AU44" s="30">
        <f t="shared" si="281"/>
        <v>0.7559289460184544</v>
      </c>
      <c r="AV44" s="15">
        <v>1.4</v>
      </c>
      <c r="AW44" s="16">
        <f t="shared" si="282"/>
        <v>2.399999999999999E-2</v>
      </c>
      <c r="AY44" s="33">
        <f t="shared" ref="AY44:AZ44" si="475">AY16</f>
        <v>6.3</v>
      </c>
      <c r="AZ44" s="29">
        <f t="shared" si="475"/>
        <v>96</v>
      </c>
      <c r="BA44" s="14">
        <f t="shared" si="284"/>
        <v>1</v>
      </c>
      <c r="BB44" s="30">
        <f t="shared" si="285"/>
        <v>0.7559289460184544</v>
      </c>
      <c r="BC44" s="15">
        <v>1.4</v>
      </c>
      <c r="BD44" s="16">
        <f t="shared" si="286"/>
        <v>7.9999999999999967E-3</v>
      </c>
      <c r="BF44" s="33">
        <f t="shared" ref="BF44:BG44" si="476">BF16</f>
        <v>6.3</v>
      </c>
      <c r="BG44" s="29">
        <f t="shared" si="476"/>
        <v>82</v>
      </c>
      <c r="BH44" s="14">
        <f t="shared" si="288"/>
        <v>5</v>
      </c>
      <c r="BI44" s="30">
        <f t="shared" si="289"/>
        <v>0.7559289460184544</v>
      </c>
      <c r="BJ44" s="15">
        <v>1.4</v>
      </c>
      <c r="BK44" s="16">
        <f t="shared" si="290"/>
        <v>3.9999999999999994E-2</v>
      </c>
      <c r="BM44" s="33">
        <f t="shared" ref="BM44:BN44" si="477">BM16</f>
        <v>6.3</v>
      </c>
      <c r="BN44" s="29">
        <f t="shared" si="477"/>
        <v>83</v>
      </c>
      <c r="BO44" s="14">
        <f t="shared" si="292"/>
        <v>4</v>
      </c>
      <c r="BP44" s="30">
        <f t="shared" si="293"/>
        <v>0.7559289460184544</v>
      </c>
      <c r="BQ44" s="15">
        <v>1.4</v>
      </c>
      <c r="BR44" s="16">
        <f t="shared" si="294"/>
        <v>3.1999999999999987E-2</v>
      </c>
      <c r="BT44" s="33">
        <f t="shared" ref="BT44:BU44" si="478">BT16</f>
        <v>6.3</v>
      </c>
      <c r="BU44" s="29">
        <f t="shared" si="478"/>
        <v>99</v>
      </c>
      <c r="BV44" s="14">
        <f t="shared" si="296"/>
        <v>1</v>
      </c>
      <c r="BW44" s="30">
        <f t="shared" si="297"/>
        <v>0.7559289460184544</v>
      </c>
      <c r="BX44" s="15">
        <v>1.4</v>
      </c>
      <c r="BY44" s="16">
        <f t="shared" si="298"/>
        <v>7.9999999999999967E-3</v>
      </c>
      <c r="CA44" s="33">
        <f t="shared" ref="CA44:CB44" si="479">CA16</f>
        <v>6.3</v>
      </c>
      <c r="CB44" s="29">
        <f t="shared" si="479"/>
        <v>85</v>
      </c>
      <c r="CC44" s="14">
        <f t="shared" si="300"/>
        <v>3</v>
      </c>
      <c r="CD44" s="30">
        <f t="shared" si="301"/>
        <v>0.7559289460184544</v>
      </c>
      <c r="CE44" s="15">
        <v>1.4</v>
      </c>
      <c r="CF44" s="16">
        <f t="shared" si="302"/>
        <v>2.399999999999999E-2</v>
      </c>
      <c r="CH44" s="33">
        <f t="shared" ref="CH44:CI44" si="480">CH16</f>
        <v>6.3</v>
      </c>
      <c r="CI44" s="29">
        <f t="shared" si="480"/>
        <v>99</v>
      </c>
      <c r="CJ44" s="14">
        <f t="shared" si="304"/>
        <v>1</v>
      </c>
      <c r="CK44" s="30">
        <f t="shared" si="305"/>
        <v>0.7559289460184544</v>
      </c>
      <c r="CL44" s="15">
        <v>1.4</v>
      </c>
      <c r="CM44" s="16">
        <f t="shared" si="306"/>
        <v>7.9999999999999967E-3</v>
      </c>
      <c r="CO44" s="33">
        <f t="shared" ref="CO44:CP44" si="481">CO16</f>
        <v>6.3</v>
      </c>
      <c r="CP44" s="29">
        <f t="shared" si="481"/>
        <v>95</v>
      </c>
      <c r="CQ44" s="14">
        <f t="shared" si="308"/>
        <v>1</v>
      </c>
      <c r="CR44" s="30">
        <f t="shared" si="309"/>
        <v>0.7559289460184544</v>
      </c>
      <c r="CS44" s="15">
        <v>1.4</v>
      </c>
      <c r="CT44" s="16">
        <f t="shared" si="310"/>
        <v>7.9999999999999967E-3</v>
      </c>
      <c r="CV44" s="33">
        <f t="shared" ref="CV44:CW44" si="482">CV16</f>
        <v>6.3</v>
      </c>
      <c r="CW44" s="29">
        <f t="shared" si="482"/>
        <v>32</v>
      </c>
      <c r="CX44" s="14">
        <f t="shared" si="312"/>
        <v>5</v>
      </c>
      <c r="CY44" s="30">
        <f t="shared" si="313"/>
        <v>0.7559289460184544</v>
      </c>
      <c r="CZ44" s="15">
        <v>1.4</v>
      </c>
      <c r="DA44" s="16">
        <f t="shared" si="314"/>
        <v>3.9999999999999994E-2</v>
      </c>
      <c r="DC44" s="33">
        <f t="shared" ref="DC44:DD44" si="483">DC16</f>
        <v>6.3</v>
      </c>
      <c r="DD44" s="29">
        <f t="shared" si="483"/>
        <v>77</v>
      </c>
      <c r="DE44" s="14">
        <f t="shared" si="316"/>
        <v>5</v>
      </c>
      <c r="DF44" s="30">
        <f t="shared" si="317"/>
        <v>0.7559289460184544</v>
      </c>
      <c r="DG44" s="15">
        <v>1.4</v>
      </c>
      <c r="DH44" s="16">
        <f t="shared" si="318"/>
        <v>3.9999999999999994E-2</v>
      </c>
      <c r="DJ44" s="33">
        <f t="shared" ref="DJ44:DK44" si="484">DJ16</f>
        <v>6.3</v>
      </c>
      <c r="DK44" s="29">
        <f t="shared" si="484"/>
        <v>92</v>
      </c>
      <c r="DL44" s="14">
        <f t="shared" si="320"/>
        <v>2</v>
      </c>
      <c r="DM44" s="30">
        <f t="shared" si="321"/>
        <v>0.7559289460184544</v>
      </c>
      <c r="DN44" s="15">
        <v>1.4</v>
      </c>
      <c r="DO44" s="16">
        <f t="shared" si="322"/>
        <v>1.5999999999999993E-2</v>
      </c>
      <c r="DQ44" s="33">
        <f t="shared" ref="DQ44:DR44" si="485">DQ16</f>
        <v>6.3</v>
      </c>
      <c r="DR44" s="29">
        <f t="shared" si="485"/>
        <v>70</v>
      </c>
      <c r="DS44" s="14">
        <f t="shared" si="324"/>
        <v>5</v>
      </c>
      <c r="DT44" s="30">
        <f t="shared" si="325"/>
        <v>0.7559289460184544</v>
      </c>
      <c r="DU44" s="15">
        <v>1.4</v>
      </c>
      <c r="DV44" s="16">
        <f t="shared" si="326"/>
        <v>3.9999999999999994E-2</v>
      </c>
      <c r="DX44" s="33">
        <f t="shared" ref="DX44:DY44" si="486">DX16</f>
        <v>6.3</v>
      </c>
      <c r="DY44" s="29">
        <f t="shared" si="486"/>
        <v>81</v>
      </c>
      <c r="DZ44" s="14">
        <f t="shared" si="328"/>
        <v>5</v>
      </c>
      <c r="EA44" s="30">
        <f t="shared" si="329"/>
        <v>0.7559289460184544</v>
      </c>
      <c r="EB44" s="15">
        <v>1.4</v>
      </c>
      <c r="EC44" s="16">
        <f t="shared" si="330"/>
        <v>3.9999999999999994E-2</v>
      </c>
      <c r="EE44" s="33">
        <f t="shared" ref="EE44:EF44" si="487">EE16</f>
        <v>6.3</v>
      </c>
      <c r="EF44" s="29">
        <f t="shared" si="487"/>
        <v>67</v>
      </c>
      <c r="EG44" s="14">
        <f t="shared" si="332"/>
        <v>7</v>
      </c>
      <c r="EH44" s="30">
        <f t="shared" si="333"/>
        <v>0.7559289460184544</v>
      </c>
      <c r="EI44" s="15">
        <v>1.4</v>
      </c>
      <c r="EJ44" s="16">
        <f t="shared" si="334"/>
        <v>5.5999999999999987E-2</v>
      </c>
      <c r="EL44" s="33">
        <f t="shared" ref="EL44:EM44" si="488">EL16</f>
        <v>6.3</v>
      </c>
      <c r="EM44" s="29">
        <f t="shared" si="488"/>
        <v>90</v>
      </c>
      <c r="EN44" s="14">
        <f t="shared" si="336"/>
        <v>2</v>
      </c>
      <c r="EO44" s="30">
        <f t="shared" si="337"/>
        <v>0.7559289460184544</v>
      </c>
      <c r="EP44" s="15">
        <v>1.4</v>
      </c>
      <c r="EQ44" s="16">
        <f t="shared" si="338"/>
        <v>1.5999999999999993E-2</v>
      </c>
      <c r="ES44" s="33">
        <f t="shared" ref="ES44:ET44" si="489">ES16</f>
        <v>6.3</v>
      </c>
      <c r="ET44" s="29">
        <f t="shared" si="489"/>
        <v>92</v>
      </c>
      <c r="EU44" s="14">
        <f t="shared" si="340"/>
        <v>2</v>
      </c>
      <c r="EV44" s="30">
        <f t="shared" si="341"/>
        <v>0.7559289460184544</v>
      </c>
      <c r="EW44" s="15">
        <v>1.4</v>
      </c>
      <c r="EX44" s="16">
        <f t="shared" si="342"/>
        <v>1.5999999999999993E-2</v>
      </c>
    </row>
    <row r="45" spans="2:154" x14ac:dyDescent="0.25">
      <c r="B45" s="33">
        <f t="shared" si="169"/>
        <v>5</v>
      </c>
      <c r="C45" s="29">
        <f t="shared" si="169"/>
        <v>70</v>
      </c>
      <c r="D45" s="14">
        <f t="shared" si="256"/>
        <v>3</v>
      </c>
      <c r="E45" s="30">
        <f t="shared" si="257"/>
        <v>1.0690449676496976</v>
      </c>
      <c r="F45" s="15">
        <v>1.4</v>
      </c>
      <c r="G45" s="16">
        <f t="shared" si="258"/>
        <v>4.8000000000000001E-2</v>
      </c>
      <c r="I45" s="33">
        <f t="shared" ref="I45:J45" si="490">I17</f>
        <v>5</v>
      </c>
      <c r="J45" s="29">
        <f t="shared" si="490"/>
        <v>72</v>
      </c>
      <c r="K45" s="14">
        <f t="shared" si="260"/>
        <v>1</v>
      </c>
      <c r="L45" s="30">
        <f t="shared" si="261"/>
        <v>1.0690449676496976</v>
      </c>
      <c r="M45" s="15">
        <v>1.4</v>
      </c>
      <c r="N45" s="16">
        <f t="shared" si="262"/>
        <v>1.6E-2</v>
      </c>
      <c r="P45" s="33">
        <f t="shared" ref="P45:Q45" si="491">P17</f>
        <v>5</v>
      </c>
      <c r="Q45" s="29">
        <f t="shared" si="491"/>
        <v>47</v>
      </c>
      <c r="R45" s="14">
        <f t="shared" si="264"/>
        <v>2</v>
      </c>
      <c r="S45" s="30">
        <f t="shared" si="265"/>
        <v>1.0690449676496976</v>
      </c>
      <c r="T45" s="15">
        <v>1.4</v>
      </c>
      <c r="U45" s="16">
        <f t="shared" si="266"/>
        <v>3.2000000000000001E-2</v>
      </c>
      <c r="W45" s="33">
        <f t="shared" ref="W45:X45" si="492">W17</f>
        <v>5</v>
      </c>
      <c r="X45" s="29">
        <f t="shared" si="492"/>
        <v>31</v>
      </c>
      <c r="Y45" s="14">
        <f t="shared" si="268"/>
        <v>4</v>
      </c>
      <c r="Z45" s="30">
        <f t="shared" si="269"/>
        <v>1.0690449676496976</v>
      </c>
      <c r="AA45" s="15">
        <v>1.4</v>
      </c>
      <c r="AB45" s="16">
        <f t="shared" si="270"/>
        <v>6.4000000000000001E-2</v>
      </c>
      <c r="AD45" s="33">
        <f t="shared" ref="AD45:AE45" si="493">AD17</f>
        <v>5</v>
      </c>
      <c r="AE45" s="29">
        <f t="shared" si="493"/>
        <v>83</v>
      </c>
      <c r="AF45" s="14">
        <f t="shared" si="272"/>
        <v>0</v>
      </c>
      <c r="AG45" s="30">
        <f t="shared" si="273"/>
        <v>1.0690449676496976</v>
      </c>
      <c r="AH45" s="15">
        <v>1.4</v>
      </c>
      <c r="AI45" s="16">
        <f t="shared" si="274"/>
        <v>0</v>
      </c>
      <c r="AK45" s="33">
        <f t="shared" ref="AK45:AL45" si="494">AK17</f>
        <v>5</v>
      </c>
      <c r="AL45" s="29">
        <f t="shared" si="494"/>
        <v>40</v>
      </c>
      <c r="AM45" s="14">
        <f t="shared" si="276"/>
        <v>1</v>
      </c>
      <c r="AN45" s="30">
        <f t="shared" si="277"/>
        <v>1.0690449676496976</v>
      </c>
      <c r="AO45" s="15">
        <v>1.4</v>
      </c>
      <c r="AP45" s="16">
        <f t="shared" si="278"/>
        <v>1.6E-2</v>
      </c>
      <c r="AR45" s="33">
        <f t="shared" ref="AR45:AS45" si="495">AR17</f>
        <v>5</v>
      </c>
      <c r="AS45" s="29">
        <f t="shared" si="495"/>
        <v>89</v>
      </c>
      <c r="AT45" s="14">
        <f t="shared" si="280"/>
        <v>1</v>
      </c>
      <c r="AU45" s="30">
        <f t="shared" si="281"/>
        <v>1.0690449676496976</v>
      </c>
      <c r="AV45" s="15">
        <v>1.4</v>
      </c>
      <c r="AW45" s="16">
        <f t="shared" si="282"/>
        <v>1.6E-2</v>
      </c>
      <c r="AY45" s="33">
        <f t="shared" ref="AY45:AZ45" si="496">AY17</f>
        <v>5</v>
      </c>
      <c r="AZ45" s="29">
        <f t="shared" si="496"/>
        <v>96</v>
      </c>
      <c r="BA45" s="14">
        <f t="shared" si="284"/>
        <v>0</v>
      </c>
      <c r="BB45" s="30">
        <f t="shared" si="285"/>
        <v>1.0690449676496976</v>
      </c>
      <c r="BC45" s="15">
        <v>1.4</v>
      </c>
      <c r="BD45" s="16">
        <f t="shared" si="286"/>
        <v>0</v>
      </c>
      <c r="BF45" s="33">
        <f t="shared" ref="BF45:BG45" si="497">BF17</f>
        <v>5</v>
      </c>
      <c r="BG45" s="29">
        <f t="shared" si="497"/>
        <v>80</v>
      </c>
      <c r="BH45" s="14">
        <f t="shared" si="288"/>
        <v>2</v>
      </c>
      <c r="BI45" s="30">
        <f t="shared" si="289"/>
        <v>1.0690449676496976</v>
      </c>
      <c r="BJ45" s="15">
        <v>1.4</v>
      </c>
      <c r="BK45" s="16">
        <f t="shared" si="290"/>
        <v>3.2000000000000001E-2</v>
      </c>
      <c r="BM45" s="33">
        <f t="shared" ref="BM45:BN45" si="498">BM17</f>
        <v>5</v>
      </c>
      <c r="BN45" s="29">
        <f t="shared" si="498"/>
        <v>82</v>
      </c>
      <c r="BO45" s="14">
        <f t="shared" si="292"/>
        <v>1</v>
      </c>
      <c r="BP45" s="30">
        <f t="shared" si="293"/>
        <v>1.0690449676496976</v>
      </c>
      <c r="BQ45" s="15">
        <v>1.4</v>
      </c>
      <c r="BR45" s="16">
        <f t="shared" si="294"/>
        <v>1.6E-2</v>
      </c>
      <c r="BT45" s="33">
        <f t="shared" ref="BT45:BU45" si="499">BT17</f>
        <v>5</v>
      </c>
      <c r="BU45" s="29">
        <f t="shared" si="499"/>
        <v>99</v>
      </c>
      <c r="BV45" s="14">
        <f t="shared" si="296"/>
        <v>0</v>
      </c>
      <c r="BW45" s="30">
        <f t="shared" si="297"/>
        <v>1.0690449676496976</v>
      </c>
      <c r="BX45" s="15">
        <v>1.4</v>
      </c>
      <c r="BY45" s="16">
        <f t="shared" si="298"/>
        <v>0</v>
      </c>
      <c r="CA45" s="33">
        <f t="shared" ref="CA45:CB45" si="500">CA17</f>
        <v>5</v>
      </c>
      <c r="CB45" s="29">
        <f t="shared" si="500"/>
        <v>83</v>
      </c>
      <c r="CC45" s="14">
        <f t="shared" si="300"/>
        <v>2</v>
      </c>
      <c r="CD45" s="30">
        <f t="shared" si="301"/>
        <v>1.0690449676496976</v>
      </c>
      <c r="CE45" s="15">
        <v>1.4</v>
      </c>
      <c r="CF45" s="16">
        <f t="shared" si="302"/>
        <v>3.2000000000000001E-2</v>
      </c>
      <c r="CH45" s="33">
        <f t="shared" ref="CH45:CI45" si="501">CH17</f>
        <v>5</v>
      </c>
      <c r="CI45" s="29">
        <f t="shared" si="501"/>
        <v>99</v>
      </c>
      <c r="CJ45" s="14">
        <f t="shared" si="304"/>
        <v>0</v>
      </c>
      <c r="CK45" s="30">
        <f t="shared" si="305"/>
        <v>1.0690449676496976</v>
      </c>
      <c r="CL45" s="15">
        <v>1.4</v>
      </c>
      <c r="CM45" s="16">
        <f t="shared" si="306"/>
        <v>0</v>
      </c>
      <c r="CO45" s="33">
        <f t="shared" ref="CO45:CP45" si="502">CO17</f>
        <v>5</v>
      </c>
      <c r="CP45" s="29">
        <f t="shared" si="502"/>
        <v>95</v>
      </c>
      <c r="CQ45" s="14">
        <f t="shared" si="308"/>
        <v>0</v>
      </c>
      <c r="CR45" s="30">
        <f t="shared" si="309"/>
        <v>1.0690449676496976</v>
      </c>
      <c r="CS45" s="15">
        <v>1.4</v>
      </c>
      <c r="CT45" s="16">
        <f t="shared" si="310"/>
        <v>0</v>
      </c>
      <c r="CV45" s="33">
        <f t="shared" ref="CV45:CW45" si="503">CV17</f>
        <v>5</v>
      </c>
      <c r="CW45" s="29">
        <f t="shared" si="503"/>
        <v>31</v>
      </c>
      <c r="CX45" s="14">
        <f t="shared" si="312"/>
        <v>1</v>
      </c>
      <c r="CY45" s="30">
        <f t="shared" si="313"/>
        <v>1.0690449676496976</v>
      </c>
      <c r="CZ45" s="15">
        <v>1.4</v>
      </c>
      <c r="DA45" s="16">
        <f t="shared" si="314"/>
        <v>1.6E-2</v>
      </c>
      <c r="DC45" s="33">
        <f t="shared" ref="DC45:DD45" si="504">DC17</f>
        <v>5</v>
      </c>
      <c r="DD45" s="29">
        <f t="shared" si="504"/>
        <v>75</v>
      </c>
      <c r="DE45" s="14">
        <f t="shared" si="316"/>
        <v>2</v>
      </c>
      <c r="DF45" s="30">
        <f t="shared" si="317"/>
        <v>1.0690449676496976</v>
      </c>
      <c r="DG45" s="15">
        <v>1.4</v>
      </c>
      <c r="DH45" s="16">
        <f t="shared" si="318"/>
        <v>3.2000000000000001E-2</v>
      </c>
      <c r="DJ45" s="33">
        <f t="shared" ref="DJ45:DK45" si="505">DJ17</f>
        <v>5</v>
      </c>
      <c r="DK45" s="29">
        <f t="shared" si="505"/>
        <v>91</v>
      </c>
      <c r="DL45" s="14">
        <f t="shared" si="320"/>
        <v>1</v>
      </c>
      <c r="DM45" s="30">
        <f t="shared" si="321"/>
        <v>1.0690449676496976</v>
      </c>
      <c r="DN45" s="15">
        <v>1.4</v>
      </c>
      <c r="DO45" s="16">
        <f t="shared" si="322"/>
        <v>1.6E-2</v>
      </c>
      <c r="DQ45" s="33">
        <f t="shared" ref="DQ45:DR45" si="506">DQ17</f>
        <v>5</v>
      </c>
      <c r="DR45" s="29">
        <f t="shared" si="506"/>
        <v>68</v>
      </c>
      <c r="DS45" s="14">
        <f t="shared" si="324"/>
        <v>2</v>
      </c>
      <c r="DT45" s="30">
        <f t="shared" si="325"/>
        <v>1.0690449676496976</v>
      </c>
      <c r="DU45" s="15">
        <v>1.4</v>
      </c>
      <c r="DV45" s="16">
        <f t="shared" si="326"/>
        <v>3.2000000000000001E-2</v>
      </c>
      <c r="DX45" s="33">
        <f t="shared" ref="DX45:DY45" si="507">DX17</f>
        <v>5</v>
      </c>
      <c r="DY45" s="29">
        <f t="shared" si="507"/>
        <v>79</v>
      </c>
      <c r="DZ45" s="14">
        <f t="shared" si="328"/>
        <v>2</v>
      </c>
      <c r="EA45" s="30">
        <f t="shared" si="329"/>
        <v>1.0690449676496976</v>
      </c>
      <c r="EB45" s="15">
        <v>1.4</v>
      </c>
      <c r="EC45" s="16">
        <f t="shared" si="330"/>
        <v>3.2000000000000001E-2</v>
      </c>
      <c r="EE45" s="33">
        <f t="shared" ref="EE45:EF45" si="508">EE17</f>
        <v>5</v>
      </c>
      <c r="EF45" s="29">
        <f t="shared" si="508"/>
        <v>66</v>
      </c>
      <c r="EG45" s="14">
        <f t="shared" si="332"/>
        <v>1</v>
      </c>
      <c r="EH45" s="30">
        <f t="shared" si="333"/>
        <v>1.0690449676496976</v>
      </c>
      <c r="EI45" s="15">
        <v>1.4</v>
      </c>
      <c r="EJ45" s="16">
        <f t="shared" si="334"/>
        <v>1.6E-2</v>
      </c>
      <c r="EL45" s="33">
        <f t="shared" ref="EL45:EM45" si="509">EL17</f>
        <v>5</v>
      </c>
      <c r="EM45" s="29">
        <f t="shared" si="509"/>
        <v>88</v>
      </c>
      <c r="EN45" s="14">
        <f t="shared" si="336"/>
        <v>2</v>
      </c>
      <c r="EO45" s="30">
        <f t="shared" si="337"/>
        <v>1.0690449676496976</v>
      </c>
      <c r="EP45" s="15">
        <v>1.4</v>
      </c>
      <c r="EQ45" s="16">
        <f t="shared" si="338"/>
        <v>3.2000000000000001E-2</v>
      </c>
      <c r="ES45" s="33">
        <f t="shared" ref="ES45:ET45" si="510">ES17</f>
        <v>5</v>
      </c>
      <c r="ET45" s="29">
        <f t="shared" si="510"/>
        <v>91</v>
      </c>
      <c r="EU45" s="14">
        <f t="shared" si="340"/>
        <v>1</v>
      </c>
      <c r="EV45" s="30">
        <f t="shared" si="341"/>
        <v>1.0690449676496976</v>
      </c>
      <c r="EW45" s="15">
        <v>1.4</v>
      </c>
      <c r="EX45" s="16">
        <f t="shared" si="342"/>
        <v>1.6E-2</v>
      </c>
    </row>
    <row r="46" spans="2:154" x14ac:dyDescent="0.25">
      <c r="B46" s="33">
        <f t="shared" si="169"/>
        <v>3.35</v>
      </c>
      <c r="C46" s="29">
        <f t="shared" si="169"/>
        <v>67</v>
      </c>
      <c r="D46" s="14">
        <f t="shared" si="256"/>
        <v>3</v>
      </c>
      <c r="E46" s="30">
        <f t="shared" si="257"/>
        <v>1.4660333322756627</v>
      </c>
      <c r="F46" s="15">
        <v>1.4</v>
      </c>
      <c r="G46" s="16">
        <f t="shared" si="258"/>
        <v>9.0268656716417914E-2</v>
      </c>
      <c r="I46" s="33">
        <f t="shared" ref="I46:J46" si="511">I18</f>
        <v>3.35</v>
      </c>
      <c r="J46" s="29">
        <f t="shared" si="511"/>
        <v>69</v>
      </c>
      <c r="K46" s="14">
        <f t="shared" si="260"/>
        <v>3</v>
      </c>
      <c r="L46" s="30">
        <f t="shared" si="261"/>
        <v>1.4660333322756627</v>
      </c>
      <c r="M46" s="15">
        <v>1.4</v>
      </c>
      <c r="N46" s="16">
        <f t="shared" si="262"/>
        <v>9.0268656716417914E-2</v>
      </c>
      <c r="P46" s="33">
        <f t="shared" ref="P46:Q46" si="512">P18</f>
        <v>3.35</v>
      </c>
      <c r="Q46" s="29">
        <f t="shared" si="512"/>
        <v>44</v>
      </c>
      <c r="R46" s="14">
        <f t="shared" si="264"/>
        <v>3</v>
      </c>
      <c r="S46" s="30">
        <f t="shared" si="265"/>
        <v>1.4660333322756627</v>
      </c>
      <c r="T46" s="15">
        <v>1.4</v>
      </c>
      <c r="U46" s="16">
        <f t="shared" si="266"/>
        <v>9.0268656716417914E-2</v>
      </c>
      <c r="W46" s="33">
        <f t="shared" ref="W46:X46" si="513">W18</f>
        <v>3.35</v>
      </c>
      <c r="X46" s="29">
        <f t="shared" si="513"/>
        <v>26</v>
      </c>
      <c r="Y46" s="14">
        <f t="shared" si="268"/>
        <v>5</v>
      </c>
      <c r="Z46" s="30">
        <f t="shared" si="269"/>
        <v>1.4660333322756627</v>
      </c>
      <c r="AA46" s="15">
        <v>1.4</v>
      </c>
      <c r="AB46" s="16">
        <f t="shared" si="270"/>
        <v>0.15044776119402983</v>
      </c>
      <c r="AD46" s="33">
        <f t="shared" ref="AD46:AE46" si="514">AD18</f>
        <v>3.35</v>
      </c>
      <c r="AE46" s="29">
        <f t="shared" si="514"/>
        <v>81</v>
      </c>
      <c r="AF46" s="14">
        <f t="shared" si="272"/>
        <v>2</v>
      </c>
      <c r="AG46" s="30">
        <f t="shared" si="273"/>
        <v>1.4660333322756627</v>
      </c>
      <c r="AH46" s="15">
        <v>1.4</v>
      </c>
      <c r="AI46" s="16">
        <f t="shared" si="274"/>
        <v>6.017910447761194E-2</v>
      </c>
      <c r="AK46" s="33">
        <f t="shared" ref="AK46:AL46" si="515">AK18</f>
        <v>3.35</v>
      </c>
      <c r="AL46" s="29">
        <f t="shared" si="515"/>
        <v>40</v>
      </c>
      <c r="AM46" s="14">
        <f t="shared" si="276"/>
        <v>0</v>
      </c>
      <c r="AN46" s="30">
        <f t="shared" si="277"/>
        <v>1.4660333322756627</v>
      </c>
      <c r="AO46" s="15">
        <v>1.4</v>
      </c>
      <c r="AP46" s="16">
        <f t="shared" si="278"/>
        <v>0</v>
      </c>
      <c r="AR46" s="33">
        <f t="shared" ref="AR46:AS46" si="516">AR18</f>
        <v>3.35</v>
      </c>
      <c r="AS46" s="29">
        <f t="shared" si="516"/>
        <v>87</v>
      </c>
      <c r="AT46" s="14">
        <f t="shared" si="280"/>
        <v>2</v>
      </c>
      <c r="AU46" s="30">
        <f t="shared" si="281"/>
        <v>1.4660333322756627</v>
      </c>
      <c r="AV46" s="15">
        <v>1.4</v>
      </c>
      <c r="AW46" s="16">
        <f t="shared" si="282"/>
        <v>6.017910447761194E-2</v>
      </c>
      <c r="AY46" s="33">
        <f t="shared" ref="AY46:AZ46" si="517">AY18</f>
        <v>3.35</v>
      </c>
      <c r="AZ46" s="29">
        <f t="shared" si="517"/>
        <v>96</v>
      </c>
      <c r="BA46" s="14">
        <f t="shared" si="284"/>
        <v>0</v>
      </c>
      <c r="BB46" s="30">
        <f t="shared" si="285"/>
        <v>1.4660333322756627</v>
      </c>
      <c r="BC46" s="15">
        <v>1.4</v>
      </c>
      <c r="BD46" s="16">
        <f t="shared" si="286"/>
        <v>0</v>
      </c>
      <c r="BF46" s="33">
        <f t="shared" ref="BF46:BG46" si="518">BF18</f>
        <v>3.35</v>
      </c>
      <c r="BG46" s="29">
        <f t="shared" si="518"/>
        <v>77</v>
      </c>
      <c r="BH46" s="14">
        <f t="shared" si="288"/>
        <v>3</v>
      </c>
      <c r="BI46" s="30">
        <f t="shared" si="289"/>
        <v>1.4660333322756627</v>
      </c>
      <c r="BJ46" s="15">
        <v>1.4</v>
      </c>
      <c r="BK46" s="16">
        <f t="shared" si="290"/>
        <v>9.0268656716417914E-2</v>
      </c>
      <c r="BM46" s="33">
        <f t="shared" ref="BM46:BN46" si="519">BM18</f>
        <v>3.35</v>
      </c>
      <c r="BN46" s="29">
        <f t="shared" si="519"/>
        <v>79</v>
      </c>
      <c r="BO46" s="14">
        <f t="shared" si="292"/>
        <v>3</v>
      </c>
      <c r="BP46" s="30">
        <f t="shared" si="293"/>
        <v>1.4660333322756627</v>
      </c>
      <c r="BQ46" s="15">
        <v>1.4</v>
      </c>
      <c r="BR46" s="16">
        <f t="shared" si="294"/>
        <v>9.0268656716417914E-2</v>
      </c>
      <c r="BT46" s="33">
        <f t="shared" ref="BT46:BU46" si="520">BT18</f>
        <v>3.35</v>
      </c>
      <c r="BU46" s="29">
        <f t="shared" si="520"/>
        <v>98</v>
      </c>
      <c r="BV46" s="14">
        <f t="shared" si="296"/>
        <v>1</v>
      </c>
      <c r="BW46" s="30">
        <f t="shared" si="297"/>
        <v>1.4660333322756627</v>
      </c>
      <c r="BX46" s="15">
        <v>1.4</v>
      </c>
      <c r="BY46" s="16">
        <f t="shared" si="298"/>
        <v>3.008955223880597E-2</v>
      </c>
      <c r="CA46" s="33">
        <f t="shared" ref="CA46:CB46" si="521">CA18</f>
        <v>3.35</v>
      </c>
      <c r="CB46" s="29">
        <f t="shared" si="521"/>
        <v>80</v>
      </c>
      <c r="CC46" s="14">
        <f t="shared" si="300"/>
        <v>3</v>
      </c>
      <c r="CD46" s="30">
        <f t="shared" si="301"/>
        <v>1.4660333322756627</v>
      </c>
      <c r="CE46" s="15">
        <v>1.4</v>
      </c>
      <c r="CF46" s="16">
        <f t="shared" si="302"/>
        <v>9.0268656716417914E-2</v>
      </c>
      <c r="CH46" s="33">
        <f t="shared" ref="CH46:CI46" si="522">CH18</f>
        <v>3.35</v>
      </c>
      <c r="CI46" s="29">
        <f t="shared" si="522"/>
        <v>98</v>
      </c>
      <c r="CJ46" s="14">
        <f t="shared" si="304"/>
        <v>1</v>
      </c>
      <c r="CK46" s="30">
        <f t="shared" si="305"/>
        <v>1.4660333322756627</v>
      </c>
      <c r="CL46" s="15">
        <v>1.4</v>
      </c>
      <c r="CM46" s="16">
        <f t="shared" si="306"/>
        <v>3.008955223880597E-2</v>
      </c>
      <c r="CO46" s="33">
        <f t="shared" ref="CO46:CP46" si="523">CO18</f>
        <v>3.35</v>
      </c>
      <c r="CP46" s="29">
        <f t="shared" si="523"/>
        <v>94</v>
      </c>
      <c r="CQ46" s="14">
        <f t="shared" si="308"/>
        <v>1</v>
      </c>
      <c r="CR46" s="30">
        <f t="shared" si="309"/>
        <v>1.4660333322756627</v>
      </c>
      <c r="CS46" s="15">
        <v>1.4</v>
      </c>
      <c r="CT46" s="16">
        <f t="shared" si="310"/>
        <v>3.008955223880597E-2</v>
      </c>
      <c r="CV46" s="33">
        <f t="shared" ref="CV46:CW46" si="524">CV18</f>
        <v>3.35</v>
      </c>
      <c r="CW46" s="29">
        <f t="shared" si="524"/>
        <v>29</v>
      </c>
      <c r="CX46" s="14">
        <f t="shared" si="312"/>
        <v>2</v>
      </c>
      <c r="CY46" s="30">
        <f t="shared" si="313"/>
        <v>1.4660333322756627</v>
      </c>
      <c r="CZ46" s="15">
        <v>1.4</v>
      </c>
      <c r="DA46" s="16">
        <f t="shared" si="314"/>
        <v>6.017910447761194E-2</v>
      </c>
      <c r="DC46" s="33">
        <f t="shared" ref="DC46:DD46" si="525">DC18</f>
        <v>3.35</v>
      </c>
      <c r="DD46" s="29">
        <f t="shared" si="525"/>
        <v>73</v>
      </c>
      <c r="DE46" s="14">
        <f t="shared" si="316"/>
        <v>2</v>
      </c>
      <c r="DF46" s="30">
        <f t="shared" si="317"/>
        <v>1.4660333322756627</v>
      </c>
      <c r="DG46" s="15">
        <v>1.4</v>
      </c>
      <c r="DH46" s="16">
        <f t="shared" si="318"/>
        <v>6.017910447761194E-2</v>
      </c>
      <c r="DJ46" s="33">
        <f t="shared" ref="DJ46:DK46" si="526">DJ18</f>
        <v>3.35</v>
      </c>
      <c r="DK46" s="29">
        <f t="shared" si="526"/>
        <v>90</v>
      </c>
      <c r="DL46" s="14">
        <f t="shared" si="320"/>
        <v>1</v>
      </c>
      <c r="DM46" s="30">
        <f t="shared" si="321"/>
        <v>1.4660333322756627</v>
      </c>
      <c r="DN46" s="15">
        <v>1.4</v>
      </c>
      <c r="DO46" s="16">
        <f t="shared" si="322"/>
        <v>3.008955223880597E-2</v>
      </c>
      <c r="DQ46" s="33">
        <f t="shared" ref="DQ46:DR46" si="527">DQ18</f>
        <v>3.35</v>
      </c>
      <c r="DR46" s="29">
        <f t="shared" si="527"/>
        <v>65</v>
      </c>
      <c r="DS46" s="14">
        <f t="shared" si="324"/>
        <v>3</v>
      </c>
      <c r="DT46" s="30">
        <f t="shared" si="325"/>
        <v>1.4660333322756627</v>
      </c>
      <c r="DU46" s="15">
        <v>1.4</v>
      </c>
      <c r="DV46" s="16">
        <f t="shared" si="326"/>
        <v>9.0268656716417914E-2</v>
      </c>
      <c r="DX46" s="33">
        <f t="shared" ref="DX46:DY46" si="528">DX18</f>
        <v>3.35</v>
      </c>
      <c r="DY46" s="29">
        <f t="shared" si="528"/>
        <v>76</v>
      </c>
      <c r="DZ46" s="14">
        <f t="shared" si="328"/>
        <v>3</v>
      </c>
      <c r="EA46" s="30">
        <f t="shared" si="329"/>
        <v>1.4660333322756627</v>
      </c>
      <c r="EB46" s="15">
        <v>1.4</v>
      </c>
      <c r="EC46" s="16">
        <f t="shared" si="330"/>
        <v>9.0268656716417914E-2</v>
      </c>
      <c r="EE46" s="33">
        <f t="shared" ref="EE46:EF46" si="529">EE18</f>
        <v>3.35</v>
      </c>
      <c r="EF46" s="29">
        <f t="shared" si="529"/>
        <v>64</v>
      </c>
      <c r="EG46" s="14">
        <f t="shared" si="332"/>
        <v>2</v>
      </c>
      <c r="EH46" s="30">
        <f t="shared" si="333"/>
        <v>1.4660333322756627</v>
      </c>
      <c r="EI46" s="15">
        <v>1.4</v>
      </c>
      <c r="EJ46" s="16">
        <f t="shared" si="334"/>
        <v>6.017910447761194E-2</v>
      </c>
      <c r="EL46" s="33">
        <f t="shared" ref="EL46:EM46" si="530">EL18</f>
        <v>3.35</v>
      </c>
      <c r="EM46" s="29">
        <f t="shared" si="530"/>
        <v>86</v>
      </c>
      <c r="EN46" s="14">
        <f t="shared" si="336"/>
        <v>2</v>
      </c>
      <c r="EO46" s="30">
        <f t="shared" si="337"/>
        <v>1.4660333322756627</v>
      </c>
      <c r="EP46" s="15">
        <v>1.4</v>
      </c>
      <c r="EQ46" s="16">
        <f t="shared" si="338"/>
        <v>6.017910447761194E-2</v>
      </c>
      <c r="ES46" s="33">
        <f t="shared" ref="ES46:ET46" si="531">ES18</f>
        <v>3.35</v>
      </c>
      <c r="ET46" s="29">
        <f t="shared" si="531"/>
        <v>89</v>
      </c>
      <c r="EU46" s="14">
        <f t="shared" si="340"/>
        <v>2</v>
      </c>
      <c r="EV46" s="30">
        <f t="shared" si="341"/>
        <v>1.4660333322756627</v>
      </c>
      <c r="EW46" s="15">
        <v>1.4</v>
      </c>
      <c r="EX46" s="16">
        <f t="shared" si="342"/>
        <v>6.017910447761194E-2</v>
      </c>
    </row>
    <row r="47" spans="2:154" x14ac:dyDescent="0.25">
      <c r="B47" s="33">
        <f t="shared" si="169"/>
        <v>2</v>
      </c>
      <c r="C47" s="29">
        <f t="shared" si="169"/>
        <v>64</v>
      </c>
      <c r="D47" s="14">
        <f t="shared" si="256"/>
        <v>3</v>
      </c>
      <c r="E47" s="30">
        <f t="shared" si="257"/>
        <v>2.3180022278587673</v>
      </c>
      <c r="F47" s="15">
        <v>1.4</v>
      </c>
      <c r="G47" s="16">
        <f t="shared" si="258"/>
        <v>0.22567164179104471</v>
      </c>
      <c r="I47" s="33">
        <f t="shared" ref="I47:J47" si="532">I19</f>
        <v>2</v>
      </c>
      <c r="J47" s="29">
        <f t="shared" si="532"/>
        <v>61</v>
      </c>
      <c r="K47" s="14">
        <f t="shared" si="260"/>
        <v>8</v>
      </c>
      <c r="L47" s="30">
        <f t="shared" si="261"/>
        <v>2.3180022278587673</v>
      </c>
      <c r="M47" s="15">
        <v>1.4</v>
      </c>
      <c r="N47" s="16">
        <f t="shared" si="262"/>
        <v>0.60179104477611933</v>
      </c>
      <c r="P47" s="33">
        <f t="shared" ref="P47:Q47" si="533">P19</f>
        <v>2</v>
      </c>
      <c r="Q47" s="29">
        <f t="shared" si="533"/>
        <v>41</v>
      </c>
      <c r="R47" s="14">
        <f t="shared" si="264"/>
        <v>3</v>
      </c>
      <c r="S47" s="30">
        <f t="shared" si="265"/>
        <v>2.3180022278587673</v>
      </c>
      <c r="T47" s="15">
        <v>1.4</v>
      </c>
      <c r="U47" s="16">
        <f t="shared" si="266"/>
        <v>0.22567164179104471</v>
      </c>
      <c r="W47" s="33">
        <f t="shared" ref="W47:X47" si="534">W19</f>
        <v>2</v>
      </c>
      <c r="X47" s="29">
        <f t="shared" si="534"/>
        <v>21</v>
      </c>
      <c r="Y47" s="14">
        <f t="shared" si="268"/>
        <v>5</v>
      </c>
      <c r="Z47" s="30">
        <f t="shared" si="269"/>
        <v>2.3180022278587673</v>
      </c>
      <c r="AA47" s="15">
        <v>1.4</v>
      </c>
      <c r="AB47" s="16">
        <f t="shared" si="270"/>
        <v>0.37611940298507462</v>
      </c>
      <c r="AD47" s="33">
        <f t="shared" ref="AD47:AE47" si="535">AD19</f>
        <v>2</v>
      </c>
      <c r="AE47" s="29">
        <f t="shared" si="535"/>
        <v>76</v>
      </c>
      <c r="AF47" s="14">
        <f t="shared" si="272"/>
        <v>5</v>
      </c>
      <c r="AG47" s="30">
        <f t="shared" si="273"/>
        <v>2.3180022278587673</v>
      </c>
      <c r="AH47" s="15">
        <v>1.4</v>
      </c>
      <c r="AI47" s="16">
        <f t="shared" si="274"/>
        <v>0.37611940298507462</v>
      </c>
      <c r="AK47" s="33">
        <f t="shared" ref="AK47:AL47" si="536">AK19</f>
        <v>2</v>
      </c>
      <c r="AL47" s="29">
        <f t="shared" si="536"/>
        <v>39</v>
      </c>
      <c r="AM47" s="14">
        <f t="shared" si="276"/>
        <v>1</v>
      </c>
      <c r="AN47" s="30">
        <f t="shared" si="277"/>
        <v>2.3180022278587673</v>
      </c>
      <c r="AO47" s="15">
        <v>1.4</v>
      </c>
      <c r="AP47" s="16">
        <f t="shared" si="278"/>
        <v>7.5223880597014917E-2</v>
      </c>
      <c r="AR47" s="33">
        <f t="shared" ref="AR47:AS47" si="537">AR19</f>
        <v>2</v>
      </c>
      <c r="AS47" s="29">
        <f t="shared" si="537"/>
        <v>84</v>
      </c>
      <c r="AT47" s="14">
        <f t="shared" si="280"/>
        <v>3</v>
      </c>
      <c r="AU47" s="30">
        <f t="shared" si="281"/>
        <v>2.3180022278587673</v>
      </c>
      <c r="AV47" s="15">
        <v>1.4</v>
      </c>
      <c r="AW47" s="16">
        <f t="shared" si="282"/>
        <v>0.22567164179104471</v>
      </c>
      <c r="AY47" s="33">
        <f t="shared" ref="AY47:AZ47" si="538">AY19</f>
        <v>2</v>
      </c>
      <c r="AZ47" s="29">
        <f t="shared" si="538"/>
        <v>95</v>
      </c>
      <c r="BA47" s="14">
        <f t="shared" si="284"/>
        <v>1</v>
      </c>
      <c r="BB47" s="30">
        <f t="shared" si="285"/>
        <v>2.3180022278587673</v>
      </c>
      <c r="BC47" s="15">
        <v>1.4</v>
      </c>
      <c r="BD47" s="16">
        <f t="shared" si="286"/>
        <v>7.5223880597014917E-2</v>
      </c>
      <c r="BF47" s="33">
        <f t="shared" ref="BF47:BG47" si="539">BF19</f>
        <v>2</v>
      </c>
      <c r="BG47" s="29">
        <f t="shared" si="539"/>
        <v>73</v>
      </c>
      <c r="BH47" s="14">
        <f t="shared" si="288"/>
        <v>4</v>
      </c>
      <c r="BI47" s="30">
        <f t="shared" si="289"/>
        <v>2.3180022278587673</v>
      </c>
      <c r="BJ47" s="15">
        <v>1.4</v>
      </c>
      <c r="BK47" s="16">
        <f t="shared" si="290"/>
        <v>0.30089552238805967</v>
      </c>
      <c r="BM47" s="33">
        <f t="shared" ref="BM47:BN47" si="540">BM19</f>
        <v>2</v>
      </c>
      <c r="BN47" s="29">
        <f t="shared" si="540"/>
        <v>74</v>
      </c>
      <c r="BO47" s="14">
        <f t="shared" si="292"/>
        <v>5</v>
      </c>
      <c r="BP47" s="30">
        <f t="shared" si="293"/>
        <v>2.3180022278587673</v>
      </c>
      <c r="BQ47" s="15">
        <v>1.4</v>
      </c>
      <c r="BR47" s="16">
        <f t="shared" si="294"/>
        <v>0.37611940298507462</v>
      </c>
      <c r="BT47" s="33">
        <f t="shared" ref="BT47:BU47" si="541">BT19</f>
        <v>2</v>
      </c>
      <c r="BU47" s="29">
        <f t="shared" si="541"/>
        <v>96</v>
      </c>
      <c r="BV47" s="14">
        <f t="shared" si="296"/>
        <v>2</v>
      </c>
      <c r="BW47" s="30">
        <f t="shared" si="297"/>
        <v>2.3180022278587673</v>
      </c>
      <c r="BX47" s="15">
        <v>1.4</v>
      </c>
      <c r="BY47" s="16">
        <f t="shared" si="298"/>
        <v>0.15044776119402983</v>
      </c>
      <c r="CA47" s="33">
        <f t="shared" ref="CA47:CB47" si="542">CA19</f>
        <v>2</v>
      </c>
      <c r="CB47" s="29">
        <f t="shared" si="542"/>
        <v>76</v>
      </c>
      <c r="CC47" s="14">
        <f t="shared" si="300"/>
        <v>4</v>
      </c>
      <c r="CD47" s="30">
        <f t="shared" si="301"/>
        <v>2.3180022278587673</v>
      </c>
      <c r="CE47" s="15">
        <v>1.4</v>
      </c>
      <c r="CF47" s="16">
        <f t="shared" si="302"/>
        <v>0.30089552238805967</v>
      </c>
      <c r="CH47" s="33">
        <f t="shared" ref="CH47:CI47" si="543">CH19</f>
        <v>2</v>
      </c>
      <c r="CI47" s="29">
        <f t="shared" si="543"/>
        <v>96</v>
      </c>
      <c r="CJ47" s="14">
        <f t="shared" si="304"/>
        <v>2</v>
      </c>
      <c r="CK47" s="30">
        <f t="shared" si="305"/>
        <v>2.3180022278587673</v>
      </c>
      <c r="CL47" s="15">
        <v>1.4</v>
      </c>
      <c r="CM47" s="16">
        <f t="shared" si="306"/>
        <v>0.15044776119402983</v>
      </c>
      <c r="CO47" s="33">
        <f t="shared" ref="CO47:CP47" si="544">CO19</f>
        <v>2</v>
      </c>
      <c r="CP47" s="29">
        <f t="shared" si="544"/>
        <v>92</v>
      </c>
      <c r="CQ47" s="14">
        <f t="shared" si="308"/>
        <v>2</v>
      </c>
      <c r="CR47" s="30">
        <f t="shared" si="309"/>
        <v>2.3180022278587673</v>
      </c>
      <c r="CS47" s="15">
        <v>1.4</v>
      </c>
      <c r="CT47" s="16">
        <f t="shared" si="310"/>
        <v>0.15044776119402983</v>
      </c>
      <c r="CV47" s="33">
        <f t="shared" ref="CV47:CW47" si="545">CV19</f>
        <v>2</v>
      </c>
      <c r="CW47" s="29">
        <f t="shared" si="545"/>
        <v>27</v>
      </c>
      <c r="CX47" s="14">
        <f t="shared" si="312"/>
        <v>2</v>
      </c>
      <c r="CY47" s="30">
        <f t="shared" si="313"/>
        <v>2.3180022278587673</v>
      </c>
      <c r="CZ47" s="15">
        <v>1.4</v>
      </c>
      <c r="DA47" s="16">
        <f t="shared" si="314"/>
        <v>0.15044776119402983</v>
      </c>
      <c r="DC47" s="33">
        <f t="shared" ref="DC47:DD47" si="546">DC19</f>
        <v>2</v>
      </c>
      <c r="DD47" s="29">
        <f t="shared" si="546"/>
        <v>70</v>
      </c>
      <c r="DE47" s="14">
        <f t="shared" si="316"/>
        <v>3</v>
      </c>
      <c r="DF47" s="30">
        <f t="shared" si="317"/>
        <v>2.3180022278587673</v>
      </c>
      <c r="DG47" s="15">
        <v>1.4</v>
      </c>
      <c r="DH47" s="16">
        <f t="shared" si="318"/>
        <v>0.22567164179104471</v>
      </c>
      <c r="DJ47" s="33">
        <f t="shared" ref="DJ47:DK47" si="547">DJ19</f>
        <v>2</v>
      </c>
      <c r="DK47" s="29">
        <f t="shared" si="547"/>
        <v>90</v>
      </c>
      <c r="DL47" s="14">
        <f t="shared" si="320"/>
        <v>0</v>
      </c>
      <c r="DM47" s="30">
        <f t="shared" si="321"/>
        <v>2.3180022278587673</v>
      </c>
      <c r="DN47" s="15">
        <v>1.4</v>
      </c>
      <c r="DO47" s="16">
        <f t="shared" si="322"/>
        <v>0</v>
      </c>
      <c r="DQ47" s="33">
        <f t="shared" ref="DQ47:DR47" si="548">DQ19</f>
        <v>2</v>
      </c>
      <c r="DR47" s="29">
        <f t="shared" si="548"/>
        <v>61</v>
      </c>
      <c r="DS47" s="14">
        <f t="shared" si="324"/>
        <v>4</v>
      </c>
      <c r="DT47" s="30">
        <f t="shared" si="325"/>
        <v>2.3180022278587673</v>
      </c>
      <c r="DU47" s="15">
        <v>1.4</v>
      </c>
      <c r="DV47" s="16">
        <f t="shared" si="326"/>
        <v>0.30089552238805967</v>
      </c>
      <c r="DX47" s="33">
        <f t="shared" ref="DX47:DY47" si="549">DX19</f>
        <v>2</v>
      </c>
      <c r="DY47" s="29">
        <f t="shared" si="549"/>
        <v>72</v>
      </c>
      <c r="DZ47" s="14">
        <f t="shared" si="328"/>
        <v>4</v>
      </c>
      <c r="EA47" s="30">
        <f t="shared" si="329"/>
        <v>2.3180022278587673</v>
      </c>
      <c r="EB47" s="15">
        <v>1.4</v>
      </c>
      <c r="EC47" s="16">
        <f t="shared" si="330"/>
        <v>0.30089552238805967</v>
      </c>
      <c r="EE47" s="33">
        <f t="shared" ref="EE47:EF47" si="550">EE19</f>
        <v>2</v>
      </c>
      <c r="EF47" s="29">
        <f t="shared" si="550"/>
        <v>61</v>
      </c>
      <c r="EG47" s="14">
        <f t="shared" si="332"/>
        <v>3</v>
      </c>
      <c r="EH47" s="30">
        <f t="shared" si="333"/>
        <v>2.3180022278587673</v>
      </c>
      <c r="EI47" s="15">
        <v>1.4</v>
      </c>
      <c r="EJ47" s="16">
        <f t="shared" si="334"/>
        <v>0.22567164179104471</v>
      </c>
      <c r="EL47" s="33">
        <f t="shared" ref="EL47:EM47" si="551">EL19</f>
        <v>2</v>
      </c>
      <c r="EM47" s="29">
        <f t="shared" si="551"/>
        <v>84</v>
      </c>
      <c r="EN47" s="14">
        <f t="shared" si="336"/>
        <v>2</v>
      </c>
      <c r="EO47" s="30">
        <f t="shared" si="337"/>
        <v>2.3180022278587673</v>
      </c>
      <c r="EP47" s="15">
        <v>1.4</v>
      </c>
      <c r="EQ47" s="16">
        <f t="shared" si="338"/>
        <v>0.15044776119402983</v>
      </c>
      <c r="ES47" s="33">
        <f t="shared" ref="ES47:ET47" si="552">ES19</f>
        <v>2</v>
      </c>
      <c r="ET47" s="29">
        <f t="shared" si="552"/>
        <v>83</v>
      </c>
      <c r="EU47" s="14">
        <f t="shared" si="340"/>
        <v>6</v>
      </c>
      <c r="EV47" s="30">
        <f t="shared" si="341"/>
        <v>2.3180022278587673</v>
      </c>
      <c r="EW47" s="15">
        <v>1.4</v>
      </c>
      <c r="EX47" s="16">
        <f t="shared" si="342"/>
        <v>0.45134328358208942</v>
      </c>
    </row>
    <row r="48" spans="2:154" x14ac:dyDescent="0.25">
      <c r="B48" s="33">
        <f t="shared" si="169"/>
        <v>1.18</v>
      </c>
      <c r="C48" s="29">
        <f t="shared" si="169"/>
        <v>59</v>
      </c>
      <c r="D48" s="14">
        <f t="shared" si="256"/>
        <v>5</v>
      </c>
      <c r="E48" s="30">
        <f t="shared" si="257"/>
        <v>3.9056673294247157</v>
      </c>
      <c r="F48" s="15">
        <v>1.4</v>
      </c>
      <c r="G48" s="16">
        <f t="shared" si="258"/>
        <v>1.0677966101694913</v>
      </c>
      <c r="I48" s="33">
        <f t="shared" ref="I48:J48" si="553">I20</f>
        <v>1.18</v>
      </c>
      <c r="J48" s="29">
        <f t="shared" si="553"/>
        <v>50</v>
      </c>
      <c r="K48" s="14">
        <f t="shared" si="260"/>
        <v>11</v>
      </c>
      <c r="L48" s="30">
        <f t="shared" si="261"/>
        <v>3.9056673294247157</v>
      </c>
      <c r="M48" s="15">
        <v>1.4</v>
      </c>
      <c r="N48" s="16">
        <f t="shared" si="262"/>
        <v>2.349152542372881</v>
      </c>
      <c r="P48" s="33">
        <f t="shared" ref="P48:Q48" si="554">P20</f>
        <v>1.18</v>
      </c>
      <c r="Q48" s="29">
        <f t="shared" si="554"/>
        <v>39</v>
      </c>
      <c r="R48" s="14">
        <f t="shared" si="264"/>
        <v>2</v>
      </c>
      <c r="S48" s="30">
        <f t="shared" si="265"/>
        <v>3.9056673294247157</v>
      </c>
      <c r="T48" s="15">
        <v>1.4</v>
      </c>
      <c r="U48" s="16">
        <f t="shared" si="266"/>
        <v>0.42711864406779654</v>
      </c>
      <c r="W48" s="33">
        <f t="shared" ref="W48:X48" si="555">W20</f>
        <v>1.18</v>
      </c>
      <c r="X48" s="29">
        <f t="shared" si="555"/>
        <v>17</v>
      </c>
      <c r="Y48" s="14">
        <f t="shared" si="268"/>
        <v>4</v>
      </c>
      <c r="Z48" s="30">
        <f t="shared" si="269"/>
        <v>3.9056673294247157</v>
      </c>
      <c r="AA48" s="15">
        <v>1.4</v>
      </c>
      <c r="AB48" s="16">
        <f t="shared" si="270"/>
        <v>0.85423728813559308</v>
      </c>
      <c r="AD48" s="33">
        <f t="shared" ref="AD48:AE48" si="556">AD20</f>
        <v>1.18</v>
      </c>
      <c r="AE48" s="29">
        <f t="shared" si="556"/>
        <v>57</v>
      </c>
      <c r="AF48" s="14">
        <f t="shared" si="272"/>
        <v>19</v>
      </c>
      <c r="AG48" s="30">
        <f t="shared" si="273"/>
        <v>3.9056673294247157</v>
      </c>
      <c r="AH48" s="15">
        <v>1.4</v>
      </c>
      <c r="AI48" s="16">
        <f t="shared" si="274"/>
        <v>4.0576271186440671</v>
      </c>
      <c r="AK48" s="33">
        <f t="shared" ref="AK48:AL48" si="557">AK20</f>
        <v>1.18</v>
      </c>
      <c r="AL48" s="29">
        <f t="shared" si="557"/>
        <v>37</v>
      </c>
      <c r="AM48" s="14">
        <f t="shared" si="276"/>
        <v>2</v>
      </c>
      <c r="AN48" s="30">
        <f t="shared" si="277"/>
        <v>3.9056673294247157</v>
      </c>
      <c r="AO48" s="15">
        <v>1.4</v>
      </c>
      <c r="AP48" s="16">
        <f t="shared" si="278"/>
        <v>0.42711864406779654</v>
      </c>
      <c r="AR48" s="33">
        <f t="shared" ref="AR48:AS48" si="558">AR20</f>
        <v>1.18</v>
      </c>
      <c r="AS48" s="29">
        <f t="shared" si="558"/>
        <v>76</v>
      </c>
      <c r="AT48" s="14">
        <f t="shared" si="280"/>
        <v>8</v>
      </c>
      <c r="AU48" s="30">
        <f t="shared" si="281"/>
        <v>3.9056673294247157</v>
      </c>
      <c r="AV48" s="15">
        <v>1.4</v>
      </c>
      <c r="AW48" s="16">
        <f t="shared" si="282"/>
        <v>1.7084745762711862</v>
      </c>
      <c r="AY48" s="33">
        <f t="shared" ref="AY48:AZ48" si="559">AY20</f>
        <v>1.18</v>
      </c>
      <c r="AZ48" s="29">
        <f t="shared" si="559"/>
        <v>85</v>
      </c>
      <c r="BA48" s="14">
        <f t="shared" si="284"/>
        <v>10</v>
      </c>
      <c r="BB48" s="30">
        <f t="shared" si="285"/>
        <v>3.9056673294247157</v>
      </c>
      <c r="BC48" s="15">
        <v>1.4</v>
      </c>
      <c r="BD48" s="16">
        <f t="shared" si="286"/>
        <v>2.1355932203389827</v>
      </c>
      <c r="BF48" s="33">
        <f t="shared" ref="BF48:BG48" si="560">BF20</f>
        <v>1.18</v>
      </c>
      <c r="BG48" s="29">
        <f t="shared" si="560"/>
        <v>69</v>
      </c>
      <c r="BH48" s="14">
        <f t="shared" si="288"/>
        <v>4</v>
      </c>
      <c r="BI48" s="30">
        <f t="shared" si="289"/>
        <v>3.9056673294247157</v>
      </c>
      <c r="BJ48" s="15">
        <v>1.4</v>
      </c>
      <c r="BK48" s="16">
        <f t="shared" si="290"/>
        <v>0.85423728813559308</v>
      </c>
      <c r="BM48" s="33">
        <f t="shared" ref="BM48:BN48" si="561">BM20</f>
        <v>1.18</v>
      </c>
      <c r="BN48" s="29">
        <f t="shared" si="561"/>
        <v>68</v>
      </c>
      <c r="BO48" s="14">
        <f t="shared" si="292"/>
        <v>6</v>
      </c>
      <c r="BP48" s="30">
        <f t="shared" si="293"/>
        <v>3.9056673294247157</v>
      </c>
      <c r="BQ48" s="15">
        <v>1.4</v>
      </c>
      <c r="BR48" s="16">
        <f t="shared" si="294"/>
        <v>1.2813559322033896</v>
      </c>
      <c r="BT48" s="33">
        <f t="shared" ref="BT48:BU48" si="562">BT20</f>
        <v>1.18</v>
      </c>
      <c r="BU48" s="29">
        <f t="shared" si="562"/>
        <v>91</v>
      </c>
      <c r="BV48" s="14">
        <f t="shared" si="296"/>
        <v>5</v>
      </c>
      <c r="BW48" s="30">
        <f t="shared" si="297"/>
        <v>3.9056673294247157</v>
      </c>
      <c r="BX48" s="15">
        <v>1.4</v>
      </c>
      <c r="BY48" s="16">
        <f t="shared" si="298"/>
        <v>1.0677966101694913</v>
      </c>
      <c r="CA48" s="33">
        <f t="shared" ref="CA48:CB48" si="563">CA20</f>
        <v>1.18</v>
      </c>
      <c r="CB48" s="29">
        <f t="shared" si="563"/>
        <v>70</v>
      </c>
      <c r="CC48" s="14">
        <f t="shared" si="300"/>
        <v>6</v>
      </c>
      <c r="CD48" s="30">
        <f t="shared" si="301"/>
        <v>3.9056673294247157</v>
      </c>
      <c r="CE48" s="15">
        <v>1.4</v>
      </c>
      <c r="CF48" s="16">
        <f t="shared" si="302"/>
        <v>1.2813559322033896</v>
      </c>
      <c r="CH48" s="33">
        <f t="shared" ref="CH48:CI48" si="564">CH20</f>
        <v>1.18</v>
      </c>
      <c r="CI48" s="29">
        <f t="shared" si="564"/>
        <v>91</v>
      </c>
      <c r="CJ48" s="14">
        <f t="shared" si="304"/>
        <v>5</v>
      </c>
      <c r="CK48" s="30">
        <f t="shared" si="305"/>
        <v>3.9056673294247157</v>
      </c>
      <c r="CL48" s="15">
        <v>1.4</v>
      </c>
      <c r="CM48" s="16">
        <f t="shared" si="306"/>
        <v>1.0677966101694913</v>
      </c>
      <c r="CO48" s="33">
        <f t="shared" ref="CO48:CP48" si="565">CO20</f>
        <v>1.18</v>
      </c>
      <c r="CP48" s="29">
        <f t="shared" si="565"/>
        <v>81</v>
      </c>
      <c r="CQ48" s="14">
        <f t="shared" si="308"/>
        <v>11</v>
      </c>
      <c r="CR48" s="30">
        <f t="shared" si="309"/>
        <v>3.9056673294247157</v>
      </c>
      <c r="CS48" s="15">
        <v>1.4</v>
      </c>
      <c r="CT48" s="16">
        <f t="shared" si="310"/>
        <v>2.349152542372881</v>
      </c>
      <c r="CV48" s="33">
        <f t="shared" ref="CV48:CW48" si="566">CV20</f>
        <v>1.18</v>
      </c>
      <c r="CW48" s="29">
        <f t="shared" si="566"/>
        <v>24</v>
      </c>
      <c r="CX48" s="14">
        <f t="shared" si="312"/>
        <v>3</v>
      </c>
      <c r="CY48" s="30">
        <f t="shared" si="313"/>
        <v>3.9056673294247157</v>
      </c>
      <c r="CZ48" s="15">
        <v>1.4</v>
      </c>
      <c r="DA48" s="16">
        <f t="shared" si="314"/>
        <v>0.64067796610169481</v>
      </c>
      <c r="DC48" s="33">
        <f t="shared" ref="DC48:DD48" si="567">DC20</f>
        <v>1.18</v>
      </c>
      <c r="DD48" s="29">
        <f t="shared" si="567"/>
        <v>67</v>
      </c>
      <c r="DE48" s="14">
        <f t="shared" si="316"/>
        <v>3</v>
      </c>
      <c r="DF48" s="30">
        <f t="shared" si="317"/>
        <v>3.9056673294247157</v>
      </c>
      <c r="DG48" s="15">
        <v>1.4</v>
      </c>
      <c r="DH48" s="16">
        <f t="shared" si="318"/>
        <v>0.64067796610169481</v>
      </c>
      <c r="DJ48" s="33">
        <f t="shared" ref="DJ48:DK48" si="568">DJ20</f>
        <v>1.18</v>
      </c>
      <c r="DK48" s="29">
        <f t="shared" si="568"/>
        <v>89</v>
      </c>
      <c r="DL48" s="14">
        <f t="shared" si="320"/>
        <v>1</v>
      </c>
      <c r="DM48" s="30">
        <f t="shared" si="321"/>
        <v>3.9056673294247157</v>
      </c>
      <c r="DN48" s="15">
        <v>1.4</v>
      </c>
      <c r="DO48" s="16">
        <f t="shared" si="322"/>
        <v>0.21355932203389827</v>
      </c>
      <c r="DQ48" s="33">
        <f t="shared" ref="DQ48:DR48" si="569">DQ20</f>
        <v>1.18</v>
      </c>
      <c r="DR48" s="29">
        <f t="shared" si="569"/>
        <v>55</v>
      </c>
      <c r="DS48" s="14">
        <f t="shared" si="324"/>
        <v>6</v>
      </c>
      <c r="DT48" s="30">
        <f t="shared" si="325"/>
        <v>3.9056673294247157</v>
      </c>
      <c r="DU48" s="15">
        <v>1.4</v>
      </c>
      <c r="DV48" s="16">
        <f t="shared" si="326"/>
        <v>1.2813559322033896</v>
      </c>
      <c r="DX48" s="33">
        <f t="shared" ref="DX48:DY48" si="570">DX20</f>
        <v>1.18</v>
      </c>
      <c r="DY48" s="29">
        <f t="shared" si="570"/>
        <v>68</v>
      </c>
      <c r="DZ48" s="14">
        <f t="shared" si="328"/>
        <v>4</v>
      </c>
      <c r="EA48" s="30">
        <f t="shared" si="329"/>
        <v>3.9056673294247157</v>
      </c>
      <c r="EB48" s="15">
        <v>1.4</v>
      </c>
      <c r="EC48" s="16">
        <f t="shared" si="330"/>
        <v>0.85423728813559308</v>
      </c>
      <c r="EE48" s="33">
        <f t="shared" ref="EE48:EF48" si="571">EE20</f>
        <v>1.18</v>
      </c>
      <c r="EF48" s="29">
        <f t="shared" si="571"/>
        <v>57</v>
      </c>
      <c r="EG48" s="14">
        <f t="shared" si="332"/>
        <v>4</v>
      </c>
      <c r="EH48" s="30">
        <f t="shared" si="333"/>
        <v>3.9056673294247157</v>
      </c>
      <c r="EI48" s="15">
        <v>1.4</v>
      </c>
      <c r="EJ48" s="16">
        <f t="shared" si="334"/>
        <v>0.85423728813559308</v>
      </c>
      <c r="EL48" s="33">
        <f t="shared" ref="EL48:EM48" si="572">EL20</f>
        <v>1.18</v>
      </c>
      <c r="EM48" s="29">
        <f t="shared" si="572"/>
        <v>79</v>
      </c>
      <c r="EN48" s="14">
        <f t="shared" si="336"/>
        <v>5</v>
      </c>
      <c r="EO48" s="30">
        <f t="shared" si="337"/>
        <v>3.9056673294247157</v>
      </c>
      <c r="EP48" s="15">
        <v>1.4</v>
      </c>
      <c r="EQ48" s="16">
        <f t="shared" si="338"/>
        <v>1.0677966101694913</v>
      </c>
      <c r="ES48" s="33">
        <f t="shared" ref="ES48:ET48" si="573">ES20</f>
        <v>1.18</v>
      </c>
      <c r="ET48" s="29">
        <f t="shared" si="573"/>
        <v>72</v>
      </c>
      <c r="EU48" s="14">
        <f t="shared" si="340"/>
        <v>11</v>
      </c>
      <c r="EV48" s="30">
        <f t="shared" si="341"/>
        <v>3.9056673294247157</v>
      </c>
      <c r="EW48" s="15">
        <v>1.4</v>
      </c>
      <c r="EX48" s="16">
        <f t="shared" si="342"/>
        <v>2.349152542372881</v>
      </c>
    </row>
    <row r="49" spans="1:154" x14ac:dyDescent="0.25">
      <c r="B49" s="33">
        <f t="shared" si="169"/>
        <v>0.6</v>
      </c>
      <c r="C49" s="29">
        <f t="shared" si="169"/>
        <v>53</v>
      </c>
      <c r="D49" s="14">
        <f t="shared" si="256"/>
        <v>6</v>
      </c>
      <c r="E49" s="30">
        <f t="shared" si="257"/>
        <v>7.1307403281229256</v>
      </c>
      <c r="F49" s="15">
        <v>1.4</v>
      </c>
      <c r="G49" s="16">
        <f>(D49/100)*(E49^2)*F49</f>
        <v>4.2711864406779663</v>
      </c>
      <c r="I49" s="33">
        <f t="shared" ref="I49:J49" si="574">I21</f>
        <v>0.6</v>
      </c>
      <c r="J49" s="29">
        <f t="shared" si="574"/>
        <v>37</v>
      </c>
      <c r="K49" s="14">
        <f t="shared" si="260"/>
        <v>13</v>
      </c>
      <c r="L49" s="30">
        <f t="shared" si="261"/>
        <v>7.1307403281229256</v>
      </c>
      <c r="M49" s="15">
        <v>1.4</v>
      </c>
      <c r="N49" s="16">
        <f>(K49/100)*(L49^2)*M49</f>
        <v>9.2542372881355934</v>
      </c>
      <c r="P49" s="33">
        <f t="shared" ref="P49:Q49" si="575">P21</f>
        <v>0.6</v>
      </c>
      <c r="Q49" s="29">
        <f t="shared" si="575"/>
        <v>36</v>
      </c>
      <c r="R49" s="14">
        <f t="shared" si="264"/>
        <v>3</v>
      </c>
      <c r="S49" s="30">
        <f t="shared" si="265"/>
        <v>7.1307403281229256</v>
      </c>
      <c r="T49" s="15">
        <v>1.4</v>
      </c>
      <c r="U49" s="16">
        <f>(R49/100)*(S49^2)*T49</f>
        <v>2.1355932203389831</v>
      </c>
      <c r="W49" s="33">
        <f t="shared" ref="W49:X49" si="576">W21</f>
        <v>0.6</v>
      </c>
      <c r="X49" s="29">
        <f t="shared" si="576"/>
        <v>14</v>
      </c>
      <c r="Y49" s="14">
        <f t="shared" si="268"/>
        <v>3</v>
      </c>
      <c r="Z49" s="30">
        <f t="shared" si="269"/>
        <v>7.1307403281229256</v>
      </c>
      <c r="AA49" s="15">
        <v>1.4</v>
      </c>
      <c r="AB49" s="16">
        <f>(Y49/100)*(Z49^2)*AA49</f>
        <v>2.1355932203389831</v>
      </c>
      <c r="AD49" s="33">
        <f t="shared" ref="AD49:AE49" si="577">AD21</f>
        <v>0.6</v>
      </c>
      <c r="AE49" s="29">
        <f t="shared" si="577"/>
        <v>34</v>
      </c>
      <c r="AF49" s="14">
        <f t="shared" si="272"/>
        <v>23</v>
      </c>
      <c r="AG49" s="30">
        <f t="shared" si="273"/>
        <v>7.1307403281229256</v>
      </c>
      <c r="AH49" s="15">
        <v>1.4</v>
      </c>
      <c r="AI49" s="16">
        <f>(AF49/100)*(AG49^2)*AH49</f>
        <v>16.372881355932208</v>
      </c>
      <c r="AK49" s="33">
        <f t="shared" ref="AK49:AL49" si="578">AK21</f>
        <v>0.6</v>
      </c>
      <c r="AL49" s="29">
        <f t="shared" si="578"/>
        <v>34</v>
      </c>
      <c r="AM49" s="14">
        <f t="shared" si="276"/>
        <v>3</v>
      </c>
      <c r="AN49" s="30">
        <f t="shared" si="277"/>
        <v>7.1307403281229256</v>
      </c>
      <c r="AO49" s="15">
        <v>1.4</v>
      </c>
      <c r="AP49" s="16">
        <f>(AM49/100)*(AN49^2)*AO49</f>
        <v>2.1355932203389831</v>
      </c>
      <c r="AR49" s="33">
        <f t="shared" ref="AR49:AS49" si="579">AR21</f>
        <v>0.6</v>
      </c>
      <c r="AS49" s="29">
        <f t="shared" si="579"/>
        <v>64</v>
      </c>
      <c r="AT49" s="14">
        <f t="shared" si="280"/>
        <v>12</v>
      </c>
      <c r="AU49" s="30">
        <f t="shared" si="281"/>
        <v>7.1307403281229256</v>
      </c>
      <c r="AV49" s="15">
        <v>1.4</v>
      </c>
      <c r="AW49" s="16">
        <f>(AT49/100)*(AU49^2)*AV49</f>
        <v>8.5423728813559325</v>
      </c>
      <c r="AY49" s="33">
        <f t="shared" ref="AY49:AZ49" si="580">AY21</f>
        <v>0.6</v>
      </c>
      <c r="AZ49" s="29">
        <f t="shared" si="580"/>
        <v>64</v>
      </c>
      <c r="BA49" s="14">
        <f t="shared" si="284"/>
        <v>21</v>
      </c>
      <c r="BB49" s="30">
        <f t="shared" si="285"/>
        <v>7.1307403281229256</v>
      </c>
      <c r="BC49" s="15">
        <v>1.4</v>
      </c>
      <c r="BD49" s="16">
        <f>(BA49/100)*(BB49^2)*BC49</f>
        <v>14.949152542372882</v>
      </c>
      <c r="BF49" s="33">
        <f t="shared" ref="BF49:BG49" si="581">BF21</f>
        <v>0.6</v>
      </c>
      <c r="BG49" s="29">
        <f t="shared" si="581"/>
        <v>63</v>
      </c>
      <c r="BH49" s="14">
        <f t="shared" si="288"/>
        <v>6</v>
      </c>
      <c r="BI49" s="30">
        <f t="shared" si="289"/>
        <v>7.1307403281229256</v>
      </c>
      <c r="BJ49" s="15">
        <v>1.4</v>
      </c>
      <c r="BK49" s="16">
        <f>(BH49/100)*(BI49^2)*BJ49</f>
        <v>4.2711864406779663</v>
      </c>
      <c r="BM49" s="33">
        <f t="shared" ref="BM49:BN49" si="582">BM21</f>
        <v>0.6</v>
      </c>
      <c r="BN49" s="29">
        <f t="shared" si="582"/>
        <v>60</v>
      </c>
      <c r="BO49" s="14">
        <f t="shared" si="292"/>
        <v>8</v>
      </c>
      <c r="BP49" s="30">
        <f t="shared" si="293"/>
        <v>7.1307403281229256</v>
      </c>
      <c r="BQ49" s="15">
        <v>1.4</v>
      </c>
      <c r="BR49" s="16">
        <f>(BO49/100)*(BP49^2)*BQ49</f>
        <v>5.6949152542372889</v>
      </c>
      <c r="BT49" s="33">
        <f t="shared" ref="BT49:BU49" si="583">BT21</f>
        <v>0.6</v>
      </c>
      <c r="BU49" s="29">
        <f t="shared" si="583"/>
        <v>81</v>
      </c>
      <c r="BV49" s="14">
        <f t="shared" si="296"/>
        <v>10</v>
      </c>
      <c r="BW49" s="30">
        <f t="shared" si="297"/>
        <v>7.1307403281229256</v>
      </c>
      <c r="BX49" s="15">
        <v>1.4</v>
      </c>
      <c r="BY49" s="16">
        <f>(BV49/100)*(BW49^2)*BX49</f>
        <v>7.1186440677966107</v>
      </c>
      <c r="CA49" s="33">
        <f t="shared" ref="CA49:CB49" si="584">CA21</f>
        <v>0.6</v>
      </c>
      <c r="CB49" s="29">
        <f t="shared" si="584"/>
        <v>63</v>
      </c>
      <c r="CC49" s="14">
        <f t="shared" si="300"/>
        <v>7</v>
      </c>
      <c r="CD49" s="30">
        <f t="shared" si="301"/>
        <v>7.1307403281229256</v>
      </c>
      <c r="CE49" s="15">
        <v>1.4</v>
      </c>
      <c r="CF49" s="16">
        <f>(CC49/100)*(CD49^2)*CE49</f>
        <v>4.9830508474576281</v>
      </c>
      <c r="CH49" s="33">
        <f t="shared" ref="CH49:CI49" si="585">CH21</f>
        <v>0.6</v>
      </c>
      <c r="CI49" s="29">
        <f t="shared" si="585"/>
        <v>83</v>
      </c>
      <c r="CJ49" s="14">
        <f t="shared" si="304"/>
        <v>8</v>
      </c>
      <c r="CK49" s="30">
        <f t="shared" si="305"/>
        <v>7.1307403281229256</v>
      </c>
      <c r="CL49" s="15">
        <v>1.4</v>
      </c>
      <c r="CM49" s="16">
        <f>(CJ49/100)*(CK49^2)*CL49</f>
        <v>5.6949152542372889</v>
      </c>
      <c r="CO49" s="33">
        <f t="shared" ref="CO49:CP49" si="586">CO21</f>
        <v>0.6</v>
      </c>
      <c r="CP49" s="29">
        <f t="shared" si="586"/>
        <v>55</v>
      </c>
      <c r="CQ49" s="14">
        <f t="shared" si="308"/>
        <v>26</v>
      </c>
      <c r="CR49" s="30">
        <f t="shared" si="309"/>
        <v>7.1307403281229256</v>
      </c>
      <c r="CS49" s="15">
        <v>1.4</v>
      </c>
      <c r="CT49" s="16">
        <f>(CQ49/100)*(CR49^2)*CS49</f>
        <v>18.508474576271187</v>
      </c>
      <c r="CV49" s="33">
        <f t="shared" ref="CV49:CW49" si="587">CV21</f>
        <v>0.6</v>
      </c>
      <c r="CW49" s="29">
        <f t="shared" si="587"/>
        <v>22</v>
      </c>
      <c r="CX49" s="14">
        <f t="shared" si="312"/>
        <v>2</v>
      </c>
      <c r="CY49" s="30">
        <f t="shared" si="313"/>
        <v>7.1307403281229256</v>
      </c>
      <c r="CZ49" s="15">
        <v>1.4</v>
      </c>
      <c r="DA49" s="16">
        <f>(CX49/100)*(CY49^2)*CZ49</f>
        <v>1.4237288135593222</v>
      </c>
      <c r="DC49" s="33">
        <f t="shared" ref="DC49:DD49" si="588">DC21</f>
        <v>0.6</v>
      </c>
      <c r="DD49" s="29">
        <f t="shared" si="588"/>
        <v>61</v>
      </c>
      <c r="DE49" s="14">
        <f t="shared" si="316"/>
        <v>6</v>
      </c>
      <c r="DF49" s="30">
        <f t="shared" si="317"/>
        <v>7.1307403281229256</v>
      </c>
      <c r="DG49" s="15">
        <v>1.4</v>
      </c>
      <c r="DH49" s="16">
        <f>(DE49/100)*(DF49^2)*DG49</f>
        <v>4.2711864406779663</v>
      </c>
      <c r="DJ49" s="33">
        <f t="shared" ref="DJ49:DK49" si="589">DJ21</f>
        <v>0.6</v>
      </c>
      <c r="DK49" s="29">
        <f t="shared" si="589"/>
        <v>88</v>
      </c>
      <c r="DL49" s="14">
        <f t="shared" si="320"/>
        <v>1</v>
      </c>
      <c r="DM49" s="30">
        <f t="shared" si="321"/>
        <v>7.1307403281229256</v>
      </c>
      <c r="DN49" s="15">
        <v>1.4</v>
      </c>
      <c r="DO49" s="16">
        <f>(DL49/100)*(DM49^2)*DN49</f>
        <v>0.71186440677966112</v>
      </c>
      <c r="DQ49" s="33">
        <f t="shared" ref="DQ49:DR49" si="590">DQ21</f>
        <v>0.6</v>
      </c>
      <c r="DR49" s="29">
        <f t="shared" si="590"/>
        <v>50</v>
      </c>
      <c r="DS49" s="14">
        <f t="shared" si="324"/>
        <v>5</v>
      </c>
      <c r="DT49" s="30">
        <f t="shared" si="325"/>
        <v>7.1307403281229256</v>
      </c>
      <c r="DU49" s="15">
        <v>1.4</v>
      </c>
      <c r="DV49" s="16">
        <f>(DS49/100)*(DT49^2)*DU49</f>
        <v>3.5593220338983054</v>
      </c>
      <c r="DX49" s="33">
        <f t="shared" ref="DX49:DY49" si="591">DX21</f>
        <v>0.6</v>
      </c>
      <c r="DY49" s="29">
        <f t="shared" si="591"/>
        <v>62</v>
      </c>
      <c r="DZ49" s="14">
        <f t="shared" si="328"/>
        <v>6</v>
      </c>
      <c r="EA49" s="30">
        <f t="shared" si="329"/>
        <v>7.1307403281229256</v>
      </c>
      <c r="EB49" s="15">
        <v>1.4</v>
      </c>
      <c r="EC49" s="16">
        <f>(DZ49/100)*(EA49^2)*EB49</f>
        <v>4.2711864406779663</v>
      </c>
      <c r="EE49" s="33">
        <f t="shared" ref="EE49:EF49" si="592">EE21</f>
        <v>0.6</v>
      </c>
      <c r="EF49" s="29">
        <f t="shared" si="592"/>
        <v>49</v>
      </c>
      <c r="EG49" s="14">
        <f t="shared" si="332"/>
        <v>8</v>
      </c>
      <c r="EH49" s="30">
        <f t="shared" si="333"/>
        <v>7.1307403281229256</v>
      </c>
      <c r="EI49" s="15">
        <v>1.4</v>
      </c>
      <c r="EJ49" s="16">
        <f>(EG49/100)*(EH49^2)*EI49</f>
        <v>5.6949152542372889</v>
      </c>
      <c r="EL49" s="33">
        <f t="shared" ref="EL49:EM49" si="593">EL21</f>
        <v>0.6</v>
      </c>
      <c r="EM49" s="29">
        <f t="shared" si="593"/>
        <v>71</v>
      </c>
      <c r="EN49" s="14">
        <f t="shared" si="336"/>
        <v>8</v>
      </c>
      <c r="EO49" s="30">
        <f t="shared" si="337"/>
        <v>7.1307403281229256</v>
      </c>
      <c r="EP49" s="15">
        <v>1.4</v>
      </c>
      <c r="EQ49" s="16">
        <f>(EN49/100)*(EO49^2)*EP49</f>
        <v>5.6949152542372889</v>
      </c>
      <c r="ES49" s="33">
        <f t="shared" ref="ES49:ET49" si="594">ES21</f>
        <v>0.6</v>
      </c>
      <c r="ET49" s="29">
        <f t="shared" si="594"/>
        <v>56</v>
      </c>
      <c r="EU49" s="14">
        <f t="shared" si="340"/>
        <v>16</v>
      </c>
      <c r="EV49" s="30">
        <f t="shared" si="341"/>
        <v>7.1307403281229256</v>
      </c>
      <c r="EW49" s="15">
        <v>1.4</v>
      </c>
      <c r="EX49" s="16">
        <f>(EU49/100)*(EV49^2)*EW49</f>
        <v>11.389830508474578</v>
      </c>
    </row>
    <row r="50" spans="1:154" x14ac:dyDescent="0.25">
      <c r="B50" s="33">
        <f t="shared" si="169"/>
        <v>0.42499999999999999</v>
      </c>
      <c r="C50" s="29">
        <f t="shared" si="169"/>
        <v>50</v>
      </c>
      <c r="D50" s="14">
        <f t="shared" si="256"/>
        <v>3</v>
      </c>
      <c r="E50" s="30">
        <f t="shared" si="257"/>
        <v>11.881770515720092</v>
      </c>
      <c r="F50" s="15">
        <v>1.4</v>
      </c>
      <c r="G50" s="16">
        <f t="shared" ref="G50:G53" si="595">(D50/100)*(E50^2)*F50</f>
        <v>5.9294117647058817</v>
      </c>
      <c r="I50" s="33">
        <f t="shared" ref="I50:J50" si="596">I22</f>
        <v>0.42499999999999999</v>
      </c>
      <c r="J50" s="29">
        <f t="shared" si="596"/>
        <v>32</v>
      </c>
      <c r="K50" s="14">
        <f t="shared" si="260"/>
        <v>5</v>
      </c>
      <c r="L50" s="30">
        <f t="shared" si="261"/>
        <v>11.881770515720092</v>
      </c>
      <c r="M50" s="15">
        <v>1.4</v>
      </c>
      <c r="N50" s="16">
        <f t="shared" ref="N50:N53" si="597">(K50/100)*(L50^2)*M50</f>
        <v>9.882352941176471</v>
      </c>
      <c r="P50" s="33">
        <f t="shared" ref="P50:Q50" si="598">P22</f>
        <v>0.42499999999999999</v>
      </c>
      <c r="Q50" s="29">
        <f t="shared" si="598"/>
        <v>35</v>
      </c>
      <c r="R50" s="14">
        <f t="shared" si="264"/>
        <v>1</v>
      </c>
      <c r="S50" s="30">
        <f t="shared" si="265"/>
        <v>11.881770515720092</v>
      </c>
      <c r="T50" s="15">
        <v>1.4</v>
      </c>
      <c r="U50" s="16">
        <f t="shared" ref="U50:U53" si="599">(R50/100)*(S50^2)*T50</f>
        <v>1.9764705882352942</v>
      </c>
      <c r="W50" s="33">
        <f t="shared" ref="W50:X50" si="600">W22</f>
        <v>0.42499999999999999</v>
      </c>
      <c r="X50" s="29">
        <f t="shared" si="600"/>
        <v>13</v>
      </c>
      <c r="Y50" s="14">
        <f t="shared" si="268"/>
        <v>1</v>
      </c>
      <c r="Z50" s="30">
        <f t="shared" si="269"/>
        <v>11.881770515720092</v>
      </c>
      <c r="AA50" s="15">
        <v>1.4</v>
      </c>
      <c r="AB50" s="16">
        <f t="shared" ref="AB50:AB53" si="601">(Y50/100)*(Z50^2)*AA50</f>
        <v>1.9764705882352942</v>
      </c>
      <c r="AD50" s="33">
        <f t="shared" ref="AD50:AE50" si="602">AD22</f>
        <v>0.42499999999999999</v>
      </c>
      <c r="AE50" s="29">
        <f t="shared" si="602"/>
        <v>29</v>
      </c>
      <c r="AF50" s="14">
        <f t="shared" si="272"/>
        <v>5</v>
      </c>
      <c r="AG50" s="30">
        <f t="shared" si="273"/>
        <v>11.881770515720092</v>
      </c>
      <c r="AH50" s="15">
        <v>1.4</v>
      </c>
      <c r="AI50" s="16">
        <f t="shared" ref="AI50:AI53" si="603">(AF50/100)*(AG50^2)*AH50</f>
        <v>9.882352941176471</v>
      </c>
      <c r="AK50" s="33">
        <f t="shared" ref="AK50:AL50" si="604">AK22</f>
        <v>0.42499999999999999</v>
      </c>
      <c r="AL50" s="29">
        <f t="shared" si="604"/>
        <v>32</v>
      </c>
      <c r="AM50" s="14">
        <f t="shared" si="276"/>
        <v>2</v>
      </c>
      <c r="AN50" s="30">
        <f t="shared" si="277"/>
        <v>11.881770515720092</v>
      </c>
      <c r="AO50" s="15">
        <v>1.4</v>
      </c>
      <c r="AP50" s="16">
        <f t="shared" ref="AP50:AP53" si="605">(AM50/100)*(AN50^2)*AO50</f>
        <v>3.9529411764705884</v>
      </c>
      <c r="AR50" s="33">
        <f t="shared" ref="AR50:AS50" si="606">AR22</f>
        <v>0.42499999999999999</v>
      </c>
      <c r="AS50" s="29">
        <f t="shared" si="606"/>
        <v>59</v>
      </c>
      <c r="AT50" s="14">
        <f t="shared" si="280"/>
        <v>5</v>
      </c>
      <c r="AU50" s="30">
        <f t="shared" si="281"/>
        <v>11.881770515720092</v>
      </c>
      <c r="AV50" s="15">
        <v>1.4</v>
      </c>
      <c r="AW50" s="16">
        <f t="shared" ref="AW50:AW53" si="607">(AT50/100)*(AU50^2)*AV50</f>
        <v>9.882352941176471</v>
      </c>
      <c r="AY50" s="33">
        <f t="shared" ref="AY50:AZ50" si="608">AY22</f>
        <v>0.42499999999999999</v>
      </c>
      <c r="AZ50" s="29">
        <f t="shared" si="608"/>
        <v>57</v>
      </c>
      <c r="BA50" s="14">
        <f t="shared" si="284"/>
        <v>7</v>
      </c>
      <c r="BB50" s="30">
        <f t="shared" si="285"/>
        <v>11.881770515720092</v>
      </c>
      <c r="BC50" s="15">
        <v>1.4</v>
      </c>
      <c r="BD50" s="16">
        <f t="shared" ref="BD50:BD53" si="609">(BA50/100)*(BB50^2)*BC50</f>
        <v>13.835294117647061</v>
      </c>
      <c r="BF50" s="33">
        <f t="shared" ref="BF50:BG50" si="610">BF22</f>
        <v>0.42499999999999999</v>
      </c>
      <c r="BG50" s="29">
        <f t="shared" si="610"/>
        <v>59</v>
      </c>
      <c r="BH50" s="14">
        <f t="shared" si="288"/>
        <v>4</v>
      </c>
      <c r="BI50" s="30">
        <f t="shared" si="289"/>
        <v>11.881770515720092</v>
      </c>
      <c r="BJ50" s="15">
        <v>1.4</v>
      </c>
      <c r="BK50" s="16">
        <f t="shared" ref="BK50:BK53" si="611">(BH50/100)*(BI50^2)*BJ50</f>
        <v>7.9058823529411768</v>
      </c>
      <c r="BM50" s="33">
        <f t="shared" ref="BM50:BN50" si="612">BM22</f>
        <v>0.42499999999999999</v>
      </c>
      <c r="BN50" s="29">
        <f t="shared" si="612"/>
        <v>56</v>
      </c>
      <c r="BO50" s="14">
        <f t="shared" si="292"/>
        <v>4</v>
      </c>
      <c r="BP50" s="30">
        <f t="shared" si="293"/>
        <v>11.881770515720092</v>
      </c>
      <c r="BQ50" s="15">
        <v>1.4</v>
      </c>
      <c r="BR50" s="16">
        <f t="shared" ref="BR50:BR53" si="613">(BO50/100)*(BP50^2)*BQ50</f>
        <v>7.9058823529411768</v>
      </c>
      <c r="BT50" s="33">
        <f t="shared" ref="BT50:BU50" si="614">BT22</f>
        <v>0.42499999999999999</v>
      </c>
      <c r="BU50" s="29">
        <f t="shared" si="614"/>
        <v>77</v>
      </c>
      <c r="BV50" s="14">
        <f t="shared" si="296"/>
        <v>4</v>
      </c>
      <c r="BW50" s="30">
        <f t="shared" si="297"/>
        <v>11.881770515720092</v>
      </c>
      <c r="BX50" s="15">
        <v>1.4</v>
      </c>
      <c r="BY50" s="16">
        <f t="shared" ref="BY50:BY53" si="615">(BV50/100)*(BW50^2)*BX50</f>
        <v>7.9058823529411768</v>
      </c>
      <c r="CA50" s="33">
        <f t="shared" ref="CA50:CB50" si="616">CA22</f>
        <v>0.42499999999999999</v>
      </c>
      <c r="CB50" s="29">
        <f t="shared" si="616"/>
        <v>60</v>
      </c>
      <c r="CC50" s="14">
        <f t="shared" si="300"/>
        <v>3</v>
      </c>
      <c r="CD50" s="30">
        <f t="shared" si="301"/>
        <v>11.881770515720092</v>
      </c>
      <c r="CE50" s="15">
        <v>1.4</v>
      </c>
      <c r="CF50" s="16">
        <f t="shared" ref="CF50:CF53" si="617">(CC50/100)*(CD50^2)*CE50</f>
        <v>5.9294117647058817</v>
      </c>
      <c r="CH50" s="33">
        <f t="shared" ref="CH50:CI50" si="618">CH22</f>
        <v>0.42499999999999999</v>
      </c>
      <c r="CI50" s="29">
        <f t="shared" si="618"/>
        <v>81</v>
      </c>
      <c r="CJ50" s="14">
        <f t="shared" si="304"/>
        <v>2</v>
      </c>
      <c r="CK50" s="30">
        <f t="shared" si="305"/>
        <v>11.881770515720092</v>
      </c>
      <c r="CL50" s="15">
        <v>1.4</v>
      </c>
      <c r="CM50" s="16">
        <f t="shared" ref="CM50:CM53" si="619">(CJ50/100)*(CK50^2)*CL50</f>
        <v>3.9529411764705884</v>
      </c>
      <c r="CO50" s="33">
        <f t="shared" ref="CO50:CP50" si="620">CO22</f>
        <v>0.42499999999999999</v>
      </c>
      <c r="CP50" s="29">
        <f t="shared" si="620"/>
        <v>47</v>
      </c>
      <c r="CQ50" s="14">
        <f t="shared" si="308"/>
        <v>8</v>
      </c>
      <c r="CR50" s="30">
        <f t="shared" si="309"/>
        <v>11.881770515720092</v>
      </c>
      <c r="CS50" s="15">
        <v>1.4</v>
      </c>
      <c r="CT50" s="16">
        <f t="shared" ref="CT50:CT53" si="621">(CQ50/100)*(CR50^2)*CS50</f>
        <v>15.811764705882354</v>
      </c>
      <c r="CV50" s="33">
        <f t="shared" ref="CV50:CW50" si="622">CV22</f>
        <v>0.42499999999999999</v>
      </c>
      <c r="CW50" s="29">
        <f t="shared" si="622"/>
        <v>20</v>
      </c>
      <c r="CX50" s="14">
        <f t="shared" si="312"/>
        <v>2</v>
      </c>
      <c r="CY50" s="30">
        <f t="shared" si="313"/>
        <v>11.881770515720092</v>
      </c>
      <c r="CZ50" s="15">
        <v>1.4</v>
      </c>
      <c r="DA50" s="16">
        <f t="shared" ref="DA50:DA53" si="623">(CX50/100)*(CY50^2)*CZ50</f>
        <v>3.9529411764705884</v>
      </c>
      <c r="DC50" s="33">
        <f t="shared" ref="DC50:DD50" si="624">DC22</f>
        <v>0.42499999999999999</v>
      </c>
      <c r="DD50" s="29">
        <f t="shared" si="624"/>
        <v>57</v>
      </c>
      <c r="DE50" s="14">
        <f t="shared" si="316"/>
        <v>4</v>
      </c>
      <c r="DF50" s="30">
        <f t="shared" si="317"/>
        <v>11.881770515720092</v>
      </c>
      <c r="DG50" s="15">
        <v>1.4</v>
      </c>
      <c r="DH50" s="16">
        <f t="shared" ref="DH50:DH53" si="625">(DE50/100)*(DF50^2)*DG50</f>
        <v>7.9058823529411768</v>
      </c>
      <c r="DJ50" s="33">
        <f t="shared" ref="DJ50:DK50" si="626">DJ22</f>
        <v>0.42499999999999999</v>
      </c>
      <c r="DK50" s="29">
        <f t="shared" si="626"/>
        <v>88</v>
      </c>
      <c r="DL50" s="14">
        <f t="shared" si="320"/>
        <v>0</v>
      </c>
      <c r="DM50" s="30">
        <f t="shared" si="321"/>
        <v>11.881770515720092</v>
      </c>
      <c r="DN50" s="15">
        <v>1.4</v>
      </c>
      <c r="DO50" s="16">
        <f t="shared" ref="DO50:DO53" si="627">(DL50/100)*(DM50^2)*DN50</f>
        <v>0</v>
      </c>
      <c r="DQ50" s="33">
        <f t="shared" ref="DQ50:DR50" si="628">DQ22</f>
        <v>0.42499999999999999</v>
      </c>
      <c r="DR50" s="29">
        <f t="shared" si="628"/>
        <v>47</v>
      </c>
      <c r="DS50" s="14">
        <f t="shared" si="324"/>
        <v>3</v>
      </c>
      <c r="DT50" s="30">
        <f t="shared" si="325"/>
        <v>11.881770515720092</v>
      </c>
      <c r="DU50" s="15">
        <v>1.4</v>
      </c>
      <c r="DV50" s="16">
        <f t="shared" ref="DV50:DV53" si="629">(DS50/100)*(DT50^2)*DU50</f>
        <v>5.9294117647058817</v>
      </c>
      <c r="DX50" s="33">
        <f t="shared" ref="DX50:DY50" si="630">DX22</f>
        <v>0.42499999999999999</v>
      </c>
      <c r="DY50" s="29">
        <f t="shared" si="630"/>
        <v>59</v>
      </c>
      <c r="DZ50" s="14">
        <f t="shared" si="328"/>
        <v>3</v>
      </c>
      <c r="EA50" s="30">
        <f t="shared" si="329"/>
        <v>11.881770515720092</v>
      </c>
      <c r="EB50" s="15">
        <v>1.4</v>
      </c>
      <c r="EC50" s="16">
        <f t="shared" ref="EC50:EC53" si="631">(DZ50/100)*(EA50^2)*EB50</f>
        <v>5.9294117647058817</v>
      </c>
      <c r="EE50" s="33">
        <f t="shared" ref="EE50:EF50" si="632">EE22</f>
        <v>0.42499999999999999</v>
      </c>
      <c r="EF50" s="29">
        <f t="shared" si="632"/>
        <v>45</v>
      </c>
      <c r="EG50" s="14">
        <f t="shared" si="332"/>
        <v>4</v>
      </c>
      <c r="EH50" s="30">
        <f t="shared" si="333"/>
        <v>11.881770515720092</v>
      </c>
      <c r="EI50" s="15">
        <v>1.4</v>
      </c>
      <c r="EJ50" s="16">
        <f t="shared" ref="EJ50:EJ53" si="633">(EG50/100)*(EH50^2)*EI50</f>
        <v>7.9058823529411768</v>
      </c>
      <c r="EL50" s="33">
        <f t="shared" ref="EL50:EM50" si="634">EL22</f>
        <v>0.42499999999999999</v>
      </c>
      <c r="EM50" s="29">
        <f t="shared" si="634"/>
        <v>65</v>
      </c>
      <c r="EN50" s="14">
        <f t="shared" si="336"/>
        <v>6</v>
      </c>
      <c r="EO50" s="30">
        <f t="shared" si="337"/>
        <v>11.881770515720092</v>
      </c>
      <c r="EP50" s="15">
        <v>1.4</v>
      </c>
      <c r="EQ50" s="16">
        <f t="shared" ref="EQ50:EQ53" si="635">(EN50/100)*(EO50^2)*EP50</f>
        <v>11.858823529411763</v>
      </c>
      <c r="ES50" s="33">
        <f t="shared" ref="ES50:ET50" si="636">ES22</f>
        <v>0.42499999999999999</v>
      </c>
      <c r="ET50" s="29">
        <f t="shared" si="636"/>
        <v>49</v>
      </c>
      <c r="EU50" s="14">
        <f t="shared" si="340"/>
        <v>7</v>
      </c>
      <c r="EV50" s="30">
        <f t="shared" si="341"/>
        <v>11.881770515720092</v>
      </c>
      <c r="EW50" s="15">
        <v>1.4</v>
      </c>
      <c r="EX50" s="16">
        <f t="shared" ref="EX50:EX53" si="637">(EU50/100)*(EV50^2)*EW50</f>
        <v>13.835294117647061</v>
      </c>
    </row>
    <row r="51" spans="1:154" x14ac:dyDescent="0.25">
      <c r="B51" s="34">
        <f t="shared" si="169"/>
        <v>0.3</v>
      </c>
      <c r="C51" s="17">
        <f t="shared" si="169"/>
        <v>48</v>
      </c>
      <c r="D51" s="14">
        <f t="shared" si="256"/>
        <v>2</v>
      </c>
      <c r="E51" s="30">
        <f>6/SQRT(B50*B51)</f>
        <v>16.803361008336118</v>
      </c>
      <c r="F51" s="15">
        <v>1.4</v>
      </c>
      <c r="G51" s="16">
        <f t="shared" si="595"/>
        <v>7.9058823529411768</v>
      </c>
      <c r="I51" s="34">
        <f t="shared" ref="I51:J51" si="638">I23</f>
        <v>0.3</v>
      </c>
      <c r="J51" s="17">
        <f t="shared" si="638"/>
        <v>27</v>
      </c>
      <c r="K51" s="14">
        <f t="shared" si="260"/>
        <v>5</v>
      </c>
      <c r="L51" s="30">
        <f>6/SQRT(I50*I51)</f>
        <v>16.803361008336118</v>
      </c>
      <c r="M51" s="15">
        <v>1.4</v>
      </c>
      <c r="N51" s="16">
        <f t="shared" si="597"/>
        <v>19.764705882352942</v>
      </c>
      <c r="P51" s="34">
        <f t="shared" ref="P51:Q51" si="639">P23</f>
        <v>0.3</v>
      </c>
      <c r="Q51" s="17">
        <f t="shared" si="639"/>
        <v>33</v>
      </c>
      <c r="R51" s="14">
        <f t="shared" si="264"/>
        <v>2</v>
      </c>
      <c r="S51" s="30">
        <f>6/SQRT(P50*P51)</f>
        <v>16.803361008336118</v>
      </c>
      <c r="T51" s="15">
        <v>1.4</v>
      </c>
      <c r="U51" s="16">
        <f t="shared" si="599"/>
        <v>7.9058823529411768</v>
      </c>
      <c r="W51" s="34">
        <f t="shared" ref="W51:X51" si="640">W23</f>
        <v>0.3</v>
      </c>
      <c r="X51" s="17">
        <f t="shared" si="640"/>
        <v>12</v>
      </c>
      <c r="Y51" s="14">
        <f t="shared" si="268"/>
        <v>1</v>
      </c>
      <c r="Z51" s="30">
        <f>6/SQRT(W50*W51)</f>
        <v>16.803361008336118</v>
      </c>
      <c r="AA51" s="15">
        <v>1.4</v>
      </c>
      <c r="AB51" s="16">
        <f t="shared" si="601"/>
        <v>3.9529411764705884</v>
      </c>
      <c r="AD51" s="34">
        <f t="shared" ref="AD51:AE51" si="641">AD23</f>
        <v>0.3</v>
      </c>
      <c r="AE51" s="17">
        <f t="shared" si="641"/>
        <v>25</v>
      </c>
      <c r="AF51" s="14">
        <f t="shared" si="272"/>
        <v>4</v>
      </c>
      <c r="AG51" s="30">
        <f>6/SQRT(AD50*AD51)</f>
        <v>16.803361008336118</v>
      </c>
      <c r="AH51" s="15">
        <v>1.4</v>
      </c>
      <c r="AI51" s="16">
        <f t="shared" si="603"/>
        <v>15.811764705882354</v>
      </c>
      <c r="AK51" s="34">
        <f t="shared" ref="AK51:AL51" si="642">AK23</f>
        <v>0.3</v>
      </c>
      <c r="AL51" s="17">
        <f t="shared" si="642"/>
        <v>30</v>
      </c>
      <c r="AM51" s="14">
        <f t="shared" si="276"/>
        <v>2</v>
      </c>
      <c r="AN51" s="30">
        <f>6/SQRT(AK50*AK51)</f>
        <v>16.803361008336118</v>
      </c>
      <c r="AO51" s="15">
        <v>1.4</v>
      </c>
      <c r="AP51" s="16">
        <f t="shared" si="605"/>
        <v>7.9058823529411768</v>
      </c>
      <c r="AR51" s="34">
        <f t="shared" ref="AR51:AS51" si="643">AR23</f>
        <v>0.3</v>
      </c>
      <c r="AS51" s="17">
        <f t="shared" si="643"/>
        <v>54</v>
      </c>
      <c r="AT51" s="14">
        <f t="shared" si="280"/>
        <v>5</v>
      </c>
      <c r="AU51" s="30">
        <f>6/SQRT(AR50*AR51)</f>
        <v>16.803361008336118</v>
      </c>
      <c r="AV51" s="15">
        <v>1.4</v>
      </c>
      <c r="AW51" s="16">
        <f t="shared" si="607"/>
        <v>19.764705882352942</v>
      </c>
      <c r="AY51" s="34">
        <f t="shared" ref="AY51:AZ51" si="644">AY23</f>
        <v>0.3</v>
      </c>
      <c r="AZ51" s="17">
        <f t="shared" si="644"/>
        <v>50</v>
      </c>
      <c r="BA51" s="14">
        <f t="shared" si="284"/>
        <v>7</v>
      </c>
      <c r="BB51" s="30">
        <f>6/SQRT(AY50*AY51)</f>
        <v>16.803361008336118</v>
      </c>
      <c r="BC51" s="15">
        <v>1.4</v>
      </c>
      <c r="BD51" s="16">
        <f t="shared" si="609"/>
        <v>27.670588235294122</v>
      </c>
      <c r="BF51" s="34">
        <f t="shared" ref="BF51:BG51" si="645">BF23</f>
        <v>0.3</v>
      </c>
      <c r="BG51" s="17">
        <f t="shared" si="645"/>
        <v>55</v>
      </c>
      <c r="BH51" s="14">
        <f t="shared" si="288"/>
        <v>4</v>
      </c>
      <c r="BI51" s="30">
        <f>6/SQRT(BF50*BF51)</f>
        <v>16.803361008336118</v>
      </c>
      <c r="BJ51" s="15">
        <v>1.4</v>
      </c>
      <c r="BK51" s="16">
        <f t="shared" si="611"/>
        <v>15.811764705882354</v>
      </c>
      <c r="BM51" s="34">
        <f t="shared" ref="BM51:BN51" si="646">BM23</f>
        <v>0.3</v>
      </c>
      <c r="BN51" s="17">
        <f t="shared" si="646"/>
        <v>52</v>
      </c>
      <c r="BO51" s="14">
        <f t="shared" si="292"/>
        <v>4</v>
      </c>
      <c r="BP51" s="30">
        <f>6/SQRT(BM50*BM51)</f>
        <v>16.803361008336118</v>
      </c>
      <c r="BQ51" s="15">
        <v>1.4</v>
      </c>
      <c r="BR51" s="16">
        <f t="shared" si="613"/>
        <v>15.811764705882354</v>
      </c>
      <c r="BT51" s="34">
        <f t="shared" ref="BT51:BU51" si="647">BT23</f>
        <v>0.3</v>
      </c>
      <c r="BU51" s="17">
        <f t="shared" si="647"/>
        <v>72</v>
      </c>
      <c r="BV51" s="14">
        <f t="shared" si="296"/>
        <v>5</v>
      </c>
      <c r="BW51" s="30">
        <f>6/SQRT(BT50*BT51)</f>
        <v>16.803361008336118</v>
      </c>
      <c r="BX51" s="15">
        <v>1.4</v>
      </c>
      <c r="BY51" s="16">
        <f t="shared" si="615"/>
        <v>19.764705882352942</v>
      </c>
      <c r="CA51" s="34">
        <f t="shared" ref="CA51:CB51" si="648">CA23</f>
        <v>0.3</v>
      </c>
      <c r="CB51" s="17">
        <f t="shared" si="648"/>
        <v>57</v>
      </c>
      <c r="CC51" s="14">
        <f t="shared" si="300"/>
        <v>3</v>
      </c>
      <c r="CD51" s="30">
        <f>6/SQRT(CA50*CA51)</f>
        <v>16.803361008336118</v>
      </c>
      <c r="CE51" s="15">
        <v>1.4</v>
      </c>
      <c r="CF51" s="16">
        <f t="shared" si="617"/>
        <v>11.858823529411763</v>
      </c>
      <c r="CH51" s="34">
        <f t="shared" ref="CH51:CI51" si="649">CH23</f>
        <v>0.3</v>
      </c>
      <c r="CI51" s="17">
        <f t="shared" si="649"/>
        <v>79</v>
      </c>
      <c r="CJ51" s="14">
        <f t="shared" si="304"/>
        <v>2</v>
      </c>
      <c r="CK51" s="30">
        <f>6/SQRT(CH50*CH51)</f>
        <v>16.803361008336118</v>
      </c>
      <c r="CL51" s="15">
        <v>1.4</v>
      </c>
      <c r="CM51" s="16">
        <f t="shared" si="619"/>
        <v>7.9058823529411768</v>
      </c>
      <c r="CO51" s="34">
        <f t="shared" ref="CO51:CP51" si="650">CO23</f>
        <v>0.3</v>
      </c>
      <c r="CP51" s="17">
        <f t="shared" si="650"/>
        <v>39</v>
      </c>
      <c r="CQ51" s="14">
        <f t="shared" si="308"/>
        <v>8</v>
      </c>
      <c r="CR51" s="30">
        <f>6/SQRT(CO50*CO51)</f>
        <v>16.803361008336118</v>
      </c>
      <c r="CS51" s="15">
        <v>1.4</v>
      </c>
      <c r="CT51" s="16">
        <f t="shared" si="621"/>
        <v>31.623529411764707</v>
      </c>
      <c r="CV51" s="34">
        <f t="shared" ref="CV51:CW51" si="651">CV23</f>
        <v>0.3</v>
      </c>
      <c r="CW51" s="17">
        <f t="shared" si="651"/>
        <v>18</v>
      </c>
      <c r="CX51" s="14">
        <f t="shared" si="312"/>
        <v>2</v>
      </c>
      <c r="CY51" s="30">
        <f>6/SQRT(CV50*CV51)</f>
        <v>16.803361008336118</v>
      </c>
      <c r="CZ51" s="15">
        <v>1.4</v>
      </c>
      <c r="DA51" s="16">
        <f t="shared" si="623"/>
        <v>7.9058823529411768</v>
      </c>
      <c r="DC51" s="34">
        <f t="shared" ref="DC51:DD51" si="652">DC23</f>
        <v>0.3</v>
      </c>
      <c r="DD51" s="17">
        <f t="shared" si="652"/>
        <v>51</v>
      </c>
      <c r="DE51" s="14">
        <f t="shared" si="316"/>
        <v>6</v>
      </c>
      <c r="DF51" s="30">
        <f>6/SQRT(DC50*DC51)</f>
        <v>16.803361008336118</v>
      </c>
      <c r="DG51" s="15">
        <v>1.4</v>
      </c>
      <c r="DH51" s="16">
        <f t="shared" si="625"/>
        <v>23.717647058823527</v>
      </c>
      <c r="DJ51" s="34">
        <f t="shared" ref="DJ51:DK51" si="653">DJ23</f>
        <v>0.3</v>
      </c>
      <c r="DK51" s="17">
        <f t="shared" si="653"/>
        <v>87</v>
      </c>
      <c r="DL51" s="14">
        <f t="shared" si="320"/>
        <v>1</v>
      </c>
      <c r="DM51" s="30">
        <f>6/SQRT(DJ50*DJ51)</f>
        <v>16.803361008336118</v>
      </c>
      <c r="DN51" s="15">
        <v>1.4</v>
      </c>
      <c r="DO51" s="16">
        <f t="shared" si="627"/>
        <v>3.9529411764705884</v>
      </c>
      <c r="DQ51" s="34">
        <f t="shared" ref="DQ51:DR51" si="654">DQ23</f>
        <v>0.3</v>
      </c>
      <c r="DR51" s="17">
        <f t="shared" si="654"/>
        <v>43</v>
      </c>
      <c r="DS51" s="14">
        <f t="shared" si="324"/>
        <v>4</v>
      </c>
      <c r="DT51" s="30">
        <f>6/SQRT(DQ50*DQ51)</f>
        <v>16.803361008336118</v>
      </c>
      <c r="DU51" s="15">
        <v>1.4</v>
      </c>
      <c r="DV51" s="16">
        <f t="shared" si="629"/>
        <v>15.811764705882354</v>
      </c>
      <c r="DX51" s="34">
        <f t="shared" ref="DX51:DY51" si="655">DX23</f>
        <v>0.3</v>
      </c>
      <c r="DY51" s="17">
        <f t="shared" si="655"/>
        <v>56</v>
      </c>
      <c r="DZ51" s="14">
        <f t="shared" si="328"/>
        <v>3</v>
      </c>
      <c r="EA51" s="30">
        <f>6/SQRT(DX50*DX51)</f>
        <v>16.803361008336118</v>
      </c>
      <c r="EB51" s="15">
        <v>1.4</v>
      </c>
      <c r="EC51" s="16">
        <f t="shared" si="631"/>
        <v>11.858823529411763</v>
      </c>
      <c r="EE51" s="34">
        <f t="shared" ref="EE51:EF51" si="656">EE23</f>
        <v>0.3</v>
      </c>
      <c r="EF51" s="17">
        <f t="shared" si="656"/>
        <v>41</v>
      </c>
      <c r="EG51" s="14">
        <f t="shared" si="332"/>
        <v>4</v>
      </c>
      <c r="EH51" s="30">
        <f>6/SQRT(EE50*EE51)</f>
        <v>16.803361008336118</v>
      </c>
      <c r="EI51" s="15">
        <v>1.4</v>
      </c>
      <c r="EJ51" s="16">
        <f t="shared" si="633"/>
        <v>15.811764705882354</v>
      </c>
      <c r="EL51" s="34">
        <f t="shared" ref="EL51:EM51" si="657">EL23</f>
        <v>0.3</v>
      </c>
      <c r="EM51" s="17">
        <f t="shared" si="657"/>
        <v>52</v>
      </c>
      <c r="EN51" s="14">
        <f t="shared" si="336"/>
        <v>13</v>
      </c>
      <c r="EO51" s="30">
        <f>6/SQRT(EL50*EL51)</f>
        <v>16.803361008336118</v>
      </c>
      <c r="EP51" s="15">
        <v>1.4</v>
      </c>
      <c r="EQ51" s="16">
        <f t="shared" si="635"/>
        <v>51.388235294117649</v>
      </c>
      <c r="ES51" s="34">
        <f t="shared" ref="ES51:ET51" si="658">ES23</f>
        <v>0.3</v>
      </c>
      <c r="ET51" s="17">
        <f t="shared" si="658"/>
        <v>44</v>
      </c>
      <c r="EU51" s="14">
        <f t="shared" si="340"/>
        <v>5</v>
      </c>
      <c r="EV51" s="30">
        <f>6/SQRT(ES50*ES51)</f>
        <v>16.803361008336118</v>
      </c>
      <c r="EW51" s="15">
        <v>1.4</v>
      </c>
      <c r="EX51" s="16">
        <f t="shared" si="637"/>
        <v>19.764705882352942</v>
      </c>
    </row>
    <row r="52" spans="1:154" x14ac:dyDescent="0.25">
      <c r="B52" s="34">
        <f t="shared" si="169"/>
        <v>0.21199999999999999</v>
      </c>
      <c r="C52" s="17">
        <f t="shared" si="169"/>
        <v>47</v>
      </c>
      <c r="D52" s="14">
        <f>C51-C52</f>
        <v>1</v>
      </c>
      <c r="E52" s="30">
        <f t="shared" ref="E52:E53" si="659">6/SQRT(B51*B52)</f>
        <v>23.791547571544328</v>
      </c>
      <c r="F52" s="15">
        <v>1.4</v>
      </c>
      <c r="G52" s="16">
        <f t="shared" si="595"/>
        <v>7.9245283018867951</v>
      </c>
      <c r="I52" s="34">
        <f t="shared" ref="I52:J52" si="660">I24</f>
        <v>0.21199999999999999</v>
      </c>
      <c r="J52" s="17">
        <f t="shared" si="660"/>
        <v>23</v>
      </c>
      <c r="K52" s="14">
        <f>J51-J52</f>
        <v>4</v>
      </c>
      <c r="L52" s="30">
        <f t="shared" ref="L52:L53" si="661">6/SQRT(I51*I52)</f>
        <v>23.791547571544328</v>
      </c>
      <c r="M52" s="15">
        <v>1.4</v>
      </c>
      <c r="N52" s="16">
        <f t="shared" si="597"/>
        <v>31.698113207547181</v>
      </c>
      <c r="P52" s="34">
        <f t="shared" ref="P52:Q52" si="662">P24</f>
        <v>0.21199999999999999</v>
      </c>
      <c r="Q52" s="17">
        <f t="shared" si="662"/>
        <v>33</v>
      </c>
      <c r="R52" s="14">
        <f>Q51-Q52</f>
        <v>0</v>
      </c>
      <c r="S52" s="30">
        <f t="shared" ref="S52:S53" si="663">6/SQRT(P51*P52)</f>
        <v>23.791547571544328</v>
      </c>
      <c r="T52" s="15">
        <v>1.4</v>
      </c>
      <c r="U52" s="16">
        <f t="shared" si="599"/>
        <v>0</v>
      </c>
      <c r="W52" s="34">
        <f t="shared" ref="W52:X52" si="664">W24</f>
        <v>0.21199999999999999</v>
      </c>
      <c r="X52" s="17">
        <f t="shared" si="664"/>
        <v>11</v>
      </c>
      <c r="Y52" s="14">
        <f>X51-X52</f>
        <v>1</v>
      </c>
      <c r="Z52" s="30">
        <f t="shared" ref="Z52:Z53" si="665">6/SQRT(W51*W52)</f>
        <v>23.791547571544328</v>
      </c>
      <c r="AA52" s="15">
        <v>1.4</v>
      </c>
      <c r="AB52" s="16">
        <f t="shared" si="601"/>
        <v>7.9245283018867951</v>
      </c>
      <c r="AD52" s="34">
        <f t="shared" ref="AD52:AE52" si="666">AD24</f>
        <v>0.21199999999999999</v>
      </c>
      <c r="AE52" s="17">
        <f t="shared" si="666"/>
        <v>23</v>
      </c>
      <c r="AF52" s="14">
        <f>AE51-AE52</f>
        <v>2</v>
      </c>
      <c r="AG52" s="30">
        <f t="shared" ref="AG52:AG53" si="667">6/SQRT(AD51*AD52)</f>
        <v>23.791547571544328</v>
      </c>
      <c r="AH52" s="15">
        <v>1.4</v>
      </c>
      <c r="AI52" s="16">
        <f t="shared" si="603"/>
        <v>15.84905660377359</v>
      </c>
      <c r="AK52" s="34">
        <f t="shared" ref="AK52:AL52" si="668">AK24</f>
        <v>0.21199999999999999</v>
      </c>
      <c r="AL52" s="17">
        <f t="shared" si="668"/>
        <v>28</v>
      </c>
      <c r="AM52" s="14">
        <f>AL51-AL52</f>
        <v>2</v>
      </c>
      <c r="AN52" s="30">
        <f t="shared" ref="AN52:AN53" si="669">6/SQRT(AK51*AK52)</f>
        <v>23.791547571544328</v>
      </c>
      <c r="AO52" s="15">
        <v>1.4</v>
      </c>
      <c r="AP52" s="16">
        <f t="shared" si="605"/>
        <v>15.84905660377359</v>
      </c>
      <c r="AR52" s="34">
        <f t="shared" ref="AR52:AS52" si="670">AR24</f>
        <v>0.21199999999999999</v>
      </c>
      <c r="AS52" s="17">
        <f t="shared" si="670"/>
        <v>50</v>
      </c>
      <c r="AT52" s="14">
        <f>AS51-AS52</f>
        <v>4</v>
      </c>
      <c r="AU52" s="30">
        <f t="shared" ref="AU52:AU53" si="671">6/SQRT(AR51*AR52)</f>
        <v>23.791547571544328</v>
      </c>
      <c r="AV52" s="15">
        <v>1.4</v>
      </c>
      <c r="AW52" s="16">
        <f t="shared" si="607"/>
        <v>31.698113207547181</v>
      </c>
      <c r="AY52" s="34">
        <f t="shared" ref="AY52:AZ52" si="672">AY24</f>
        <v>0.21199999999999999</v>
      </c>
      <c r="AZ52" s="17">
        <f t="shared" si="672"/>
        <v>45</v>
      </c>
      <c r="BA52" s="14">
        <f>AZ51-AZ52</f>
        <v>5</v>
      </c>
      <c r="BB52" s="30">
        <f t="shared" ref="BB52:BB53" si="673">6/SQRT(AY51*AY52)</f>
        <v>23.791547571544328</v>
      </c>
      <c r="BC52" s="15">
        <v>1.4</v>
      </c>
      <c r="BD52" s="16">
        <f t="shared" si="609"/>
        <v>39.622641509433983</v>
      </c>
      <c r="BF52" s="34">
        <f t="shared" ref="BF52:BG52" si="674">BF24</f>
        <v>0.21199999999999999</v>
      </c>
      <c r="BG52" s="17">
        <f t="shared" si="674"/>
        <v>52</v>
      </c>
      <c r="BH52" s="14">
        <f>BG51-BG52</f>
        <v>3</v>
      </c>
      <c r="BI52" s="30">
        <f t="shared" ref="BI52:BI53" si="675">6/SQRT(BF51*BF52)</f>
        <v>23.791547571544328</v>
      </c>
      <c r="BJ52" s="15">
        <v>1.4</v>
      </c>
      <c r="BK52" s="16">
        <f t="shared" si="611"/>
        <v>23.773584905660385</v>
      </c>
      <c r="BM52" s="34">
        <f t="shared" ref="BM52:BN52" si="676">BM24</f>
        <v>0.21199999999999999</v>
      </c>
      <c r="BN52" s="17">
        <f t="shared" si="676"/>
        <v>49</v>
      </c>
      <c r="BO52" s="14">
        <f>BN51-BN52</f>
        <v>3</v>
      </c>
      <c r="BP52" s="30">
        <f t="shared" ref="BP52:BP53" si="677">6/SQRT(BM51*BM52)</f>
        <v>23.791547571544328</v>
      </c>
      <c r="BQ52" s="15">
        <v>1.4</v>
      </c>
      <c r="BR52" s="16">
        <f t="shared" si="613"/>
        <v>23.773584905660385</v>
      </c>
      <c r="BT52" s="34">
        <f t="shared" ref="BT52:BU52" si="678">BT24</f>
        <v>0.21199999999999999</v>
      </c>
      <c r="BU52" s="17">
        <f t="shared" si="678"/>
        <v>68</v>
      </c>
      <c r="BV52" s="14">
        <f>BU51-BU52</f>
        <v>4</v>
      </c>
      <c r="BW52" s="30">
        <f t="shared" ref="BW52:BW53" si="679">6/SQRT(BT51*BT52)</f>
        <v>23.791547571544328</v>
      </c>
      <c r="BX52" s="15">
        <v>1.4</v>
      </c>
      <c r="BY52" s="16">
        <f t="shared" si="615"/>
        <v>31.698113207547181</v>
      </c>
      <c r="CA52" s="34">
        <f t="shared" ref="CA52:CB52" si="680">CA24</f>
        <v>0.21199999999999999</v>
      </c>
      <c r="CB52" s="17">
        <f t="shared" si="680"/>
        <v>54</v>
      </c>
      <c r="CC52" s="14">
        <f>CB51-CB52</f>
        <v>3</v>
      </c>
      <c r="CD52" s="30">
        <f t="shared" ref="CD52:CD53" si="681">6/SQRT(CA51*CA52)</f>
        <v>23.791547571544328</v>
      </c>
      <c r="CE52" s="15">
        <v>1.4</v>
      </c>
      <c r="CF52" s="16">
        <f t="shared" si="617"/>
        <v>23.773584905660385</v>
      </c>
      <c r="CH52" s="34">
        <f t="shared" ref="CH52:CI52" si="682">CH24</f>
        <v>0.21199999999999999</v>
      </c>
      <c r="CI52" s="17">
        <f t="shared" si="682"/>
        <v>78</v>
      </c>
      <c r="CJ52" s="14">
        <f>CI51-CI52</f>
        <v>1</v>
      </c>
      <c r="CK52" s="30">
        <f t="shared" ref="CK52:CK53" si="683">6/SQRT(CH51*CH52)</f>
        <v>23.791547571544328</v>
      </c>
      <c r="CL52" s="15">
        <v>1.4</v>
      </c>
      <c r="CM52" s="16">
        <f t="shared" si="619"/>
        <v>7.9245283018867951</v>
      </c>
      <c r="CO52" s="34">
        <f t="shared" ref="CO52:CP52" si="684">CO24</f>
        <v>0.21199999999999999</v>
      </c>
      <c r="CP52" s="17">
        <f t="shared" si="684"/>
        <v>34</v>
      </c>
      <c r="CQ52" s="14">
        <f>CP51-CP52</f>
        <v>5</v>
      </c>
      <c r="CR52" s="30">
        <f t="shared" ref="CR52:CR53" si="685">6/SQRT(CO51*CO52)</f>
        <v>23.791547571544328</v>
      </c>
      <c r="CS52" s="15">
        <v>1.4</v>
      </c>
      <c r="CT52" s="16">
        <f t="shared" si="621"/>
        <v>39.622641509433983</v>
      </c>
      <c r="CV52" s="34">
        <f t="shared" ref="CV52:CW52" si="686">CV24</f>
        <v>0.21199999999999999</v>
      </c>
      <c r="CW52" s="17">
        <f t="shared" si="686"/>
        <v>17</v>
      </c>
      <c r="CX52" s="14">
        <f>CW51-CW52</f>
        <v>1</v>
      </c>
      <c r="CY52" s="30">
        <f t="shared" ref="CY52:CY53" si="687">6/SQRT(CV51*CV52)</f>
        <v>23.791547571544328</v>
      </c>
      <c r="CZ52" s="15">
        <v>1.4</v>
      </c>
      <c r="DA52" s="16">
        <f t="shared" si="623"/>
        <v>7.9245283018867951</v>
      </c>
      <c r="DC52" s="34">
        <f t="shared" ref="DC52:DD52" si="688">DC24</f>
        <v>0.21199999999999999</v>
      </c>
      <c r="DD52" s="17">
        <f t="shared" si="688"/>
        <v>45</v>
      </c>
      <c r="DE52" s="14">
        <f>DD51-DD52</f>
        <v>6</v>
      </c>
      <c r="DF52" s="30">
        <f t="shared" ref="DF52:DF53" si="689">6/SQRT(DC51*DC52)</f>
        <v>23.791547571544328</v>
      </c>
      <c r="DG52" s="15">
        <v>1.4</v>
      </c>
      <c r="DH52" s="16">
        <f t="shared" si="625"/>
        <v>47.547169811320771</v>
      </c>
      <c r="DJ52" s="34">
        <f t="shared" ref="DJ52:DK52" si="690">DJ24</f>
        <v>0.21199999999999999</v>
      </c>
      <c r="DK52" s="17">
        <f t="shared" si="690"/>
        <v>86</v>
      </c>
      <c r="DL52" s="14">
        <f>DK51-DK52</f>
        <v>1</v>
      </c>
      <c r="DM52" s="30">
        <f t="shared" ref="DM52:DM53" si="691">6/SQRT(DJ51*DJ52)</f>
        <v>23.791547571544328</v>
      </c>
      <c r="DN52" s="15">
        <v>1.4</v>
      </c>
      <c r="DO52" s="16">
        <f t="shared" si="627"/>
        <v>7.9245283018867951</v>
      </c>
      <c r="DQ52" s="34">
        <f t="shared" ref="DQ52:DR52" si="692">DQ24</f>
        <v>0.21199999999999999</v>
      </c>
      <c r="DR52" s="17">
        <f t="shared" si="692"/>
        <v>40</v>
      </c>
      <c r="DS52" s="14">
        <f>DR51-DR52</f>
        <v>3</v>
      </c>
      <c r="DT52" s="30">
        <f t="shared" ref="DT52:DT53" si="693">6/SQRT(DQ51*DQ52)</f>
        <v>23.791547571544328</v>
      </c>
      <c r="DU52" s="15">
        <v>1.4</v>
      </c>
      <c r="DV52" s="16">
        <f t="shared" si="629"/>
        <v>23.773584905660385</v>
      </c>
      <c r="DX52" s="34">
        <f t="shared" ref="DX52:DY52" si="694">DX24</f>
        <v>0.21199999999999999</v>
      </c>
      <c r="DY52" s="17">
        <f t="shared" si="694"/>
        <v>53</v>
      </c>
      <c r="DZ52" s="14">
        <f>DY51-DY52</f>
        <v>3</v>
      </c>
      <c r="EA52" s="30">
        <f t="shared" ref="EA52:EA53" si="695">6/SQRT(DX51*DX52)</f>
        <v>23.791547571544328</v>
      </c>
      <c r="EB52" s="15">
        <v>1.4</v>
      </c>
      <c r="EC52" s="16">
        <f t="shared" si="631"/>
        <v>23.773584905660385</v>
      </c>
      <c r="EE52" s="34">
        <f t="shared" ref="EE52:EF52" si="696">EE24</f>
        <v>0.21199999999999999</v>
      </c>
      <c r="EF52" s="17">
        <f t="shared" si="696"/>
        <v>38</v>
      </c>
      <c r="EG52" s="14">
        <f>EF51-EF52</f>
        <v>3</v>
      </c>
      <c r="EH52" s="30">
        <f t="shared" ref="EH52:EH53" si="697">6/SQRT(EE51*EE52)</f>
        <v>23.791547571544328</v>
      </c>
      <c r="EI52" s="15">
        <v>1.4</v>
      </c>
      <c r="EJ52" s="16">
        <f t="shared" si="633"/>
        <v>23.773584905660385</v>
      </c>
      <c r="EL52" s="34">
        <f t="shared" ref="EL52:EM52" si="698">EL24</f>
        <v>0.21199999999999999</v>
      </c>
      <c r="EM52" s="17">
        <f t="shared" si="698"/>
        <v>41</v>
      </c>
      <c r="EN52" s="14">
        <f>EM51-EM52</f>
        <v>11</v>
      </c>
      <c r="EO52" s="30">
        <f t="shared" ref="EO52:EO53" si="699">6/SQRT(EL51*EL52)</f>
        <v>23.791547571544328</v>
      </c>
      <c r="EP52" s="15">
        <v>1.4</v>
      </c>
      <c r="EQ52" s="16">
        <f t="shared" si="635"/>
        <v>87.169811320754746</v>
      </c>
      <c r="ES52" s="34">
        <f t="shared" ref="ES52:ET52" si="700">ES24</f>
        <v>0.21199999999999999</v>
      </c>
      <c r="ET52" s="17">
        <f t="shared" si="700"/>
        <v>41</v>
      </c>
      <c r="EU52" s="14">
        <f>ET51-ET52</f>
        <v>3</v>
      </c>
      <c r="EV52" s="30">
        <f t="shared" ref="EV52:EV53" si="701">6/SQRT(ES51*ES52)</f>
        <v>23.791547571544328</v>
      </c>
      <c r="EW52" s="15">
        <v>1.4</v>
      </c>
      <c r="EX52" s="16">
        <f t="shared" si="637"/>
        <v>23.773584905660385</v>
      </c>
    </row>
    <row r="53" spans="1:154" x14ac:dyDescent="0.25">
      <c r="B53" s="34">
        <f t="shared" si="169"/>
        <v>0.15</v>
      </c>
      <c r="C53" s="17">
        <f t="shared" si="169"/>
        <v>45</v>
      </c>
      <c r="D53" s="14">
        <f t="shared" si="256"/>
        <v>2</v>
      </c>
      <c r="E53" s="30">
        <f t="shared" si="659"/>
        <v>33.646329245522658</v>
      </c>
      <c r="F53" s="15">
        <v>1.4</v>
      </c>
      <c r="G53" s="16">
        <f t="shared" si="595"/>
        <v>31.69811320754717</v>
      </c>
      <c r="I53" s="34">
        <f t="shared" ref="I53:J53" si="702">I25</f>
        <v>0.15</v>
      </c>
      <c r="J53" s="17">
        <f t="shared" si="702"/>
        <v>20</v>
      </c>
      <c r="K53" s="14">
        <f t="shared" si="260"/>
        <v>3</v>
      </c>
      <c r="L53" s="30">
        <f t="shared" si="661"/>
        <v>33.646329245522658</v>
      </c>
      <c r="M53" s="15">
        <v>1.4</v>
      </c>
      <c r="N53" s="16">
        <f t="shared" si="597"/>
        <v>47.547169811320757</v>
      </c>
      <c r="P53" s="34">
        <f t="shared" ref="P53:Q53" si="703">P25</f>
        <v>0.15</v>
      </c>
      <c r="Q53" s="17">
        <f t="shared" si="703"/>
        <v>32</v>
      </c>
      <c r="R53" s="14">
        <f t="shared" si="264"/>
        <v>1</v>
      </c>
      <c r="S53" s="30">
        <f t="shared" si="663"/>
        <v>33.646329245522658</v>
      </c>
      <c r="T53" s="15">
        <v>1.4</v>
      </c>
      <c r="U53" s="16">
        <f t="shared" si="599"/>
        <v>15.849056603773585</v>
      </c>
      <c r="W53" s="34">
        <f t="shared" ref="W53:X53" si="704">W25</f>
        <v>0.15</v>
      </c>
      <c r="X53" s="17">
        <f t="shared" si="704"/>
        <v>10</v>
      </c>
      <c r="Y53" s="14">
        <f t="shared" si="268"/>
        <v>1</v>
      </c>
      <c r="Z53" s="30">
        <f t="shared" si="665"/>
        <v>33.646329245522658</v>
      </c>
      <c r="AA53" s="15">
        <v>1.4</v>
      </c>
      <c r="AB53" s="16">
        <f t="shared" si="601"/>
        <v>15.849056603773585</v>
      </c>
      <c r="AD53" s="34">
        <f t="shared" ref="AD53:AE53" si="705">AD25</f>
        <v>0.15</v>
      </c>
      <c r="AE53" s="17">
        <f t="shared" si="705"/>
        <v>21</v>
      </c>
      <c r="AF53" s="14">
        <f t="shared" si="272"/>
        <v>2</v>
      </c>
      <c r="AG53" s="30">
        <f t="shared" si="667"/>
        <v>33.646329245522658</v>
      </c>
      <c r="AH53" s="15">
        <v>1.4</v>
      </c>
      <c r="AI53" s="16">
        <f t="shared" si="603"/>
        <v>31.69811320754717</v>
      </c>
      <c r="AK53" s="34">
        <f t="shared" ref="AK53:AL53" si="706">AK25</f>
        <v>0.15</v>
      </c>
      <c r="AL53" s="17">
        <f t="shared" si="706"/>
        <v>27</v>
      </c>
      <c r="AM53" s="14">
        <f t="shared" ref="AM53:AM54" si="707">AL52-AL53</f>
        <v>1</v>
      </c>
      <c r="AN53" s="30">
        <f t="shared" si="669"/>
        <v>33.646329245522658</v>
      </c>
      <c r="AO53" s="15">
        <v>1.4</v>
      </c>
      <c r="AP53" s="16">
        <f t="shared" si="605"/>
        <v>15.849056603773585</v>
      </c>
      <c r="AR53" s="34">
        <f t="shared" ref="AR53:AS53" si="708">AR25</f>
        <v>0.15</v>
      </c>
      <c r="AS53" s="17">
        <f t="shared" si="708"/>
        <v>46</v>
      </c>
      <c r="AT53" s="14">
        <f t="shared" ref="AT53:AT54" si="709">AS52-AS53</f>
        <v>4</v>
      </c>
      <c r="AU53" s="30">
        <f t="shared" si="671"/>
        <v>33.646329245522658</v>
      </c>
      <c r="AV53" s="15">
        <v>1.4</v>
      </c>
      <c r="AW53" s="16">
        <f t="shared" si="607"/>
        <v>63.39622641509434</v>
      </c>
      <c r="AY53" s="34">
        <f t="shared" ref="AY53:AZ53" si="710">AY25</f>
        <v>0.15</v>
      </c>
      <c r="AZ53" s="17">
        <f t="shared" si="710"/>
        <v>39</v>
      </c>
      <c r="BA53" s="14">
        <f t="shared" ref="BA53:BA54" si="711">AZ52-AZ53</f>
        <v>6</v>
      </c>
      <c r="BB53" s="30">
        <f t="shared" si="673"/>
        <v>33.646329245522658</v>
      </c>
      <c r="BC53" s="15">
        <v>1.4</v>
      </c>
      <c r="BD53" s="16">
        <f t="shared" si="609"/>
        <v>95.094339622641513</v>
      </c>
      <c r="BF53" s="34">
        <f t="shared" ref="BF53:BG53" si="712">BF25</f>
        <v>0.15</v>
      </c>
      <c r="BG53" s="17">
        <f t="shared" si="712"/>
        <v>50</v>
      </c>
      <c r="BH53" s="14">
        <f t="shared" ref="BH53:BH54" si="713">BG52-BG53</f>
        <v>2</v>
      </c>
      <c r="BI53" s="30">
        <f t="shared" si="675"/>
        <v>33.646329245522658</v>
      </c>
      <c r="BJ53" s="15">
        <v>1.4</v>
      </c>
      <c r="BK53" s="16">
        <f t="shared" si="611"/>
        <v>31.69811320754717</v>
      </c>
      <c r="BM53" s="34">
        <f t="shared" ref="BM53:BN53" si="714">BM25</f>
        <v>0.15</v>
      </c>
      <c r="BN53" s="17">
        <f t="shared" si="714"/>
        <v>47</v>
      </c>
      <c r="BO53" s="14">
        <f t="shared" ref="BO53:BO54" si="715">BN52-BN53</f>
        <v>2</v>
      </c>
      <c r="BP53" s="30">
        <f t="shared" si="677"/>
        <v>33.646329245522658</v>
      </c>
      <c r="BQ53" s="15">
        <v>1.4</v>
      </c>
      <c r="BR53" s="16">
        <f t="shared" si="613"/>
        <v>31.69811320754717</v>
      </c>
      <c r="BT53" s="34">
        <f t="shared" ref="BT53:BU53" si="716">BT25</f>
        <v>0.15</v>
      </c>
      <c r="BU53" s="17">
        <f t="shared" si="716"/>
        <v>63</v>
      </c>
      <c r="BV53" s="14">
        <f t="shared" ref="BV53:BV54" si="717">BU52-BU53</f>
        <v>5</v>
      </c>
      <c r="BW53" s="30">
        <f t="shared" si="679"/>
        <v>33.646329245522658</v>
      </c>
      <c r="BX53" s="15">
        <v>1.4</v>
      </c>
      <c r="BY53" s="16">
        <f t="shared" si="615"/>
        <v>79.245283018867923</v>
      </c>
      <c r="CA53" s="34">
        <f t="shared" ref="CA53:CB53" si="718">CA25</f>
        <v>0.15</v>
      </c>
      <c r="CB53" s="17">
        <f t="shared" si="718"/>
        <v>52</v>
      </c>
      <c r="CC53" s="14">
        <f t="shared" ref="CC53:CC54" si="719">CB52-CB53</f>
        <v>2</v>
      </c>
      <c r="CD53" s="30">
        <f t="shared" si="681"/>
        <v>33.646329245522658</v>
      </c>
      <c r="CE53" s="15">
        <v>1.4</v>
      </c>
      <c r="CF53" s="16">
        <f t="shared" si="617"/>
        <v>31.69811320754717</v>
      </c>
      <c r="CH53" s="34">
        <f t="shared" ref="CH53:CI53" si="720">CH25</f>
        <v>0.15</v>
      </c>
      <c r="CI53" s="17">
        <f t="shared" si="720"/>
        <v>77</v>
      </c>
      <c r="CJ53" s="14">
        <f t="shared" ref="CJ53:CJ54" si="721">CI52-CI53</f>
        <v>1</v>
      </c>
      <c r="CK53" s="30">
        <f t="shared" si="683"/>
        <v>33.646329245522658</v>
      </c>
      <c r="CL53" s="15">
        <v>1.4</v>
      </c>
      <c r="CM53" s="16">
        <f t="shared" si="619"/>
        <v>15.849056603773585</v>
      </c>
      <c r="CO53" s="34">
        <f t="shared" ref="CO53:CP53" si="722">CO25</f>
        <v>0.15</v>
      </c>
      <c r="CP53" s="17">
        <f t="shared" si="722"/>
        <v>30</v>
      </c>
      <c r="CQ53" s="14">
        <f t="shared" ref="CQ53:CQ54" si="723">CP52-CP53</f>
        <v>4</v>
      </c>
      <c r="CR53" s="30">
        <f t="shared" si="685"/>
        <v>33.646329245522658</v>
      </c>
      <c r="CS53" s="15">
        <v>1.4</v>
      </c>
      <c r="CT53" s="16">
        <f t="shared" si="621"/>
        <v>63.39622641509434</v>
      </c>
      <c r="CV53" s="34">
        <f t="shared" ref="CV53:CW53" si="724">CV25</f>
        <v>0.15</v>
      </c>
      <c r="CW53" s="17">
        <f t="shared" si="724"/>
        <v>16</v>
      </c>
      <c r="CX53" s="14">
        <f t="shared" ref="CX53:CX54" si="725">CW52-CW53</f>
        <v>1</v>
      </c>
      <c r="CY53" s="30">
        <f t="shared" si="687"/>
        <v>33.646329245522658</v>
      </c>
      <c r="CZ53" s="15">
        <v>1.4</v>
      </c>
      <c r="DA53" s="16">
        <f t="shared" si="623"/>
        <v>15.849056603773585</v>
      </c>
      <c r="DC53" s="34">
        <f t="shared" ref="DC53:DD53" si="726">DC25</f>
        <v>0.15</v>
      </c>
      <c r="DD53" s="17">
        <f t="shared" si="726"/>
        <v>38</v>
      </c>
      <c r="DE53" s="14">
        <f t="shared" ref="DE53:DE54" si="727">DD52-DD53</f>
        <v>7</v>
      </c>
      <c r="DF53" s="30">
        <f t="shared" si="689"/>
        <v>33.646329245522658</v>
      </c>
      <c r="DG53" s="15">
        <v>1.4</v>
      </c>
      <c r="DH53" s="16">
        <f t="shared" si="625"/>
        <v>110.9433962264151</v>
      </c>
      <c r="DJ53" s="34">
        <f t="shared" ref="DJ53:DK53" si="728">DJ25</f>
        <v>0.15</v>
      </c>
      <c r="DK53" s="17">
        <f t="shared" si="728"/>
        <v>86</v>
      </c>
      <c r="DL53" s="14">
        <f t="shared" ref="DL53:DL54" si="729">DK52-DK53</f>
        <v>0</v>
      </c>
      <c r="DM53" s="30">
        <f t="shared" si="691"/>
        <v>33.646329245522658</v>
      </c>
      <c r="DN53" s="15">
        <v>1.4</v>
      </c>
      <c r="DO53" s="16">
        <f t="shared" si="627"/>
        <v>0</v>
      </c>
      <c r="DQ53" s="34">
        <f t="shared" ref="DQ53:DR53" si="730">DQ25</f>
        <v>0.15</v>
      </c>
      <c r="DR53" s="17">
        <f t="shared" si="730"/>
        <v>37</v>
      </c>
      <c r="DS53" s="14">
        <f t="shared" ref="DS53:DS54" si="731">DR52-DR53</f>
        <v>3</v>
      </c>
      <c r="DT53" s="30">
        <f t="shared" si="693"/>
        <v>33.646329245522658</v>
      </c>
      <c r="DU53" s="15">
        <v>1.4</v>
      </c>
      <c r="DV53" s="16">
        <f t="shared" si="629"/>
        <v>47.547169811320757</v>
      </c>
      <c r="DX53" s="34">
        <f t="shared" ref="DX53:DY53" si="732">DX25</f>
        <v>0.15</v>
      </c>
      <c r="DY53" s="17">
        <f t="shared" si="732"/>
        <v>51</v>
      </c>
      <c r="DZ53" s="14">
        <f t="shared" ref="DZ53:DZ54" si="733">DY52-DY53</f>
        <v>2</v>
      </c>
      <c r="EA53" s="30">
        <f t="shared" si="695"/>
        <v>33.646329245522658</v>
      </c>
      <c r="EB53" s="15">
        <v>1.4</v>
      </c>
      <c r="EC53" s="16">
        <f t="shared" si="631"/>
        <v>31.69811320754717</v>
      </c>
      <c r="EE53" s="34">
        <f t="shared" ref="EE53:EF53" si="734">EE25</f>
        <v>0.15</v>
      </c>
      <c r="EF53" s="17">
        <f t="shared" si="734"/>
        <v>34</v>
      </c>
      <c r="EG53" s="14">
        <f t="shared" ref="EG53:EG54" si="735">EF52-EF53</f>
        <v>4</v>
      </c>
      <c r="EH53" s="30">
        <f t="shared" si="697"/>
        <v>33.646329245522658</v>
      </c>
      <c r="EI53" s="15">
        <v>1.4</v>
      </c>
      <c r="EJ53" s="16">
        <f t="shared" si="633"/>
        <v>63.39622641509434</v>
      </c>
      <c r="EL53" s="34">
        <f t="shared" ref="EL53:EM53" si="736">EL25</f>
        <v>0.15</v>
      </c>
      <c r="EM53" s="17">
        <f t="shared" si="736"/>
        <v>27</v>
      </c>
      <c r="EN53" s="14">
        <f t="shared" ref="EN53:EN54" si="737">EM52-EM53</f>
        <v>14</v>
      </c>
      <c r="EO53" s="30">
        <f t="shared" si="699"/>
        <v>33.646329245522658</v>
      </c>
      <c r="EP53" s="15">
        <v>1.4</v>
      </c>
      <c r="EQ53" s="16">
        <f t="shared" si="635"/>
        <v>221.88679245283021</v>
      </c>
      <c r="ES53" s="34">
        <f t="shared" ref="ES53:ET53" si="738">ES25</f>
        <v>0.15</v>
      </c>
      <c r="ET53" s="17">
        <f t="shared" si="738"/>
        <v>38</v>
      </c>
      <c r="EU53" s="14">
        <f t="shared" ref="EU53:EU54" si="739">ET52-ET53</f>
        <v>3</v>
      </c>
      <c r="EV53" s="30">
        <f t="shared" si="701"/>
        <v>33.646329245522658</v>
      </c>
      <c r="EW53" s="15">
        <v>1.4</v>
      </c>
      <c r="EX53" s="16">
        <f t="shared" si="637"/>
        <v>47.547169811320757</v>
      </c>
    </row>
    <row r="54" spans="1:154" ht="13.8" thickBot="1" x14ac:dyDescent="0.3">
      <c r="B54" s="35">
        <f t="shared" si="169"/>
        <v>6.3E-2</v>
      </c>
      <c r="C54" s="18">
        <f t="shared" si="169"/>
        <v>42</v>
      </c>
      <c r="D54" s="19">
        <f t="shared" si="256"/>
        <v>3</v>
      </c>
      <c r="E54" s="30">
        <f>6/SQRT(B53*B54)</f>
        <v>61.721339984836767</v>
      </c>
      <c r="F54" s="18">
        <v>1.4</v>
      </c>
      <c r="G54" s="20">
        <f>(D54/100)*(E54^2)*F54</f>
        <v>160</v>
      </c>
      <c r="I54" s="35">
        <f t="shared" ref="I54:J54" si="740">I26</f>
        <v>6.3E-2</v>
      </c>
      <c r="J54" s="18">
        <f t="shared" si="740"/>
        <v>16</v>
      </c>
      <c r="K54" s="19">
        <f t="shared" si="260"/>
        <v>4</v>
      </c>
      <c r="L54" s="30">
        <f>6/SQRT(I53*I54)</f>
        <v>61.721339984836767</v>
      </c>
      <c r="M54" s="18">
        <v>1.4</v>
      </c>
      <c r="N54" s="20">
        <f>(K54/100)*(L54^2)*M54</f>
        <v>213.33333333333337</v>
      </c>
      <c r="P54" s="35">
        <f t="shared" ref="P54:Q54" si="741">P26</f>
        <v>6.3E-2</v>
      </c>
      <c r="Q54" s="18">
        <f t="shared" si="741"/>
        <v>30</v>
      </c>
      <c r="R54" s="19">
        <f t="shared" si="264"/>
        <v>2</v>
      </c>
      <c r="S54" s="30">
        <f>6/SQRT(P53*P54)</f>
        <v>61.721339984836767</v>
      </c>
      <c r="T54" s="18">
        <v>1.4</v>
      </c>
      <c r="U54" s="20">
        <f>(R54/100)*(S54^2)*T54</f>
        <v>106.66666666666669</v>
      </c>
      <c r="W54" s="35">
        <f t="shared" ref="W54:X54" si="742">W26</f>
        <v>6.3E-2</v>
      </c>
      <c r="X54" s="18">
        <f t="shared" si="742"/>
        <v>9</v>
      </c>
      <c r="Y54" s="19">
        <f t="shared" si="268"/>
        <v>1</v>
      </c>
      <c r="Z54" s="30">
        <f>6/SQRT(W53*W54)</f>
        <v>61.721339984836767</v>
      </c>
      <c r="AA54" s="18">
        <v>1.4</v>
      </c>
      <c r="AB54" s="20">
        <f>(Y54/100)*(Z54^2)*AA54</f>
        <v>53.333333333333343</v>
      </c>
      <c r="AD54" s="35">
        <f t="shared" ref="AD54:AE54" si="743">AD26</f>
        <v>6.3E-2</v>
      </c>
      <c r="AE54" s="18">
        <f t="shared" si="743"/>
        <v>18</v>
      </c>
      <c r="AF54" s="19">
        <f t="shared" si="272"/>
        <v>3</v>
      </c>
      <c r="AG54" s="30">
        <f>6/SQRT(AD53*AD54)</f>
        <v>61.721339984836767</v>
      </c>
      <c r="AH54" s="18">
        <v>1.4</v>
      </c>
      <c r="AI54" s="20">
        <f>(AF54/100)*(AG54^2)*AH54</f>
        <v>160</v>
      </c>
      <c r="AK54" s="35">
        <f t="shared" ref="AK54:AL54" si="744">AK26</f>
        <v>6.3E-2</v>
      </c>
      <c r="AL54" s="18">
        <f t="shared" si="744"/>
        <v>24</v>
      </c>
      <c r="AM54" s="19">
        <f t="shared" si="707"/>
        <v>3</v>
      </c>
      <c r="AN54" s="30">
        <f>6/SQRT(AK53*AK54)</f>
        <v>61.721339984836767</v>
      </c>
      <c r="AO54" s="18">
        <v>1.4</v>
      </c>
      <c r="AP54" s="20">
        <f>(AM54/100)*(AN54^2)*AO54</f>
        <v>160</v>
      </c>
      <c r="AR54" s="35">
        <f t="shared" ref="AR54:AS54" si="745">AR26</f>
        <v>6.3E-2</v>
      </c>
      <c r="AS54" s="18">
        <f t="shared" si="745"/>
        <v>40</v>
      </c>
      <c r="AT54" s="19">
        <f t="shared" si="709"/>
        <v>6</v>
      </c>
      <c r="AU54" s="30">
        <f>6/SQRT(AR53*AR54)</f>
        <v>61.721339984836767</v>
      </c>
      <c r="AV54" s="18">
        <v>1.4</v>
      </c>
      <c r="AW54" s="20">
        <f>(AT54/100)*(AU54^2)*AV54</f>
        <v>320</v>
      </c>
      <c r="AY54" s="35">
        <f t="shared" ref="AY54:AZ54" si="746">AY26</f>
        <v>6.3E-2</v>
      </c>
      <c r="AZ54" s="18">
        <f t="shared" si="746"/>
        <v>31</v>
      </c>
      <c r="BA54" s="19">
        <f t="shared" si="711"/>
        <v>8</v>
      </c>
      <c r="BB54" s="30">
        <f>6/SQRT(AY53*AY54)</f>
        <v>61.721339984836767</v>
      </c>
      <c r="BC54" s="18">
        <v>1.4</v>
      </c>
      <c r="BD54" s="20">
        <f>(BA54/100)*(BB54^2)*BC54</f>
        <v>426.66666666666674</v>
      </c>
      <c r="BF54" s="35">
        <f t="shared" ref="BF54:BG54" si="747">BF26</f>
        <v>6.3E-2</v>
      </c>
      <c r="BG54" s="18">
        <f t="shared" si="747"/>
        <v>46</v>
      </c>
      <c r="BH54" s="19">
        <f t="shared" si="713"/>
        <v>4</v>
      </c>
      <c r="BI54" s="30">
        <f>6/SQRT(BF53*BF54)</f>
        <v>61.721339984836767</v>
      </c>
      <c r="BJ54" s="18">
        <v>1.4</v>
      </c>
      <c r="BK54" s="20">
        <f>(BH54/100)*(BI54^2)*BJ54</f>
        <v>213.33333333333337</v>
      </c>
      <c r="BM54" s="35">
        <f t="shared" ref="BM54:BN54" si="748">BM26</f>
        <v>6.3E-2</v>
      </c>
      <c r="BN54" s="18">
        <f t="shared" si="748"/>
        <v>44</v>
      </c>
      <c r="BO54" s="19">
        <f t="shared" si="715"/>
        <v>3</v>
      </c>
      <c r="BP54" s="30">
        <f>6/SQRT(BM53*BM54)</f>
        <v>61.721339984836767</v>
      </c>
      <c r="BQ54" s="18">
        <v>1.4</v>
      </c>
      <c r="BR54" s="20">
        <f>(BO54/100)*(BP54^2)*BQ54</f>
        <v>160</v>
      </c>
      <c r="BT54" s="35">
        <f t="shared" ref="BT54:BU54" si="749">BT26</f>
        <v>6.3E-2</v>
      </c>
      <c r="BU54" s="18">
        <f t="shared" si="749"/>
        <v>53</v>
      </c>
      <c r="BV54" s="19">
        <f t="shared" si="717"/>
        <v>10</v>
      </c>
      <c r="BW54" s="30">
        <f>6/SQRT(BT53*BT54)</f>
        <v>61.721339984836767</v>
      </c>
      <c r="BX54" s="18">
        <v>1.4</v>
      </c>
      <c r="BY54" s="20">
        <f>(BV54/100)*(BW54^2)*BX54</f>
        <v>533.33333333333337</v>
      </c>
      <c r="CA54" s="35">
        <f t="shared" ref="CA54:CB54" si="750">CA26</f>
        <v>6.3E-2</v>
      </c>
      <c r="CB54" s="18">
        <f t="shared" si="750"/>
        <v>48</v>
      </c>
      <c r="CC54" s="19">
        <f t="shared" si="719"/>
        <v>4</v>
      </c>
      <c r="CD54" s="30">
        <f>6/SQRT(CA53*CA54)</f>
        <v>61.721339984836767</v>
      </c>
      <c r="CE54" s="18">
        <v>1.4</v>
      </c>
      <c r="CF54" s="20">
        <f>(CC54/100)*(CD54^2)*CE54</f>
        <v>213.33333333333337</v>
      </c>
      <c r="CH54" s="35">
        <f t="shared" ref="CH54:CI54" si="751">CH26</f>
        <v>6.3E-2</v>
      </c>
      <c r="CI54" s="18">
        <f t="shared" si="751"/>
        <v>76</v>
      </c>
      <c r="CJ54" s="19">
        <f t="shared" si="721"/>
        <v>1</v>
      </c>
      <c r="CK54" s="30">
        <f>6/SQRT(CH53*CH54)</f>
        <v>61.721339984836767</v>
      </c>
      <c r="CL54" s="18">
        <v>1.4</v>
      </c>
      <c r="CM54" s="20">
        <f>(CJ54/100)*(CK54^2)*CL54</f>
        <v>53.333333333333343</v>
      </c>
      <c r="CO54" s="35">
        <f t="shared" ref="CO54:CP54" si="752">CO26</f>
        <v>6.3E-2</v>
      </c>
      <c r="CP54" s="18">
        <f t="shared" si="752"/>
        <v>24</v>
      </c>
      <c r="CQ54" s="19">
        <f t="shared" si="723"/>
        <v>6</v>
      </c>
      <c r="CR54" s="30">
        <f>6/SQRT(CO53*CO54)</f>
        <v>61.721339984836767</v>
      </c>
      <c r="CS54" s="18">
        <v>1.4</v>
      </c>
      <c r="CT54" s="20">
        <f>(CQ54/100)*(CR54^2)*CS54</f>
        <v>320</v>
      </c>
      <c r="CV54" s="35">
        <f t="shared" ref="CV54:CW54" si="753">CV26</f>
        <v>6.3E-2</v>
      </c>
      <c r="CW54" s="18">
        <f t="shared" si="753"/>
        <v>14</v>
      </c>
      <c r="CX54" s="19">
        <f t="shared" si="725"/>
        <v>2</v>
      </c>
      <c r="CY54" s="30">
        <f>6/SQRT(CV53*CV54)</f>
        <v>61.721339984836767</v>
      </c>
      <c r="CZ54" s="18">
        <v>1.4</v>
      </c>
      <c r="DA54" s="20">
        <f>(CX54/100)*(CY54^2)*CZ54</f>
        <v>106.66666666666669</v>
      </c>
      <c r="DC54" s="35">
        <f t="shared" ref="DC54:DD54" si="754">DC26</f>
        <v>6.3E-2</v>
      </c>
      <c r="DD54" s="18">
        <f t="shared" si="754"/>
        <v>31</v>
      </c>
      <c r="DE54" s="19">
        <f t="shared" si="727"/>
        <v>7</v>
      </c>
      <c r="DF54" s="30">
        <f>6/SQRT(DC53*DC54)</f>
        <v>61.721339984836767</v>
      </c>
      <c r="DG54" s="18">
        <v>1.4</v>
      </c>
      <c r="DH54" s="20">
        <f>(DE54/100)*(DF54^2)*DG54</f>
        <v>373.33333333333343</v>
      </c>
      <c r="DJ54" s="35">
        <f t="shared" ref="DJ54:DK54" si="755">DJ26</f>
        <v>6.3E-2</v>
      </c>
      <c r="DK54" s="18">
        <f t="shared" si="755"/>
        <v>85</v>
      </c>
      <c r="DL54" s="19">
        <f t="shared" si="729"/>
        <v>1</v>
      </c>
      <c r="DM54" s="30">
        <f>6/SQRT(DJ53*DJ54)</f>
        <v>61.721339984836767</v>
      </c>
      <c r="DN54" s="18">
        <v>1.4</v>
      </c>
      <c r="DO54" s="20">
        <f>(DL54/100)*(DM54^2)*DN54</f>
        <v>53.333333333333343</v>
      </c>
      <c r="DQ54" s="35">
        <f t="shared" ref="DQ54:DR54" si="756">DQ26</f>
        <v>6.3E-2</v>
      </c>
      <c r="DR54" s="18">
        <f t="shared" si="756"/>
        <v>33</v>
      </c>
      <c r="DS54" s="19">
        <f t="shared" si="731"/>
        <v>4</v>
      </c>
      <c r="DT54" s="30">
        <f>6/SQRT(DQ53*DQ54)</f>
        <v>61.721339984836767</v>
      </c>
      <c r="DU54" s="18">
        <v>1.4</v>
      </c>
      <c r="DV54" s="20">
        <f>(DS54/100)*(DT54^2)*DU54</f>
        <v>213.33333333333337</v>
      </c>
      <c r="DX54" s="35">
        <f t="shared" ref="DX54:DY54" si="757">DX26</f>
        <v>6.3E-2</v>
      </c>
      <c r="DY54" s="18">
        <f t="shared" si="757"/>
        <v>47</v>
      </c>
      <c r="DZ54" s="19">
        <f t="shared" si="733"/>
        <v>4</v>
      </c>
      <c r="EA54" s="30">
        <f>6/SQRT(DX53*DX54)</f>
        <v>61.721339984836767</v>
      </c>
      <c r="EB54" s="18">
        <v>1.4</v>
      </c>
      <c r="EC54" s="20">
        <f>(DZ54/100)*(EA54^2)*EB54</f>
        <v>213.33333333333337</v>
      </c>
      <c r="EE54" s="35">
        <f t="shared" ref="EE54:EF54" si="758">EE26</f>
        <v>6.3E-2</v>
      </c>
      <c r="EF54" s="18">
        <f t="shared" si="758"/>
        <v>29</v>
      </c>
      <c r="EG54" s="19">
        <f t="shared" si="735"/>
        <v>5</v>
      </c>
      <c r="EH54" s="30">
        <f>6/SQRT(EE53*EE54)</f>
        <v>61.721339984836767</v>
      </c>
      <c r="EI54" s="18">
        <v>1.4</v>
      </c>
      <c r="EJ54" s="20">
        <f>(EG54/100)*(EH54^2)*EI54</f>
        <v>266.66666666666669</v>
      </c>
      <c r="EL54" s="35">
        <f t="shared" ref="EL54:EM54" si="759">EL26</f>
        <v>6.3E-2</v>
      </c>
      <c r="EM54" s="18">
        <f t="shared" si="759"/>
        <v>19</v>
      </c>
      <c r="EN54" s="19">
        <f t="shared" si="737"/>
        <v>8</v>
      </c>
      <c r="EO54" s="30">
        <f>6/SQRT(EL53*EL54)</f>
        <v>61.721339984836767</v>
      </c>
      <c r="EP54" s="18">
        <v>1.4</v>
      </c>
      <c r="EQ54" s="20">
        <f>(EN54/100)*(EO54^2)*EP54</f>
        <v>426.66666666666674</v>
      </c>
      <c r="ES54" s="35">
        <f t="shared" ref="ES54:ET54" si="760">ES26</f>
        <v>6.3E-2</v>
      </c>
      <c r="ET54" s="18">
        <f t="shared" si="760"/>
        <v>34</v>
      </c>
      <c r="EU54" s="19">
        <f t="shared" si="739"/>
        <v>4</v>
      </c>
      <c r="EV54" s="30">
        <f>6/SQRT(ES53*ES54)</f>
        <v>61.721339984836767</v>
      </c>
      <c r="EW54" s="18">
        <v>1.4</v>
      </c>
      <c r="EX54" s="20">
        <f>(EU54/100)*(EV54^2)*EW54</f>
        <v>213.33333333333337</v>
      </c>
    </row>
    <row r="55" spans="1:154" ht="16.8" thickTop="1" thickBot="1" x14ac:dyDescent="0.3">
      <c r="F55" s="21" t="s">
        <v>35</v>
      </c>
      <c r="G55" s="22">
        <f>SUM(G34:G54)</f>
        <v>219.25814057643595</v>
      </c>
      <c r="M55" s="21" t="s">
        <v>35</v>
      </c>
      <c r="N55" s="22">
        <f>SUM(N34:N54)</f>
        <v>334.58062470773172</v>
      </c>
      <c r="T55" s="21" t="s">
        <v>35</v>
      </c>
      <c r="U55" s="22">
        <f>SUM(U34:U54)</f>
        <v>135.42273237453099</v>
      </c>
      <c r="AA55" s="21" t="s">
        <v>35</v>
      </c>
      <c r="AB55" s="22">
        <f>SUM(AB34:AB54)</f>
        <v>86.727030076353287</v>
      </c>
      <c r="AH55" s="21" t="s">
        <v>35</v>
      </c>
      <c r="AI55" s="22">
        <f>SUM(AI34:AI54)</f>
        <v>254.12665684041855</v>
      </c>
      <c r="AO55" s="24" t="s">
        <v>35</v>
      </c>
      <c r="AP55" s="22">
        <f>SUM(AP34:AP54)</f>
        <v>206.23633392196274</v>
      </c>
      <c r="AV55" s="24" t="s">
        <v>35</v>
      </c>
      <c r="AW55" s="22">
        <f>SUM(AW34:AW54)</f>
        <v>455.33249665006667</v>
      </c>
      <c r="BC55" s="24" t="s">
        <v>35</v>
      </c>
      <c r="BD55" s="22">
        <f>SUM(BD34:BD54)</f>
        <v>620.06199979499229</v>
      </c>
      <c r="BJ55" s="24" t="s">
        <v>35</v>
      </c>
      <c r="BK55" s="22">
        <f>SUM(BK34:BK54)</f>
        <v>298.1345496132825</v>
      </c>
      <c r="BQ55" s="24" t="s">
        <v>35</v>
      </c>
      <c r="BR55" s="22">
        <f>SUM(BR34:BR54)</f>
        <v>246.70790441817326</v>
      </c>
      <c r="BX55" s="24" t="s">
        <v>35</v>
      </c>
      <c r="BY55" s="22">
        <f>SUM(BY34:BY54)</f>
        <v>680.3222957864416</v>
      </c>
      <c r="CE55" s="24" t="s">
        <v>35</v>
      </c>
      <c r="CF55" s="22">
        <f>SUM(CF34:CF54)</f>
        <v>293.32763769942409</v>
      </c>
      <c r="CL55" s="24" t="s">
        <v>35</v>
      </c>
      <c r="CM55" s="22">
        <f>SUM(CM34:CM54)</f>
        <v>95.916990946245107</v>
      </c>
      <c r="CS55" s="24" t="s">
        <v>35</v>
      </c>
      <c r="CT55" s="22">
        <f>SUM(CT34:CT54)</f>
        <v>491.50200967425224</v>
      </c>
      <c r="CZ55" s="24" t="s">
        <v>35</v>
      </c>
      <c r="DA55" s="22">
        <f>SUM(DA34:DA54)</f>
        <v>144.69732474707149</v>
      </c>
      <c r="DG55" s="24" t="s">
        <v>35</v>
      </c>
      <c r="DH55" s="22">
        <f>SUM(DH34:DH54)</f>
        <v>568.75134393588235</v>
      </c>
      <c r="DN55" s="24" t="s">
        <v>35</v>
      </c>
      <c r="DO55" s="22">
        <f>SUM(DO34:DO54)</f>
        <v>66.205516092743096</v>
      </c>
      <c r="DU55" s="24" t="s">
        <v>35</v>
      </c>
      <c r="DV55" s="22">
        <f>SUM(DV34:DV54)</f>
        <v>311.74500666610891</v>
      </c>
      <c r="EB55" s="24" t="s">
        <v>35</v>
      </c>
      <c r="EC55" s="22">
        <f>SUM(EC34:EC54)</f>
        <v>292.21155464857662</v>
      </c>
      <c r="EI55" s="24" t="s">
        <v>35</v>
      </c>
      <c r="EJ55" s="22">
        <f>SUM(EJ34:EJ54)</f>
        <v>384.50282833488649</v>
      </c>
      <c r="EP55" s="24" t="s">
        <v>35</v>
      </c>
      <c r="EQ55" s="22">
        <f>SUM(EQ34:EQ54)</f>
        <v>806.01326799385947</v>
      </c>
      <c r="EW55" s="24" t="s">
        <v>35</v>
      </c>
      <c r="EX55" s="22">
        <f>SUM(EX34:EX54)</f>
        <v>332.54829348922169</v>
      </c>
    </row>
    <row r="56" spans="1:154" ht="14.4" thickTop="1" thickBot="1" x14ac:dyDescent="0.3"/>
    <row r="57" spans="1:154" ht="16.8" thickTop="1" thickBot="1" x14ac:dyDescent="0.4">
      <c r="D57" s="23" t="s">
        <v>36</v>
      </c>
      <c r="E57" s="133" t="s">
        <v>37</v>
      </c>
      <c r="F57" s="134"/>
      <c r="G57" s="23" t="s">
        <v>38</v>
      </c>
      <c r="K57" s="23" t="s">
        <v>36</v>
      </c>
      <c r="L57" s="133" t="s">
        <v>37</v>
      </c>
      <c r="M57" s="134"/>
      <c r="N57" s="23" t="s">
        <v>38</v>
      </c>
      <c r="R57" s="23" t="s">
        <v>36</v>
      </c>
      <c r="S57" s="133" t="s">
        <v>37</v>
      </c>
      <c r="T57" s="134"/>
      <c r="U57" s="23" t="s">
        <v>38</v>
      </c>
      <c r="Y57" s="23" t="s">
        <v>36</v>
      </c>
      <c r="Z57" s="133" t="s">
        <v>37</v>
      </c>
      <c r="AA57" s="134"/>
      <c r="AB57" s="23" t="s">
        <v>38</v>
      </c>
      <c r="AF57" s="23" t="s">
        <v>36</v>
      </c>
      <c r="AG57" s="133" t="s">
        <v>37</v>
      </c>
      <c r="AH57" s="134"/>
      <c r="AI57" s="23" t="s">
        <v>38</v>
      </c>
      <c r="AM57" s="23" t="s">
        <v>36</v>
      </c>
      <c r="AN57" s="133" t="s">
        <v>37</v>
      </c>
      <c r="AO57" s="134"/>
      <c r="AP57" s="23" t="s">
        <v>38</v>
      </c>
      <c r="AT57" s="23" t="s">
        <v>36</v>
      </c>
      <c r="AU57" s="133" t="s">
        <v>37</v>
      </c>
      <c r="AV57" s="134"/>
      <c r="AW57" s="23" t="s">
        <v>38</v>
      </c>
      <c r="BA57" s="23" t="s">
        <v>36</v>
      </c>
      <c r="BB57" s="133" t="s">
        <v>37</v>
      </c>
      <c r="BC57" s="134"/>
      <c r="BD57" s="23" t="s">
        <v>38</v>
      </c>
      <c r="BH57" s="23" t="s">
        <v>36</v>
      </c>
      <c r="BI57" s="133" t="s">
        <v>37</v>
      </c>
      <c r="BJ57" s="134"/>
      <c r="BK57" s="23" t="s">
        <v>38</v>
      </c>
      <c r="BO57" s="23" t="s">
        <v>36</v>
      </c>
      <c r="BP57" s="133" t="s">
        <v>37</v>
      </c>
      <c r="BQ57" s="134"/>
      <c r="BR57" s="23" t="s">
        <v>38</v>
      </c>
      <c r="BV57" s="23" t="s">
        <v>36</v>
      </c>
      <c r="BW57" s="133" t="s">
        <v>37</v>
      </c>
      <c r="BX57" s="134"/>
      <c r="BY57" s="23" t="s">
        <v>38</v>
      </c>
      <c r="CC57" s="23" t="s">
        <v>36</v>
      </c>
      <c r="CD57" s="133" t="s">
        <v>37</v>
      </c>
      <c r="CE57" s="134"/>
      <c r="CF57" s="23" t="s">
        <v>38</v>
      </c>
      <c r="CJ57" s="23" t="s">
        <v>36</v>
      </c>
      <c r="CK57" s="133" t="s">
        <v>37</v>
      </c>
      <c r="CL57" s="134"/>
      <c r="CM57" s="23" t="s">
        <v>38</v>
      </c>
      <c r="CQ57" s="23" t="s">
        <v>36</v>
      </c>
      <c r="CR57" s="133" t="s">
        <v>37</v>
      </c>
      <c r="CS57" s="134"/>
      <c r="CT57" s="23" t="s">
        <v>38</v>
      </c>
      <c r="CX57" s="23" t="s">
        <v>36</v>
      </c>
      <c r="CY57" s="133" t="s">
        <v>37</v>
      </c>
      <c r="CZ57" s="134"/>
      <c r="DA57" s="23" t="s">
        <v>38</v>
      </c>
      <c r="DE57" s="23" t="s">
        <v>36</v>
      </c>
      <c r="DF57" s="133" t="s">
        <v>37</v>
      </c>
      <c r="DG57" s="134"/>
      <c r="DH57" s="23" t="s">
        <v>38</v>
      </c>
      <c r="DL57" s="23" t="s">
        <v>36</v>
      </c>
      <c r="DM57" s="133" t="s">
        <v>37</v>
      </c>
      <c r="DN57" s="134"/>
      <c r="DO57" s="23" t="s">
        <v>38</v>
      </c>
      <c r="DS57" s="23" t="s">
        <v>36</v>
      </c>
      <c r="DT57" s="133" t="s">
        <v>37</v>
      </c>
      <c r="DU57" s="134"/>
      <c r="DV57" s="23" t="s">
        <v>38</v>
      </c>
      <c r="DZ57" s="23" t="s">
        <v>36</v>
      </c>
      <c r="EA57" s="133" t="s">
        <v>37</v>
      </c>
      <c r="EB57" s="134"/>
      <c r="EC57" s="23" t="s">
        <v>38</v>
      </c>
      <c r="EG57" s="23" t="s">
        <v>36</v>
      </c>
      <c r="EH57" s="133" t="s">
        <v>37</v>
      </c>
      <c r="EI57" s="134"/>
      <c r="EJ57" s="23" t="s">
        <v>38</v>
      </c>
      <c r="EN57" s="23" t="s">
        <v>36</v>
      </c>
      <c r="EO57" s="133" t="s">
        <v>37</v>
      </c>
      <c r="EP57" s="134"/>
      <c r="EQ57" s="23" t="s">
        <v>38</v>
      </c>
      <c r="EU57" s="23" t="s">
        <v>36</v>
      </c>
      <c r="EV57" s="133" t="s">
        <v>37</v>
      </c>
      <c r="EW57" s="134"/>
      <c r="EX57" s="23" t="s">
        <v>38</v>
      </c>
    </row>
    <row r="58" spans="1:154" ht="14.4" thickTop="1" thickBot="1" x14ac:dyDescent="0.3">
      <c r="D58" s="25">
        <v>0.2</v>
      </c>
      <c r="E58" s="26">
        <f>1.962/G55</f>
        <v>8.9483564662267302E-3</v>
      </c>
      <c r="F58" s="27">
        <f>(D58^3)/(1+D58)</f>
        <v>6.6666666666666688E-3</v>
      </c>
      <c r="G58" s="28">
        <f>E58*F58</f>
        <v>5.9655709774844886E-5</v>
      </c>
      <c r="K58" s="25">
        <v>0.2</v>
      </c>
      <c r="L58" s="26">
        <f>1.962/N55</f>
        <v>5.8640574352261969E-3</v>
      </c>
      <c r="M58" s="27">
        <f>(K58^3)/(1+K58)</f>
        <v>6.6666666666666688E-3</v>
      </c>
      <c r="N58" s="28">
        <f>L58*M58</f>
        <v>3.9093716234841326E-5</v>
      </c>
      <c r="R58" s="25">
        <v>0.2</v>
      </c>
      <c r="S58" s="26">
        <f>1.962/U55</f>
        <v>1.4487966426299887E-2</v>
      </c>
      <c r="T58" s="27">
        <f>(R58^3)/(1+R58)</f>
        <v>6.6666666666666688E-3</v>
      </c>
      <c r="U58" s="28">
        <f>S58*T58</f>
        <v>9.6586442841999277E-5</v>
      </c>
      <c r="Y58" s="25">
        <v>0.2</v>
      </c>
      <c r="Z58" s="26">
        <f>1.962/AB55</f>
        <v>2.2622704804634519E-2</v>
      </c>
      <c r="AA58" s="27">
        <f>(Y58^3)/(1+Y58)</f>
        <v>6.6666666666666688E-3</v>
      </c>
      <c r="AB58" s="28">
        <f>Z58*AA58</f>
        <v>1.5081803203089683E-4</v>
      </c>
      <c r="AF58" s="25">
        <v>0.2</v>
      </c>
      <c r="AG58" s="26">
        <f>1.962/AI55</f>
        <v>7.7205595996647372E-3</v>
      </c>
      <c r="AH58" s="27">
        <f>(AF58^3)/(1+AF58)</f>
        <v>6.6666666666666688E-3</v>
      </c>
      <c r="AI58" s="28">
        <f>AG58*AH58</f>
        <v>5.1470397331098267E-5</v>
      </c>
      <c r="AM58" s="25">
        <v>0.2</v>
      </c>
      <c r="AN58" s="26">
        <f>1.962/AP55</f>
        <v>9.5133576256373736E-3</v>
      </c>
      <c r="AO58" s="27">
        <f>(AM58^3)/(1+AM58)</f>
        <v>6.6666666666666688E-3</v>
      </c>
      <c r="AP58" s="28">
        <f>AN58*AO58</f>
        <v>6.342238417091584E-5</v>
      </c>
      <c r="AT58" s="25">
        <v>0.2</v>
      </c>
      <c r="AU58" s="26">
        <f>1.962/AW55</f>
        <v>4.3089391036981953E-3</v>
      </c>
      <c r="AV58" s="27">
        <f>(AT58^3)/(1+AT58)</f>
        <v>6.6666666666666688E-3</v>
      </c>
      <c r="AW58" s="28">
        <f>AU58*AV58</f>
        <v>2.8726260691321312E-5</v>
      </c>
      <c r="BA58" s="25">
        <v>0.2</v>
      </c>
      <c r="BB58" s="26">
        <f>1.962/BD55</f>
        <v>3.1641997101075139E-3</v>
      </c>
      <c r="BC58" s="27">
        <f>(BA58^3)/(1+BA58)</f>
        <v>6.6666666666666688E-3</v>
      </c>
      <c r="BD58" s="28">
        <f>BB58*BC58</f>
        <v>2.10946647340501E-5</v>
      </c>
      <c r="BH58" s="25">
        <v>0.2</v>
      </c>
      <c r="BI58" s="26">
        <f>1.962/BK55</f>
        <v>6.5809212737837908E-3</v>
      </c>
      <c r="BJ58" s="27">
        <f>(BH58^3)/(1+BH58)</f>
        <v>6.6666666666666688E-3</v>
      </c>
      <c r="BK58" s="28">
        <f>BI58*BJ58</f>
        <v>4.3872808491891954E-5</v>
      </c>
      <c r="BO58" s="25">
        <v>0.2</v>
      </c>
      <c r="BP58" s="26">
        <f>1.962/BR55</f>
        <v>7.9527245169833845E-3</v>
      </c>
      <c r="BQ58" s="27">
        <f>(BO58^3)/(1+BO58)</f>
        <v>6.6666666666666688E-3</v>
      </c>
      <c r="BR58" s="28">
        <f>BP58*BQ58</f>
        <v>5.3018163446555911E-5</v>
      </c>
      <c r="BV58" s="25">
        <v>0.2</v>
      </c>
      <c r="BW58" s="26">
        <f>1.962/BY55</f>
        <v>2.883927238827238E-3</v>
      </c>
      <c r="BX58" s="27">
        <f>(BV58^3)/(1+BV58)</f>
        <v>6.6666666666666688E-3</v>
      </c>
      <c r="BY58" s="28">
        <f>BW58*BX58</f>
        <v>1.9226181592181595E-5</v>
      </c>
      <c r="CC58" s="25">
        <v>0.2</v>
      </c>
      <c r="CD58" s="26">
        <f>1.962/CF55</f>
        <v>6.688766238967506E-3</v>
      </c>
      <c r="CE58" s="27">
        <f>(CC58^3)/(1+CC58)</f>
        <v>6.6666666666666688E-3</v>
      </c>
      <c r="CF58" s="28">
        <f>CD58*CE58</f>
        <v>4.4591774926450056E-5</v>
      </c>
      <c r="CJ58" s="25">
        <v>0.2</v>
      </c>
      <c r="CK58" s="26">
        <f>1.962/CM55</f>
        <v>2.0455187143011672E-2</v>
      </c>
      <c r="CL58" s="27">
        <f>(CJ58^3)/(1+CJ58)</f>
        <v>6.6666666666666688E-3</v>
      </c>
      <c r="CM58" s="28">
        <f>CK58*CL58</f>
        <v>1.3636791428674452E-4</v>
      </c>
      <c r="CQ58" s="25">
        <v>0.2</v>
      </c>
      <c r="CR58" s="26">
        <f>1.962/CT55</f>
        <v>3.991845325923153E-3</v>
      </c>
      <c r="CS58" s="27">
        <f>(CQ58^3)/(1+CQ58)</f>
        <v>6.6666666666666688E-3</v>
      </c>
      <c r="CT58" s="28">
        <f>CR58*CS58</f>
        <v>2.6612302172821028E-5</v>
      </c>
      <c r="CX58" s="25">
        <v>0.2</v>
      </c>
      <c r="CY58" s="26">
        <f>1.962/DA55</f>
        <v>1.3559338456530162E-2</v>
      </c>
      <c r="CZ58" s="27">
        <f>(CX58^3)/(1+CX58)</f>
        <v>6.6666666666666688E-3</v>
      </c>
      <c r="DA58" s="28">
        <f>CY58*CZ58</f>
        <v>9.0395589710201113E-5</v>
      </c>
      <c r="DE58" s="25">
        <v>0.2</v>
      </c>
      <c r="DF58" s="26">
        <f>1.962/DH55</f>
        <v>3.449662178242139E-3</v>
      </c>
      <c r="DG58" s="27">
        <f>(DE58^3)/(1+DE58)</f>
        <v>6.6666666666666688E-3</v>
      </c>
      <c r="DH58" s="28">
        <f>DF58*DG58</f>
        <v>2.29977478549476E-5</v>
      </c>
      <c r="DL58" s="25">
        <v>0.2</v>
      </c>
      <c r="DM58" s="26">
        <f>1.962/DO55</f>
        <v>2.9634992909828826E-2</v>
      </c>
      <c r="DN58" s="27">
        <f>(DL58^3)/(1+DL58)</f>
        <v>6.6666666666666688E-3</v>
      </c>
      <c r="DO58" s="28">
        <f>DM58*DN58</f>
        <v>1.975666193988589E-4</v>
      </c>
      <c r="DS58" s="25">
        <v>0.2</v>
      </c>
      <c r="DT58" s="26">
        <f>1.962/DV55</f>
        <v>6.2936052159493884E-3</v>
      </c>
      <c r="DU58" s="27">
        <f>(DS58^3)/(1+DS58)</f>
        <v>6.6666666666666688E-3</v>
      </c>
      <c r="DV58" s="28">
        <f>DT58*DU58</f>
        <v>4.1957368106329271E-5</v>
      </c>
      <c r="DZ58" s="25">
        <v>0.2</v>
      </c>
      <c r="EA58" s="26">
        <f>1.962/EC55</f>
        <v>6.7143135471133802E-3</v>
      </c>
      <c r="EB58" s="27">
        <f>(DZ58^3)/(1+DZ58)</f>
        <v>6.6666666666666688E-3</v>
      </c>
      <c r="EC58" s="28">
        <f>EA58*EB58</f>
        <v>4.4762090314089218E-5</v>
      </c>
      <c r="EG58" s="25">
        <v>0.2</v>
      </c>
      <c r="EH58" s="26">
        <f>1.962/EJ55</f>
        <v>5.1026932844592159E-3</v>
      </c>
      <c r="EI58" s="27">
        <f>(EG58^3)/(1+EG58)</f>
        <v>6.6666666666666688E-3</v>
      </c>
      <c r="EJ58" s="28">
        <f>EH58*EI58</f>
        <v>3.4017955229728117E-5</v>
      </c>
      <c r="EN58" s="25">
        <v>0.2</v>
      </c>
      <c r="EO58" s="26">
        <f>1.962/EQ55</f>
        <v>2.434203105469161E-3</v>
      </c>
      <c r="EP58" s="27">
        <f>(EN58^3)/(1+EN58)</f>
        <v>6.6666666666666688E-3</v>
      </c>
      <c r="EQ58" s="28">
        <f>EO58*EP58</f>
        <v>1.6228020703127744E-5</v>
      </c>
      <c r="EU58" s="25">
        <v>0.2</v>
      </c>
      <c r="EV58" s="26">
        <f>1.962/EX55</f>
        <v>5.8998949578539664E-3</v>
      </c>
      <c r="EW58" s="27">
        <f>(EU58^3)/(1+EU58)</f>
        <v>6.6666666666666688E-3</v>
      </c>
      <c r="EX58" s="28">
        <f>EV58*EW58</f>
        <v>3.9332633052359789E-5</v>
      </c>
    </row>
    <row r="59" spans="1:154" ht="13.8" thickTop="1" x14ac:dyDescent="0.25"/>
    <row r="63" spans="1:154" ht="15.6" x14ac:dyDescent="0.25">
      <c r="A63" s="6" t="s">
        <v>25</v>
      </c>
      <c r="B63" s="6" t="s">
        <v>26</v>
      </c>
      <c r="C63" s="4" t="s">
        <v>27</v>
      </c>
      <c r="D63" s="6" t="s">
        <v>28</v>
      </c>
      <c r="E63" s="6" t="s">
        <v>29</v>
      </c>
      <c r="F63" s="4" t="s">
        <v>30</v>
      </c>
    </row>
  </sheetData>
  <mergeCells count="44">
    <mergeCell ref="Z29:AA29"/>
    <mergeCell ref="Z57:AA57"/>
    <mergeCell ref="AG29:AH29"/>
    <mergeCell ref="AG57:AH57"/>
    <mergeCell ref="E29:F29"/>
    <mergeCell ref="E57:F57"/>
    <mergeCell ref="L29:M29"/>
    <mergeCell ref="L57:M57"/>
    <mergeCell ref="S29:T29"/>
    <mergeCell ref="S57:T57"/>
    <mergeCell ref="AN29:AO29"/>
    <mergeCell ref="AN57:AO57"/>
    <mergeCell ref="AU29:AV29"/>
    <mergeCell ref="AU57:AV57"/>
    <mergeCell ref="BB29:BC29"/>
    <mergeCell ref="BB57:BC57"/>
    <mergeCell ref="BI29:BJ29"/>
    <mergeCell ref="BI57:BJ57"/>
    <mergeCell ref="BP29:BQ29"/>
    <mergeCell ref="BP57:BQ57"/>
    <mergeCell ref="BW29:BX29"/>
    <mergeCell ref="BW57:BX57"/>
    <mergeCell ref="CD29:CE29"/>
    <mergeCell ref="CD57:CE57"/>
    <mergeCell ref="CK29:CL29"/>
    <mergeCell ref="CK57:CL57"/>
    <mergeCell ref="CR29:CS29"/>
    <mergeCell ref="CR57:CS57"/>
    <mergeCell ref="CY29:CZ29"/>
    <mergeCell ref="CY57:CZ57"/>
    <mergeCell ref="DF29:DG29"/>
    <mergeCell ref="DF57:DG57"/>
    <mergeCell ref="DM29:DN29"/>
    <mergeCell ref="DM57:DN57"/>
    <mergeCell ref="EO29:EP29"/>
    <mergeCell ref="EO57:EP57"/>
    <mergeCell ref="EV29:EW29"/>
    <mergeCell ref="EV57:EW57"/>
    <mergeCell ref="DT29:DU29"/>
    <mergeCell ref="DT57:DU57"/>
    <mergeCell ref="EA29:EB29"/>
    <mergeCell ref="EA57:EB57"/>
    <mergeCell ref="EH29:EI29"/>
    <mergeCell ref="EH57:EI57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84"/>
  <sheetViews>
    <sheetView workbookViewId="0">
      <pane xSplit="1" ySplit="1" topLeftCell="B286" activePane="bottomRight" state="frozen"/>
      <selection pane="topRight" activeCell="B1" sqref="B1"/>
      <selection pane="bottomLeft" activeCell="A2" sqref="A2"/>
      <selection pane="bottomRight" activeCell="F475" sqref="F475"/>
    </sheetView>
  </sheetViews>
  <sheetFormatPr defaultRowHeight="14.4" x14ac:dyDescent="0.3"/>
  <cols>
    <col min="1" max="1" width="10.6640625" bestFit="1" customWidth="1"/>
    <col min="2" max="2" width="19.44140625" customWidth="1"/>
    <col min="3" max="3" width="20.33203125" customWidth="1"/>
    <col min="5" max="5" width="17.33203125" bestFit="1" customWidth="1"/>
    <col min="6" max="6" width="18.88671875" customWidth="1"/>
    <col min="7" max="7" width="15.44140625" customWidth="1"/>
  </cols>
  <sheetData>
    <row r="1" spans="1:8" x14ac:dyDescent="0.3">
      <c r="A1" s="1" t="s">
        <v>0</v>
      </c>
      <c r="B1" s="1" t="s">
        <v>1</v>
      </c>
      <c r="C1" s="1" t="s">
        <v>21</v>
      </c>
      <c r="D1" s="1" t="s">
        <v>2</v>
      </c>
      <c r="E1" s="1" t="s">
        <v>39</v>
      </c>
      <c r="F1" s="1" t="s">
        <v>3</v>
      </c>
      <c r="G1" s="1" t="s">
        <v>4</v>
      </c>
      <c r="H1" s="1" t="s">
        <v>5</v>
      </c>
    </row>
    <row r="2" spans="1:8" x14ac:dyDescent="0.3">
      <c r="A2" t="s">
        <v>6</v>
      </c>
      <c r="B2">
        <v>0.25</v>
      </c>
      <c r="C2">
        <v>0.55000000000000004</v>
      </c>
      <c r="D2" t="s">
        <v>7</v>
      </c>
      <c r="E2">
        <v>125</v>
      </c>
      <c r="F2">
        <v>100</v>
      </c>
      <c r="G2" t="s">
        <v>8</v>
      </c>
      <c r="H2" t="s">
        <v>22</v>
      </c>
    </row>
    <row r="3" spans="1:8" x14ac:dyDescent="0.3">
      <c r="A3" t="s">
        <v>6</v>
      </c>
      <c r="B3">
        <v>0.25</v>
      </c>
      <c r="C3">
        <v>0.55000000000000004</v>
      </c>
      <c r="D3" t="s">
        <v>7</v>
      </c>
      <c r="E3">
        <v>75</v>
      </c>
      <c r="F3">
        <v>100</v>
      </c>
      <c r="G3" t="s">
        <v>8</v>
      </c>
    </row>
    <row r="4" spans="1:8" x14ac:dyDescent="0.3">
      <c r="A4" t="s">
        <v>6</v>
      </c>
      <c r="B4">
        <v>0.25</v>
      </c>
      <c r="C4">
        <v>0.55000000000000004</v>
      </c>
      <c r="D4" t="s">
        <v>7</v>
      </c>
      <c r="E4">
        <v>63</v>
      </c>
      <c r="F4">
        <v>100</v>
      </c>
      <c r="G4" t="s">
        <v>8</v>
      </c>
    </row>
    <row r="5" spans="1:8" x14ac:dyDescent="0.3">
      <c r="A5" t="s">
        <v>6</v>
      </c>
      <c r="B5">
        <v>0.25</v>
      </c>
      <c r="C5">
        <v>0.55000000000000004</v>
      </c>
      <c r="D5" t="s">
        <v>7</v>
      </c>
      <c r="E5">
        <v>50</v>
      </c>
      <c r="F5">
        <v>100</v>
      </c>
      <c r="G5" t="s">
        <v>8</v>
      </c>
    </row>
    <row r="6" spans="1:8" x14ac:dyDescent="0.3">
      <c r="A6" t="s">
        <v>6</v>
      </c>
      <c r="B6">
        <v>0.25</v>
      </c>
      <c r="C6">
        <v>0.55000000000000004</v>
      </c>
      <c r="D6" t="s">
        <v>7</v>
      </c>
      <c r="E6">
        <v>37.5</v>
      </c>
      <c r="F6">
        <v>93</v>
      </c>
      <c r="G6" t="s">
        <v>8</v>
      </c>
    </row>
    <row r="7" spans="1:8" x14ac:dyDescent="0.3">
      <c r="A7" t="s">
        <v>6</v>
      </c>
      <c r="B7">
        <v>0.25</v>
      </c>
      <c r="C7">
        <v>0.55000000000000004</v>
      </c>
      <c r="D7" t="s">
        <v>7</v>
      </c>
      <c r="E7">
        <v>30</v>
      </c>
      <c r="F7">
        <v>93</v>
      </c>
      <c r="G7" t="s">
        <v>8</v>
      </c>
    </row>
    <row r="8" spans="1:8" x14ac:dyDescent="0.3">
      <c r="A8" t="s">
        <v>6</v>
      </c>
      <c r="B8">
        <v>0.25</v>
      </c>
      <c r="C8">
        <v>0.55000000000000004</v>
      </c>
      <c r="D8" t="s">
        <v>7</v>
      </c>
      <c r="E8">
        <v>28</v>
      </c>
      <c r="F8">
        <v>93</v>
      </c>
      <c r="G8" t="s">
        <v>8</v>
      </c>
    </row>
    <row r="9" spans="1:8" x14ac:dyDescent="0.3">
      <c r="A9" t="s">
        <v>6</v>
      </c>
      <c r="B9">
        <v>0.25</v>
      </c>
      <c r="C9">
        <v>0.55000000000000004</v>
      </c>
      <c r="D9" t="s">
        <v>7</v>
      </c>
      <c r="E9">
        <v>20</v>
      </c>
      <c r="F9">
        <v>91</v>
      </c>
      <c r="G9" t="s">
        <v>8</v>
      </c>
    </row>
    <row r="10" spans="1:8" x14ac:dyDescent="0.3">
      <c r="A10" t="s">
        <v>6</v>
      </c>
      <c r="B10">
        <v>0.25</v>
      </c>
      <c r="C10">
        <v>0.55000000000000004</v>
      </c>
      <c r="D10" t="s">
        <v>7</v>
      </c>
      <c r="E10">
        <v>14</v>
      </c>
      <c r="F10">
        <v>85</v>
      </c>
      <c r="G10" t="s">
        <v>8</v>
      </c>
    </row>
    <row r="11" spans="1:8" x14ac:dyDescent="0.3">
      <c r="A11" t="s">
        <v>6</v>
      </c>
      <c r="B11">
        <v>0.25</v>
      </c>
      <c r="C11">
        <v>0.55000000000000004</v>
      </c>
      <c r="D11" t="s">
        <v>7</v>
      </c>
      <c r="E11">
        <v>10</v>
      </c>
      <c r="F11">
        <v>82</v>
      </c>
      <c r="G11" t="s">
        <v>8</v>
      </c>
    </row>
    <row r="12" spans="1:8" x14ac:dyDescent="0.3">
      <c r="A12" t="s">
        <v>6</v>
      </c>
      <c r="B12">
        <v>0.25</v>
      </c>
      <c r="C12">
        <v>0.55000000000000004</v>
      </c>
      <c r="D12" t="s">
        <v>7</v>
      </c>
      <c r="E12">
        <v>6.3</v>
      </c>
      <c r="F12">
        <v>73</v>
      </c>
      <c r="G12" t="s">
        <v>8</v>
      </c>
    </row>
    <row r="13" spans="1:8" x14ac:dyDescent="0.3">
      <c r="A13" t="s">
        <v>6</v>
      </c>
      <c r="B13">
        <v>0.25</v>
      </c>
      <c r="C13">
        <v>0.55000000000000004</v>
      </c>
      <c r="D13" t="s">
        <v>7</v>
      </c>
      <c r="E13">
        <v>5</v>
      </c>
      <c r="F13">
        <v>70</v>
      </c>
      <c r="G13" t="s">
        <v>8</v>
      </c>
    </row>
    <row r="14" spans="1:8" x14ac:dyDescent="0.3">
      <c r="A14" t="s">
        <v>6</v>
      </c>
      <c r="B14">
        <v>0.25</v>
      </c>
      <c r="C14">
        <v>0.55000000000000004</v>
      </c>
      <c r="D14" t="s">
        <v>7</v>
      </c>
      <c r="E14">
        <v>3.35</v>
      </c>
      <c r="F14">
        <v>67</v>
      </c>
      <c r="G14" t="s">
        <v>8</v>
      </c>
    </row>
    <row r="15" spans="1:8" x14ac:dyDescent="0.3">
      <c r="A15" t="s">
        <v>6</v>
      </c>
      <c r="B15">
        <v>0.25</v>
      </c>
      <c r="C15">
        <v>0.55000000000000004</v>
      </c>
      <c r="D15" t="s">
        <v>7</v>
      </c>
      <c r="E15">
        <v>2</v>
      </c>
      <c r="F15">
        <v>64</v>
      </c>
      <c r="G15" t="s">
        <v>8</v>
      </c>
    </row>
    <row r="16" spans="1:8" x14ac:dyDescent="0.3">
      <c r="A16" t="s">
        <v>6</v>
      </c>
      <c r="B16">
        <v>0.25</v>
      </c>
      <c r="C16">
        <v>0.55000000000000004</v>
      </c>
      <c r="D16" t="s">
        <v>7</v>
      </c>
      <c r="E16">
        <v>1.18</v>
      </c>
      <c r="F16">
        <v>59</v>
      </c>
      <c r="G16" t="s">
        <v>8</v>
      </c>
    </row>
    <row r="17" spans="1:8" x14ac:dyDescent="0.3">
      <c r="A17" t="s">
        <v>6</v>
      </c>
      <c r="B17">
        <v>0.25</v>
      </c>
      <c r="C17">
        <v>0.55000000000000004</v>
      </c>
      <c r="D17" t="s">
        <v>7</v>
      </c>
      <c r="E17">
        <v>0.6</v>
      </c>
      <c r="F17">
        <v>53</v>
      </c>
      <c r="G17" t="s">
        <v>8</v>
      </c>
    </row>
    <row r="18" spans="1:8" x14ac:dyDescent="0.3">
      <c r="A18" t="s">
        <v>6</v>
      </c>
      <c r="B18">
        <v>0.25</v>
      </c>
      <c r="C18">
        <v>0.55000000000000004</v>
      </c>
      <c r="D18" t="s">
        <v>7</v>
      </c>
      <c r="E18">
        <v>0.42499999999999999</v>
      </c>
      <c r="F18">
        <v>50</v>
      </c>
      <c r="G18" t="s">
        <v>8</v>
      </c>
    </row>
    <row r="19" spans="1:8" x14ac:dyDescent="0.3">
      <c r="A19" t="s">
        <v>6</v>
      </c>
      <c r="B19">
        <v>0.25</v>
      </c>
      <c r="C19">
        <v>0.55000000000000004</v>
      </c>
      <c r="D19" t="s">
        <v>7</v>
      </c>
      <c r="E19">
        <v>0.3</v>
      </c>
      <c r="F19">
        <v>48</v>
      </c>
      <c r="G19" t="s">
        <v>8</v>
      </c>
    </row>
    <row r="20" spans="1:8" x14ac:dyDescent="0.3">
      <c r="A20" t="s">
        <v>6</v>
      </c>
      <c r="B20">
        <v>0.25</v>
      </c>
      <c r="C20">
        <v>0.55000000000000004</v>
      </c>
      <c r="D20" t="s">
        <v>7</v>
      </c>
      <c r="E20">
        <v>0.21199999999999999</v>
      </c>
      <c r="F20">
        <v>47</v>
      </c>
      <c r="G20" t="s">
        <v>8</v>
      </c>
    </row>
    <row r="21" spans="1:8" x14ac:dyDescent="0.3">
      <c r="A21" t="s">
        <v>6</v>
      </c>
      <c r="B21">
        <v>0.25</v>
      </c>
      <c r="C21">
        <v>0.55000000000000004</v>
      </c>
      <c r="D21" t="s">
        <v>7</v>
      </c>
      <c r="E21">
        <v>0.15</v>
      </c>
      <c r="F21">
        <v>45</v>
      </c>
      <c r="G21" t="s">
        <v>8</v>
      </c>
    </row>
    <row r="22" spans="1:8" ht="15" thickBot="1" x14ac:dyDescent="0.35">
      <c r="A22" s="2" t="s">
        <v>6</v>
      </c>
      <c r="B22" s="2">
        <v>0.25</v>
      </c>
      <c r="C22" s="2">
        <v>0.55000000000000004</v>
      </c>
      <c r="D22" s="2" t="s">
        <v>7</v>
      </c>
      <c r="E22" s="2">
        <v>6.3E-2</v>
      </c>
      <c r="F22" s="2">
        <v>42</v>
      </c>
      <c r="G22" s="2" t="s">
        <v>8</v>
      </c>
      <c r="H22" s="2"/>
    </row>
    <row r="23" spans="1:8" x14ac:dyDescent="0.3">
      <c r="A23" t="s">
        <v>6</v>
      </c>
      <c r="B23">
        <v>1.7</v>
      </c>
      <c r="D23" t="s">
        <v>7</v>
      </c>
      <c r="E23">
        <v>2</v>
      </c>
      <c r="F23">
        <v>100</v>
      </c>
      <c r="G23" t="s">
        <v>8</v>
      </c>
    </row>
    <row r="24" spans="1:8" x14ac:dyDescent="0.3">
      <c r="A24" t="s">
        <v>6</v>
      </c>
      <c r="B24">
        <v>1.7</v>
      </c>
      <c r="D24" t="s">
        <v>7</v>
      </c>
      <c r="E24">
        <v>0.6</v>
      </c>
      <c r="F24">
        <v>100</v>
      </c>
      <c r="G24" t="s">
        <v>8</v>
      </c>
    </row>
    <row r="25" spans="1:8" x14ac:dyDescent="0.3">
      <c r="A25" t="s">
        <v>6</v>
      </c>
      <c r="B25">
        <v>1.7</v>
      </c>
      <c r="D25" t="s">
        <v>7</v>
      </c>
      <c r="E25">
        <v>0.21199999999999999</v>
      </c>
      <c r="F25">
        <v>100</v>
      </c>
      <c r="G25" t="s">
        <v>8</v>
      </c>
    </row>
    <row r="26" spans="1:8" x14ac:dyDescent="0.3">
      <c r="A26" t="s">
        <v>6</v>
      </c>
      <c r="B26">
        <v>1.7</v>
      </c>
      <c r="D26" t="s">
        <v>7</v>
      </c>
      <c r="E26">
        <v>6.3E-2</v>
      </c>
      <c r="F26">
        <v>100</v>
      </c>
      <c r="G26" t="s">
        <v>8</v>
      </c>
    </row>
    <row r="27" spans="1:8" x14ac:dyDescent="0.3">
      <c r="A27" t="s">
        <v>6</v>
      </c>
      <c r="B27">
        <v>1.7</v>
      </c>
      <c r="D27" t="s">
        <v>7</v>
      </c>
      <c r="E27">
        <v>0.02</v>
      </c>
      <c r="F27">
        <v>51</v>
      </c>
      <c r="G27" t="s">
        <v>9</v>
      </c>
    </row>
    <row r="28" spans="1:8" x14ac:dyDescent="0.3">
      <c r="A28" t="s">
        <v>6</v>
      </c>
      <c r="B28">
        <v>1.7</v>
      </c>
      <c r="D28" t="s">
        <v>7</v>
      </c>
      <c r="E28">
        <v>6.0000000000000001E-3</v>
      </c>
      <c r="F28">
        <v>47</v>
      </c>
      <c r="G28" t="s">
        <v>9</v>
      </c>
    </row>
    <row r="29" spans="1:8" ht="15" thickBot="1" x14ac:dyDescent="0.35">
      <c r="A29" s="2" t="s">
        <v>6</v>
      </c>
      <c r="B29" s="2">
        <v>1.7</v>
      </c>
      <c r="C29" s="2"/>
      <c r="D29" s="2" t="s">
        <v>7</v>
      </c>
      <c r="E29" s="2">
        <v>2E-3</v>
      </c>
      <c r="F29" s="2">
        <v>34</v>
      </c>
      <c r="G29" s="2" t="s">
        <v>9</v>
      </c>
      <c r="H29" s="2"/>
    </row>
    <row r="30" spans="1:8" x14ac:dyDescent="0.3">
      <c r="A30" t="s">
        <v>6</v>
      </c>
      <c r="B30">
        <v>9</v>
      </c>
      <c r="C30">
        <v>9.1999999999999993</v>
      </c>
      <c r="D30" t="s">
        <v>7</v>
      </c>
      <c r="E30">
        <v>125</v>
      </c>
      <c r="F30">
        <v>100</v>
      </c>
      <c r="G30" t="s">
        <v>8</v>
      </c>
      <c r="H30" t="s">
        <v>23</v>
      </c>
    </row>
    <row r="31" spans="1:8" x14ac:dyDescent="0.3">
      <c r="A31" t="s">
        <v>6</v>
      </c>
      <c r="B31">
        <v>9</v>
      </c>
      <c r="C31">
        <v>9.1999999999999993</v>
      </c>
      <c r="D31" t="s">
        <v>7</v>
      </c>
      <c r="E31">
        <v>75</v>
      </c>
      <c r="F31">
        <v>100</v>
      </c>
      <c r="G31" t="s">
        <v>8</v>
      </c>
    </row>
    <row r="32" spans="1:8" x14ac:dyDescent="0.3">
      <c r="A32" t="s">
        <v>6</v>
      </c>
      <c r="B32">
        <v>9</v>
      </c>
      <c r="C32">
        <v>9.1999999999999993</v>
      </c>
      <c r="D32" t="s">
        <v>7</v>
      </c>
      <c r="E32">
        <v>63</v>
      </c>
      <c r="F32">
        <v>100</v>
      </c>
      <c r="G32" t="s">
        <v>8</v>
      </c>
    </row>
    <row r="33" spans="1:7" x14ac:dyDescent="0.3">
      <c r="A33" t="s">
        <v>6</v>
      </c>
      <c r="B33">
        <v>9</v>
      </c>
      <c r="C33">
        <v>9.1999999999999993</v>
      </c>
      <c r="D33" t="s">
        <v>7</v>
      </c>
      <c r="E33">
        <v>50</v>
      </c>
      <c r="F33">
        <v>100</v>
      </c>
      <c r="G33" t="s">
        <v>8</v>
      </c>
    </row>
    <row r="34" spans="1:7" x14ac:dyDescent="0.3">
      <c r="A34" t="s">
        <v>6</v>
      </c>
      <c r="B34">
        <v>9</v>
      </c>
      <c r="C34">
        <v>9.1999999999999993</v>
      </c>
      <c r="D34" t="s">
        <v>7</v>
      </c>
      <c r="E34">
        <v>37.5</v>
      </c>
      <c r="F34">
        <v>100</v>
      </c>
      <c r="G34" t="s">
        <v>8</v>
      </c>
    </row>
    <row r="35" spans="1:7" x14ac:dyDescent="0.3">
      <c r="A35" t="s">
        <v>6</v>
      </c>
      <c r="B35">
        <v>9</v>
      </c>
      <c r="C35">
        <v>9.1999999999999993</v>
      </c>
      <c r="D35" t="s">
        <v>7</v>
      </c>
      <c r="E35">
        <v>30</v>
      </c>
      <c r="F35">
        <v>100</v>
      </c>
      <c r="G35" t="s">
        <v>8</v>
      </c>
    </row>
    <row r="36" spans="1:7" x14ac:dyDescent="0.3">
      <c r="A36" t="s">
        <v>6</v>
      </c>
      <c r="B36">
        <v>9</v>
      </c>
      <c r="C36">
        <v>9.1999999999999993</v>
      </c>
      <c r="D36" t="s">
        <v>7</v>
      </c>
      <c r="E36">
        <v>28</v>
      </c>
      <c r="F36">
        <v>93</v>
      </c>
      <c r="G36" t="s">
        <v>8</v>
      </c>
    </row>
    <row r="37" spans="1:7" x14ac:dyDescent="0.3">
      <c r="A37" t="s">
        <v>6</v>
      </c>
      <c r="B37">
        <v>9</v>
      </c>
      <c r="C37">
        <v>9.1999999999999993</v>
      </c>
      <c r="D37" t="s">
        <v>7</v>
      </c>
      <c r="E37">
        <v>20</v>
      </c>
      <c r="F37">
        <v>76</v>
      </c>
      <c r="G37" t="s">
        <v>8</v>
      </c>
    </row>
    <row r="38" spans="1:7" x14ac:dyDescent="0.3">
      <c r="A38" t="s">
        <v>6</v>
      </c>
      <c r="B38">
        <v>9</v>
      </c>
      <c r="C38">
        <v>9.1999999999999993</v>
      </c>
      <c r="D38" t="s">
        <v>7</v>
      </c>
      <c r="E38">
        <v>14</v>
      </c>
      <c r="F38">
        <v>76</v>
      </c>
      <c r="G38" t="s">
        <v>8</v>
      </c>
    </row>
    <row r="39" spans="1:7" x14ac:dyDescent="0.3">
      <c r="A39" t="s">
        <v>6</v>
      </c>
      <c r="B39">
        <v>9</v>
      </c>
      <c r="C39">
        <v>9.1999999999999993</v>
      </c>
      <c r="D39" t="s">
        <v>7</v>
      </c>
      <c r="E39">
        <v>10</v>
      </c>
      <c r="F39">
        <v>76</v>
      </c>
      <c r="G39" t="s">
        <v>8</v>
      </c>
    </row>
    <row r="40" spans="1:7" x14ac:dyDescent="0.3">
      <c r="A40" t="s">
        <v>6</v>
      </c>
      <c r="B40">
        <v>9</v>
      </c>
      <c r="C40">
        <v>9.1999999999999993</v>
      </c>
      <c r="D40" t="s">
        <v>7</v>
      </c>
      <c r="E40">
        <v>6.3</v>
      </c>
      <c r="F40">
        <v>73</v>
      </c>
      <c r="G40" t="s">
        <v>8</v>
      </c>
    </row>
    <row r="41" spans="1:7" x14ac:dyDescent="0.3">
      <c r="A41" t="s">
        <v>6</v>
      </c>
      <c r="B41">
        <v>9</v>
      </c>
      <c r="C41">
        <v>9.1999999999999993</v>
      </c>
      <c r="D41" t="s">
        <v>7</v>
      </c>
      <c r="E41">
        <v>5</v>
      </c>
      <c r="F41">
        <v>72</v>
      </c>
      <c r="G41" t="s">
        <v>8</v>
      </c>
    </row>
    <row r="42" spans="1:7" x14ac:dyDescent="0.3">
      <c r="A42" t="s">
        <v>6</v>
      </c>
      <c r="B42">
        <v>9</v>
      </c>
      <c r="C42">
        <v>9.1999999999999993</v>
      </c>
      <c r="D42" t="s">
        <v>7</v>
      </c>
      <c r="E42">
        <v>3.35</v>
      </c>
      <c r="F42">
        <v>69</v>
      </c>
      <c r="G42" t="s">
        <v>8</v>
      </c>
    </row>
    <row r="43" spans="1:7" x14ac:dyDescent="0.3">
      <c r="A43" t="s">
        <v>6</v>
      </c>
      <c r="B43">
        <v>9</v>
      </c>
      <c r="C43">
        <v>9.1999999999999993</v>
      </c>
      <c r="D43" t="s">
        <v>7</v>
      </c>
      <c r="E43">
        <v>2</v>
      </c>
      <c r="F43">
        <v>61</v>
      </c>
      <c r="G43" t="s">
        <v>8</v>
      </c>
    </row>
    <row r="44" spans="1:7" x14ac:dyDescent="0.3">
      <c r="A44" t="s">
        <v>6</v>
      </c>
      <c r="B44">
        <v>9</v>
      </c>
      <c r="C44">
        <v>9.1999999999999993</v>
      </c>
      <c r="D44" t="s">
        <v>7</v>
      </c>
      <c r="E44">
        <v>1.18</v>
      </c>
      <c r="F44">
        <v>50</v>
      </c>
      <c r="G44" t="s">
        <v>8</v>
      </c>
    </row>
    <row r="45" spans="1:7" x14ac:dyDescent="0.3">
      <c r="A45" t="s">
        <v>6</v>
      </c>
      <c r="B45">
        <v>9</v>
      </c>
      <c r="C45">
        <v>9.1999999999999993</v>
      </c>
      <c r="D45" t="s">
        <v>7</v>
      </c>
      <c r="E45">
        <v>0.6</v>
      </c>
      <c r="F45">
        <v>37</v>
      </c>
      <c r="G45" t="s">
        <v>8</v>
      </c>
    </row>
    <row r="46" spans="1:7" x14ac:dyDescent="0.3">
      <c r="A46" t="s">
        <v>6</v>
      </c>
      <c r="B46">
        <v>9</v>
      </c>
      <c r="C46">
        <v>9.1999999999999993</v>
      </c>
      <c r="D46" t="s">
        <v>7</v>
      </c>
      <c r="E46">
        <v>0.42499999999999999</v>
      </c>
      <c r="F46">
        <v>32</v>
      </c>
      <c r="G46" t="s">
        <v>8</v>
      </c>
    </row>
    <row r="47" spans="1:7" x14ac:dyDescent="0.3">
      <c r="A47" t="s">
        <v>6</v>
      </c>
      <c r="B47">
        <v>9</v>
      </c>
      <c r="C47">
        <v>9.1999999999999993</v>
      </c>
      <c r="D47" t="s">
        <v>7</v>
      </c>
      <c r="E47">
        <v>0.3</v>
      </c>
      <c r="F47">
        <v>27</v>
      </c>
      <c r="G47" t="s">
        <v>8</v>
      </c>
    </row>
    <row r="48" spans="1:7" x14ac:dyDescent="0.3">
      <c r="A48" t="s">
        <v>6</v>
      </c>
      <c r="B48">
        <v>9</v>
      </c>
      <c r="C48">
        <v>9.1999999999999993</v>
      </c>
      <c r="D48" t="s">
        <v>7</v>
      </c>
      <c r="E48">
        <v>0.21199999999999999</v>
      </c>
      <c r="F48">
        <v>23</v>
      </c>
      <c r="G48" t="s">
        <v>8</v>
      </c>
    </row>
    <row r="49" spans="1:8" x14ac:dyDescent="0.3">
      <c r="A49" t="s">
        <v>6</v>
      </c>
      <c r="B49">
        <v>9</v>
      </c>
      <c r="C49">
        <v>9.1999999999999993</v>
      </c>
      <c r="D49" t="s">
        <v>7</v>
      </c>
      <c r="E49">
        <v>0.15</v>
      </c>
      <c r="F49">
        <v>20</v>
      </c>
      <c r="G49" t="s">
        <v>8</v>
      </c>
    </row>
    <row r="50" spans="1:8" ht="15" thickBot="1" x14ac:dyDescent="0.35">
      <c r="A50" s="2" t="s">
        <v>6</v>
      </c>
      <c r="B50" s="2">
        <v>9</v>
      </c>
      <c r="C50" s="2">
        <v>9.1999999999999993</v>
      </c>
      <c r="D50" s="2" t="s">
        <v>7</v>
      </c>
      <c r="E50" s="2">
        <v>6.3E-2</v>
      </c>
      <c r="F50" s="2">
        <v>16</v>
      </c>
      <c r="G50" s="2" t="s">
        <v>8</v>
      </c>
      <c r="H50" s="2"/>
    </row>
    <row r="51" spans="1:8" x14ac:dyDescent="0.3">
      <c r="A51" t="s">
        <v>10</v>
      </c>
      <c r="B51">
        <v>0.3</v>
      </c>
      <c r="C51" s="3">
        <v>0.65</v>
      </c>
      <c r="D51" t="s">
        <v>7</v>
      </c>
      <c r="E51">
        <v>125</v>
      </c>
      <c r="F51">
        <v>100</v>
      </c>
      <c r="G51" t="s">
        <v>8</v>
      </c>
      <c r="H51" t="s">
        <v>24</v>
      </c>
    </row>
    <row r="52" spans="1:8" x14ac:dyDescent="0.3">
      <c r="A52" t="s">
        <v>10</v>
      </c>
      <c r="B52">
        <v>0.3</v>
      </c>
      <c r="C52">
        <v>0.65</v>
      </c>
      <c r="D52" t="s">
        <v>7</v>
      </c>
      <c r="E52">
        <v>75</v>
      </c>
      <c r="F52">
        <v>100</v>
      </c>
      <c r="G52" t="s">
        <v>8</v>
      </c>
    </row>
    <row r="53" spans="1:8" x14ac:dyDescent="0.3">
      <c r="A53" t="s">
        <v>10</v>
      </c>
      <c r="B53">
        <v>0.3</v>
      </c>
      <c r="C53">
        <v>0.65</v>
      </c>
      <c r="D53" t="s">
        <v>7</v>
      </c>
      <c r="E53">
        <v>63</v>
      </c>
      <c r="F53">
        <v>100</v>
      </c>
      <c r="G53" t="s">
        <v>8</v>
      </c>
    </row>
    <row r="54" spans="1:8" x14ac:dyDescent="0.3">
      <c r="A54" t="s">
        <v>10</v>
      </c>
      <c r="B54">
        <v>0.3</v>
      </c>
      <c r="C54">
        <v>0.65</v>
      </c>
      <c r="D54" t="s">
        <v>7</v>
      </c>
      <c r="E54">
        <v>50</v>
      </c>
      <c r="F54">
        <v>100</v>
      </c>
      <c r="G54" t="s">
        <v>8</v>
      </c>
    </row>
    <row r="55" spans="1:8" x14ac:dyDescent="0.3">
      <c r="A55" t="s">
        <v>10</v>
      </c>
      <c r="B55">
        <v>0.3</v>
      </c>
      <c r="C55">
        <v>0.65</v>
      </c>
      <c r="D55" t="s">
        <v>7</v>
      </c>
      <c r="E55">
        <v>37.5</v>
      </c>
      <c r="F55">
        <v>95</v>
      </c>
      <c r="G55" t="s">
        <v>8</v>
      </c>
    </row>
    <row r="56" spans="1:8" x14ac:dyDescent="0.3">
      <c r="A56" t="s">
        <v>10</v>
      </c>
      <c r="B56">
        <v>0.3</v>
      </c>
      <c r="C56">
        <v>0.65</v>
      </c>
      <c r="D56" t="s">
        <v>7</v>
      </c>
      <c r="E56">
        <v>30</v>
      </c>
      <c r="F56">
        <v>100</v>
      </c>
      <c r="G56" t="s">
        <v>8</v>
      </c>
    </row>
    <row r="57" spans="1:8" x14ac:dyDescent="0.3">
      <c r="A57" t="s">
        <v>10</v>
      </c>
      <c r="B57">
        <v>0.3</v>
      </c>
      <c r="C57">
        <v>0.65</v>
      </c>
      <c r="D57" t="s">
        <v>7</v>
      </c>
      <c r="E57">
        <v>28</v>
      </c>
      <c r="F57">
        <v>89</v>
      </c>
      <c r="G57" t="s">
        <v>8</v>
      </c>
    </row>
    <row r="58" spans="1:8" x14ac:dyDescent="0.3">
      <c r="A58" t="s">
        <v>10</v>
      </c>
      <c r="B58">
        <v>0.3</v>
      </c>
      <c r="C58">
        <v>0.65</v>
      </c>
      <c r="D58" t="s">
        <v>7</v>
      </c>
      <c r="E58">
        <v>20</v>
      </c>
      <c r="F58">
        <v>76</v>
      </c>
      <c r="G58" t="s">
        <v>8</v>
      </c>
    </row>
    <row r="59" spans="1:8" x14ac:dyDescent="0.3">
      <c r="A59" t="s">
        <v>10</v>
      </c>
      <c r="B59">
        <v>0.3</v>
      </c>
      <c r="C59">
        <v>0.65</v>
      </c>
      <c r="D59" t="s">
        <v>7</v>
      </c>
      <c r="E59">
        <v>14</v>
      </c>
      <c r="F59">
        <v>61</v>
      </c>
      <c r="G59" t="s">
        <v>8</v>
      </c>
    </row>
    <row r="60" spans="1:8" x14ac:dyDescent="0.3">
      <c r="A60" t="s">
        <v>10</v>
      </c>
      <c r="B60">
        <v>0.3</v>
      </c>
      <c r="C60">
        <v>0.65</v>
      </c>
      <c r="D60" t="s">
        <v>7</v>
      </c>
      <c r="E60">
        <v>10</v>
      </c>
      <c r="F60">
        <v>55</v>
      </c>
      <c r="G60" t="s">
        <v>8</v>
      </c>
    </row>
    <row r="61" spans="1:8" x14ac:dyDescent="0.3">
      <c r="A61" t="s">
        <v>10</v>
      </c>
      <c r="B61">
        <v>0.3</v>
      </c>
      <c r="C61">
        <v>0.65</v>
      </c>
      <c r="D61" t="s">
        <v>7</v>
      </c>
      <c r="E61">
        <v>6.3</v>
      </c>
      <c r="F61">
        <v>49</v>
      </c>
      <c r="G61" t="s">
        <v>8</v>
      </c>
    </row>
    <row r="62" spans="1:8" x14ac:dyDescent="0.3">
      <c r="A62" t="s">
        <v>10</v>
      </c>
      <c r="B62">
        <v>0.3</v>
      </c>
      <c r="C62">
        <v>0.65</v>
      </c>
      <c r="D62" t="s">
        <v>7</v>
      </c>
      <c r="E62">
        <v>5</v>
      </c>
      <c r="F62">
        <v>47</v>
      </c>
      <c r="G62" t="s">
        <v>8</v>
      </c>
    </row>
    <row r="63" spans="1:8" x14ac:dyDescent="0.3">
      <c r="A63" t="s">
        <v>10</v>
      </c>
      <c r="B63">
        <v>0.3</v>
      </c>
      <c r="C63">
        <v>0.65</v>
      </c>
      <c r="D63" t="s">
        <v>7</v>
      </c>
      <c r="E63">
        <v>3.35</v>
      </c>
      <c r="F63">
        <v>44</v>
      </c>
      <c r="G63" t="s">
        <v>8</v>
      </c>
    </row>
    <row r="64" spans="1:8" x14ac:dyDescent="0.3">
      <c r="A64" t="s">
        <v>10</v>
      </c>
      <c r="B64">
        <v>0.3</v>
      </c>
      <c r="C64">
        <v>0.65</v>
      </c>
      <c r="D64" t="s">
        <v>7</v>
      </c>
      <c r="E64">
        <v>2</v>
      </c>
      <c r="F64">
        <v>41</v>
      </c>
      <c r="G64" t="s">
        <v>8</v>
      </c>
    </row>
    <row r="65" spans="1:8" x14ac:dyDescent="0.3">
      <c r="A65" t="s">
        <v>10</v>
      </c>
      <c r="B65">
        <v>0.3</v>
      </c>
      <c r="C65">
        <v>0.65</v>
      </c>
      <c r="D65" t="s">
        <v>7</v>
      </c>
      <c r="E65">
        <v>1.18</v>
      </c>
      <c r="F65">
        <v>39</v>
      </c>
      <c r="G65" t="s">
        <v>8</v>
      </c>
    </row>
    <row r="66" spans="1:8" x14ac:dyDescent="0.3">
      <c r="A66" t="s">
        <v>10</v>
      </c>
      <c r="B66">
        <v>0.3</v>
      </c>
      <c r="C66">
        <v>0.65</v>
      </c>
      <c r="D66" t="s">
        <v>7</v>
      </c>
      <c r="E66">
        <v>0.6</v>
      </c>
      <c r="F66">
        <v>36</v>
      </c>
      <c r="G66" t="s">
        <v>8</v>
      </c>
    </row>
    <row r="67" spans="1:8" x14ac:dyDescent="0.3">
      <c r="A67" t="s">
        <v>10</v>
      </c>
      <c r="B67">
        <v>0.3</v>
      </c>
      <c r="C67">
        <v>0.65</v>
      </c>
      <c r="D67" t="s">
        <v>7</v>
      </c>
      <c r="E67">
        <v>0.42499999999999999</v>
      </c>
      <c r="F67">
        <v>35</v>
      </c>
      <c r="G67" t="s">
        <v>8</v>
      </c>
    </row>
    <row r="68" spans="1:8" x14ac:dyDescent="0.3">
      <c r="A68" t="s">
        <v>10</v>
      </c>
      <c r="B68">
        <v>0.3</v>
      </c>
      <c r="C68">
        <v>0.65</v>
      </c>
      <c r="D68" t="s">
        <v>7</v>
      </c>
      <c r="E68">
        <v>0.3</v>
      </c>
      <c r="F68">
        <v>33</v>
      </c>
      <c r="G68" t="s">
        <v>8</v>
      </c>
    </row>
    <row r="69" spans="1:8" x14ac:dyDescent="0.3">
      <c r="A69" t="s">
        <v>10</v>
      </c>
      <c r="B69">
        <v>0.3</v>
      </c>
      <c r="C69">
        <v>0.65</v>
      </c>
      <c r="D69" t="s">
        <v>7</v>
      </c>
      <c r="E69">
        <v>0.21199999999999999</v>
      </c>
      <c r="F69">
        <v>33</v>
      </c>
      <c r="G69" t="s">
        <v>8</v>
      </c>
    </row>
    <row r="70" spans="1:8" x14ac:dyDescent="0.3">
      <c r="A70" t="s">
        <v>10</v>
      </c>
      <c r="B70">
        <v>0.3</v>
      </c>
      <c r="C70">
        <v>0.65</v>
      </c>
      <c r="D70" t="s">
        <v>7</v>
      </c>
      <c r="E70">
        <v>0.15</v>
      </c>
      <c r="F70">
        <v>32</v>
      </c>
      <c r="G70" t="s">
        <v>8</v>
      </c>
    </row>
    <row r="71" spans="1:8" ht="15" thickBot="1" x14ac:dyDescent="0.35">
      <c r="A71" s="2" t="s">
        <v>10</v>
      </c>
      <c r="B71" s="2">
        <v>0.3</v>
      </c>
      <c r="C71" s="2">
        <v>0.65</v>
      </c>
      <c r="D71" s="2" t="s">
        <v>7</v>
      </c>
      <c r="E71" s="2">
        <v>6.3E-2</v>
      </c>
      <c r="F71" s="2">
        <v>30</v>
      </c>
      <c r="G71" s="2" t="s">
        <v>8</v>
      </c>
      <c r="H71" s="2"/>
    </row>
    <row r="72" spans="1:8" x14ac:dyDescent="0.3">
      <c r="A72" t="s">
        <v>10</v>
      </c>
      <c r="B72">
        <v>7</v>
      </c>
      <c r="D72" t="s">
        <v>7</v>
      </c>
      <c r="E72">
        <v>2</v>
      </c>
      <c r="F72">
        <v>86</v>
      </c>
      <c r="G72" t="s">
        <v>8</v>
      </c>
    </row>
    <row r="73" spans="1:8" x14ac:dyDescent="0.3">
      <c r="A73" t="s">
        <v>10</v>
      </c>
      <c r="B73">
        <v>7</v>
      </c>
      <c r="D73" t="s">
        <v>7</v>
      </c>
      <c r="E73">
        <v>0.6</v>
      </c>
      <c r="F73">
        <v>62</v>
      </c>
      <c r="G73" t="s">
        <v>8</v>
      </c>
    </row>
    <row r="74" spans="1:8" x14ac:dyDescent="0.3">
      <c r="A74" t="s">
        <v>10</v>
      </c>
      <c r="B74">
        <v>7</v>
      </c>
      <c r="D74" t="s">
        <v>7</v>
      </c>
      <c r="E74">
        <v>0.21199999999999999</v>
      </c>
      <c r="F74">
        <v>46</v>
      </c>
      <c r="G74" t="s">
        <v>8</v>
      </c>
    </row>
    <row r="75" spans="1:8" x14ac:dyDescent="0.3">
      <c r="A75" t="s">
        <v>10</v>
      </c>
      <c r="B75">
        <v>7</v>
      </c>
      <c r="D75" t="s">
        <v>7</v>
      </c>
      <c r="E75">
        <v>6.3E-2</v>
      </c>
      <c r="F75">
        <v>28</v>
      </c>
      <c r="G75" t="s">
        <v>8</v>
      </c>
    </row>
    <row r="76" spans="1:8" x14ac:dyDescent="0.3">
      <c r="A76" t="s">
        <v>10</v>
      </c>
      <c r="B76">
        <v>7</v>
      </c>
      <c r="D76" t="s">
        <v>7</v>
      </c>
      <c r="E76">
        <v>0.02</v>
      </c>
      <c r="F76">
        <v>8</v>
      </c>
      <c r="G76" t="s">
        <v>9</v>
      </c>
    </row>
    <row r="77" spans="1:8" x14ac:dyDescent="0.3">
      <c r="A77" t="s">
        <v>10</v>
      </c>
      <c r="B77">
        <v>7</v>
      </c>
      <c r="D77" t="s">
        <v>7</v>
      </c>
      <c r="E77">
        <v>6.0000000000000001E-3</v>
      </c>
      <c r="F77">
        <v>7</v>
      </c>
      <c r="G77" t="s">
        <v>9</v>
      </c>
    </row>
    <row r="78" spans="1:8" ht="15" thickBot="1" x14ac:dyDescent="0.35">
      <c r="A78" s="2" t="s">
        <v>10</v>
      </c>
      <c r="B78" s="2">
        <v>7</v>
      </c>
      <c r="C78" s="2"/>
      <c r="D78" s="2" t="s">
        <v>7</v>
      </c>
      <c r="E78" s="2">
        <v>2E-3</v>
      </c>
      <c r="F78" s="2">
        <v>1</v>
      </c>
      <c r="G78" s="2" t="s">
        <v>9</v>
      </c>
      <c r="H78" s="2"/>
    </row>
    <row r="79" spans="1:8" x14ac:dyDescent="0.3">
      <c r="A79" t="s">
        <v>11</v>
      </c>
      <c r="B79">
        <v>0.3</v>
      </c>
      <c r="C79">
        <v>0.75</v>
      </c>
      <c r="D79" t="s">
        <v>7</v>
      </c>
      <c r="E79">
        <v>125</v>
      </c>
      <c r="F79">
        <v>100</v>
      </c>
      <c r="G79" t="s">
        <v>8</v>
      </c>
      <c r="H79" t="s">
        <v>42</v>
      </c>
    </row>
    <row r="80" spans="1:8" x14ac:dyDescent="0.3">
      <c r="A80" t="s">
        <v>11</v>
      </c>
      <c r="B80">
        <v>0.3</v>
      </c>
      <c r="C80">
        <v>0.75</v>
      </c>
      <c r="D80" t="s">
        <v>7</v>
      </c>
      <c r="E80">
        <v>75</v>
      </c>
      <c r="F80">
        <v>100</v>
      </c>
      <c r="G80" t="s">
        <v>8</v>
      </c>
    </row>
    <row r="81" spans="1:7" x14ac:dyDescent="0.3">
      <c r="A81" t="s">
        <v>11</v>
      </c>
      <c r="B81">
        <v>0.3</v>
      </c>
      <c r="C81">
        <v>0.75</v>
      </c>
      <c r="D81" t="s">
        <v>7</v>
      </c>
      <c r="E81">
        <v>63</v>
      </c>
      <c r="F81">
        <v>100</v>
      </c>
      <c r="G81" t="s">
        <v>8</v>
      </c>
    </row>
    <row r="82" spans="1:7" x14ac:dyDescent="0.3">
      <c r="A82" t="s">
        <v>11</v>
      </c>
      <c r="B82">
        <v>0.3</v>
      </c>
      <c r="C82">
        <v>0.75</v>
      </c>
      <c r="D82" t="s">
        <v>7</v>
      </c>
      <c r="E82">
        <v>50</v>
      </c>
      <c r="F82">
        <v>89</v>
      </c>
      <c r="G82" t="s">
        <v>8</v>
      </c>
    </row>
    <row r="83" spans="1:7" x14ac:dyDescent="0.3">
      <c r="A83" t="s">
        <v>11</v>
      </c>
      <c r="B83">
        <v>0.3</v>
      </c>
      <c r="C83">
        <v>0.75</v>
      </c>
      <c r="D83" t="s">
        <v>7</v>
      </c>
      <c r="E83">
        <v>37.5</v>
      </c>
      <c r="F83">
        <v>76</v>
      </c>
      <c r="G83" t="s">
        <v>8</v>
      </c>
    </row>
    <row r="84" spans="1:7" x14ac:dyDescent="0.3">
      <c r="A84" t="s">
        <v>11</v>
      </c>
      <c r="B84">
        <v>0.3</v>
      </c>
      <c r="C84">
        <v>0.75</v>
      </c>
      <c r="D84" t="s">
        <v>7</v>
      </c>
      <c r="E84">
        <v>30</v>
      </c>
      <c r="F84">
        <v>100</v>
      </c>
      <c r="G84" t="s">
        <v>8</v>
      </c>
    </row>
    <row r="85" spans="1:7" x14ac:dyDescent="0.3">
      <c r="A85" t="s">
        <v>11</v>
      </c>
      <c r="B85">
        <v>0.3</v>
      </c>
      <c r="C85">
        <v>0.75</v>
      </c>
      <c r="D85" t="s">
        <v>7</v>
      </c>
      <c r="E85">
        <v>28</v>
      </c>
      <c r="F85">
        <v>71</v>
      </c>
      <c r="G85" t="s">
        <v>8</v>
      </c>
    </row>
    <row r="86" spans="1:7" x14ac:dyDescent="0.3">
      <c r="A86" t="s">
        <v>11</v>
      </c>
      <c r="B86">
        <v>0.3</v>
      </c>
      <c r="C86">
        <v>0.75</v>
      </c>
      <c r="D86" t="s">
        <v>7</v>
      </c>
      <c r="E86">
        <v>20</v>
      </c>
      <c r="F86">
        <v>55</v>
      </c>
      <c r="G86" t="s">
        <v>8</v>
      </c>
    </row>
    <row r="87" spans="1:7" x14ac:dyDescent="0.3">
      <c r="A87" t="s">
        <v>11</v>
      </c>
      <c r="B87">
        <v>0.3</v>
      </c>
      <c r="C87">
        <v>0.75</v>
      </c>
      <c r="D87" t="s">
        <v>7</v>
      </c>
      <c r="E87">
        <v>14</v>
      </c>
      <c r="F87">
        <v>47</v>
      </c>
      <c r="G87" t="s">
        <v>8</v>
      </c>
    </row>
    <row r="88" spans="1:7" x14ac:dyDescent="0.3">
      <c r="A88" t="s">
        <v>11</v>
      </c>
      <c r="B88">
        <v>0.3</v>
      </c>
      <c r="C88">
        <v>0.75</v>
      </c>
      <c r="D88" t="s">
        <v>7</v>
      </c>
      <c r="E88">
        <v>10</v>
      </c>
      <c r="F88">
        <v>41</v>
      </c>
      <c r="G88" t="s">
        <v>8</v>
      </c>
    </row>
    <row r="89" spans="1:7" x14ac:dyDescent="0.3">
      <c r="A89" t="s">
        <v>11</v>
      </c>
      <c r="B89">
        <v>0.3</v>
      </c>
      <c r="C89">
        <v>0.75</v>
      </c>
      <c r="D89" t="s">
        <v>7</v>
      </c>
      <c r="E89">
        <v>6.3</v>
      </c>
      <c r="F89">
        <v>35</v>
      </c>
      <c r="G89" t="s">
        <v>8</v>
      </c>
    </row>
    <row r="90" spans="1:7" x14ac:dyDescent="0.3">
      <c r="A90" t="s">
        <v>11</v>
      </c>
      <c r="B90">
        <v>0.3</v>
      </c>
      <c r="C90">
        <v>0.75</v>
      </c>
      <c r="D90" t="s">
        <v>7</v>
      </c>
      <c r="E90">
        <v>5</v>
      </c>
      <c r="F90">
        <v>31</v>
      </c>
      <c r="G90" t="s">
        <v>8</v>
      </c>
    </row>
    <row r="91" spans="1:7" x14ac:dyDescent="0.3">
      <c r="A91" t="s">
        <v>11</v>
      </c>
      <c r="B91">
        <v>0.3</v>
      </c>
      <c r="C91">
        <v>0.75</v>
      </c>
      <c r="D91" t="s">
        <v>7</v>
      </c>
      <c r="E91">
        <v>3.35</v>
      </c>
      <c r="F91">
        <v>26</v>
      </c>
      <c r="G91" t="s">
        <v>8</v>
      </c>
    </row>
    <row r="92" spans="1:7" x14ac:dyDescent="0.3">
      <c r="A92" t="s">
        <v>11</v>
      </c>
      <c r="B92">
        <v>0.3</v>
      </c>
      <c r="C92">
        <v>0.75</v>
      </c>
      <c r="D92" t="s">
        <v>7</v>
      </c>
      <c r="E92">
        <v>2</v>
      </c>
      <c r="F92">
        <v>21</v>
      </c>
      <c r="G92" t="s">
        <v>8</v>
      </c>
    </row>
    <row r="93" spans="1:7" x14ac:dyDescent="0.3">
      <c r="A93" t="s">
        <v>11</v>
      </c>
      <c r="B93">
        <v>0.3</v>
      </c>
      <c r="C93">
        <v>0.75</v>
      </c>
      <c r="D93" t="s">
        <v>7</v>
      </c>
      <c r="E93">
        <v>1.18</v>
      </c>
      <c r="F93">
        <v>17</v>
      </c>
      <c r="G93" t="s">
        <v>8</v>
      </c>
    </row>
    <row r="94" spans="1:7" x14ac:dyDescent="0.3">
      <c r="A94" t="s">
        <v>11</v>
      </c>
      <c r="B94">
        <v>0.3</v>
      </c>
      <c r="C94">
        <v>0.75</v>
      </c>
      <c r="D94" t="s">
        <v>7</v>
      </c>
      <c r="E94">
        <v>0.6</v>
      </c>
      <c r="F94">
        <v>14</v>
      </c>
      <c r="G94" t="s">
        <v>8</v>
      </c>
    </row>
    <row r="95" spans="1:7" x14ac:dyDescent="0.3">
      <c r="A95" t="s">
        <v>11</v>
      </c>
      <c r="B95">
        <v>0.3</v>
      </c>
      <c r="C95">
        <v>0.75</v>
      </c>
      <c r="D95" t="s">
        <v>7</v>
      </c>
      <c r="E95">
        <v>0.42499999999999999</v>
      </c>
      <c r="F95">
        <v>13</v>
      </c>
      <c r="G95" t="s">
        <v>8</v>
      </c>
    </row>
    <row r="96" spans="1:7" x14ac:dyDescent="0.3">
      <c r="A96" t="s">
        <v>11</v>
      </c>
      <c r="B96">
        <v>0.3</v>
      </c>
      <c r="C96">
        <v>0.75</v>
      </c>
      <c r="D96" t="s">
        <v>7</v>
      </c>
      <c r="E96">
        <v>0.3</v>
      </c>
      <c r="F96">
        <v>12</v>
      </c>
      <c r="G96" t="s">
        <v>8</v>
      </c>
    </row>
    <row r="97" spans="1:8" x14ac:dyDescent="0.3">
      <c r="A97" t="s">
        <v>11</v>
      </c>
      <c r="B97">
        <v>0.3</v>
      </c>
      <c r="C97">
        <v>0.75</v>
      </c>
      <c r="D97" t="s">
        <v>7</v>
      </c>
      <c r="E97">
        <v>0.21199999999999999</v>
      </c>
      <c r="F97">
        <v>11</v>
      </c>
      <c r="G97" t="s">
        <v>8</v>
      </c>
    </row>
    <row r="98" spans="1:8" x14ac:dyDescent="0.3">
      <c r="A98" t="s">
        <v>11</v>
      </c>
      <c r="B98">
        <v>0.3</v>
      </c>
      <c r="C98">
        <v>0.75</v>
      </c>
      <c r="D98" t="s">
        <v>7</v>
      </c>
      <c r="E98">
        <v>0.15</v>
      </c>
      <c r="F98">
        <v>10</v>
      </c>
      <c r="G98" t="s">
        <v>8</v>
      </c>
    </row>
    <row r="99" spans="1:8" ht="15" thickBot="1" x14ac:dyDescent="0.35">
      <c r="A99" s="2" t="s">
        <v>11</v>
      </c>
      <c r="B99" s="2">
        <v>0.3</v>
      </c>
      <c r="C99" s="2">
        <v>0.75</v>
      </c>
      <c r="D99" s="2" t="s">
        <v>7</v>
      </c>
      <c r="E99" s="2">
        <v>6.3E-2</v>
      </c>
      <c r="F99" s="2">
        <v>9</v>
      </c>
      <c r="G99" s="2" t="s">
        <v>8</v>
      </c>
      <c r="H99" s="2"/>
    </row>
    <row r="100" spans="1:8" x14ac:dyDescent="0.3">
      <c r="A100" t="s">
        <v>11</v>
      </c>
      <c r="B100">
        <v>6</v>
      </c>
      <c r="C100" s="3">
        <v>6.45</v>
      </c>
      <c r="D100" t="s">
        <v>7</v>
      </c>
      <c r="E100">
        <v>125</v>
      </c>
      <c r="F100">
        <v>100</v>
      </c>
      <c r="G100" t="s">
        <v>8</v>
      </c>
      <c r="H100" t="s">
        <v>23</v>
      </c>
    </row>
    <row r="101" spans="1:8" x14ac:dyDescent="0.3">
      <c r="A101" t="s">
        <v>11</v>
      </c>
      <c r="B101">
        <v>6</v>
      </c>
      <c r="C101">
        <v>6.45</v>
      </c>
      <c r="D101" t="s">
        <v>7</v>
      </c>
      <c r="E101">
        <v>75</v>
      </c>
      <c r="F101">
        <v>100</v>
      </c>
      <c r="G101" t="s">
        <v>8</v>
      </c>
    </row>
    <row r="102" spans="1:8" x14ac:dyDescent="0.3">
      <c r="A102" t="s">
        <v>11</v>
      </c>
      <c r="B102">
        <v>6</v>
      </c>
      <c r="C102">
        <v>6.45</v>
      </c>
      <c r="D102" t="s">
        <v>7</v>
      </c>
      <c r="E102">
        <v>63</v>
      </c>
      <c r="F102">
        <v>100</v>
      </c>
      <c r="G102" t="s">
        <v>8</v>
      </c>
    </row>
    <row r="103" spans="1:8" x14ac:dyDescent="0.3">
      <c r="A103" t="s">
        <v>11</v>
      </c>
      <c r="B103">
        <v>6</v>
      </c>
      <c r="C103">
        <v>6.45</v>
      </c>
      <c r="D103" t="s">
        <v>7</v>
      </c>
      <c r="E103">
        <v>50</v>
      </c>
      <c r="F103">
        <v>100</v>
      </c>
      <c r="G103" t="s">
        <v>8</v>
      </c>
    </row>
    <row r="104" spans="1:8" x14ac:dyDescent="0.3">
      <c r="A104" t="s">
        <v>11</v>
      </c>
      <c r="B104">
        <v>6</v>
      </c>
      <c r="C104">
        <v>6.45</v>
      </c>
      <c r="D104" t="s">
        <v>7</v>
      </c>
      <c r="E104">
        <v>37.5</v>
      </c>
      <c r="F104">
        <v>97</v>
      </c>
      <c r="G104" t="s">
        <v>8</v>
      </c>
    </row>
    <row r="105" spans="1:8" x14ac:dyDescent="0.3">
      <c r="A105" t="s">
        <v>11</v>
      </c>
      <c r="B105">
        <v>6</v>
      </c>
      <c r="C105">
        <v>6.45</v>
      </c>
      <c r="D105" t="s">
        <v>7</v>
      </c>
      <c r="E105">
        <v>30</v>
      </c>
      <c r="F105">
        <v>100</v>
      </c>
      <c r="G105" t="s">
        <v>8</v>
      </c>
    </row>
    <row r="106" spans="1:8" x14ac:dyDescent="0.3">
      <c r="A106" t="s">
        <v>11</v>
      </c>
      <c r="B106">
        <v>6</v>
      </c>
      <c r="C106">
        <v>6.45</v>
      </c>
      <c r="D106" t="s">
        <v>7</v>
      </c>
      <c r="E106">
        <v>28</v>
      </c>
      <c r="F106">
        <v>89</v>
      </c>
      <c r="G106" t="s">
        <v>8</v>
      </c>
    </row>
    <row r="107" spans="1:8" x14ac:dyDescent="0.3">
      <c r="A107" t="s">
        <v>11</v>
      </c>
      <c r="B107">
        <v>6</v>
      </c>
      <c r="C107">
        <v>6.45</v>
      </c>
      <c r="D107" t="s">
        <v>7</v>
      </c>
      <c r="E107">
        <v>20</v>
      </c>
      <c r="F107">
        <v>84</v>
      </c>
      <c r="G107" t="s">
        <v>8</v>
      </c>
    </row>
    <row r="108" spans="1:8" x14ac:dyDescent="0.3">
      <c r="A108" t="s">
        <v>11</v>
      </c>
      <c r="B108">
        <v>6</v>
      </c>
      <c r="C108">
        <v>6.45</v>
      </c>
      <c r="D108" t="s">
        <v>7</v>
      </c>
      <c r="E108">
        <v>14</v>
      </c>
      <c r="F108">
        <v>84</v>
      </c>
      <c r="G108" t="s">
        <v>8</v>
      </c>
    </row>
    <row r="109" spans="1:8" x14ac:dyDescent="0.3">
      <c r="A109" t="s">
        <v>11</v>
      </c>
      <c r="B109">
        <v>6</v>
      </c>
      <c r="C109">
        <v>6.45</v>
      </c>
      <c r="D109" t="s">
        <v>7</v>
      </c>
      <c r="E109">
        <v>10</v>
      </c>
      <c r="F109">
        <v>84</v>
      </c>
      <c r="G109" t="s">
        <v>8</v>
      </c>
    </row>
    <row r="110" spans="1:8" x14ac:dyDescent="0.3">
      <c r="A110" t="s">
        <v>11</v>
      </c>
      <c r="B110">
        <v>6</v>
      </c>
      <c r="C110">
        <v>6.45</v>
      </c>
      <c r="D110" t="s">
        <v>7</v>
      </c>
      <c r="E110">
        <v>6.3</v>
      </c>
      <c r="F110">
        <v>83</v>
      </c>
      <c r="G110" t="s">
        <v>8</v>
      </c>
    </row>
    <row r="111" spans="1:8" x14ac:dyDescent="0.3">
      <c r="A111" t="s">
        <v>11</v>
      </c>
      <c r="B111">
        <v>6</v>
      </c>
      <c r="C111">
        <v>6.45</v>
      </c>
      <c r="D111" t="s">
        <v>7</v>
      </c>
      <c r="E111">
        <v>5</v>
      </c>
      <c r="F111">
        <v>83</v>
      </c>
      <c r="G111" t="s">
        <v>8</v>
      </c>
    </row>
    <row r="112" spans="1:8" x14ac:dyDescent="0.3">
      <c r="A112" t="s">
        <v>11</v>
      </c>
      <c r="B112">
        <v>6</v>
      </c>
      <c r="C112">
        <v>6.45</v>
      </c>
      <c r="D112" t="s">
        <v>7</v>
      </c>
      <c r="E112">
        <v>3.35</v>
      </c>
      <c r="F112">
        <v>81</v>
      </c>
      <c r="G112" t="s">
        <v>8</v>
      </c>
    </row>
    <row r="113" spans="1:8" x14ac:dyDescent="0.3">
      <c r="A113" t="s">
        <v>11</v>
      </c>
      <c r="B113">
        <v>6</v>
      </c>
      <c r="C113">
        <v>6.45</v>
      </c>
      <c r="D113" t="s">
        <v>7</v>
      </c>
      <c r="E113">
        <v>2</v>
      </c>
      <c r="F113">
        <v>76</v>
      </c>
      <c r="G113" t="s">
        <v>8</v>
      </c>
    </row>
    <row r="114" spans="1:8" x14ac:dyDescent="0.3">
      <c r="A114" t="s">
        <v>11</v>
      </c>
      <c r="B114">
        <v>6</v>
      </c>
      <c r="C114">
        <v>6.45</v>
      </c>
      <c r="D114" t="s">
        <v>7</v>
      </c>
      <c r="E114">
        <v>1.18</v>
      </c>
      <c r="F114">
        <v>57</v>
      </c>
      <c r="G114" t="s">
        <v>8</v>
      </c>
    </row>
    <row r="115" spans="1:8" x14ac:dyDescent="0.3">
      <c r="A115" t="s">
        <v>11</v>
      </c>
      <c r="B115">
        <v>6</v>
      </c>
      <c r="C115">
        <v>6.45</v>
      </c>
      <c r="D115" t="s">
        <v>7</v>
      </c>
      <c r="E115">
        <v>0.6</v>
      </c>
      <c r="F115">
        <v>34</v>
      </c>
      <c r="G115" t="s">
        <v>8</v>
      </c>
    </row>
    <row r="116" spans="1:8" x14ac:dyDescent="0.3">
      <c r="A116" t="s">
        <v>11</v>
      </c>
      <c r="B116">
        <v>6</v>
      </c>
      <c r="C116">
        <v>6.45</v>
      </c>
      <c r="D116" t="s">
        <v>7</v>
      </c>
      <c r="E116">
        <v>0.42499999999999999</v>
      </c>
      <c r="F116">
        <v>29</v>
      </c>
      <c r="G116" t="s">
        <v>8</v>
      </c>
    </row>
    <row r="117" spans="1:8" x14ac:dyDescent="0.3">
      <c r="A117" t="s">
        <v>11</v>
      </c>
      <c r="B117">
        <v>6</v>
      </c>
      <c r="C117">
        <v>6.45</v>
      </c>
      <c r="D117" t="s">
        <v>7</v>
      </c>
      <c r="E117">
        <v>0.3</v>
      </c>
      <c r="F117">
        <v>25</v>
      </c>
      <c r="G117" t="s">
        <v>8</v>
      </c>
    </row>
    <row r="118" spans="1:8" x14ac:dyDescent="0.3">
      <c r="A118" t="s">
        <v>11</v>
      </c>
      <c r="B118">
        <v>6</v>
      </c>
      <c r="C118">
        <v>6.45</v>
      </c>
      <c r="D118" t="s">
        <v>7</v>
      </c>
      <c r="E118">
        <v>0.21199999999999999</v>
      </c>
      <c r="F118">
        <v>23</v>
      </c>
      <c r="G118" t="s">
        <v>8</v>
      </c>
    </row>
    <row r="119" spans="1:8" x14ac:dyDescent="0.3">
      <c r="A119" t="s">
        <v>11</v>
      </c>
      <c r="B119">
        <v>6</v>
      </c>
      <c r="C119">
        <v>6.45</v>
      </c>
      <c r="D119" t="s">
        <v>7</v>
      </c>
      <c r="E119">
        <v>0.15</v>
      </c>
      <c r="F119">
        <v>21</v>
      </c>
      <c r="G119" t="s">
        <v>8</v>
      </c>
    </row>
    <row r="120" spans="1:8" ht="15" thickBot="1" x14ac:dyDescent="0.35">
      <c r="A120" s="2" t="s">
        <v>11</v>
      </c>
      <c r="B120" s="2">
        <v>6</v>
      </c>
      <c r="C120" s="2">
        <v>6.45</v>
      </c>
      <c r="D120" s="2" t="s">
        <v>7</v>
      </c>
      <c r="E120" s="2">
        <v>6.3E-2</v>
      </c>
      <c r="F120" s="2">
        <v>18</v>
      </c>
      <c r="G120" s="2" t="s">
        <v>8</v>
      </c>
      <c r="H120" s="2"/>
    </row>
    <row r="121" spans="1:8" x14ac:dyDescent="0.3">
      <c r="A121" t="s">
        <v>12</v>
      </c>
      <c r="B121">
        <v>1</v>
      </c>
      <c r="C121" s="3">
        <v>1.45</v>
      </c>
      <c r="D121" t="s">
        <v>7</v>
      </c>
      <c r="E121">
        <v>125</v>
      </c>
      <c r="F121">
        <v>100</v>
      </c>
      <c r="G121" t="s">
        <v>8</v>
      </c>
      <c r="H121" t="s">
        <v>43</v>
      </c>
    </row>
    <row r="122" spans="1:8" x14ac:dyDescent="0.3">
      <c r="A122" t="s">
        <v>12</v>
      </c>
      <c r="B122">
        <v>1</v>
      </c>
      <c r="C122">
        <v>1.45</v>
      </c>
      <c r="D122" t="s">
        <v>7</v>
      </c>
      <c r="E122">
        <v>75</v>
      </c>
      <c r="F122">
        <v>56</v>
      </c>
      <c r="G122" t="s">
        <v>8</v>
      </c>
    </row>
    <row r="123" spans="1:8" x14ac:dyDescent="0.3">
      <c r="A123" t="s">
        <v>12</v>
      </c>
      <c r="B123">
        <v>1</v>
      </c>
      <c r="C123">
        <v>1.45</v>
      </c>
      <c r="D123" t="s">
        <v>7</v>
      </c>
      <c r="E123">
        <v>63</v>
      </c>
      <c r="F123">
        <v>56</v>
      </c>
      <c r="G123" t="s">
        <v>8</v>
      </c>
    </row>
    <row r="124" spans="1:8" x14ac:dyDescent="0.3">
      <c r="A124" t="s">
        <v>12</v>
      </c>
      <c r="B124">
        <v>1</v>
      </c>
      <c r="C124">
        <v>1.45</v>
      </c>
      <c r="D124" t="s">
        <v>7</v>
      </c>
      <c r="E124">
        <v>50</v>
      </c>
      <c r="F124">
        <v>48</v>
      </c>
      <c r="G124" t="s">
        <v>8</v>
      </c>
    </row>
    <row r="125" spans="1:8" x14ac:dyDescent="0.3">
      <c r="A125" t="s">
        <v>12</v>
      </c>
      <c r="B125">
        <v>1</v>
      </c>
      <c r="C125">
        <v>1.45</v>
      </c>
      <c r="D125" t="s">
        <v>7</v>
      </c>
      <c r="E125">
        <v>37.5</v>
      </c>
      <c r="F125">
        <v>48</v>
      </c>
      <c r="G125" t="s">
        <v>8</v>
      </c>
    </row>
    <row r="126" spans="1:8" x14ac:dyDescent="0.3">
      <c r="A126" t="s">
        <v>12</v>
      </c>
      <c r="B126">
        <v>1</v>
      </c>
      <c r="C126">
        <v>1.45</v>
      </c>
      <c r="D126" t="s">
        <v>7</v>
      </c>
      <c r="E126">
        <v>30</v>
      </c>
      <c r="F126">
        <v>56</v>
      </c>
      <c r="G126" t="s">
        <v>8</v>
      </c>
    </row>
    <row r="127" spans="1:8" x14ac:dyDescent="0.3">
      <c r="A127" t="s">
        <v>12</v>
      </c>
      <c r="B127">
        <v>1</v>
      </c>
      <c r="C127">
        <v>1.45</v>
      </c>
      <c r="D127" t="s">
        <v>7</v>
      </c>
      <c r="E127">
        <v>28</v>
      </c>
      <c r="F127">
        <v>48</v>
      </c>
      <c r="G127" t="s">
        <v>8</v>
      </c>
    </row>
    <row r="128" spans="1:8" x14ac:dyDescent="0.3">
      <c r="A128" t="s">
        <v>12</v>
      </c>
      <c r="B128">
        <v>1</v>
      </c>
      <c r="C128">
        <v>1.45</v>
      </c>
      <c r="D128" t="s">
        <v>7</v>
      </c>
      <c r="E128">
        <v>20</v>
      </c>
      <c r="F128">
        <v>46</v>
      </c>
      <c r="G128" t="s">
        <v>8</v>
      </c>
    </row>
    <row r="129" spans="1:8" x14ac:dyDescent="0.3">
      <c r="A129" t="s">
        <v>12</v>
      </c>
      <c r="B129">
        <v>1</v>
      </c>
      <c r="C129">
        <v>1.45</v>
      </c>
      <c r="D129" t="s">
        <v>7</v>
      </c>
      <c r="E129">
        <v>14</v>
      </c>
      <c r="F129">
        <v>44</v>
      </c>
      <c r="G129" t="s">
        <v>8</v>
      </c>
    </row>
    <row r="130" spans="1:8" x14ac:dyDescent="0.3">
      <c r="A130" t="s">
        <v>12</v>
      </c>
      <c r="B130">
        <v>1</v>
      </c>
      <c r="C130">
        <v>1.45</v>
      </c>
      <c r="D130" t="s">
        <v>7</v>
      </c>
      <c r="E130">
        <v>10</v>
      </c>
      <c r="F130">
        <v>42</v>
      </c>
      <c r="G130" t="s">
        <v>8</v>
      </c>
    </row>
    <row r="131" spans="1:8" x14ac:dyDescent="0.3">
      <c r="A131" t="s">
        <v>12</v>
      </c>
      <c r="B131">
        <v>1</v>
      </c>
      <c r="C131">
        <v>1.45</v>
      </c>
      <c r="D131" t="s">
        <v>7</v>
      </c>
      <c r="E131">
        <v>6.3</v>
      </c>
      <c r="F131">
        <v>41</v>
      </c>
      <c r="G131" t="s">
        <v>8</v>
      </c>
    </row>
    <row r="132" spans="1:8" x14ac:dyDescent="0.3">
      <c r="A132" t="s">
        <v>12</v>
      </c>
      <c r="B132">
        <v>1</v>
      </c>
      <c r="C132">
        <v>1.45</v>
      </c>
      <c r="D132" t="s">
        <v>7</v>
      </c>
      <c r="E132">
        <v>5</v>
      </c>
      <c r="F132">
        <v>40</v>
      </c>
      <c r="G132" t="s">
        <v>8</v>
      </c>
    </row>
    <row r="133" spans="1:8" x14ac:dyDescent="0.3">
      <c r="A133" t="s">
        <v>12</v>
      </c>
      <c r="B133">
        <v>1</v>
      </c>
      <c r="C133">
        <v>1.45</v>
      </c>
      <c r="D133" t="s">
        <v>7</v>
      </c>
      <c r="E133">
        <v>3.35</v>
      </c>
      <c r="F133">
        <v>40</v>
      </c>
      <c r="G133" t="s">
        <v>8</v>
      </c>
    </row>
    <row r="134" spans="1:8" x14ac:dyDescent="0.3">
      <c r="A134" t="s">
        <v>12</v>
      </c>
      <c r="B134">
        <v>1</v>
      </c>
      <c r="C134">
        <v>1.45</v>
      </c>
      <c r="D134" t="s">
        <v>7</v>
      </c>
      <c r="E134">
        <v>2</v>
      </c>
      <c r="F134">
        <v>39</v>
      </c>
      <c r="G134" t="s">
        <v>8</v>
      </c>
    </row>
    <row r="135" spans="1:8" x14ac:dyDescent="0.3">
      <c r="A135" t="s">
        <v>12</v>
      </c>
      <c r="B135">
        <v>1</v>
      </c>
      <c r="C135">
        <v>1.45</v>
      </c>
      <c r="D135" t="s">
        <v>7</v>
      </c>
      <c r="E135">
        <v>1.18</v>
      </c>
      <c r="F135">
        <v>37</v>
      </c>
      <c r="G135" t="s">
        <v>8</v>
      </c>
    </row>
    <row r="136" spans="1:8" x14ac:dyDescent="0.3">
      <c r="A136" t="s">
        <v>12</v>
      </c>
      <c r="B136">
        <v>1</v>
      </c>
      <c r="C136">
        <v>1.45</v>
      </c>
      <c r="D136" t="s">
        <v>7</v>
      </c>
      <c r="E136">
        <v>0.6</v>
      </c>
      <c r="F136">
        <v>34</v>
      </c>
      <c r="G136" t="s">
        <v>8</v>
      </c>
    </row>
    <row r="137" spans="1:8" x14ac:dyDescent="0.3">
      <c r="A137" t="s">
        <v>12</v>
      </c>
      <c r="B137">
        <v>1</v>
      </c>
      <c r="C137">
        <v>1.45</v>
      </c>
      <c r="D137" t="s">
        <v>7</v>
      </c>
      <c r="E137">
        <v>0.42499999999999999</v>
      </c>
      <c r="F137">
        <v>32</v>
      </c>
      <c r="G137" t="s">
        <v>8</v>
      </c>
    </row>
    <row r="138" spans="1:8" x14ac:dyDescent="0.3">
      <c r="A138" t="s">
        <v>12</v>
      </c>
      <c r="B138">
        <v>1</v>
      </c>
      <c r="C138">
        <v>1.45</v>
      </c>
      <c r="D138" t="s">
        <v>7</v>
      </c>
      <c r="E138">
        <v>0.3</v>
      </c>
      <c r="F138">
        <v>30</v>
      </c>
      <c r="G138" t="s">
        <v>8</v>
      </c>
    </row>
    <row r="139" spans="1:8" x14ac:dyDescent="0.3">
      <c r="A139" t="s">
        <v>12</v>
      </c>
      <c r="B139">
        <v>1</v>
      </c>
      <c r="C139">
        <v>1.45</v>
      </c>
      <c r="D139" t="s">
        <v>7</v>
      </c>
      <c r="E139">
        <v>0.21199999999999999</v>
      </c>
      <c r="F139">
        <v>28</v>
      </c>
      <c r="G139" t="s">
        <v>8</v>
      </c>
    </row>
    <row r="140" spans="1:8" x14ac:dyDescent="0.3">
      <c r="A140" t="s">
        <v>12</v>
      </c>
      <c r="B140">
        <v>1</v>
      </c>
      <c r="C140">
        <v>1.45</v>
      </c>
      <c r="D140" t="s">
        <v>7</v>
      </c>
      <c r="E140">
        <v>0.15</v>
      </c>
      <c r="F140">
        <v>27</v>
      </c>
      <c r="G140" t="s">
        <v>8</v>
      </c>
    </row>
    <row r="141" spans="1:8" ht="15" thickBot="1" x14ac:dyDescent="0.35">
      <c r="A141" s="2" t="s">
        <v>12</v>
      </c>
      <c r="B141" s="2">
        <v>1</v>
      </c>
      <c r="C141" s="2">
        <v>1.45</v>
      </c>
      <c r="D141" s="2" t="s">
        <v>7</v>
      </c>
      <c r="E141" s="2">
        <v>6.3E-2</v>
      </c>
      <c r="F141" s="2">
        <v>24</v>
      </c>
      <c r="G141" s="2" t="s">
        <v>8</v>
      </c>
      <c r="H141" s="2"/>
    </row>
    <row r="142" spans="1:8" x14ac:dyDescent="0.3">
      <c r="A142" t="s">
        <v>12</v>
      </c>
      <c r="B142">
        <v>3</v>
      </c>
      <c r="C142" s="3">
        <v>3.45</v>
      </c>
      <c r="D142" t="s">
        <v>7</v>
      </c>
      <c r="E142">
        <v>125</v>
      </c>
      <c r="F142">
        <v>100</v>
      </c>
      <c r="G142" t="s">
        <v>8</v>
      </c>
      <c r="H142" t="s">
        <v>44</v>
      </c>
    </row>
    <row r="143" spans="1:8" x14ac:dyDescent="0.3">
      <c r="A143" t="s">
        <v>12</v>
      </c>
      <c r="B143">
        <v>3</v>
      </c>
      <c r="C143">
        <v>3.45</v>
      </c>
      <c r="D143" t="s">
        <v>7</v>
      </c>
      <c r="E143">
        <v>75</v>
      </c>
      <c r="F143">
        <v>100</v>
      </c>
      <c r="G143" t="s">
        <v>8</v>
      </c>
    </row>
    <row r="144" spans="1:8" x14ac:dyDescent="0.3">
      <c r="A144" t="s">
        <v>12</v>
      </c>
      <c r="B144">
        <v>3</v>
      </c>
      <c r="C144">
        <v>3.45</v>
      </c>
      <c r="D144" t="s">
        <v>7</v>
      </c>
      <c r="E144">
        <v>63</v>
      </c>
      <c r="F144">
        <v>100</v>
      </c>
      <c r="G144" t="s">
        <v>8</v>
      </c>
    </row>
    <row r="145" spans="1:7" x14ac:dyDescent="0.3">
      <c r="A145" t="s">
        <v>12</v>
      </c>
      <c r="B145">
        <v>3</v>
      </c>
      <c r="C145">
        <v>3.45</v>
      </c>
      <c r="D145" t="s">
        <v>7</v>
      </c>
      <c r="E145">
        <v>50</v>
      </c>
      <c r="F145">
        <v>100</v>
      </c>
      <c r="G145" t="s">
        <v>8</v>
      </c>
    </row>
    <row r="146" spans="1:7" x14ac:dyDescent="0.3">
      <c r="A146" t="s">
        <v>12</v>
      </c>
      <c r="B146">
        <v>3</v>
      </c>
      <c r="C146">
        <v>3.45</v>
      </c>
      <c r="D146" t="s">
        <v>7</v>
      </c>
      <c r="E146">
        <v>37.5</v>
      </c>
      <c r="F146">
        <v>100</v>
      </c>
      <c r="G146" t="s">
        <v>8</v>
      </c>
    </row>
    <row r="147" spans="1:7" x14ac:dyDescent="0.3">
      <c r="A147" t="s">
        <v>12</v>
      </c>
      <c r="B147">
        <v>3</v>
      </c>
      <c r="C147">
        <v>3.45</v>
      </c>
      <c r="D147" t="s">
        <v>7</v>
      </c>
      <c r="E147">
        <v>30</v>
      </c>
      <c r="F147">
        <v>100</v>
      </c>
      <c r="G147" t="s">
        <v>8</v>
      </c>
    </row>
    <row r="148" spans="1:7" x14ac:dyDescent="0.3">
      <c r="A148" t="s">
        <v>12</v>
      </c>
      <c r="B148">
        <v>3</v>
      </c>
      <c r="C148">
        <v>3.45</v>
      </c>
      <c r="D148" t="s">
        <v>7</v>
      </c>
      <c r="E148">
        <v>28</v>
      </c>
      <c r="F148">
        <v>100</v>
      </c>
      <c r="G148" t="s">
        <v>8</v>
      </c>
    </row>
    <row r="149" spans="1:7" x14ac:dyDescent="0.3">
      <c r="A149" t="s">
        <v>12</v>
      </c>
      <c r="B149">
        <v>3</v>
      </c>
      <c r="C149">
        <v>3.45</v>
      </c>
      <c r="D149" t="s">
        <v>7</v>
      </c>
      <c r="E149">
        <v>20</v>
      </c>
      <c r="F149">
        <v>98</v>
      </c>
      <c r="G149" t="s">
        <v>8</v>
      </c>
    </row>
    <row r="150" spans="1:7" x14ac:dyDescent="0.3">
      <c r="A150" t="s">
        <v>12</v>
      </c>
      <c r="B150">
        <v>3</v>
      </c>
      <c r="C150">
        <v>3.45</v>
      </c>
      <c r="D150" t="s">
        <v>7</v>
      </c>
      <c r="E150">
        <v>14</v>
      </c>
      <c r="F150">
        <v>95</v>
      </c>
      <c r="G150" t="s">
        <v>8</v>
      </c>
    </row>
    <row r="151" spans="1:7" x14ac:dyDescent="0.3">
      <c r="A151" t="s">
        <v>12</v>
      </c>
      <c r="B151">
        <v>3</v>
      </c>
      <c r="C151">
        <v>3.45</v>
      </c>
      <c r="D151" t="s">
        <v>7</v>
      </c>
      <c r="E151">
        <v>10</v>
      </c>
      <c r="F151">
        <v>93</v>
      </c>
      <c r="G151" t="s">
        <v>8</v>
      </c>
    </row>
    <row r="152" spans="1:7" x14ac:dyDescent="0.3">
      <c r="A152" t="s">
        <v>12</v>
      </c>
      <c r="B152">
        <v>3</v>
      </c>
      <c r="C152">
        <v>3.45</v>
      </c>
      <c r="D152" t="s">
        <v>7</v>
      </c>
      <c r="E152">
        <v>6.3</v>
      </c>
      <c r="F152">
        <v>90</v>
      </c>
      <c r="G152" t="s">
        <v>8</v>
      </c>
    </row>
    <row r="153" spans="1:7" x14ac:dyDescent="0.3">
      <c r="A153" t="s">
        <v>12</v>
      </c>
      <c r="B153">
        <v>3</v>
      </c>
      <c r="C153">
        <v>3.45</v>
      </c>
      <c r="D153" t="s">
        <v>7</v>
      </c>
      <c r="E153">
        <v>5</v>
      </c>
      <c r="F153">
        <v>89</v>
      </c>
      <c r="G153" t="s">
        <v>8</v>
      </c>
    </row>
    <row r="154" spans="1:7" x14ac:dyDescent="0.3">
      <c r="A154" t="s">
        <v>12</v>
      </c>
      <c r="B154">
        <v>3</v>
      </c>
      <c r="C154">
        <v>3.45</v>
      </c>
      <c r="D154" t="s">
        <v>7</v>
      </c>
      <c r="E154">
        <v>3.35</v>
      </c>
      <c r="F154">
        <v>87</v>
      </c>
      <c r="G154" t="s">
        <v>8</v>
      </c>
    </row>
    <row r="155" spans="1:7" x14ac:dyDescent="0.3">
      <c r="A155" t="s">
        <v>12</v>
      </c>
      <c r="B155">
        <v>3</v>
      </c>
      <c r="C155">
        <v>3.45</v>
      </c>
      <c r="D155" t="s">
        <v>7</v>
      </c>
      <c r="E155">
        <v>2</v>
      </c>
      <c r="F155">
        <v>84</v>
      </c>
      <c r="G155" t="s">
        <v>8</v>
      </c>
    </row>
    <row r="156" spans="1:7" x14ac:dyDescent="0.3">
      <c r="A156" t="s">
        <v>12</v>
      </c>
      <c r="B156">
        <v>3</v>
      </c>
      <c r="C156">
        <v>3.45</v>
      </c>
      <c r="D156" t="s">
        <v>7</v>
      </c>
      <c r="E156">
        <v>1.18</v>
      </c>
      <c r="F156">
        <v>76</v>
      </c>
      <c r="G156" t="s">
        <v>8</v>
      </c>
    </row>
    <row r="157" spans="1:7" x14ac:dyDescent="0.3">
      <c r="A157" t="s">
        <v>12</v>
      </c>
      <c r="B157">
        <v>3</v>
      </c>
      <c r="C157">
        <v>3.45</v>
      </c>
      <c r="D157" t="s">
        <v>7</v>
      </c>
      <c r="E157">
        <v>0.6</v>
      </c>
      <c r="F157">
        <v>64</v>
      </c>
      <c r="G157" t="s">
        <v>8</v>
      </c>
    </row>
    <row r="158" spans="1:7" x14ac:dyDescent="0.3">
      <c r="A158" t="s">
        <v>12</v>
      </c>
      <c r="B158">
        <v>3</v>
      </c>
      <c r="C158">
        <v>3.45</v>
      </c>
      <c r="D158" t="s">
        <v>7</v>
      </c>
      <c r="E158">
        <v>0.42499999999999999</v>
      </c>
      <c r="F158">
        <v>59</v>
      </c>
      <c r="G158" t="s">
        <v>8</v>
      </c>
    </row>
    <row r="159" spans="1:7" x14ac:dyDescent="0.3">
      <c r="A159" t="s">
        <v>12</v>
      </c>
      <c r="B159">
        <v>3</v>
      </c>
      <c r="C159">
        <v>3.45</v>
      </c>
      <c r="D159" t="s">
        <v>7</v>
      </c>
      <c r="E159">
        <v>0.3</v>
      </c>
      <c r="F159">
        <v>54</v>
      </c>
      <c r="G159" t="s">
        <v>8</v>
      </c>
    </row>
    <row r="160" spans="1:7" x14ac:dyDescent="0.3">
      <c r="A160" t="s">
        <v>12</v>
      </c>
      <c r="B160">
        <v>3</v>
      </c>
      <c r="C160">
        <v>3.45</v>
      </c>
      <c r="D160" t="s">
        <v>7</v>
      </c>
      <c r="E160">
        <v>0.21199999999999999</v>
      </c>
      <c r="F160">
        <v>50</v>
      </c>
      <c r="G160" t="s">
        <v>8</v>
      </c>
    </row>
    <row r="161" spans="1:8" x14ac:dyDescent="0.3">
      <c r="A161" t="s">
        <v>12</v>
      </c>
      <c r="B161">
        <v>3</v>
      </c>
      <c r="C161">
        <v>3.45</v>
      </c>
      <c r="D161" t="s">
        <v>7</v>
      </c>
      <c r="E161">
        <v>0.15</v>
      </c>
      <c r="F161">
        <v>46</v>
      </c>
      <c r="G161" t="s">
        <v>8</v>
      </c>
    </row>
    <row r="162" spans="1:8" ht="15" thickBot="1" x14ac:dyDescent="0.35">
      <c r="A162" s="2" t="s">
        <v>12</v>
      </c>
      <c r="B162" s="2">
        <v>3</v>
      </c>
      <c r="C162" s="2">
        <v>3.45</v>
      </c>
      <c r="D162" s="2" t="s">
        <v>7</v>
      </c>
      <c r="E162" s="2">
        <v>6.3E-2</v>
      </c>
      <c r="F162" s="2">
        <v>40</v>
      </c>
      <c r="G162" s="2" t="s">
        <v>8</v>
      </c>
      <c r="H162" s="2"/>
    </row>
    <row r="163" spans="1:8" x14ac:dyDescent="0.3">
      <c r="A163" t="s">
        <v>12</v>
      </c>
      <c r="B163">
        <v>7</v>
      </c>
      <c r="C163" s="3">
        <v>7.45</v>
      </c>
      <c r="D163" t="s">
        <v>7</v>
      </c>
      <c r="E163">
        <v>125</v>
      </c>
      <c r="F163">
        <v>100</v>
      </c>
      <c r="G163" t="s">
        <v>8</v>
      </c>
      <c r="H163" t="s">
        <v>45</v>
      </c>
    </row>
    <row r="164" spans="1:8" x14ac:dyDescent="0.3">
      <c r="A164" t="s">
        <v>12</v>
      </c>
      <c r="B164">
        <v>7</v>
      </c>
      <c r="C164">
        <v>7.45</v>
      </c>
      <c r="D164" t="s">
        <v>7</v>
      </c>
      <c r="E164">
        <v>75</v>
      </c>
      <c r="F164">
        <v>100</v>
      </c>
      <c r="G164" t="s">
        <v>8</v>
      </c>
    </row>
    <row r="165" spans="1:8" x14ac:dyDescent="0.3">
      <c r="A165" t="s">
        <v>12</v>
      </c>
      <c r="B165">
        <v>7</v>
      </c>
      <c r="C165">
        <v>7.45</v>
      </c>
      <c r="D165" t="s">
        <v>7</v>
      </c>
      <c r="E165">
        <v>63</v>
      </c>
      <c r="F165">
        <v>100</v>
      </c>
      <c r="G165" t="s">
        <v>8</v>
      </c>
    </row>
    <row r="166" spans="1:8" x14ac:dyDescent="0.3">
      <c r="A166" t="s">
        <v>12</v>
      </c>
      <c r="B166">
        <v>7</v>
      </c>
      <c r="C166">
        <v>7.45</v>
      </c>
      <c r="D166" t="s">
        <v>7</v>
      </c>
      <c r="E166">
        <v>50</v>
      </c>
      <c r="F166">
        <v>100</v>
      </c>
      <c r="G166" t="s">
        <v>8</v>
      </c>
    </row>
    <row r="167" spans="1:8" x14ac:dyDescent="0.3">
      <c r="A167" t="s">
        <v>12</v>
      </c>
      <c r="B167">
        <v>7</v>
      </c>
      <c r="C167">
        <v>7.45</v>
      </c>
      <c r="D167" t="s">
        <v>7</v>
      </c>
      <c r="E167">
        <v>37.5</v>
      </c>
      <c r="F167">
        <v>100</v>
      </c>
      <c r="G167" t="s">
        <v>8</v>
      </c>
    </row>
    <row r="168" spans="1:8" x14ac:dyDescent="0.3">
      <c r="A168" t="s">
        <v>12</v>
      </c>
      <c r="B168">
        <v>7</v>
      </c>
      <c r="C168">
        <v>7.45</v>
      </c>
      <c r="D168" t="s">
        <v>7</v>
      </c>
      <c r="E168">
        <v>30</v>
      </c>
      <c r="F168">
        <v>100</v>
      </c>
      <c r="G168" t="s">
        <v>8</v>
      </c>
    </row>
    <row r="169" spans="1:8" x14ac:dyDescent="0.3">
      <c r="A169" t="s">
        <v>12</v>
      </c>
      <c r="B169">
        <v>7</v>
      </c>
      <c r="C169">
        <v>7.45</v>
      </c>
      <c r="D169" t="s">
        <v>7</v>
      </c>
      <c r="E169">
        <v>28</v>
      </c>
      <c r="F169">
        <v>100</v>
      </c>
      <c r="G169" t="s">
        <v>8</v>
      </c>
    </row>
    <row r="170" spans="1:8" x14ac:dyDescent="0.3">
      <c r="A170" t="s">
        <v>12</v>
      </c>
      <c r="B170">
        <v>7</v>
      </c>
      <c r="C170">
        <v>7.45</v>
      </c>
      <c r="D170" t="s">
        <v>7</v>
      </c>
      <c r="E170">
        <v>20</v>
      </c>
      <c r="F170">
        <v>99</v>
      </c>
      <c r="G170" t="s">
        <v>8</v>
      </c>
    </row>
    <row r="171" spans="1:8" x14ac:dyDescent="0.3">
      <c r="A171" t="s">
        <v>12</v>
      </c>
      <c r="B171">
        <v>7</v>
      </c>
      <c r="C171">
        <v>7.45</v>
      </c>
      <c r="D171" t="s">
        <v>7</v>
      </c>
      <c r="E171">
        <v>14</v>
      </c>
      <c r="F171">
        <v>97</v>
      </c>
      <c r="G171" t="s">
        <v>8</v>
      </c>
    </row>
    <row r="172" spans="1:8" x14ac:dyDescent="0.3">
      <c r="A172" t="s">
        <v>12</v>
      </c>
      <c r="B172">
        <v>7</v>
      </c>
      <c r="C172">
        <v>7.45</v>
      </c>
      <c r="D172" t="s">
        <v>7</v>
      </c>
      <c r="E172">
        <v>10</v>
      </c>
      <c r="F172">
        <v>97</v>
      </c>
      <c r="G172" t="s">
        <v>8</v>
      </c>
    </row>
    <row r="173" spans="1:8" x14ac:dyDescent="0.3">
      <c r="A173" t="s">
        <v>12</v>
      </c>
      <c r="B173">
        <v>7</v>
      </c>
      <c r="C173">
        <v>7.45</v>
      </c>
      <c r="D173" t="s">
        <v>7</v>
      </c>
      <c r="E173">
        <v>6.3</v>
      </c>
      <c r="F173">
        <v>96</v>
      </c>
      <c r="G173" t="s">
        <v>8</v>
      </c>
    </row>
    <row r="174" spans="1:8" x14ac:dyDescent="0.3">
      <c r="A174" t="s">
        <v>12</v>
      </c>
      <c r="B174">
        <v>7</v>
      </c>
      <c r="C174">
        <v>7.45</v>
      </c>
      <c r="D174" t="s">
        <v>7</v>
      </c>
      <c r="E174">
        <v>5</v>
      </c>
      <c r="F174">
        <v>96</v>
      </c>
      <c r="G174" t="s">
        <v>8</v>
      </c>
    </row>
    <row r="175" spans="1:8" x14ac:dyDescent="0.3">
      <c r="A175" t="s">
        <v>12</v>
      </c>
      <c r="B175">
        <v>7</v>
      </c>
      <c r="C175">
        <v>7.45</v>
      </c>
      <c r="D175" t="s">
        <v>7</v>
      </c>
      <c r="E175">
        <v>3.35</v>
      </c>
      <c r="F175">
        <v>96</v>
      </c>
      <c r="G175" t="s">
        <v>8</v>
      </c>
    </row>
    <row r="176" spans="1:8" x14ac:dyDescent="0.3">
      <c r="A176" t="s">
        <v>12</v>
      </c>
      <c r="B176">
        <v>7</v>
      </c>
      <c r="C176">
        <v>7.45</v>
      </c>
      <c r="D176" t="s">
        <v>7</v>
      </c>
      <c r="E176">
        <v>2</v>
      </c>
      <c r="F176">
        <v>95</v>
      </c>
      <c r="G176" t="s">
        <v>8</v>
      </c>
    </row>
    <row r="177" spans="1:8" x14ac:dyDescent="0.3">
      <c r="A177" t="s">
        <v>12</v>
      </c>
      <c r="B177">
        <v>7</v>
      </c>
      <c r="C177">
        <v>7.45</v>
      </c>
      <c r="D177" t="s">
        <v>7</v>
      </c>
      <c r="E177">
        <v>1.18</v>
      </c>
      <c r="F177">
        <v>85</v>
      </c>
      <c r="G177" t="s">
        <v>8</v>
      </c>
    </row>
    <row r="178" spans="1:8" x14ac:dyDescent="0.3">
      <c r="A178" t="s">
        <v>12</v>
      </c>
      <c r="B178">
        <v>7</v>
      </c>
      <c r="C178">
        <v>7.45</v>
      </c>
      <c r="D178" t="s">
        <v>7</v>
      </c>
      <c r="E178">
        <v>0.6</v>
      </c>
      <c r="F178">
        <v>64</v>
      </c>
      <c r="G178" t="s">
        <v>8</v>
      </c>
    </row>
    <row r="179" spans="1:8" x14ac:dyDescent="0.3">
      <c r="A179" t="s">
        <v>12</v>
      </c>
      <c r="B179">
        <v>7</v>
      </c>
      <c r="C179">
        <v>7.45</v>
      </c>
      <c r="D179" t="s">
        <v>7</v>
      </c>
      <c r="E179">
        <v>0.42499999999999999</v>
      </c>
      <c r="F179">
        <v>57</v>
      </c>
      <c r="G179" t="s">
        <v>8</v>
      </c>
    </row>
    <row r="180" spans="1:8" x14ac:dyDescent="0.3">
      <c r="A180" t="s">
        <v>12</v>
      </c>
      <c r="B180">
        <v>7</v>
      </c>
      <c r="C180">
        <v>7.45</v>
      </c>
      <c r="D180" t="s">
        <v>7</v>
      </c>
      <c r="E180">
        <v>0.3</v>
      </c>
      <c r="F180">
        <v>50</v>
      </c>
      <c r="G180" t="s">
        <v>8</v>
      </c>
    </row>
    <row r="181" spans="1:8" x14ac:dyDescent="0.3">
      <c r="A181" t="s">
        <v>12</v>
      </c>
      <c r="B181">
        <v>7</v>
      </c>
      <c r="C181">
        <v>7.45</v>
      </c>
      <c r="D181" t="s">
        <v>7</v>
      </c>
      <c r="E181">
        <v>0.21199999999999999</v>
      </c>
      <c r="F181">
        <v>45</v>
      </c>
      <c r="G181" t="s">
        <v>8</v>
      </c>
    </row>
    <row r="182" spans="1:8" x14ac:dyDescent="0.3">
      <c r="A182" t="s">
        <v>12</v>
      </c>
      <c r="B182">
        <v>7</v>
      </c>
      <c r="C182">
        <v>7.45</v>
      </c>
      <c r="D182" t="s">
        <v>7</v>
      </c>
      <c r="E182">
        <v>0.15</v>
      </c>
      <c r="F182">
        <v>39</v>
      </c>
      <c r="G182" t="s">
        <v>8</v>
      </c>
    </row>
    <row r="183" spans="1:8" ht="15" thickBot="1" x14ac:dyDescent="0.35">
      <c r="A183" s="2" t="s">
        <v>12</v>
      </c>
      <c r="B183" s="2">
        <v>7</v>
      </c>
      <c r="C183" s="2">
        <v>7.45</v>
      </c>
      <c r="D183" s="2" t="s">
        <v>7</v>
      </c>
      <c r="E183" s="2">
        <v>6.3E-2</v>
      </c>
      <c r="F183" s="2">
        <v>31</v>
      </c>
      <c r="G183" s="2" t="s">
        <v>8</v>
      </c>
      <c r="H183" s="2"/>
    </row>
    <row r="184" spans="1:8" x14ac:dyDescent="0.3">
      <c r="A184" t="s">
        <v>13</v>
      </c>
      <c r="B184">
        <v>1</v>
      </c>
      <c r="C184" s="3">
        <v>1.45</v>
      </c>
      <c r="D184" t="s">
        <v>7</v>
      </c>
      <c r="E184">
        <v>125</v>
      </c>
      <c r="F184">
        <v>100</v>
      </c>
      <c r="G184" t="s">
        <v>8</v>
      </c>
      <c r="H184" t="s">
        <v>22</v>
      </c>
    </row>
    <row r="185" spans="1:8" x14ac:dyDescent="0.3">
      <c r="A185" t="s">
        <v>13</v>
      </c>
      <c r="B185">
        <v>1</v>
      </c>
      <c r="C185">
        <v>1.45</v>
      </c>
      <c r="D185" t="s">
        <v>7</v>
      </c>
      <c r="E185">
        <v>75</v>
      </c>
      <c r="F185">
        <v>100</v>
      </c>
      <c r="G185" t="s">
        <v>8</v>
      </c>
    </row>
    <row r="186" spans="1:8" x14ac:dyDescent="0.3">
      <c r="A186" t="s">
        <v>13</v>
      </c>
      <c r="B186">
        <v>1</v>
      </c>
      <c r="C186">
        <v>1.45</v>
      </c>
      <c r="D186" t="s">
        <v>7</v>
      </c>
      <c r="E186">
        <v>63</v>
      </c>
      <c r="F186">
        <v>100</v>
      </c>
      <c r="G186" t="s">
        <v>8</v>
      </c>
    </row>
    <row r="187" spans="1:8" x14ac:dyDescent="0.3">
      <c r="A187" t="s">
        <v>13</v>
      </c>
      <c r="B187">
        <v>1</v>
      </c>
      <c r="C187">
        <v>1.45</v>
      </c>
      <c r="D187" t="s">
        <v>7</v>
      </c>
      <c r="E187">
        <v>50</v>
      </c>
      <c r="F187">
        <v>100</v>
      </c>
      <c r="G187" t="s">
        <v>8</v>
      </c>
    </row>
    <row r="188" spans="1:8" x14ac:dyDescent="0.3">
      <c r="A188" t="s">
        <v>13</v>
      </c>
      <c r="B188">
        <v>1</v>
      </c>
      <c r="C188">
        <v>1.45</v>
      </c>
      <c r="D188" t="s">
        <v>7</v>
      </c>
      <c r="E188">
        <v>37.5</v>
      </c>
      <c r="F188">
        <v>96</v>
      </c>
      <c r="G188" t="s">
        <v>8</v>
      </c>
    </row>
    <row r="189" spans="1:8" x14ac:dyDescent="0.3">
      <c r="A189" t="s">
        <v>13</v>
      </c>
      <c r="B189">
        <v>1</v>
      </c>
      <c r="C189">
        <v>1.45</v>
      </c>
      <c r="D189" t="s">
        <v>7</v>
      </c>
      <c r="E189">
        <v>30</v>
      </c>
      <c r="F189">
        <v>100</v>
      </c>
      <c r="G189" t="s">
        <v>8</v>
      </c>
    </row>
    <row r="190" spans="1:8" x14ac:dyDescent="0.3">
      <c r="A190" t="s">
        <v>13</v>
      </c>
      <c r="B190">
        <v>1</v>
      </c>
      <c r="C190">
        <v>1.45</v>
      </c>
      <c r="D190" t="s">
        <v>7</v>
      </c>
      <c r="E190">
        <v>28</v>
      </c>
      <c r="F190">
        <v>96</v>
      </c>
      <c r="G190" t="s">
        <v>8</v>
      </c>
    </row>
    <row r="191" spans="1:8" x14ac:dyDescent="0.3">
      <c r="A191" t="s">
        <v>13</v>
      </c>
      <c r="B191">
        <v>1</v>
      </c>
      <c r="C191">
        <v>1.45</v>
      </c>
      <c r="D191" t="s">
        <v>7</v>
      </c>
      <c r="E191">
        <v>20</v>
      </c>
      <c r="F191">
        <v>92</v>
      </c>
      <c r="G191" t="s">
        <v>8</v>
      </c>
    </row>
    <row r="192" spans="1:8" x14ac:dyDescent="0.3">
      <c r="A192" t="s">
        <v>13</v>
      </c>
      <c r="B192">
        <v>1</v>
      </c>
      <c r="C192">
        <v>1.45</v>
      </c>
      <c r="D192" t="s">
        <v>7</v>
      </c>
      <c r="E192">
        <v>14</v>
      </c>
      <c r="F192">
        <v>92</v>
      </c>
      <c r="G192" t="s">
        <v>8</v>
      </c>
    </row>
    <row r="193" spans="1:8" x14ac:dyDescent="0.3">
      <c r="A193" t="s">
        <v>13</v>
      </c>
      <c r="B193">
        <v>1</v>
      </c>
      <c r="C193">
        <v>1.45</v>
      </c>
      <c r="D193" t="s">
        <v>7</v>
      </c>
      <c r="E193">
        <v>10</v>
      </c>
      <c r="F193">
        <v>87</v>
      </c>
      <c r="G193" t="s">
        <v>8</v>
      </c>
    </row>
    <row r="194" spans="1:8" x14ac:dyDescent="0.3">
      <c r="A194" t="s">
        <v>13</v>
      </c>
      <c r="B194">
        <v>1</v>
      </c>
      <c r="C194">
        <v>1.45</v>
      </c>
      <c r="D194" t="s">
        <v>7</v>
      </c>
      <c r="E194">
        <v>6.3</v>
      </c>
      <c r="F194">
        <v>82</v>
      </c>
      <c r="G194" t="s">
        <v>8</v>
      </c>
    </row>
    <row r="195" spans="1:8" x14ac:dyDescent="0.3">
      <c r="A195" t="s">
        <v>13</v>
      </c>
      <c r="B195">
        <v>1</v>
      </c>
      <c r="C195">
        <v>1.45</v>
      </c>
      <c r="D195" t="s">
        <v>7</v>
      </c>
      <c r="E195">
        <v>5</v>
      </c>
      <c r="F195">
        <v>80</v>
      </c>
      <c r="G195" t="s">
        <v>8</v>
      </c>
    </row>
    <row r="196" spans="1:8" x14ac:dyDescent="0.3">
      <c r="A196" t="s">
        <v>13</v>
      </c>
      <c r="B196">
        <v>1</v>
      </c>
      <c r="C196">
        <v>1.45</v>
      </c>
      <c r="D196" t="s">
        <v>7</v>
      </c>
      <c r="E196">
        <v>3.35</v>
      </c>
      <c r="F196">
        <v>77</v>
      </c>
      <c r="G196" t="s">
        <v>8</v>
      </c>
    </row>
    <row r="197" spans="1:8" x14ac:dyDescent="0.3">
      <c r="A197" t="s">
        <v>13</v>
      </c>
      <c r="B197">
        <v>1</v>
      </c>
      <c r="C197">
        <v>1.45</v>
      </c>
      <c r="D197" t="s">
        <v>7</v>
      </c>
      <c r="E197">
        <v>2</v>
      </c>
      <c r="F197">
        <v>73</v>
      </c>
      <c r="G197" t="s">
        <v>8</v>
      </c>
    </row>
    <row r="198" spans="1:8" x14ac:dyDescent="0.3">
      <c r="A198" t="s">
        <v>13</v>
      </c>
      <c r="B198">
        <v>1</v>
      </c>
      <c r="C198">
        <v>1.45</v>
      </c>
      <c r="D198" t="s">
        <v>7</v>
      </c>
      <c r="E198">
        <v>1.18</v>
      </c>
      <c r="F198">
        <v>69</v>
      </c>
      <c r="G198" t="s">
        <v>8</v>
      </c>
    </row>
    <row r="199" spans="1:8" x14ac:dyDescent="0.3">
      <c r="A199" t="s">
        <v>13</v>
      </c>
      <c r="B199">
        <v>1</v>
      </c>
      <c r="C199">
        <v>1.45</v>
      </c>
      <c r="D199" t="s">
        <v>7</v>
      </c>
      <c r="E199">
        <v>0.6</v>
      </c>
      <c r="F199">
        <v>63</v>
      </c>
      <c r="G199" t="s">
        <v>8</v>
      </c>
    </row>
    <row r="200" spans="1:8" x14ac:dyDescent="0.3">
      <c r="A200" t="s">
        <v>13</v>
      </c>
      <c r="B200">
        <v>1</v>
      </c>
      <c r="C200">
        <v>1.45</v>
      </c>
      <c r="D200" t="s">
        <v>7</v>
      </c>
      <c r="E200">
        <v>0.42499999999999999</v>
      </c>
      <c r="F200">
        <v>59</v>
      </c>
      <c r="G200" t="s">
        <v>8</v>
      </c>
    </row>
    <row r="201" spans="1:8" x14ac:dyDescent="0.3">
      <c r="A201" t="s">
        <v>13</v>
      </c>
      <c r="B201">
        <v>1</v>
      </c>
      <c r="C201">
        <v>1.45</v>
      </c>
      <c r="D201" t="s">
        <v>7</v>
      </c>
      <c r="E201">
        <v>0.3</v>
      </c>
      <c r="F201">
        <v>55</v>
      </c>
      <c r="G201" t="s">
        <v>8</v>
      </c>
    </row>
    <row r="202" spans="1:8" x14ac:dyDescent="0.3">
      <c r="A202" t="s">
        <v>13</v>
      </c>
      <c r="B202">
        <v>1</v>
      </c>
      <c r="C202">
        <v>1.45</v>
      </c>
      <c r="D202" t="s">
        <v>7</v>
      </c>
      <c r="E202">
        <v>0.21199999999999999</v>
      </c>
      <c r="F202">
        <v>52</v>
      </c>
      <c r="G202" t="s">
        <v>8</v>
      </c>
    </row>
    <row r="203" spans="1:8" x14ac:dyDescent="0.3">
      <c r="A203" t="s">
        <v>13</v>
      </c>
      <c r="B203">
        <v>1</v>
      </c>
      <c r="C203">
        <v>1.45</v>
      </c>
      <c r="D203" t="s">
        <v>7</v>
      </c>
      <c r="E203">
        <v>0.15</v>
      </c>
      <c r="F203">
        <v>50</v>
      </c>
      <c r="G203" t="s">
        <v>8</v>
      </c>
    </row>
    <row r="204" spans="1:8" ht="15" thickBot="1" x14ac:dyDescent="0.35">
      <c r="A204" s="2" t="s">
        <v>13</v>
      </c>
      <c r="B204" s="2">
        <v>1</v>
      </c>
      <c r="C204" s="2">
        <v>1.45</v>
      </c>
      <c r="D204" s="2" t="s">
        <v>7</v>
      </c>
      <c r="E204" s="2">
        <v>6.3E-2</v>
      </c>
      <c r="F204" s="2">
        <v>46</v>
      </c>
      <c r="G204" s="2" t="s">
        <v>8</v>
      </c>
      <c r="H204" s="2"/>
    </row>
    <row r="205" spans="1:8" x14ac:dyDescent="0.3">
      <c r="A205" t="s">
        <v>13</v>
      </c>
      <c r="B205">
        <v>4</v>
      </c>
      <c r="C205" s="3">
        <v>4.45</v>
      </c>
      <c r="D205" t="s">
        <v>7</v>
      </c>
      <c r="E205">
        <v>125</v>
      </c>
      <c r="F205">
        <v>100</v>
      </c>
      <c r="G205" t="s">
        <v>8</v>
      </c>
      <c r="H205" t="s">
        <v>46</v>
      </c>
    </row>
    <row r="206" spans="1:8" x14ac:dyDescent="0.3">
      <c r="A206" t="s">
        <v>13</v>
      </c>
      <c r="B206">
        <v>4</v>
      </c>
      <c r="C206">
        <v>4.45</v>
      </c>
      <c r="D206" t="s">
        <v>7</v>
      </c>
      <c r="E206">
        <v>75</v>
      </c>
      <c r="F206">
        <v>100</v>
      </c>
      <c r="G206" t="s">
        <v>8</v>
      </c>
    </row>
    <row r="207" spans="1:8" x14ac:dyDescent="0.3">
      <c r="A207" t="s">
        <v>13</v>
      </c>
      <c r="B207">
        <v>4</v>
      </c>
      <c r="C207">
        <v>4.45</v>
      </c>
      <c r="D207" t="s">
        <v>7</v>
      </c>
      <c r="E207">
        <v>63</v>
      </c>
      <c r="F207">
        <v>100</v>
      </c>
      <c r="G207" t="s">
        <v>8</v>
      </c>
    </row>
    <row r="208" spans="1:8" x14ac:dyDescent="0.3">
      <c r="A208" t="s">
        <v>13</v>
      </c>
      <c r="B208">
        <v>4</v>
      </c>
      <c r="C208">
        <v>4.45</v>
      </c>
      <c r="D208" t="s">
        <v>7</v>
      </c>
      <c r="E208">
        <v>50</v>
      </c>
      <c r="F208">
        <v>100</v>
      </c>
      <c r="G208" t="s">
        <v>8</v>
      </c>
    </row>
    <row r="209" spans="1:7" x14ac:dyDescent="0.3">
      <c r="A209" t="s">
        <v>13</v>
      </c>
      <c r="B209">
        <v>4</v>
      </c>
      <c r="C209">
        <v>4.45</v>
      </c>
      <c r="D209" t="s">
        <v>7</v>
      </c>
      <c r="E209">
        <v>37.5</v>
      </c>
      <c r="F209">
        <v>100</v>
      </c>
      <c r="G209" t="s">
        <v>8</v>
      </c>
    </row>
    <row r="210" spans="1:7" x14ac:dyDescent="0.3">
      <c r="A210" t="s">
        <v>13</v>
      </c>
      <c r="B210">
        <v>4</v>
      </c>
      <c r="C210">
        <v>4.45</v>
      </c>
      <c r="D210" t="s">
        <v>7</v>
      </c>
      <c r="E210">
        <v>30</v>
      </c>
      <c r="F210">
        <v>100</v>
      </c>
      <c r="G210" t="s">
        <v>8</v>
      </c>
    </row>
    <row r="211" spans="1:7" x14ac:dyDescent="0.3">
      <c r="A211" t="s">
        <v>13</v>
      </c>
      <c r="B211">
        <v>4</v>
      </c>
      <c r="C211">
        <v>4.45</v>
      </c>
      <c r="D211" t="s">
        <v>7</v>
      </c>
      <c r="E211">
        <v>28</v>
      </c>
      <c r="F211">
        <v>100</v>
      </c>
      <c r="G211" t="s">
        <v>8</v>
      </c>
    </row>
    <row r="212" spans="1:7" x14ac:dyDescent="0.3">
      <c r="A212" t="s">
        <v>13</v>
      </c>
      <c r="B212">
        <v>4</v>
      </c>
      <c r="C212">
        <v>4.45</v>
      </c>
      <c r="D212" t="s">
        <v>7</v>
      </c>
      <c r="E212">
        <v>20</v>
      </c>
      <c r="F212">
        <v>99</v>
      </c>
      <c r="G212" t="s">
        <v>8</v>
      </c>
    </row>
    <row r="213" spans="1:7" x14ac:dyDescent="0.3">
      <c r="A213" t="s">
        <v>13</v>
      </c>
      <c r="B213">
        <v>4</v>
      </c>
      <c r="C213">
        <v>4.45</v>
      </c>
      <c r="D213" t="s">
        <v>7</v>
      </c>
      <c r="E213">
        <v>14</v>
      </c>
      <c r="F213">
        <v>90</v>
      </c>
      <c r="G213" t="s">
        <v>8</v>
      </c>
    </row>
    <row r="214" spans="1:7" x14ac:dyDescent="0.3">
      <c r="A214" t="s">
        <v>13</v>
      </c>
      <c r="B214">
        <v>4</v>
      </c>
      <c r="C214">
        <v>4.45</v>
      </c>
      <c r="D214" t="s">
        <v>7</v>
      </c>
      <c r="E214">
        <v>10</v>
      </c>
      <c r="F214">
        <v>87</v>
      </c>
      <c r="G214" t="s">
        <v>8</v>
      </c>
    </row>
    <row r="215" spans="1:7" x14ac:dyDescent="0.3">
      <c r="A215" t="s">
        <v>13</v>
      </c>
      <c r="B215">
        <v>4</v>
      </c>
      <c r="C215">
        <v>4.45</v>
      </c>
      <c r="D215" t="s">
        <v>7</v>
      </c>
      <c r="E215">
        <v>6.3</v>
      </c>
      <c r="F215">
        <v>83</v>
      </c>
      <c r="G215" t="s">
        <v>8</v>
      </c>
    </row>
    <row r="216" spans="1:7" x14ac:dyDescent="0.3">
      <c r="A216" t="s">
        <v>13</v>
      </c>
      <c r="B216">
        <v>4</v>
      </c>
      <c r="C216">
        <v>4.45</v>
      </c>
      <c r="D216" t="s">
        <v>7</v>
      </c>
      <c r="E216">
        <v>5</v>
      </c>
      <c r="F216">
        <v>82</v>
      </c>
      <c r="G216" t="s">
        <v>8</v>
      </c>
    </row>
    <row r="217" spans="1:7" x14ac:dyDescent="0.3">
      <c r="A217" t="s">
        <v>13</v>
      </c>
      <c r="B217">
        <v>4</v>
      </c>
      <c r="C217">
        <v>4.45</v>
      </c>
      <c r="D217" t="s">
        <v>7</v>
      </c>
      <c r="E217">
        <v>3.35</v>
      </c>
      <c r="F217">
        <v>79</v>
      </c>
      <c r="G217" t="s">
        <v>8</v>
      </c>
    </row>
    <row r="218" spans="1:7" x14ac:dyDescent="0.3">
      <c r="A218" t="s">
        <v>13</v>
      </c>
      <c r="B218">
        <v>4</v>
      </c>
      <c r="C218">
        <v>4.45</v>
      </c>
      <c r="D218" t="s">
        <v>7</v>
      </c>
      <c r="E218">
        <v>2</v>
      </c>
      <c r="F218">
        <v>74</v>
      </c>
      <c r="G218" t="s">
        <v>8</v>
      </c>
    </row>
    <row r="219" spans="1:7" x14ac:dyDescent="0.3">
      <c r="A219" t="s">
        <v>13</v>
      </c>
      <c r="B219">
        <v>4</v>
      </c>
      <c r="C219">
        <v>4.45</v>
      </c>
      <c r="D219" t="s">
        <v>7</v>
      </c>
      <c r="E219">
        <v>1.18</v>
      </c>
      <c r="F219">
        <v>68</v>
      </c>
      <c r="G219" t="s">
        <v>8</v>
      </c>
    </row>
    <row r="220" spans="1:7" x14ac:dyDescent="0.3">
      <c r="A220" t="s">
        <v>13</v>
      </c>
      <c r="B220">
        <v>4</v>
      </c>
      <c r="C220">
        <v>4.45</v>
      </c>
      <c r="D220" t="s">
        <v>7</v>
      </c>
      <c r="E220">
        <v>0.6</v>
      </c>
      <c r="F220">
        <v>60</v>
      </c>
      <c r="G220" t="s">
        <v>8</v>
      </c>
    </row>
    <row r="221" spans="1:7" x14ac:dyDescent="0.3">
      <c r="A221" t="s">
        <v>13</v>
      </c>
      <c r="B221">
        <v>4</v>
      </c>
      <c r="C221">
        <v>4.45</v>
      </c>
      <c r="D221" t="s">
        <v>7</v>
      </c>
      <c r="E221">
        <v>0.42499999999999999</v>
      </c>
      <c r="F221">
        <v>56</v>
      </c>
      <c r="G221" t="s">
        <v>8</v>
      </c>
    </row>
    <row r="222" spans="1:7" x14ac:dyDescent="0.3">
      <c r="A222" t="s">
        <v>13</v>
      </c>
      <c r="B222">
        <v>4</v>
      </c>
      <c r="C222">
        <v>4.45</v>
      </c>
      <c r="D222" t="s">
        <v>7</v>
      </c>
      <c r="E222">
        <v>0.3</v>
      </c>
      <c r="F222">
        <v>52</v>
      </c>
      <c r="G222" t="s">
        <v>8</v>
      </c>
    </row>
    <row r="223" spans="1:7" x14ac:dyDescent="0.3">
      <c r="A223" t="s">
        <v>13</v>
      </c>
      <c r="B223">
        <v>4</v>
      </c>
      <c r="C223">
        <v>4.45</v>
      </c>
      <c r="D223" t="s">
        <v>7</v>
      </c>
      <c r="E223">
        <v>0.21199999999999999</v>
      </c>
      <c r="F223">
        <v>49</v>
      </c>
      <c r="G223" t="s">
        <v>8</v>
      </c>
    </row>
    <row r="224" spans="1:7" x14ac:dyDescent="0.3">
      <c r="A224" t="s">
        <v>13</v>
      </c>
      <c r="B224">
        <v>4</v>
      </c>
      <c r="C224">
        <v>4.45</v>
      </c>
      <c r="D224" t="s">
        <v>7</v>
      </c>
      <c r="E224">
        <v>0.15</v>
      </c>
      <c r="F224">
        <v>47</v>
      </c>
      <c r="G224" t="s">
        <v>8</v>
      </c>
    </row>
    <row r="225" spans="1:8" ht="15" thickBot="1" x14ac:dyDescent="0.35">
      <c r="A225" s="2" t="s">
        <v>13</v>
      </c>
      <c r="B225" s="2">
        <v>4</v>
      </c>
      <c r="C225" s="2">
        <v>4.45</v>
      </c>
      <c r="D225" s="2" t="s">
        <v>7</v>
      </c>
      <c r="E225" s="2">
        <v>6.3E-2</v>
      </c>
      <c r="F225" s="2">
        <v>44</v>
      </c>
      <c r="G225" s="2" t="s">
        <v>8</v>
      </c>
      <c r="H225" s="2"/>
    </row>
    <row r="226" spans="1:8" x14ac:dyDescent="0.3">
      <c r="A226" t="s">
        <v>13</v>
      </c>
      <c r="B226">
        <v>10</v>
      </c>
      <c r="C226" s="3">
        <v>10.5</v>
      </c>
      <c r="D226" t="s">
        <v>7</v>
      </c>
      <c r="E226">
        <v>125</v>
      </c>
      <c r="F226">
        <v>100</v>
      </c>
      <c r="G226" t="s">
        <v>8</v>
      </c>
      <c r="H226" t="s">
        <v>47</v>
      </c>
    </row>
    <row r="227" spans="1:8" x14ac:dyDescent="0.3">
      <c r="A227" t="s">
        <v>13</v>
      </c>
      <c r="B227">
        <v>10</v>
      </c>
      <c r="C227">
        <v>10.5</v>
      </c>
      <c r="D227" t="s">
        <v>7</v>
      </c>
      <c r="E227">
        <v>75</v>
      </c>
      <c r="F227">
        <v>100</v>
      </c>
      <c r="G227" t="s">
        <v>8</v>
      </c>
    </row>
    <row r="228" spans="1:8" x14ac:dyDescent="0.3">
      <c r="A228" t="s">
        <v>13</v>
      </c>
      <c r="B228">
        <v>10</v>
      </c>
      <c r="C228">
        <v>10.5</v>
      </c>
      <c r="D228" t="s">
        <v>7</v>
      </c>
      <c r="E228">
        <v>63</v>
      </c>
      <c r="F228">
        <v>100</v>
      </c>
      <c r="G228" t="s">
        <v>8</v>
      </c>
    </row>
    <row r="229" spans="1:8" x14ac:dyDescent="0.3">
      <c r="A229" t="s">
        <v>13</v>
      </c>
      <c r="B229">
        <v>10</v>
      </c>
      <c r="C229">
        <v>10.5</v>
      </c>
      <c r="D229" t="s">
        <v>7</v>
      </c>
      <c r="E229">
        <v>50</v>
      </c>
      <c r="F229">
        <v>100</v>
      </c>
      <c r="G229" t="s">
        <v>8</v>
      </c>
    </row>
    <row r="230" spans="1:8" x14ac:dyDescent="0.3">
      <c r="A230" t="s">
        <v>13</v>
      </c>
      <c r="B230">
        <v>10</v>
      </c>
      <c r="C230">
        <v>10.5</v>
      </c>
      <c r="D230" t="s">
        <v>7</v>
      </c>
      <c r="E230">
        <v>37.5</v>
      </c>
      <c r="F230">
        <v>100</v>
      </c>
      <c r="G230" t="s">
        <v>8</v>
      </c>
    </row>
    <row r="231" spans="1:8" x14ac:dyDescent="0.3">
      <c r="A231" t="s">
        <v>13</v>
      </c>
      <c r="B231">
        <v>10</v>
      </c>
      <c r="C231">
        <v>10.5</v>
      </c>
      <c r="D231" t="s">
        <v>7</v>
      </c>
      <c r="E231">
        <v>30</v>
      </c>
      <c r="F231">
        <v>100</v>
      </c>
      <c r="G231" t="s">
        <v>8</v>
      </c>
    </row>
    <row r="232" spans="1:8" x14ac:dyDescent="0.3">
      <c r="A232" t="s">
        <v>13</v>
      </c>
      <c r="B232">
        <v>10</v>
      </c>
      <c r="C232">
        <v>10.5</v>
      </c>
      <c r="D232" t="s">
        <v>7</v>
      </c>
      <c r="E232">
        <v>28</v>
      </c>
      <c r="F232">
        <v>100</v>
      </c>
      <c r="G232" t="s">
        <v>8</v>
      </c>
    </row>
    <row r="233" spans="1:8" x14ac:dyDescent="0.3">
      <c r="A233" t="s">
        <v>13</v>
      </c>
      <c r="B233">
        <v>10</v>
      </c>
      <c r="C233">
        <v>10.5</v>
      </c>
      <c r="D233" t="s">
        <v>7</v>
      </c>
      <c r="E233">
        <v>20</v>
      </c>
      <c r="F233">
        <v>100</v>
      </c>
      <c r="G233" t="s">
        <v>8</v>
      </c>
    </row>
    <row r="234" spans="1:8" x14ac:dyDescent="0.3">
      <c r="A234" t="s">
        <v>13</v>
      </c>
      <c r="B234">
        <v>10</v>
      </c>
      <c r="C234">
        <v>10.5</v>
      </c>
      <c r="D234" t="s">
        <v>7</v>
      </c>
      <c r="E234">
        <v>14</v>
      </c>
      <c r="F234">
        <v>100</v>
      </c>
      <c r="G234" t="s">
        <v>8</v>
      </c>
    </row>
    <row r="235" spans="1:8" x14ac:dyDescent="0.3">
      <c r="A235" t="s">
        <v>13</v>
      </c>
      <c r="B235">
        <v>10</v>
      </c>
      <c r="C235">
        <v>10.5</v>
      </c>
      <c r="D235" t="s">
        <v>7</v>
      </c>
      <c r="E235">
        <v>10</v>
      </c>
      <c r="F235">
        <v>100</v>
      </c>
      <c r="G235" t="s">
        <v>8</v>
      </c>
    </row>
    <row r="236" spans="1:8" x14ac:dyDescent="0.3">
      <c r="A236" t="s">
        <v>13</v>
      </c>
      <c r="B236">
        <v>10</v>
      </c>
      <c r="C236">
        <v>10.5</v>
      </c>
      <c r="D236" t="s">
        <v>7</v>
      </c>
      <c r="E236">
        <v>6.3</v>
      </c>
      <c r="F236">
        <v>99</v>
      </c>
      <c r="G236" t="s">
        <v>8</v>
      </c>
    </row>
    <row r="237" spans="1:8" x14ac:dyDescent="0.3">
      <c r="A237" t="s">
        <v>13</v>
      </c>
      <c r="B237">
        <v>10</v>
      </c>
      <c r="C237">
        <v>10.5</v>
      </c>
      <c r="D237" t="s">
        <v>7</v>
      </c>
      <c r="E237">
        <v>5</v>
      </c>
      <c r="F237">
        <v>99</v>
      </c>
      <c r="G237" t="s">
        <v>8</v>
      </c>
    </row>
    <row r="238" spans="1:8" x14ac:dyDescent="0.3">
      <c r="A238" t="s">
        <v>13</v>
      </c>
      <c r="B238">
        <v>10</v>
      </c>
      <c r="C238">
        <v>10.5</v>
      </c>
      <c r="D238" t="s">
        <v>7</v>
      </c>
      <c r="E238">
        <v>3.35</v>
      </c>
      <c r="F238">
        <v>98</v>
      </c>
      <c r="G238" t="s">
        <v>8</v>
      </c>
    </row>
    <row r="239" spans="1:8" x14ac:dyDescent="0.3">
      <c r="A239" t="s">
        <v>13</v>
      </c>
      <c r="B239">
        <v>10</v>
      </c>
      <c r="C239">
        <v>10.5</v>
      </c>
      <c r="D239" t="s">
        <v>7</v>
      </c>
      <c r="E239">
        <v>2</v>
      </c>
      <c r="F239">
        <v>96</v>
      </c>
      <c r="G239" t="s">
        <v>8</v>
      </c>
    </row>
    <row r="240" spans="1:8" x14ac:dyDescent="0.3">
      <c r="A240" t="s">
        <v>13</v>
      </c>
      <c r="B240">
        <v>10</v>
      </c>
      <c r="C240">
        <v>10.5</v>
      </c>
      <c r="D240" t="s">
        <v>7</v>
      </c>
      <c r="E240">
        <v>1.18</v>
      </c>
      <c r="F240">
        <v>91</v>
      </c>
      <c r="G240" t="s">
        <v>8</v>
      </c>
    </row>
    <row r="241" spans="1:8" x14ac:dyDescent="0.3">
      <c r="A241" t="s">
        <v>13</v>
      </c>
      <c r="B241">
        <v>10</v>
      </c>
      <c r="C241">
        <v>10.5</v>
      </c>
      <c r="D241" t="s">
        <v>7</v>
      </c>
      <c r="E241">
        <v>0.6</v>
      </c>
      <c r="F241">
        <v>81</v>
      </c>
      <c r="G241" t="s">
        <v>8</v>
      </c>
    </row>
    <row r="242" spans="1:8" x14ac:dyDescent="0.3">
      <c r="A242" t="s">
        <v>13</v>
      </c>
      <c r="B242">
        <v>10</v>
      </c>
      <c r="C242">
        <v>10.5</v>
      </c>
      <c r="D242" t="s">
        <v>7</v>
      </c>
      <c r="E242">
        <v>0.42499999999999999</v>
      </c>
      <c r="F242">
        <v>77</v>
      </c>
      <c r="G242" t="s">
        <v>8</v>
      </c>
    </row>
    <row r="243" spans="1:8" x14ac:dyDescent="0.3">
      <c r="A243" t="s">
        <v>13</v>
      </c>
      <c r="B243">
        <v>10</v>
      </c>
      <c r="C243">
        <v>10.5</v>
      </c>
      <c r="D243" t="s">
        <v>7</v>
      </c>
      <c r="E243">
        <v>0.3</v>
      </c>
      <c r="F243">
        <v>72</v>
      </c>
      <c r="G243" t="s">
        <v>8</v>
      </c>
    </row>
    <row r="244" spans="1:8" x14ac:dyDescent="0.3">
      <c r="A244" t="s">
        <v>13</v>
      </c>
      <c r="B244">
        <v>10</v>
      </c>
      <c r="C244">
        <v>10.5</v>
      </c>
      <c r="D244" t="s">
        <v>7</v>
      </c>
      <c r="E244">
        <v>0.21199999999999999</v>
      </c>
      <c r="F244">
        <v>68</v>
      </c>
      <c r="G244" t="s">
        <v>8</v>
      </c>
    </row>
    <row r="245" spans="1:8" x14ac:dyDescent="0.3">
      <c r="A245" t="s">
        <v>13</v>
      </c>
      <c r="B245">
        <v>10</v>
      </c>
      <c r="C245">
        <v>10.5</v>
      </c>
      <c r="D245" t="s">
        <v>7</v>
      </c>
      <c r="E245">
        <v>0.15</v>
      </c>
      <c r="F245">
        <v>63</v>
      </c>
      <c r="G245" t="s">
        <v>8</v>
      </c>
    </row>
    <row r="246" spans="1:8" ht="15" thickBot="1" x14ac:dyDescent="0.35">
      <c r="A246" s="2" t="s">
        <v>13</v>
      </c>
      <c r="B246" s="2">
        <v>10</v>
      </c>
      <c r="C246" s="2">
        <v>10.5</v>
      </c>
      <c r="D246" s="2" t="s">
        <v>7</v>
      </c>
      <c r="E246" s="2">
        <v>6.3E-2</v>
      </c>
      <c r="F246" s="2">
        <v>53</v>
      </c>
      <c r="G246" s="2" t="s">
        <v>8</v>
      </c>
      <c r="H246" s="2"/>
    </row>
    <row r="247" spans="1:8" x14ac:dyDescent="0.3">
      <c r="A247" t="s">
        <v>14</v>
      </c>
      <c r="B247">
        <v>1</v>
      </c>
      <c r="C247" s="3">
        <v>1.45</v>
      </c>
      <c r="D247" t="s">
        <v>7</v>
      </c>
      <c r="E247">
        <v>125</v>
      </c>
      <c r="F247">
        <v>100</v>
      </c>
      <c r="G247" t="s">
        <v>8</v>
      </c>
      <c r="H247" t="s">
        <v>46</v>
      </c>
    </row>
    <row r="248" spans="1:8" x14ac:dyDescent="0.3">
      <c r="A248" t="s">
        <v>14</v>
      </c>
      <c r="B248">
        <v>1</v>
      </c>
      <c r="C248">
        <v>1.45</v>
      </c>
      <c r="D248" t="s">
        <v>7</v>
      </c>
      <c r="E248">
        <v>75</v>
      </c>
      <c r="F248">
        <v>100</v>
      </c>
      <c r="G248" t="s">
        <v>8</v>
      </c>
    </row>
    <row r="249" spans="1:8" x14ac:dyDescent="0.3">
      <c r="A249" t="s">
        <v>14</v>
      </c>
      <c r="B249">
        <v>1</v>
      </c>
      <c r="C249">
        <v>1.45</v>
      </c>
      <c r="D249" t="s">
        <v>7</v>
      </c>
      <c r="E249">
        <v>63</v>
      </c>
      <c r="F249">
        <v>100</v>
      </c>
      <c r="G249" t="s">
        <v>8</v>
      </c>
    </row>
    <row r="250" spans="1:8" x14ac:dyDescent="0.3">
      <c r="A250" t="s">
        <v>14</v>
      </c>
      <c r="B250">
        <v>1</v>
      </c>
      <c r="C250">
        <v>1.45</v>
      </c>
      <c r="D250" t="s">
        <v>7</v>
      </c>
      <c r="E250">
        <v>50</v>
      </c>
      <c r="F250">
        <v>100</v>
      </c>
      <c r="G250" t="s">
        <v>8</v>
      </c>
    </row>
    <row r="251" spans="1:8" x14ac:dyDescent="0.3">
      <c r="A251" t="s">
        <v>14</v>
      </c>
      <c r="B251">
        <v>1</v>
      </c>
      <c r="C251">
        <v>1.45</v>
      </c>
      <c r="D251" t="s">
        <v>7</v>
      </c>
      <c r="E251">
        <v>37.5</v>
      </c>
      <c r="F251">
        <v>100</v>
      </c>
      <c r="G251" t="s">
        <v>8</v>
      </c>
    </row>
    <row r="252" spans="1:8" x14ac:dyDescent="0.3">
      <c r="A252" t="s">
        <v>14</v>
      </c>
      <c r="B252">
        <v>1</v>
      </c>
      <c r="C252">
        <v>1.45</v>
      </c>
      <c r="D252" t="s">
        <v>7</v>
      </c>
      <c r="E252">
        <v>30</v>
      </c>
      <c r="F252">
        <v>100</v>
      </c>
      <c r="G252" t="s">
        <v>8</v>
      </c>
    </row>
    <row r="253" spans="1:8" x14ac:dyDescent="0.3">
      <c r="A253" t="s">
        <v>14</v>
      </c>
      <c r="B253">
        <v>1</v>
      </c>
      <c r="C253">
        <v>1.45</v>
      </c>
      <c r="D253" t="s">
        <v>7</v>
      </c>
      <c r="E253">
        <v>28</v>
      </c>
      <c r="F253">
        <v>98</v>
      </c>
      <c r="G253" t="s">
        <v>8</v>
      </c>
    </row>
    <row r="254" spans="1:8" x14ac:dyDescent="0.3">
      <c r="A254" t="s">
        <v>14</v>
      </c>
      <c r="B254">
        <v>1</v>
      </c>
      <c r="C254">
        <v>1.45</v>
      </c>
      <c r="D254" t="s">
        <v>7</v>
      </c>
      <c r="E254">
        <v>20</v>
      </c>
      <c r="F254">
        <v>96</v>
      </c>
      <c r="G254" t="s">
        <v>8</v>
      </c>
    </row>
    <row r="255" spans="1:8" x14ac:dyDescent="0.3">
      <c r="A255" t="s">
        <v>14</v>
      </c>
      <c r="B255">
        <v>1</v>
      </c>
      <c r="C255">
        <v>1.45</v>
      </c>
      <c r="D255" t="s">
        <v>7</v>
      </c>
      <c r="E255">
        <v>14</v>
      </c>
      <c r="F255">
        <v>91</v>
      </c>
      <c r="G255" t="s">
        <v>8</v>
      </c>
    </row>
    <row r="256" spans="1:8" x14ac:dyDescent="0.3">
      <c r="A256" t="s">
        <v>14</v>
      </c>
      <c r="B256">
        <v>1</v>
      </c>
      <c r="C256">
        <v>1.45</v>
      </c>
      <c r="D256" t="s">
        <v>7</v>
      </c>
      <c r="E256">
        <v>10</v>
      </c>
      <c r="F256">
        <v>88</v>
      </c>
      <c r="G256" t="s">
        <v>8</v>
      </c>
    </row>
    <row r="257" spans="1:8" x14ac:dyDescent="0.3">
      <c r="A257" t="s">
        <v>14</v>
      </c>
      <c r="B257">
        <v>1</v>
      </c>
      <c r="C257">
        <v>1.45</v>
      </c>
      <c r="D257" t="s">
        <v>7</v>
      </c>
      <c r="E257">
        <v>6.3</v>
      </c>
      <c r="F257">
        <v>85</v>
      </c>
      <c r="G257" t="s">
        <v>8</v>
      </c>
    </row>
    <row r="258" spans="1:8" x14ac:dyDescent="0.3">
      <c r="A258" t="s">
        <v>14</v>
      </c>
      <c r="B258">
        <v>1</v>
      </c>
      <c r="C258">
        <v>1.45</v>
      </c>
      <c r="D258" t="s">
        <v>7</v>
      </c>
      <c r="E258">
        <v>5</v>
      </c>
      <c r="F258">
        <v>83</v>
      </c>
      <c r="G258" t="s">
        <v>8</v>
      </c>
    </row>
    <row r="259" spans="1:8" x14ac:dyDescent="0.3">
      <c r="A259" t="s">
        <v>14</v>
      </c>
      <c r="B259">
        <v>1</v>
      </c>
      <c r="C259">
        <v>1.45</v>
      </c>
      <c r="D259" t="s">
        <v>7</v>
      </c>
      <c r="E259">
        <v>3.35</v>
      </c>
      <c r="F259">
        <v>80</v>
      </c>
      <c r="G259" t="s">
        <v>8</v>
      </c>
    </row>
    <row r="260" spans="1:8" x14ac:dyDescent="0.3">
      <c r="A260" t="s">
        <v>14</v>
      </c>
      <c r="B260">
        <v>1</v>
      </c>
      <c r="C260">
        <v>1.45</v>
      </c>
      <c r="D260" t="s">
        <v>7</v>
      </c>
      <c r="E260">
        <v>2</v>
      </c>
      <c r="F260">
        <v>76</v>
      </c>
      <c r="G260" t="s">
        <v>8</v>
      </c>
    </row>
    <row r="261" spans="1:8" x14ac:dyDescent="0.3">
      <c r="A261" t="s">
        <v>14</v>
      </c>
      <c r="B261">
        <v>1</v>
      </c>
      <c r="C261">
        <v>1.45</v>
      </c>
      <c r="D261" t="s">
        <v>7</v>
      </c>
      <c r="E261">
        <v>1.18</v>
      </c>
      <c r="F261">
        <v>70</v>
      </c>
      <c r="G261" t="s">
        <v>8</v>
      </c>
    </row>
    <row r="262" spans="1:8" x14ac:dyDescent="0.3">
      <c r="A262" t="s">
        <v>14</v>
      </c>
      <c r="B262">
        <v>1</v>
      </c>
      <c r="C262">
        <v>1.45</v>
      </c>
      <c r="D262" t="s">
        <v>7</v>
      </c>
      <c r="E262">
        <v>0.6</v>
      </c>
      <c r="F262">
        <v>63</v>
      </c>
      <c r="G262" t="s">
        <v>8</v>
      </c>
    </row>
    <row r="263" spans="1:8" x14ac:dyDescent="0.3">
      <c r="A263" t="s">
        <v>14</v>
      </c>
      <c r="B263">
        <v>1</v>
      </c>
      <c r="C263">
        <v>1.45</v>
      </c>
      <c r="D263" t="s">
        <v>7</v>
      </c>
      <c r="E263">
        <v>0.42499999999999999</v>
      </c>
      <c r="F263">
        <v>60</v>
      </c>
      <c r="G263" t="s">
        <v>8</v>
      </c>
    </row>
    <row r="264" spans="1:8" x14ac:dyDescent="0.3">
      <c r="A264" t="s">
        <v>14</v>
      </c>
      <c r="B264">
        <v>1</v>
      </c>
      <c r="C264">
        <v>1.45</v>
      </c>
      <c r="D264" t="s">
        <v>7</v>
      </c>
      <c r="E264">
        <v>0.3</v>
      </c>
      <c r="F264">
        <v>57</v>
      </c>
      <c r="G264" t="s">
        <v>8</v>
      </c>
    </row>
    <row r="265" spans="1:8" x14ac:dyDescent="0.3">
      <c r="A265" t="s">
        <v>14</v>
      </c>
      <c r="B265">
        <v>1</v>
      </c>
      <c r="C265">
        <v>1.45</v>
      </c>
      <c r="D265" t="s">
        <v>7</v>
      </c>
      <c r="E265">
        <v>0.21199999999999999</v>
      </c>
      <c r="F265">
        <v>54</v>
      </c>
      <c r="G265" t="s">
        <v>8</v>
      </c>
    </row>
    <row r="266" spans="1:8" x14ac:dyDescent="0.3">
      <c r="A266" t="s">
        <v>14</v>
      </c>
      <c r="B266">
        <v>1</v>
      </c>
      <c r="C266">
        <v>1.45</v>
      </c>
      <c r="D266" t="s">
        <v>7</v>
      </c>
      <c r="E266">
        <v>0.15</v>
      </c>
      <c r="F266">
        <v>52</v>
      </c>
      <c r="G266" t="s">
        <v>8</v>
      </c>
    </row>
    <row r="267" spans="1:8" ht="15" thickBot="1" x14ac:dyDescent="0.35">
      <c r="A267" s="2" t="s">
        <v>14</v>
      </c>
      <c r="B267" s="2">
        <v>1</v>
      </c>
      <c r="C267" s="2">
        <v>1.45</v>
      </c>
      <c r="D267" s="2" t="s">
        <v>7</v>
      </c>
      <c r="E267" s="2">
        <v>6.3E-2</v>
      </c>
      <c r="F267" s="2">
        <v>48</v>
      </c>
      <c r="G267" s="2" t="s">
        <v>8</v>
      </c>
      <c r="H267" s="2"/>
    </row>
    <row r="268" spans="1:8" x14ac:dyDescent="0.3">
      <c r="A268" t="s">
        <v>14</v>
      </c>
      <c r="B268">
        <v>5</v>
      </c>
      <c r="C268" s="3">
        <v>5.45</v>
      </c>
      <c r="D268" t="s">
        <v>7</v>
      </c>
      <c r="E268">
        <v>125</v>
      </c>
      <c r="F268">
        <v>100</v>
      </c>
      <c r="G268" t="s">
        <v>8</v>
      </c>
      <c r="H268" t="s">
        <v>47</v>
      </c>
    </row>
    <row r="269" spans="1:8" x14ac:dyDescent="0.3">
      <c r="A269" t="s">
        <v>14</v>
      </c>
      <c r="B269">
        <v>5</v>
      </c>
      <c r="C269">
        <v>5.45</v>
      </c>
      <c r="D269" t="s">
        <v>7</v>
      </c>
      <c r="E269">
        <v>75</v>
      </c>
      <c r="F269">
        <v>100</v>
      </c>
      <c r="G269" t="s">
        <v>8</v>
      </c>
    </row>
    <row r="270" spans="1:8" x14ac:dyDescent="0.3">
      <c r="A270" t="s">
        <v>14</v>
      </c>
      <c r="B270">
        <v>5</v>
      </c>
      <c r="C270">
        <v>5.45</v>
      </c>
      <c r="D270" t="s">
        <v>7</v>
      </c>
      <c r="E270">
        <v>63</v>
      </c>
      <c r="F270">
        <v>100</v>
      </c>
      <c r="G270" t="s">
        <v>8</v>
      </c>
    </row>
    <row r="271" spans="1:8" x14ac:dyDescent="0.3">
      <c r="A271" t="s">
        <v>14</v>
      </c>
      <c r="B271">
        <v>5</v>
      </c>
      <c r="C271">
        <v>5.45</v>
      </c>
      <c r="D271" t="s">
        <v>7</v>
      </c>
      <c r="E271">
        <v>50</v>
      </c>
      <c r="F271">
        <v>100</v>
      </c>
      <c r="G271" t="s">
        <v>8</v>
      </c>
    </row>
    <row r="272" spans="1:8" x14ac:dyDescent="0.3">
      <c r="A272" t="s">
        <v>14</v>
      </c>
      <c r="B272">
        <v>5</v>
      </c>
      <c r="C272">
        <v>5.45</v>
      </c>
      <c r="D272" t="s">
        <v>7</v>
      </c>
      <c r="E272">
        <v>37.5</v>
      </c>
      <c r="F272">
        <v>100</v>
      </c>
      <c r="G272" t="s">
        <v>8</v>
      </c>
    </row>
    <row r="273" spans="1:8" x14ac:dyDescent="0.3">
      <c r="A273" t="s">
        <v>14</v>
      </c>
      <c r="B273">
        <v>5</v>
      </c>
      <c r="C273">
        <v>5.45</v>
      </c>
      <c r="D273" t="s">
        <v>7</v>
      </c>
      <c r="E273">
        <v>30</v>
      </c>
      <c r="F273">
        <v>100</v>
      </c>
      <c r="G273" t="s">
        <v>8</v>
      </c>
    </row>
    <row r="274" spans="1:8" x14ac:dyDescent="0.3">
      <c r="A274" t="s">
        <v>14</v>
      </c>
      <c r="B274">
        <v>5</v>
      </c>
      <c r="C274">
        <v>5.45</v>
      </c>
      <c r="D274" t="s">
        <v>7</v>
      </c>
      <c r="E274">
        <v>28</v>
      </c>
      <c r="F274">
        <v>100</v>
      </c>
      <c r="G274" t="s">
        <v>8</v>
      </c>
    </row>
    <row r="275" spans="1:8" x14ac:dyDescent="0.3">
      <c r="A275" t="s">
        <v>14</v>
      </c>
      <c r="B275">
        <v>5</v>
      </c>
      <c r="C275">
        <v>5.45</v>
      </c>
      <c r="D275" t="s">
        <v>7</v>
      </c>
      <c r="E275">
        <v>20</v>
      </c>
      <c r="F275">
        <v>100</v>
      </c>
      <c r="G275" t="s">
        <v>8</v>
      </c>
    </row>
    <row r="276" spans="1:8" x14ac:dyDescent="0.3">
      <c r="A276" t="s">
        <v>14</v>
      </c>
      <c r="B276">
        <v>5</v>
      </c>
      <c r="C276">
        <v>5.45</v>
      </c>
      <c r="D276" t="s">
        <v>7</v>
      </c>
      <c r="E276">
        <v>14</v>
      </c>
      <c r="F276">
        <v>100</v>
      </c>
      <c r="G276" t="s">
        <v>8</v>
      </c>
    </row>
    <row r="277" spans="1:8" x14ac:dyDescent="0.3">
      <c r="A277" t="s">
        <v>14</v>
      </c>
      <c r="B277">
        <v>5</v>
      </c>
      <c r="C277">
        <v>5.45</v>
      </c>
      <c r="D277" t="s">
        <v>7</v>
      </c>
      <c r="E277">
        <v>10</v>
      </c>
      <c r="F277">
        <v>100</v>
      </c>
      <c r="G277" t="s">
        <v>8</v>
      </c>
    </row>
    <row r="278" spans="1:8" x14ac:dyDescent="0.3">
      <c r="A278" t="s">
        <v>14</v>
      </c>
      <c r="B278">
        <v>5</v>
      </c>
      <c r="C278">
        <v>5.45</v>
      </c>
      <c r="D278" t="s">
        <v>7</v>
      </c>
      <c r="E278">
        <v>6.3</v>
      </c>
      <c r="F278">
        <v>99</v>
      </c>
      <c r="G278" t="s">
        <v>8</v>
      </c>
    </row>
    <row r="279" spans="1:8" x14ac:dyDescent="0.3">
      <c r="A279" t="s">
        <v>14</v>
      </c>
      <c r="B279">
        <v>5</v>
      </c>
      <c r="C279">
        <v>5.45</v>
      </c>
      <c r="D279" t="s">
        <v>7</v>
      </c>
      <c r="E279">
        <v>5</v>
      </c>
      <c r="F279">
        <v>99</v>
      </c>
      <c r="G279" t="s">
        <v>8</v>
      </c>
    </row>
    <row r="280" spans="1:8" x14ac:dyDescent="0.3">
      <c r="A280" t="s">
        <v>14</v>
      </c>
      <c r="B280">
        <v>5</v>
      </c>
      <c r="C280">
        <v>5.45</v>
      </c>
      <c r="D280" t="s">
        <v>7</v>
      </c>
      <c r="E280">
        <v>3.35</v>
      </c>
      <c r="F280">
        <v>98</v>
      </c>
      <c r="G280" t="s">
        <v>8</v>
      </c>
    </row>
    <row r="281" spans="1:8" x14ac:dyDescent="0.3">
      <c r="A281" t="s">
        <v>14</v>
      </c>
      <c r="B281">
        <v>5</v>
      </c>
      <c r="C281">
        <v>5.45</v>
      </c>
      <c r="D281" t="s">
        <v>7</v>
      </c>
      <c r="E281">
        <v>2</v>
      </c>
      <c r="F281">
        <v>96</v>
      </c>
      <c r="G281" t="s">
        <v>8</v>
      </c>
    </row>
    <row r="282" spans="1:8" x14ac:dyDescent="0.3">
      <c r="A282" t="s">
        <v>14</v>
      </c>
      <c r="B282">
        <v>5</v>
      </c>
      <c r="C282">
        <v>5.45</v>
      </c>
      <c r="D282" t="s">
        <v>7</v>
      </c>
      <c r="E282">
        <v>1.18</v>
      </c>
      <c r="F282">
        <v>91</v>
      </c>
      <c r="G282" t="s">
        <v>8</v>
      </c>
    </row>
    <row r="283" spans="1:8" x14ac:dyDescent="0.3">
      <c r="A283" t="s">
        <v>14</v>
      </c>
      <c r="B283">
        <v>5</v>
      </c>
      <c r="C283">
        <v>5.45</v>
      </c>
      <c r="D283" t="s">
        <v>7</v>
      </c>
      <c r="E283">
        <v>0.6</v>
      </c>
      <c r="F283">
        <v>83</v>
      </c>
      <c r="G283" t="s">
        <v>8</v>
      </c>
    </row>
    <row r="284" spans="1:8" x14ac:dyDescent="0.3">
      <c r="A284" t="s">
        <v>14</v>
      </c>
      <c r="B284">
        <v>5</v>
      </c>
      <c r="C284">
        <v>5.45</v>
      </c>
      <c r="D284" t="s">
        <v>7</v>
      </c>
      <c r="E284">
        <v>0.42499999999999999</v>
      </c>
      <c r="F284">
        <v>81</v>
      </c>
      <c r="G284" t="s">
        <v>8</v>
      </c>
    </row>
    <row r="285" spans="1:8" x14ac:dyDescent="0.3">
      <c r="A285" t="s">
        <v>14</v>
      </c>
      <c r="B285">
        <v>5</v>
      </c>
      <c r="C285">
        <v>5.45</v>
      </c>
      <c r="D285" t="s">
        <v>7</v>
      </c>
      <c r="E285">
        <v>0.3</v>
      </c>
      <c r="F285">
        <v>79</v>
      </c>
      <c r="G285" t="s">
        <v>8</v>
      </c>
    </row>
    <row r="286" spans="1:8" x14ac:dyDescent="0.3">
      <c r="A286" t="s">
        <v>14</v>
      </c>
      <c r="B286">
        <v>5</v>
      </c>
      <c r="C286">
        <v>5.45</v>
      </c>
      <c r="D286" t="s">
        <v>7</v>
      </c>
      <c r="E286">
        <v>0.21199999999999999</v>
      </c>
      <c r="F286">
        <v>78</v>
      </c>
      <c r="G286" t="s">
        <v>8</v>
      </c>
    </row>
    <row r="287" spans="1:8" x14ac:dyDescent="0.3">
      <c r="A287" t="s">
        <v>14</v>
      </c>
      <c r="B287">
        <v>5</v>
      </c>
      <c r="C287">
        <v>5.45</v>
      </c>
      <c r="D287" t="s">
        <v>7</v>
      </c>
      <c r="E287">
        <v>0.15</v>
      </c>
      <c r="F287">
        <v>77</v>
      </c>
      <c r="G287" t="s">
        <v>8</v>
      </c>
    </row>
    <row r="288" spans="1:8" ht="15" thickBot="1" x14ac:dyDescent="0.35">
      <c r="A288" s="2" t="s">
        <v>14</v>
      </c>
      <c r="B288" s="2">
        <v>5</v>
      </c>
      <c r="C288" s="2">
        <v>5.45</v>
      </c>
      <c r="D288" s="2" t="s">
        <v>7</v>
      </c>
      <c r="E288" s="2">
        <v>6.3E-2</v>
      </c>
      <c r="F288" s="2">
        <v>76</v>
      </c>
      <c r="G288" s="2" t="s">
        <v>8</v>
      </c>
      <c r="H288" s="2"/>
    </row>
    <row r="289" spans="1:8" x14ac:dyDescent="0.3">
      <c r="A289" t="s">
        <v>14</v>
      </c>
      <c r="B289">
        <v>11.5</v>
      </c>
      <c r="C289" s="3">
        <v>11.95</v>
      </c>
      <c r="D289" t="s">
        <v>7</v>
      </c>
      <c r="E289">
        <v>125</v>
      </c>
      <c r="F289">
        <v>100</v>
      </c>
      <c r="G289" t="s">
        <v>8</v>
      </c>
      <c r="H289" t="s">
        <v>49</v>
      </c>
    </row>
    <row r="290" spans="1:8" x14ac:dyDescent="0.3">
      <c r="A290" t="s">
        <v>14</v>
      </c>
      <c r="B290">
        <v>11.5</v>
      </c>
      <c r="C290">
        <v>11.95</v>
      </c>
      <c r="D290" t="s">
        <v>7</v>
      </c>
      <c r="E290">
        <v>75</v>
      </c>
      <c r="F290">
        <v>100</v>
      </c>
      <c r="G290" t="s">
        <v>8</v>
      </c>
    </row>
    <row r="291" spans="1:8" x14ac:dyDescent="0.3">
      <c r="A291" t="s">
        <v>14</v>
      </c>
      <c r="B291">
        <v>11.5</v>
      </c>
      <c r="C291">
        <v>11.95</v>
      </c>
      <c r="D291" t="s">
        <v>7</v>
      </c>
      <c r="E291">
        <v>63</v>
      </c>
      <c r="F291">
        <v>100</v>
      </c>
      <c r="G291" t="s">
        <v>8</v>
      </c>
    </row>
    <row r="292" spans="1:8" x14ac:dyDescent="0.3">
      <c r="A292" t="s">
        <v>14</v>
      </c>
      <c r="B292">
        <v>11.5</v>
      </c>
      <c r="C292">
        <v>11.95</v>
      </c>
      <c r="D292" t="s">
        <v>7</v>
      </c>
      <c r="E292">
        <v>50</v>
      </c>
      <c r="F292">
        <v>100</v>
      </c>
      <c r="G292" t="s">
        <v>8</v>
      </c>
    </row>
    <row r="293" spans="1:8" x14ac:dyDescent="0.3">
      <c r="A293" t="s">
        <v>14</v>
      </c>
      <c r="B293">
        <v>11.5</v>
      </c>
      <c r="C293">
        <v>11.95</v>
      </c>
      <c r="D293" t="s">
        <v>7</v>
      </c>
      <c r="E293">
        <v>37.5</v>
      </c>
      <c r="F293">
        <v>96</v>
      </c>
      <c r="G293" t="s">
        <v>8</v>
      </c>
    </row>
    <row r="294" spans="1:8" x14ac:dyDescent="0.3">
      <c r="A294" t="s">
        <v>14</v>
      </c>
      <c r="B294">
        <v>11.5</v>
      </c>
      <c r="C294">
        <v>11.95</v>
      </c>
      <c r="D294" t="s">
        <v>7</v>
      </c>
      <c r="E294">
        <v>30</v>
      </c>
      <c r="F294">
        <v>100</v>
      </c>
      <c r="G294" t="s">
        <v>8</v>
      </c>
    </row>
    <row r="295" spans="1:8" x14ac:dyDescent="0.3">
      <c r="A295" t="s">
        <v>14</v>
      </c>
      <c r="B295">
        <v>11.5</v>
      </c>
      <c r="C295">
        <v>11.95</v>
      </c>
      <c r="D295" t="s">
        <v>7</v>
      </c>
      <c r="E295">
        <v>28</v>
      </c>
      <c r="F295">
        <v>96</v>
      </c>
      <c r="G295" t="s">
        <v>8</v>
      </c>
    </row>
    <row r="296" spans="1:8" x14ac:dyDescent="0.3">
      <c r="A296" t="s">
        <v>14</v>
      </c>
      <c r="B296">
        <v>11.5</v>
      </c>
      <c r="C296">
        <v>11.95</v>
      </c>
      <c r="D296" t="s">
        <v>7</v>
      </c>
      <c r="E296">
        <v>20</v>
      </c>
      <c r="F296">
        <v>96</v>
      </c>
      <c r="G296" t="s">
        <v>8</v>
      </c>
    </row>
    <row r="297" spans="1:8" x14ac:dyDescent="0.3">
      <c r="A297" t="s">
        <v>14</v>
      </c>
      <c r="B297">
        <v>11.5</v>
      </c>
      <c r="C297">
        <v>11.95</v>
      </c>
      <c r="D297" t="s">
        <v>7</v>
      </c>
      <c r="E297">
        <v>14</v>
      </c>
      <c r="F297">
        <v>96</v>
      </c>
      <c r="G297" t="s">
        <v>8</v>
      </c>
    </row>
    <row r="298" spans="1:8" x14ac:dyDescent="0.3">
      <c r="A298" t="s">
        <v>14</v>
      </c>
      <c r="B298">
        <v>11.5</v>
      </c>
      <c r="C298">
        <v>11.95</v>
      </c>
      <c r="D298" t="s">
        <v>7</v>
      </c>
      <c r="E298">
        <v>10</v>
      </c>
      <c r="F298">
        <v>96</v>
      </c>
      <c r="G298" t="s">
        <v>8</v>
      </c>
    </row>
    <row r="299" spans="1:8" x14ac:dyDescent="0.3">
      <c r="A299" t="s">
        <v>14</v>
      </c>
      <c r="B299">
        <v>11.5</v>
      </c>
      <c r="C299">
        <v>11.95</v>
      </c>
      <c r="D299" t="s">
        <v>7</v>
      </c>
      <c r="E299">
        <v>6.3</v>
      </c>
      <c r="F299">
        <v>95</v>
      </c>
      <c r="G299" t="s">
        <v>8</v>
      </c>
    </row>
    <row r="300" spans="1:8" x14ac:dyDescent="0.3">
      <c r="A300" t="s">
        <v>14</v>
      </c>
      <c r="B300">
        <v>11.5</v>
      </c>
      <c r="C300">
        <v>11.95</v>
      </c>
      <c r="D300" t="s">
        <v>7</v>
      </c>
      <c r="E300">
        <v>5</v>
      </c>
      <c r="F300">
        <v>95</v>
      </c>
      <c r="G300" t="s">
        <v>8</v>
      </c>
    </row>
    <row r="301" spans="1:8" x14ac:dyDescent="0.3">
      <c r="A301" t="s">
        <v>14</v>
      </c>
      <c r="B301">
        <v>11.5</v>
      </c>
      <c r="C301">
        <v>11.95</v>
      </c>
      <c r="D301" t="s">
        <v>7</v>
      </c>
      <c r="E301">
        <v>3.35</v>
      </c>
      <c r="F301">
        <v>94</v>
      </c>
      <c r="G301" t="s">
        <v>8</v>
      </c>
    </row>
    <row r="302" spans="1:8" x14ac:dyDescent="0.3">
      <c r="A302" t="s">
        <v>14</v>
      </c>
      <c r="B302">
        <v>11.5</v>
      </c>
      <c r="C302">
        <v>11.95</v>
      </c>
      <c r="D302" t="s">
        <v>7</v>
      </c>
      <c r="E302">
        <v>2</v>
      </c>
      <c r="F302">
        <v>92</v>
      </c>
      <c r="G302" t="s">
        <v>8</v>
      </c>
    </row>
    <row r="303" spans="1:8" x14ac:dyDescent="0.3">
      <c r="A303" t="s">
        <v>14</v>
      </c>
      <c r="B303">
        <v>11.5</v>
      </c>
      <c r="C303">
        <v>11.95</v>
      </c>
      <c r="D303" t="s">
        <v>7</v>
      </c>
      <c r="E303">
        <v>1.18</v>
      </c>
      <c r="F303">
        <v>81</v>
      </c>
      <c r="G303" t="s">
        <v>8</v>
      </c>
    </row>
    <row r="304" spans="1:8" x14ac:dyDescent="0.3">
      <c r="A304" t="s">
        <v>14</v>
      </c>
      <c r="B304">
        <v>11.5</v>
      </c>
      <c r="C304">
        <v>11.95</v>
      </c>
      <c r="D304" t="s">
        <v>7</v>
      </c>
      <c r="E304">
        <v>0.6</v>
      </c>
      <c r="F304">
        <v>55</v>
      </c>
      <c r="G304" t="s">
        <v>8</v>
      </c>
    </row>
    <row r="305" spans="1:8" x14ac:dyDescent="0.3">
      <c r="A305" t="s">
        <v>14</v>
      </c>
      <c r="B305">
        <v>11.5</v>
      </c>
      <c r="C305">
        <v>11.95</v>
      </c>
      <c r="D305" t="s">
        <v>7</v>
      </c>
      <c r="E305">
        <v>0.42499999999999999</v>
      </c>
      <c r="F305">
        <v>47</v>
      </c>
      <c r="G305" t="s">
        <v>8</v>
      </c>
    </row>
    <row r="306" spans="1:8" x14ac:dyDescent="0.3">
      <c r="A306" t="s">
        <v>14</v>
      </c>
      <c r="B306">
        <v>11.5</v>
      </c>
      <c r="C306">
        <v>11.95</v>
      </c>
      <c r="D306" t="s">
        <v>7</v>
      </c>
      <c r="E306">
        <v>0.3</v>
      </c>
      <c r="F306">
        <v>39</v>
      </c>
      <c r="G306" t="s">
        <v>8</v>
      </c>
    </row>
    <row r="307" spans="1:8" x14ac:dyDescent="0.3">
      <c r="A307" t="s">
        <v>14</v>
      </c>
      <c r="B307">
        <v>11.5</v>
      </c>
      <c r="C307">
        <v>11.95</v>
      </c>
      <c r="D307" t="s">
        <v>7</v>
      </c>
      <c r="E307">
        <v>0.21199999999999999</v>
      </c>
      <c r="F307">
        <v>34</v>
      </c>
      <c r="G307" t="s">
        <v>8</v>
      </c>
    </row>
    <row r="308" spans="1:8" x14ac:dyDescent="0.3">
      <c r="A308" t="s">
        <v>14</v>
      </c>
      <c r="B308">
        <v>11.5</v>
      </c>
      <c r="C308">
        <v>11.95</v>
      </c>
      <c r="D308" t="s">
        <v>7</v>
      </c>
      <c r="E308">
        <v>0.15</v>
      </c>
      <c r="F308">
        <v>30</v>
      </c>
      <c r="G308" t="s">
        <v>8</v>
      </c>
    </row>
    <row r="309" spans="1:8" ht="15" thickBot="1" x14ac:dyDescent="0.35">
      <c r="A309" s="2" t="s">
        <v>14</v>
      </c>
      <c r="B309" s="2">
        <v>11.5</v>
      </c>
      <c r="C309" s="2">
        <v>11.95</v>
      </c>
      <c r="D309" s="2" t="s">
        <v>7</v>
      </c>
      <c r="E309" s="2">
        <v>6.3E-2</v>
      </c>
      <c r="F309" s="2">
        <v>24</v>
      </c>
      <c r="G309" s="2" t="s">
        <v>8</v>
      </c>
      <c r="H309" s="2"/>
    </row>
    <row r="310" spans="1:8" x14ac:dyDescent="0.3">
      <c r="A310" t="s">
        <v>15</v>
      </c>
      <c r="B310">
        <v>0.4</v>
      </c>
      <c r="D310" t="s">
        <v>7</v>
      </c>
      <c r="E310">
        <v>125</v>
      </c>
      <c r="F310">
        <v>100</v>
      </c>
      <c r="G310" t="s">
        <v>8</v>
      </c>
      <c r="H310" t="s">
        <v>48</v>
      </c>
    </row>
    <row r="311" spans="1:8" x14ac:dyDescent="0.3">
      <c r="A311" t="s">
        <v>15</v>
      </c>
      <c r="B311">
        <v>0.4</v>
      </c>
      <c r="D311" t="s">
        <v>7</v>
      </c>
      <c r="E311">
        <v>75</v>
      </c>
      <c r="F311">
        <v>100</v>
      </c>
      <c r="G311" t="s">
        <v>8</v>
      </c>
    </row>
    <row r="312" spans="1:8" x14ac:dyDescent="0.3">
      <c r="A312" t="s">
        <v>15</v>
      </c>
      <c r="B312">
        <v>0.4</v>
      </c>
      <c r="D312" t="s">
        <v>7</v>
      </c>
      <c r="E312">
        <v>63</v>
      </c>
      <c r="F312">
        <v>100</v>
      </c>
      <c r="G312" t="s">
        <v>8</v>
      </c>
    </row>
    <row r="313" spans="1:8" x14ac:dyDescent="0.3">
      <c r="A313" t="s">
        <v>15</v>
      </c>
      <c r="B313">
        <v>0.4</v>
      </c>
      <c r="D313" t="s">
        <v>7</v>
      </c>
      <c r="E313">
        <v>50</v>
      </c>
      <c r="F313">
        <v>100</v>
      </c>
      <c r="G313" t="s">
        <v>8</v>
      </c>
    </row>
    <row r="314" spans="1:8" x14ac:dyDescent="0.3">
      <c r="A314" t="s">
        <v>15</v>
      </c>
      <c r="B314">
        <v>0.4</v>
      </c>
      <c r="D314" t="s">
        <v>7</v>
      </c>
      <c r="E314">
        <v>37.5</v>
      </c>
      <c r="F314">
        <v>80</v>
      </c>
      <c r="G314" t="s">
        <v>8</v>
      </c>
    </row>
    <row r="315" spans="1:8" x14ac:dyDescent="0.3">
      <c r="A315" t="s">
        <v>15</v>
      </c>
      <c r="B315">
        <v>0.4</v>
      </c>
      <c r="D315" t="s">
        <v>7</v>
      </c>
      <c r="E315">
        <v>30</v>
      </c>
      <c r="F315">
        <v>100</v>
      </c>
      <c r="G315" t="s">
        <v>8</v>
      </c>
    </row>
    <row r="316" spans="1:8" x14ac:dyDescent="0.3">
      <c r="A316" t="s">
        <v>15</v>
      </c>
      <c r="B316">
        <v>0.4</v>
      </c>
      <c r="D316" t="s">
        <v>7</v>
      </c>
      <c r="E316">
        <v>28</v>
      </c>
      <c r="F316">
        <v>60</v>
      </c>
      <c r="G316" t="s">
        <v>8</v>
      </c>
    </row>
    <row r="317" spans="1:8" x14ac:dyDescent="0.3">
      <c r="A317" t="s">
        <v>15</v>
      </c>
      <c r="B317">
        <v>0.4</v>
      </c>
      <c r="D317" t="s">
        <v>7</v>
      </c>
      <c r="E317">
        <v>20</v>
      </c>
      <c r="F317">
        <v>52</v>
      </c>
      <c r="G317" t="s">
        <v>8</v>
      </c>
    </row>
    <row r="318" spans="1:8" x14ac:dyDescent="0.3">
      <c r="A318" t="s">
        <v>15</v>
      </c>
      <c r="B318">
        <v>0.4</v>
      </c>
      <c r="D318" t="s">
        <v>7</v>
      </c>
      <c r="E318">
        <v>14</v>
      </c>
      <c r="F318">
        <v>44</v>
      </c>
      <c r="G318" t="s">
        <v>8</v>
      </c>
    </row>
    <row r="319" spans="1:8" x14ac:dyDescent="0.3">
      <c r="A319" t="s">
        <v>15</v>
      </c>
      <c r="B319">
        <v>0.4</v>
      </c>
      <c r="D319" t="s">
        <v>7</v>
      </c>
      <c r="E319">
        <v>10</v>
      </c>
      <c r="F319">
        <v>37</v>
      </c>
      <c r="G319" t="s">
        <v>8</v>
      </c>
    </row>
    <row r="320" spans="1:8" x14ac:dyDescent="0.3">
      <c r="A320" t="s">
        <v>15</v>
      </c>
      <c r="B320">
        <v>0.4</v>
      </c>
      <c r="D320" t="s">
        <v>7</v>
      </c>
      <c r="E320">
        <v>6.3</v>
      </c>
      <c r="F320">
        <v>32</v>
      </c>
      <c r="G320" t="s">
        <v>8</v>
      </c>
    </row>
    <row r="321" spans="1:8" x14ac:dyDescent="0.3">
      <c r="A321" t="s">
        <v>15</v>
      </c>
      <c r="B321">
        <v>0.4</v>
      </c>
      <c r="D321" t="s">
        <v>7</v>
      </c>
      <c r="E321">
        <v>5</v>
      </c>
      <c r="F321">
        <v>31</v>
      </c>
      <c r="G321" t="s">
        <v>8</v>
      </c>
    </row>
    <row r="322" spans="1:8" x14ac:dyDescent="0.3">
      <c r="A322" t="s">
        <v>15</v>
      </c>
      <c r="B322">
        <v>0.4</v>
      </c>
      <c r="D322" t="s">
        <v>7</v>
      </c>
      <c r="E322">
        <v>3.35</v>
      </c>
      <c r="F322">
        <v>29</v>
      </c>
      <c r="G322" t="s">
        <v>8</v>
      </c>
    </row>
    <row r="323" spans="1:8" x14ac:dyDescent="0.3">
      <c r="A323" t="s">
        <v>15</v>
      </c>
      <c r="B323">
        <v>0.4</v>
      </c>
      <c r="D323" t="s">
        <v>7</v>
      </c>
      <c r="E323">
        <v>2</v>
      </c>
      <c r="F323">
        <v>27</v>
      </c>
      <c r="G323" t="s">
        <v>8</v>
      </c>
    </row>
    <row r="324" spans="1:8" x14ac:dyDescent="0.3">
      <c r="A324" t="s">
        <v>15</v>
      </c>
      <c r="B324">
        <v>0.4</v>
      </c>
      <c r="D324" t="s">
        <v>7</v>
      </c>
      <c r="E324">
        <v>1.18</v>
      </c>
      <c r="F324">
        <v>24</v>
      </c>
      <c r="G324" t="s">
        <v>8</v>
      </c>
    </row>
    <row r="325" spans="1:8" x14ac:dyDescent="0.3">
      <c r="A325" t="s">
        <v>15</v>
      </c>
      <c r="B325">
        <v>0.4</v>
      </c>
      <c r="D325" t="s">
        <v>7</v>
      </c>
      <c r="E325">
        <v>0.6</v>
      </c>
      <c r="F325">
        <v>22</v>
      </c>
      <c r="G325" t="s">
        <v>8</v>
      </c>
    </row>
    <row r="326" spans="1:8" x14ac:dyDescent="0.3">
      <c r="A326" t="s">
        <v>15</v>
      </c>
      <c r="B326">
        <v>0.4</v>
      </c>
      <c r="D326" t="s">
        <v>7</v>
      </c>
      <c r="E326">
        <v>0.42499999999999999</v>
      </c>
      <c r="F326">
        <v>20</v>
      </c>
      <c r="G326" t="s">
        <v>8</v>
      </c>
    </row>
    <row r="327" spans="1:8" x14ac:dyDescent="0.3">
      <c r="A327" t="s">
        <v>15</v>
      </c>
      <c r="B327">
        <v>0.4</v>
      </c>
      <c r="D327" t="s">
        <v>7</v>
      </c>
      <c r="E327">
        <v>0.3</v>
      </c>
      <c r="F327">
        <v>18</v>
      </c>
      <c r="G327" t="s">
        <v>8</v>
      </c>
    </row>
    <row r="328" spans="1:8" x14ac:dyDescent="0.3">
      <c r="A328" t="s">
        <v>15</v>
      </c>
      <c r="B328">
        <v>0.4</v>
      </c>
      <c r="D328" t="s">
        <v>7</v>
      </c>
      <c r="E328">
        <v>0.21199999999999999</v>
      </c>
      <c r="F328">
        <v>17</v>
      </c>
      <c r="G328" t="s">
        <v>8</v>
      </c>
    </row>
    <row r="329" spans="1:8" x14ac:dyDescent="0.3">
      <c r="A329" t="s">
        <v>15</v>
      </c>
      <c r="B329">
        <v>0.4</v>
      </c>
      <c r="D329" t="s">
        <v>7</v>
      </c>
      <c r="E329">
        <v>0.15</v>
      </c>
      <c r="F329">
        <v>16</v>
      </c>
      <c r="G329" t="s">
        <v>8</v>
      </c>
    </row>
    <row r="330" spans="1:8" ht="15" thickBot="1" x14ac:dyDescent="0.35">
      <c r="A330" s="2" t="s">
        <v>15</v>
      </c>
      <c r="B330" s="2">
        <v>0.4</v>
      </c>
      <c r="C330" s="2"/>
      <c r="D330" s="2" t="s">
        <v>7</v>
      </c>
      <c r="E330" s="2">
        <v>6.3E-2</v>
      </c>
      <c r="F330" s="2">
        <v>14</v>
      </c>
      <c r="G330" s="2" t="s">
        <v>8</v>
      </c>
      <c r="H330" s="2"/>
    </row>
    <row r="331" spans="1:8" x14ac:dyDescent="0.3">
      <c r="A331" t="s">
        <v>15</v>
      </c>
      <c r="B331">
        <v>2.8</v>
      </c>
      <c r="D331" t="s">
        <v>7</v>
      </c>
      <c r="E331">
        <v>2</v>
      </c>
      <c r="F331">
        <v>100</v>
      </c>
      <c r="G331" t="s">
        <v>8</v>
      </c>
    </row>
    <row r="332" spans="1:8" x14ac:dyDescent="0.3">
      <c r="A332" t="s">
        <v>15</v>
      </c>
      <c r="B332">
        <v>2.8</v>
      </c>
      <c r="D332" t="s">
        <v>7</v>
      </c>
      <c r="E332">
        <v>0.6</v>
      </c>
      <c r="F332">
        <v>100</v>
      </c>
      <c r="G332" t="s">
        <v>8</v>
      </c>
    </row>
    <row r="333" spans="1:8" x14ac:dyDescent="0.3">
      <c r="A333" t="s">
        <v>15</v>
      </c>
      <c r="B333">
        <v>2.8</v>
      </c>
      <c r="D333" t="s">
        <v>7</v>
      </c>
      <c r="E333">
        <v>0.21199999999999999</v>
      </c>
      <c r="F333">
        <v>98</v>
      </c>
      <c r="G333" t="s">
        <v>8</v>
      </c>
    </row>
    <row r="334" spans="1:8" x14ac:dyDescent="0.3">
      <c r="A334" t="s">
        <v>15</v>
      </c>
      <c r="B334">
        <v>2.8</v>
      </c>
      <c r="D334" t="s">
        <v>7</v>
      </c>
      <c r="E334">
        <v>6.3E-2</v>
      </c>
      <c r="F334">
        <v>97</v>
      </c>
      <c r="G334" t="s">
        <v>8</v>
      </c>
    </row>
    <row r="335" spans="1:8" x14ac:dyDescent="0.3">
      <c r="A335" t="s">
        <v>15</v>
      </c>
      <c r="B335">
        <v>2.8</v>
      </c>
      <c r="D335" t="s">
        <v>7</v>
      </c>
      <c r="E335">
        <v>0.02</v>
      </c>
      <c r="F335">
        <v>41</v>
      </c>
      <c r="G335" t="s">
        <v>9</v>
      </c>
    </row>
    <row r="336" spans="1:8" x14ac:dyDescent="0.3">
      <c r="A336" t="s">
        <v>15</v>
      </c>
      <c r="B336">
        <v>2.8</v>
      </c>
      <c r="D336" t="s">
        <v>7</v>
      </c>
      <c r="E336">
        <v>6.0000000000000001E-3</v>
      </c>
      <c r="F336">
        <v>35</v>
      </c>
      <c r="G336" t="s">
        <v>9</v>
      </c>
    </row>
    <row r="337" spans="1:8" ht="15" thickBot="1" x14ac:dyDescent="0.35">
      <c r="A337" s="2" t="s">
        <v>15</v>
      </c>
      <c r="B337" s="2">
        <v>2.8</v>
      </c>
      <c r="C337" s="2"/>
      <c r="D337" s="2" t="s">
        <v>7</v>
      </c>
      <c r="E337" s="2">
        <v>2E-3</v>
      </c>
      <c r="F337" s="2">
        <v>31</v>
      </c>
      <c r="G337" s="2" t="s">
        <v>9</v>
      </c>
      <c r="H337" s="2"/>
    </row>
    <row r="338" spans="1:8" x14ac:dyDescent="0.3">
      <c r="A338" t="s">
        <v>16</v>
      </c>
      <c r="B338">
        <v>0.1</v>
      </c>
      <c r="D338" t="s">
        <v>7</v>
      </c>
      <c r="E338">
        <v>125</v>
      </c>
      <c r="F338">
        <v>100</v>
      </c>
      <c r="G338" t="s">
        <v>8</v>
      </c>
    </row>
    <row r="339" spans="1:8" x14ac:dyDescent="0.3">
      <c r="A339" t="s">
        <v>16</v>
      </c>
      <c r="B339">
        <v>0.1</v>
      </c>
      <c r="D339" t="s">
        <v>7</v>
      </c>
      <c r="E339">
        <v>75</v>
      </c>
      <c r="F339">
        <v>100</v>
      </c>
      <c r="G339" t="s">
        <v>8</v>
      </c>
    </row>
    <row r="340" spans="1:8" x14ac:dyDescent="0.3">
      <c r="A340" t="s">
        <v>16</v>
      </c>
      <c r="B340">
        <v>0.1</v>
      </c>
      <c r="D340" t="s">
        <v>7</v>
      </c>
      <c r="E340">
        <v>63</v>
      </c>
      <c r="F340">
        <v>100</v>
      </c>
      <c r="G340" t="s">
        <v>8</v>
      </c>
    </row>
    <row r="341" spans="1:8" x14ac:dyDescent="0.3">
      <c r="A341" t="s">
        <v>16</v>
      </c>
      <c r="B341">
        <v>0.1</v>
      </c>
      <c r="D341" t="s">
        <v>7</v>
      </c>
      <c r="E341">
        <v>50</v>
      </c>
      <c r="F341">
        <v>100</v>
      </c>
      <c r="G341" t="s">
        <v>8</v>
      </c>
    </row>
    <row r="342" spans="1:8" x14ac:dyDescent="0.3">
      <c r="A342" t="s">
        <v>16</v>
      </c>
      <c r="B342">
        <v>0.1</v>
      </c>
      <c r="D342" t="s">
        <v>7</v>
      </c>
      <c r="E342">
        <v>37.5</v>
      </c>
      <c r="F342">
        <v>100</v>
      </c>
      <c r="G342" t="s">
        <v>8</v>
      </c>
    </row>
    <row r="343" spans="1:8" x14ac:dyDescent="0.3">
      <c r="A343" t="s">
        <v>16</v>
      </c>
      <c r="B343">
        <v>0.1</v>
      </c>
      <c r="D343" t="s">
        <v>7</v>
      </c>
      <c r="E343">
        <v>30</v>
      </c>
      <c r="F343">
        <v>100</v>
      </c>
      <c r="G343" t="s">
        <v>8</v>
      </c>
    </row>
    <row r="344" spans="1:8" x14ac:dyDescent="0.3">
      <c r="A344" t="s">
        <v>16</v>
      </c>
      <c r="B344">
        <v>0.1</v>
      </c>
      <c r="D344" t="s">
        <v>7</v>
      </c>
      <c r="E344">
        <v>28</v>
      </c>
      <c r="F344">
        <v>100</v>
      </c>
      <c r="G344" t="s">
        <v>8</v>
      </c>
    </row>
    <row r="345" spans="1:8" x14ac:dyDescent="0.3">
      <c r="A345" t="s">
        <v>16</v>
      </c>
      <c r="B345">
        <v>0.1</v>
      </c>
      <c r="D345" t="s">
        <v>7</v>
      </c>
      <c r="E345">
        <v>20</v>
      </c>
      <c r="F345">
        <v>94</v>
      </c>
      <c r="G345" t="s">
        <v>8</v>
      </c>
    </row>
    <row r="346" spans="1:8" x14ac:dyDescent="0.3">
      <c r="A346" t="s">
        <v>16</v>
      </c>
      <c r="B346">
        <v>0.1</v>
      </c>
      <c r="D346" t="s">
        <v>7</v>
      </c>
      <c r="E346">
        <v>14</v>
      </c>
      <c r="F346">
        <v>86</v>
      </c>
      <c r="G346" t="s">
        <v>8</v>
      </c>
    </row>
    <row r="347" spans="1:8" x14ac:dyDescent="0.3">
      <c r="A347" t="s">
        <v>16</v>
      </c>
      <c r="B347">
        <v>0.1</v>
      </c>
      <c r="D347" t="s">
        <v>7</v>
      </c>
      <c r="E347">
        <v>10</v>
      </c>
      <c r="F347">
        <v>82</v>
      </c>
      <c r="G347" t="s">
        <v>8</v>
      </c>
    </row>
    <row r="348" spans="1:8" x14ac:dyDescent="0.3">
      <c r="A348" t="s">
        <v>16</v>
      </c>
      <c r="B348">
        <v>0.1</v>
      </c>
      <c r="D348" t="s">
        <v>7</v>
      </c>
      <c r="E348">
        <v>6.3</v>
      </c>
      <c r="F348">
        <v>77</v>
      </c>
      <c r="G348" t="s">
        <v>8</v>
      </c>
    </row>
    <row r="349" spans="1:8" x14ac:dyDescent="0.3">
      <c r="A349" t="s">
        <v>16</v>
      </c>
      <c r="B349">
        <v>0.1</v>
      </c>
      <c r="D349" t="s">
        <v>7</v>
      </c>
      <c r="E349">
        <v>5</v>
      </c>
      <c r="F349">
        <v>75</v>
      </c>
      <c r="G349" t="s">
        <v>8</v>
      </c>
    </row>
    <row r="350" spans="1:8" x14ac:dyDescent="0.3">
      <c r="A350" t="s">
        <v>16</v>
      </c>
      <c r="B350">
        <v>0.1</v>
      </c>
      <c r="D350" t="s">
        <v>7</v>
      </c>
      <c r="E350">
        <v>3.35</v>
      </c>
      <c r="F350">
        <v>73</v>
      </c>
      <c r="G350" t="s">
        <v>8</v>
      </c>
    </row>
    <row r="351" spans="1:8" x14ac:dyDescent="0.3">
      <c r="A351" t="s">
        <v>16</v>
      </c>
      <c r="B351">
        <v>0.1</v>
      </c>
      <c r="D351" t="s">
        <v>7</v>
      </c>
      <c r="E351">
        <v>2</v>
      </c>
      <c r="F351">
        <v>70</v>
      </c>
      <c r="G351" t="s">
        <v>8</v>
      </c>
    </row>
    <row r="352" spans="1:8" x14ac:dyDescent="0.3">
      <c r="A352" t="s">
        <v>16</v>
      </c>
      <c r="B352">
        <v>0.1</v>
      </c>
      <c r="D352" t="s">
        <v>7</v>
      </c>
      <c r="E352">
        <v>1.18</v>
      </c>
      <c r="F352">
        <v>67</v>
      </c>
      <c r="G352" t="s">
        <v>8</v>
      </c>
    </row>
    <row r="353" spans="1:8" x14ac:dyDescent="0.3">
      <c r="A353" t="s">
        <v>16</v>
      </c>
      <c r="B353">
        <v>0.1</v>
      </c>
      <c r="D353" t="s">
        <v>7</v>
      </c>
      <c r="E353">
        <v>0.6</v>
      </c>
      <c r="F353">
        <v>61</v>
      </c>
      <c r="G353" t="s">
        <v>8</v>
      </c>
    </row>
    <row r="354" spans="1:8" x14ac:dyDescent="0.3">
      <c r="A354" t="s">
        <v>16</v>
      </c>
      <c r="B354">
        <v>0.1</v>
      </c>
      <c r="D354" t="s">
        <v>7</v>
      </c>
      <c r="E354">
        <v>0.42499999999999999</v>
      </c>
      <c r="F354">
        <v>57</v>
      </c>
      <c r="G354" t="s">
        <v>8</v>
      </c>
    </row>
    <row r="355" spans="1:8" x14ac:dyDescent="0.3">
      <c r="A355" t="s">
        <v>16</v>
      </c>
      <c r="B355">
        <v>0.1</v>
      </c>
      <c r="D355" t="s">
        <v>7</v>
      </c>
      <c r="E355">
        <v>0.3</v>
      </c>
      <c r="F355">
        <v>51</v>
      </c>
      <c r="G355" t="s">
        <v>8</v>
      </c>
    </row>
    <row r="356" spans="1:8" x14ac:dyDescent="0.3">
      <c r="A356" t="s">
        <v>16</v>
      </c>
      <c r="B356">
        <v>0.1</v>
      </c>
      <c r="D356" t="s">
        <v>7</v>
      </c>
      <c r="E356">
        <v>0.21199999999999999</v>
      </c>
      <c r="F356">
        <v>45</v>
      </c>
      <c r="G356" t="s">
        <v>8</v>
      </c>
    </row>
    <row r="357" spans="1:8" x14ac:dyDescent="0.3">
      <c r="A357" t="s">
        <v>16</v>
      </c>
      <c r="B357">
        <v>0.1</v>
      </c>
      <c r="D357" t="s">
        <v>7</v>
      </c>
      <c r="E357">
        <v>0.15</v>
      </c>
      <c r="F357">
        <v>38</v>
      </c>
      <c r="G357" t="s">
        <v>8</v>
      </c>
    </row>
    <row r="358" spans="1:8" ht="15" thickBot="1" x14ac:dyDescent="0.35">
      <c r="A358" s="2" t="s">
        <v>16</v>
      </c>
      <c r="B358" s="2">
        <v>0.1</v>
      </c>
      <c r="C358" s="2"/>
      <c r="D358" s="2" t="s">
        <v>7</v>
      </c>
      <c r="E358" s="2">
        <v>6.3E-2</v>
      </c>
      <c r="F358" s="2">
        <v>31</v>
      </c>
      <c r="G358" s="2" t="s">
        <v>8</v>
      </c>
      <c r="H358" s="2"/>
    </row>
    <row r="359" spans="1:8" x14ac:dyDescent="0.3">
      <c r="A359" t="s">
        <v>17</v>
      </c>
      <c r="B359">
        <v>0.5</v>
      </c>
      <c r="C359">
        <v>0.6</v>
      </c>
      <c r="D359" t="s">
        <v>7</v>
      </c>
      <c r="E359">
        <v>125</v>
      </c>
      <c r="F359">
        <v>100</v>
      </c>
      <c r="G359" t="s">
        <v>8</v>
      </c>
      <c r="H359" t="s">
        <v>51</v>
      </c>
    </row>
    <row r="360" spans="1:8" x14ac:dyDescent="0.3">
      <c r="A360" t="s">
        <v>17</v>
      </c>
      <c r="B360">
        <v>0.5</v>
      </c>
      <c r="C360">
        <v>0.6</v>
      </c>
      <c r="D360" t="s">
        <v>7</v>
      </c>
      <c r="E360">
        <v>75</v>
      </c>
      <c r="F360">
        <v>100</v>
      </c>
      <c r="G360" t="s">
        <v>8</v>
      </c>
    </row>
    <row r="361" spans="1:8" x14ac:dyDescent="0.3">
      <c r="A361" t="s">
        <v>17</v>
      </c>
      <c r="B361">
        <v>0.5</v>
      </c>
      <c r="C361">
        <v>0.6</v>
      </c>
      <c r="D361" t="s">
        <v>7</v>
      </c>
      <c r="E361">
        <v>63</v>
      </c>
      <c r="F361">
        <v>100</v>
      </c>
      <c r="G361" t="s">
        <v>8</v>
      </c>
    </row>
    <row r="362" spans="1:8" x14ac:dyDescent="0.3">
      <c r="A362" t="s">
        <v>17</v>
      </c>
      <c r="B362">
        <v>0.5</v>
      </c>
      <c r="C362">
        <v>0.6</v>
      </c>
      <c r="D362" t="s">
        <v>7</v>
      </c>
      <c r="E362">
        <v>50</v>
      </c>
      <c r="F362">
        <v>100</v>
      </c>
      <c r="G362" t="s">
        <v>8</v>
      </c>
    </row>
    <row r="363" spans="1:8" x14ac:dyDescent="0.3">
      <c r="A363" t="s">
        <v>17</v>
      </c>
      <c r="B363">
        <v>0.5</v>
      </c>
      <c r="C363">
        <v>0.6</v>
      </c>
      <c r="D363" t="s">
        <v>7</v>
      </c>
      <c r="E363">
        <v>37.5</v>
      </c>
      <c r="F363">
        <v>100</v>
      </c>
      <c r="G363" t="s">
        <v>8</v>
      </c>
    </row>
    <row r="364" spans="1:8" x14ac:dyDescent="0.3">
      <c r="A364" t="s">
        <v>17</v>
      </c>
      <c r="B364">
        <v>0.5</v>
      </c>
      <c r="C364">
        <v>0.6</v>
      </c>
      <c r="D364" t="s">
        <v>7</v>
      </c>
      <c r="E364">
        <v>30</v>
      </c>
      <c r="F364">
        <v>100</v>
      </c>
      <c r="G364" t="s">
        <v>8</v>
      </c>
    </row>
    <row r="365" spans="1:8" x14ac:dyDescent="0.3">
      <c r="A365" t="s">
        <v>17</v>
      </c>
      <c r="B365">
        <v>0.5</v>
      </c>
      <c r="C365">
        <v>0.6</v>
      </c>
      <c r="D365" t="s">
        <v>7</v>
      </c>
      <c r="E365">
        <v>28</v>
      </c>
      <c r="F365">
        <v>100</v>
      </c>
      <c r="G365" t="s">
        <v>8</v>
      </c>
    </row>
    <row r="366" spans="1:8" x14ac:dyDescent="0.3">
      <c r="A366" t="s">
        <v>17</v>
      </c>
      <c r="B366">
        <v>0.5</v>
      </c>
      <c r="C366">
        <v>0.6</v>
      </c>
      <c r="D366" t="s">
        <v>7</v>
      </c>
      <c r="E366">
        <v>20</v>
      </c>
      <c r="F366">
        <v>96</v>
      </c>
      <c r="G366" t="s">
        <v>8</v>
      </c>
    </row>
    <row r="367" spans="1:8" x14ac:dyDescent="0.3">
      <c r="A367" t="s">
        <v>17</v>
      </c>
      <c r="B367">
        <v>0.5</v>
      </c>
      <c r="C367">
        <v>0.6</v>
      </c>
      <c r="D367" t="s">
        <v>7</v>
      </c>
      <c r="E367">
        <v>14</v>
      </c>
      <c r="F367">
        <v>94</v>
      </c>
      <c r="G367" t="s">
        <v>8</v>
      </c>
    </row>
    <row r="368" spans="1:8" x14ac:dyDescent="0.3">
      <c r="A368" t="s">
        <v>17</v>
      </c>
      <c r="B368">
        <v>0.5</v>
      </c>
      <c r="C368">
        <v>0.6</v>
      </c>
      <c r="D368" t="s">
        <v>7</v>
      </c>
      <c r="E368">
        <v>10</v>
      </c>
      <c r="F368">
        <v>94</v>
      </c>
      <c r="G368" t="s">
        <v>8</v>
      </c>
    </row>
    <row r="369" spans="1:8" x14ac:dyDescent="0.3">
      <c r="A369" t="s">
        <v>17</v>
      </c>
      <c r="B369">
        <v>0.5</v>
      </c>
      <c r="C369">
        <v>0.6</v>
      </c>
      <c r="D369" t="s">
        <v>7</v>
      </c>
      <c r="E369">
        <v>6.3</v>
      </c>
      <c r="F369">
        <v>92</v>
      </c>
      <c r="G369" t="s">
        <v>8</v>
      </c>
    </row>
    <row r="370" spans="1:8" x14ac:dyDescent="0.3">
      <c r="A370" t="s">
        <v>17</v>
      </c>
      <c r="B370">
        <v>0.5</v>
      </c>
      <c r="C370">
        <v>0.6</v>
      </c>
      <c r="D370" t="s">
        <v>7</v>
      </c>
      <c r="E370">
        <v>5</v>
      </c>
      <c r="F370">
        <v>91</v>
      </c>
      <c r="G370" t="s">
        <v>8</v>
      </c>
    </row>
    <row r="371" spans="1:8" x14ac:dyDescent="0.3">
      <c r="A371" t="s">
        <v>17</v>
      </c>
      <c r="B371">
        <v>0.5</v>
      </c>
      <c r="C371">
        <v>0.6</v>
      </c>
      <c r="D371" t="s">
        <v>7</v>
      </c>
      <c r="E371">
        <v>3.35</v>
      </c>
      <c r="F371">
        <v>90</v>
      </c>
      <c r="G371" t="s">
        <v>8</v>
      </c>
    </row>
    <row r="372" spans="1:8" x14ac:dyDescent="0.3">
      <c r="A372" t="s">
        <v>17</v>
      </c>
      <c r="B372">
        <v>0.5</v>
      </c>
      <c r="C372">
        <v>0.6</v>
      </c>
      <c r="D372" t="s">
        <v>7</v>
      </c>
      <c r="E372">
        <v>2</v>
      </c>
      <c r="F372">
        <v>90</v>
      </c>
      <c r="G372" t="s">
        <v>8</v>
      </c>
    </row>
    <row r="373" spans="1:8" x14ac:dyDescent="0.3">
      <c r="A373" t="s">
        <v>17</v>
      </c>
      <c r="B373">
        <v>0.5</v>
      </c>
      <c r="C373">
        <v>0.6</v>
      </c>
      <c r="D373" t="s">
        <v>7</v>
      </c>
      <c r="E373">
        <v>1.18</v>
      </c>
      <c r="F373">
        <v>89</v>
      </c>
      <c r="G373" t="s">
        <v>8</v>
      </c>
    </row>
    <row r="374" spans="1:8" x14ac:dyDescent="0.3">
      <c r="A374" t="s">
        <v>17</v>
      </c>
      <c r="B374">
        <v>0.5</v>
      </c>
      <c r="C374">
        <v>0.6</v>
      </c>
      <c r="D374" t="s">
        <v>7</v>
      </c>
      <c r="E374">
        <v>0.6</v>
      </c>
      <c r="F374">
        <v>88</v>
      </c>
      <c r="G374" t="s">
        <v>8</v>
      </c>
    </row>
    <row r="375" spans="1:8" x14ac:dyDescent="0.3">
      <c r="A375" t="s">
        <v>17</v>
      </c>
      <c r="B375">
        <v>0.5</v>
      </c>
      <c r="C375">
        <v>0.6</v>
      </c>
      <c r="D375" t="s">
        <v>7</v>
      </c>
      <c r="E375">
        <v>0.42499999999999999</v>
      </c>
      <c r="F375">
        <v>88</v>
      </c>
      <c r="G375" t="s">
        <v>8</v>
      </c>
    </row>
    <row r="376" spans="1:8" x14ac:dyDescent="0.3">
      <c r="A376" t="s">
        <v>17</v>
      </c>
      <c r="B376">
        <v>0.5</v>
      </c>
      <c r="C376">
        <v>0.6</v>
      </c>
      <c r="D376" t="s">
        <v>7</v>
      </c>
      <c r="E376">
        <v>0.3</v>
      </c>
      <c r="F376">
        <v>87</v>
      </c>
      <c r="G376" t="s">
        <v>8</v>
      </c>
    </row>
    <row r="377" spans="1:8" x14ac:dyDescent="0.3">
      <c r="A377" t="s">
        <v>17</v>
      </c>
      <c r="B377">
        <v>0.5</v>
      </c>
      <c r="C377">
        <v>0.6</v>
      </c>
      <c r="D377" t="s">
        <v>7</v>
      </c>
      <c r="E377">
        <v>0.21199999999999999</v>
      </c>
      <c r="F377">
        <v>86</v>
      </c>
      <c r="G377" t="s">
        <v>8</v>
      </c>
    </row>
    <row r="378" spans="1:8" x14ac:dyDescent="0.3">
      <c r="A378" t="s">
        <v>17</v>
      </c>
      <c r="B378">
        <v>0.5</v>
      </c>
      <c r="C378">
        <v>0.6</v>
      </c>
      <c r="D378" t="s">
        <v>7</v>
      </c>
      <c r="E378">
        <v>0.15</v>
      </c>
      <c r="F378">
        <v>86</v>
      </c>
      <c r="G378" t="s">
        <v>8</v>
      </c>
    </row>
    <row r="379" spans="1:8" ht="15" thickBot="1" x14ac:dyDescent="0.35">
      <c r="A379" s="2" t="s">
        <v>17</v>
      </c>
      <c r="B379" s="2">
        <v>0.5</v>
      </c>
      <c r="C379" s="2">
        <v>0.6</v>
      </c>
      <c r="D379" s="2" t="s">
        <v>7</v>
      </c>
      <c r="E379" s="2">
        <v>6.3E-2</v>
      </c>
      <c r="F379" s="2">
        <v>85</v>
      </c>
      <c r="G379" s="2" t="s">
        <v>8</v>
      </c>
      <c r="H379" s="2"/>
    </row>
    <row r="380" spans="1:8" x14ac:dyDescent="0.3">
      <c r="A380" t="s">
        <v>17</v>
      </c>
      <c r="B380">
        <v>3</v>
      </c>
      <c r="C380" s="3">
        <v>3.2</v>
      </c>
      <c r="D380" t="s">
        <v>7</v>
      </c>
      <c r="E380">
        <v>125</v>
      </c>
      <c r="F380">
        <v>100</v>
      </c>
      <c r="G380" t="s">
        <v>8</v>
      </c>
      <c r="H380" t="s">
        <v>48</v>
      </c>
    </row>
    <row r="381" spans="1:8" x14ac:dyDescent="0.3">
      <c r="A381" t="s">
        <v>17</v>
      </c>
      <c r="B381">
        <v>3</v>
      </c>
      <c r="C381">
        <v>3.2</v>
      </c>
      <c r="D381" t="s">
        <v>7</v>
      </c>
      <c r="E381">
        <v>75</v>
      </c>
      <c r="F381">
        <v>100</v>
      </c>
      <c r="G381" t="s">
        <v>8</v>
      </c>
    </row>
    <row r="382" spans="1:8" x14ac:dyDescent="0.3">
      <c r="A382" t="s">
        <v>17</v>
      </c>
      <c r="B382">
        <v>3</v>
      </c>
      <c r="C382">
        <v>3.2</v>
      </c>
      <c r="D382" t="s">
        <v>7</v>
      </c>
      <c r="E382">
        <v>63</v>
      </c>
      <c r="F382">
        <v>100</v>
      </c>
      <c r="G382" t="s">
        <v>8</v>
      </c>
    </row>
    <row r="383" spans="1:8" x14ac:dyDescent="0.3">
      <c r="A383" t="s">
        <v>17</v>
      </c>
      <c r="B383">
        <v>3</v>
      </c>
      <c r="C383">
        <v>3.2</v>
      </c>
      <c r="D383" t="s">
        <v>7</v>
      </c>
      <c r="E383">
        <v>50</v>
      </c>
      <c r="F383">
        <v>100</v>
      </c>
      <c r="G383" t="s">
        <v>8</v>
      </c>
    </row>
    <row r="384" spans="1:8" x14ac:dyDescent="0.3">
      <c r="A384" t="s">
        <v>17</v>
      </c>
      <c r="B384">
        <v>3</v>
      </c>
      <c r="C384">
        <v>3.2</v>
      </c>
      <c r="D384" t="s">
        <v>7</v>
      </c>
      <c r="E384">
        <v>37.5</v>
      </c>
      <c r="F384">
        <v>100</v>
      </c>
      <c r="G384" t="s">
        <v>8</v>
      </c>
    </row>
    <row r="385" spans="1:8" x14ac:dyDescent="0.3">
      <c r="A385" t="s">
        <v>17</v>
      </c>
      <c r="B385">
        <v>3</v>
      </c>
      <c r="C385">
        <v>3.2</v>
      </c>
      <c r="D385" t="s">
        <v>7</v>
      </c>
      <c r="E385">
        <v>30</v>
      </c>
      <c r="F385">
        <v>100</v>
      </c>
      <c r="G385" t="s">
        <v>8</v>
      </c>
    </row>
    <row r="386" spans="1:8" x14ac:dyDescent="0.3">
      <c r="A386" t="s">
        <v>17</v>
      </c>
      <c r="B386">
        <v>3</v>
      </c>
      <c r="C386">
        <v>3.2</v>
      </c>
      <c r="D386" t="s">
        <v>7</v>
      </c>
      <c r="E386">
        <v>28</v>
      </c>
      <c r="F386">
        <v>100</v>
      </c>
      <c r="G386" t="s">
        <v>8</v>
      </c>
    </row>
    <row r="387" spans="1:8" x14ac:dyDescent="0.3">
      <c r="A387" t="s">
        <v>17</v>
      </c>
      <c r="B387">
        <v>3</v>
      </c>
      <c r="C387">
        <v>3.2</v>
      </c>
      <c r="D387" t="s">
        <v>7</v>
      </c>
      <c r="E387">
        <v>20</v>
      </c>
      <c r="F387">
        <v>91</v>
      </c>
      <c r="G387" t="s">
        <v>8</v>
      </c>
    </row>
    <row r="388" spans="1:8" x14ac:dyDescent="0.3">
      <c r="A388" t="s">
        <v>17</v>
      </c>
      <c r="B388">
        <v>3</v>
      </c>
      <c r="C388">
        <v>3.2</v>
      </c>
      <c r="D388" t="s">
        <v>7</v>
      </c>
      <c r="E388">
        <v>14</v>
      </c>
      <c r="F388">
        <v>80</v>
      </c>
      <c r="G388" t="s">
        <v>8</v>
      </c>
    </row>
    <row r="389" spans="1:8" x14ac:dyDescent="0.3">
      <c r="A389" t="s">
        <v>17</v>
      </c>
      <c r="B389">
        <v>3</v>
      </c>
      <c r="C389">
        <v>3.2</v>
      </c>
      <c r="D389" t="s">
        <v>7</v>
      </c>
      <c r="E389">
        <v>10</v>
      </c>
      <c r="F389">
        <v>75</v>
      </c>
      <c r="G389" t="s">
        <v>8</v>
      </c>
    </row>
    <row r="390" spans="1:8" x14ac:dyDescent="0.3">
      <c r="A390" t="s">
        <v>17</v>
      </c>
      <c r="B390">
        <v>3</v>
      </c>
      <c r="C390">
        <v>3.2</v>
      </c>
      <c r="D390" t="s">
        <v>7</v>
      </c>
      <c r="E390">
        <v>6.3</v>
      </c>
      <c r="F390">
        <v>70</v>
      </c>
      <c r="G390" t="s">
        <v>8</v>
      </c>
    </row>
    <row r="391" spans="1:8" x14ac:dyDescent="0.3">
      <c r="A391" t="s">
        <v>17</v>
      </c>
      <c r="B391">
        <v>3</v>
      </c>
      <c r="C391">
        <v>3.2</v>
      </c>
      <c r="D391" t="s">
        <v>7</v>
      </c>
      <c r="E391">
        <v>5</v>
      </c>
      <c r="F391">
        <v>68</v>
      </c>
      <c r="G391" t="s">
        <v>8</v>
      </c>
    </row>
    <row r="392" spans="1:8" x14ac:dyDescent="0.3">
      <c r="A392" t="s">
        <v>17</v>
      </c>
      <c r="B392">
        <v>3</v>
      </c>
      <c r="C392">
        <v>3.2</v>
      </c>
      <c r="D392" t="s">
        <v>7</v>
      </c>
      <c r="E392">
        <v>3.35</v>
      </c>
      <c r="F392">
        <v>65</v>
      </c>
      <c r="G392" t="s">
        <v>8</v>
      </c>
    </row>
    <row r="393" spans="1:8" x14ac:dyDescent="0.3">
      <c r="A393" t="s">
        <v>17</v>
      </c>
      <c r="B393">
        <v>3</v>
      </c>
      <c r="C393">
        <v>3.2</v>
      </c>
      <c r="D393" t="s">
        <v>7</v>
      </c>
      <c r="E393">
        <v>2</v>
      </c>
      <c r="F393">
        <v>61</v>
      </c>
      <c r="G393" t="s">
        <v>8</v>
      </c>
    </row>
    <row r="394" spans="1:8" x14ac:dyDescent="0.3">
      <c r="A394" t="s">
        <v>17</v>
      </c>
      <c r="B394">
        <v>3</v>
      </c>
      <c r="C394">
        <v>3.2</v>
      </c>
      <c r="D394" t="s">
        <v>7</v>
      </c>
      <c r="E394">
        <v>1.18</v>
      </c>
      <c r="F394">
        <v>55</v>
      </c>
      <c r="G394" t="s">
        <v>8</v>
      </c>
    </row>
    <row r="395" spans="1:8" x14ac:dyDescent="0.3">
      <c r="A395" t="s">
        <v>17</v>
      </c>
      <c r="B395">
        <v>3</v>
      </c>
      <c r="C395">
        <v>3.2</v>
      </c>
      <c r="D395" t="s">
        <v>7</v>
      </c>
      <c r="E395">
        <v>0.6</v>
      </c>
      <c r="F395">
        <v>50</v>
      </c>
      <c r="G395" t="s">
        <v>8</v>
      </c>
    </row>
    <row r="396" spans="1:8" x14ac:dyDescent="0.3">
      <c r="A396" t="s">
        <v>17</v>
      </c>
      <c r="B396">
        <v>3</v>
      </c>
      <c r="C396">
        <v>3.2</v>
      </c>
      <c r="D396" t="s">
        <v>7</v>
      </c>
      <c r="E396">
        <v>0.42499999999999999</v>
      </c>
      <c r="F396">
        <v>47</v>
      </c>
      <c r="G396" t="s">
        <v>8</v>
      </c>
    </row>
    <row r="397" spans="1:8" x14ac:dyDescent="0.3">
      <c r="A397" t="s">
        <v>17</v>
      </c>
      <c r="B397">
        <v>3</v>
      </c>
      <c r="C397">
        <v>3.2</v>
      </c>
      <c r="D397" t="s">
        <v>7</v>
      </c>
      <c r="E397">
        <v>0.3</v>
      </c>
      <c r="F397">
        <v>43</v>
      </c>
      <c r="G397" t="s">
        <v>8</v>
      </c>
    </row>
    <row r="398" spans="1:8" x14ac:dyDescent="0.3">
      <c r="A398" t="s">
        <v>17</v>
      </c>
      <c r="B398">
        <v>3</v>
      </c>
      <c r="C398">
        <v>3.2</v>
      </c>
      <c r="D398" t="s">
        <v>7</v>
      </c>
      <c r="E398">
        <v>0.21199999999999999</v>
      </c>
      <c r="F398">
        <v>40</v>
      </c>
      <c r="G398" t="s">
        <v>8</v>
      </c>
    </row>
    <row r="399" spans="1:8" x14ac:dyDescent="0.3">
      <c r="A399" t="s">
        <v>17</v>
      </c>
      <c r="B399">
        <v>3</v>
      </c>
      <c r="C399">
        <v>3.2</v>
      </c>
      <c r="D399" t="s">
        <v>7</v>
      </c>
      <c r="E399">
        <v>0.15</v>
      </c>
      <c r="F399">
        <v>37</v>
      </c>
      <c r="G399" t="s">
        <v>8</v>
      </c>
    </row>
    <row r="400" spans="1:8" ht="15" thickBot="1" x14ac:dyDescent="0.35">
      <c r="A400" s="2" t="s">
        <v>17</v>
      </c>
      <c r="B400" s="2">
        <v>3</v>
      </c>
      <c r="C400" s="2">
        <v>3.2</v>
      </c>
      <c r="D400" s="2" t="s">
        <v>7</v>
      </c>
      <c r="E400" s="2">
        <v>6.3E-2</v>
      </c>
      <c r="F400" s="2">
        <v>33</v>
      </c>
      <c r="G400" s="2" t="s">
        <v>8</v>
      </c>
      <c r="H400" s="2"/>
    </row>
    <row r="401" spans="1:8" x14ac:dyDescent="0.3">
      <c r="A401" t="s">
        <v>18</v>
      </c>
      <c r="B401">
        <v>1.5</v>
      </c>
      <c r="C401" s="3">
        <v>2</v>
      </c>
      <c r="D401" t="s">
        <v>7</v>
      </c>
      <c r="E401">
        <v>125</v>
      </c>
      <c r="F401">
        <v>100</v>
      </c>
      <c r="G401" t="s">
        <v>8</v>
      </c>
      <c r="H401" t="s">
        <v>22</v>
      </c>
    </row>
    <row r="402" spans="1:8" x14ac:dyDescent="0.3">
      <c r="A402" t="s">
        <v>18</v>
      </c>
      <c r="B402">
        <v>1.5</v>
      </c>
      <c r="D402" t="s">
        <v>7</v>
      </c>
      <c r="E402">
        <v>75</v>
      </c>
      <c r="F402">
        <v>100</v>
      </c>
      <c r="G402" t="s">
        <v>8</v>
      </c>
    </row>
    <row r="403" spans="1:8" x14ac:dyDescent="0.3">
      <c r="A403" t="s">
        <v>18</v>
      </c>
      <c r="B403">
        <v>1.5</v>
      </c>
      <c r="D403" t="s">
        <v>7</v>
      </c>
      <c r="E403">
        <v>63</v>
      </c>
      <c r="F403">
        <v>100</v>
      </c>
      <c r="G403" t="s">
        <v>8</v>
      </c>
    </row>
    <row r="404" spans="1:8" x14ac:dyDescent="0.3">
      <c r="A404" t="s">
        <v>18</v>
      </c>
      <c r="B404">
        <v>1.5</v>
      </c>
      <c r="D404" t="s">
        <v>7</v>
      </c>
      <c r="E404">
        <v>50</v>
      </c>
      <c r="F404">
        <v>100</v>
      </c>
      <c r="G404" t="s">
        <v>8</v>
      </c>
    </row>
    <row r="405" spans="1:8" x14ac:dyDescent="0.3">
      <c r="A405" t="s">
        <v>18</v>
      </c>
      <c r="B405">
        <v>1.5</v>
      </c>
      <c r="D405" t="s">
        <v>7</v>
      </c>
      <c r="E405">
        <v>37.5</v>
      </c>
      <c r="F405">
        <v>100</v>
      </c>
      <c r="G405" t="s">
        <v>8</v>
      </c>
    </row>
    <row r="406" spans="1:8" x14ac:dyDescent="0.3">
      <c r="A406" t="s">
        <v>18</v>
      </c>
      <c r="B406">
        <v>1.5</v>
      </c>
      <c r="D406" t="s">
        <v>7</v>
      </c>
      <c r="E406">
        <v>30</v>
      </c>
      <c r="F406">
        <v>100</v>
      </c>
      <c r="G406" t="s">
        <v>8</v>
      </c>
    </row>
    <row r="407" spans="1:8" x14ac:dyDescent="0.3">
      <c r="A407" t="s">
        <v>18</v>
      </c>
      <c r="B407">
        <v>1.5</v>
      </c>
      <c r="D407" t="s">
        <v>7</v>
      </c>
      <c r="E407">
        <v>28</v>
      </c>
      <c r="F407">
        <v>100</v>
      </c>
      <c r="G407" t="s">
        <v>8</v>
      </c>
    </row>
    <row r="408" spans="1:8" x14ac:dyDescent="0.3">
      <c r="A408" t="s">
        <v>18</v>
      </c>
      <c r="B408">
        <v>1.5</v>
      </c>
      <c r="D408" t="s">
        <v>7</v>
      </c>
      <c r="E408">
        <v>20</v>
      </c>
      <c r="F408">
        <v>95</v>
      </c>
      <c r="G408" t="s">
        <v>8</v>
      </c>
    </row>
    <row r="409" spans="1:8" x14ac:dyDescent="0.3">
      <c r="A409" t="s">
        <v>18</v>
      </c>
      <c r="B409">
        <v>1.5</v>
      </c>
      <c r="D409" t="s">
        <v>7</v>
      </c>
      <c r="E409">
        <v>14</v>
      </c>
      <c r="F409">
        <v>91</v>
      </c>
      <c r="G409" t="s">
        <v>8</v>
      </c>
    </row>
    <row r="410" spans="1:8" x14ac:dyDescent="0.3">
      <c r="A410" t="s">
        <v>18</v>
      </c>
      <c r="B410">
        <v>1.5</v>
      </c>
      <c r="D410" t="s">
        <v>7</v>
      </c>
      <c r="E410">
        <v>10</v>
      </c>
      <c r="F410">
        <v>86</v>
      </c>
      <c r="G410" t="s">
        <v>8</v>
      </c>
    </row>
    <row r="411" spans="1:8" x14ac:dyDescent="0.3">
      <c r="A411" t="s">
        <v>18</v>
      </c>
      <c r="B411">
        <v>1.5</v>
      </c>
      <c r="D411" t="s">
        <v>7</v>
      </c>
      <c r="E411">
        <v>6.3</v>
      </c>
      <c r="F411">
        <v>81</v>
      </c>
      <c r="G411" t="s">
        <v>8</v>
      </c>
    </row>
    <row r="412" spans="1:8" x14ac:dyDescent="0.3">
      <c r="A412" t="s">
        <v>18</v>
      </c>
      <c r="B412">
        <v>1.5</v>
      </c>
      <c r="D412" t="s">
        <v>7</v>
      </c>
      <c r="E412">
        <v>5</v>
      </c>
      <c r="F412">
        <v>79</v>
      </c>
      <c r="G412" t="s">
        <v>8</v>
      </c>
    </row>
    <row r="413" spans="1:8" x14ac:dyDescent="0.3">
      <c r="A413" t="s">
        <v>18</v>
      </c>
      <c r="B413">
        <v>1.5</v>
      </c>
      <c r="D413" t="s">
        <v>7</v>
      </c>
      <c r="E413">
        <v>3.35</v>
      </c>
      <c r="F413">
        <v>76</v>
      </c>
      <c r="G413" t="s">
        <v>8</v>
      </c>
    </row>
    <row r="414" spans="1:8" x14ac:dyDescent="0.3">
      <c r="A414" t="s">
        <v>18</v>
      </c>
      <c r="B414">
        <v>1.5</v>
      </c>
      <c r="D414" t="s">
        <v>7</v>
      </c>
      <c r="E414">
        <v>2</v>
      </c>
      <c r="F414">
        <v>72</v>
      </c>
      <c r="G414" t="s">
        <v>8</v>
      </c>
    </row>
    <row r="415" spans="1:8" x14ac:dyDescent="0.3">
      <c r="A415" t="s">
        <v>18</v>
      </c>
      <c r="B415">
        <v>1.5</v>
      </c>
      <c r="D415" t="s">
        <v>7</v>
      </c>
      <c r="E415">
        <v>1.18</v>
      </c>
      <c r="F415">
        <v>68</v>
      </c>
      <c r="G415" t="s">
        <v>8</v>
      </c>
    </row>
    <row r="416" spans="1:8" x14ac:dyDescent="0.3">
      <c r="A416" t="s">
        <v>18</v>
      </c>
      <c r="B416">
        <v>1.5</v>
      </c>
      <c r="D416" t="s">
        <v>7</v>
      </c>
      <c r="E416">
        <v>0.6</v>
      </c>
      <c r="F416">
        <v>62</v>
      </c>
      <c r="G416" t="s">
        <v>8</v>
      </c>
    </row>
    <row r="417" spans="1:8" x14ac:dyDescent="0.3">
      <c r="A417" t="s">
        <v>18</v>
      </c>
      <c r="B417">
        <v>1.5</v>
      </c>
      <c r="D417" t="s">
        <v>7</v>
      </c>
      <c r="E417">
        <v>0.42499999999999999</v>
      </c>
      <c r="F417">
        <v>59</v>
      </c>
      <c r="G417" t="s">
        <v>8</v>
      </c>
    </row>
    <row r="418" spans="1:8" x14ac:dyDescent="0.3">
      <c r="A418" t="s">
        <v>18</v>
      </c>
      <c r="B418">
        <v>1.5</v>
      </c>
      <c r="D418" t="s">
        <v>7</v>
      </c>
      <c r="E418">
        <v>0.3</v>
      </c>
      <c r="F418">
        <v>56</v>
      </c>
      <c r="G418" t="s">
        <v>8</v>
      </c>
    </row>
    <row r="419" spans="1:8" x14ac:dyDescent="0.3">
      <c r="A419" t="s">
        <v>18</v>
      </c>
      <c r="B419">
        <v>1.5</v>
      </c>
      <c r="D419" t="s">
        <v>7</v>
      </c>
      <c r="E419">
        <v>0.21199999999999999</v>
      </c>
      <c r="F419">
        <v>53</v>
      </c>
      <c r="G419" t="s">
        <v>8</v>
      </c>
    </row>
    <row r="420" spans="1:8" x14ac:dyDescent="0.3">
      <c r="A420" t="s">
        <v>18</v>
      </c>
      <c r="B420">
        <v>1.5</v>
      </c>
      <c r="D420" t="s">
        <v>7</v>
      </c>
      <c r="E420">
        <v>0.15</v>
      </c>
      <c r="F420">
        <v>51</v>
      </c>
      <c r="G420" t="s">
        <v>8</v>
      </c>
    </row>
    <row r="421" spans="1:8" ht="15" thickBot="1" x14ac:dyDescent="0.35">
      <c r="A421" s="2" t="s">
        <v>18</v>
      </c>
      <c r="B421" s="2">
        <v>1.5</v>
      </c>
      <c r="C421" s="2"/>
      <c r="D421" s="2" t="s">
        <v>7</v>
      </c>
      <c r="E421" s="2">
        <v>6.3E-2</v>
      </c>
      <c r="F421" s="2">
        <v>47</v>
      </c>
      <c r="G421" s="2" t="s">
        <v>8</v>
      </c>
      <c r="H421" s="2"/>
    </row>
    <row r="422" spans="1:8" x14ac:dyDescent="0.3">
      <c r="A422" t="s">
        <v>18</v>
      </c>
      <c r="B422">
        <v>3</v>
      </c>
      <c r="C422">
        <v>3.5</v>
      </c>
      <c r="D422" t="s">
        <v>7</v>
      </c>
      <c r="E422">
        <v>125</v>
      </c>
      <c r="F422">
        <v>100</v>
      </c>
      <c r="G422" t="s">
        <v>8</v>
      </c>
      <c r="H422" t="s">
        <v>52</v>
      </c>
    </row>
    <row r="423" spans="1:8" x14ac:dyDescent="0.3">
      <c r="A423" t="s">
        <v>18</v>
      </c>
      <c r="B423">
        <v>3</v>
      </c>
      <c r="D423" t="s">
        <v>7</v>
      </c>
      <c r="E423">
        <v>75</v>
      </c>
      <c r="F423">
        <v>100</v>
      </c>
      <c r="G423" t="s">
        <v>8</v>
      </c>
    </row>
    <row r="424" spans="1:8" x14ac:dyDescent="0.3">
      <c r="A424" t="s">
        <v>18</v>
      </c>
      <c r="B424">
        <v>3</v>
      </c>
      <c r="D424" t="s">
        <v>7</v>
      </c>
      <c r="E424">
        <v>63</v>
      </c>
      <c r="F424">
        <v>100</v>
      </c>
      <c r="G424" t="s">
        <v>8</v>
      </c>
    </row>
    <row r="425" spans="1:8" x14ac:dyDescent="0.3">
      <c r="A425" t="s">
        <v>18</v>
      </c>
      <c r="B425">
        <v>3</v>
      </c>
      <c r="D425" t="s">
        <v>7</v>
      </c>
      <c r="E425">
        <v>50</v>
      </c>
      <c r="F425">
        <v>100</v>
      </c>
      <c r="G425" t="s">
        <v>8</v>
      </c>
    </row>
    <row r="426" spans="1:8" x14ac:dyDescent="0.3">
      <c r="A426" t="s">
        <v>18</v>
      </c>
      <c r="B426">
        <v>3</v>
      </c>
      <c r="D426" t="s">
        <v>7</v>
      </c>
      <c r="E426">
        <v>37.5</v>
      </c>
      <c r="F426">
        <v>100</v>
      </c>
      <c r="G426" t="s">
        <v>8</v>
      </c>
    </row>
    <row r="427" spans="1:8" x14ac:dyDescent="0.3">
      <c r="A427" t="s">
        <v>18</v>
      </c>
      <c r="B427">
        <v>3</v>
      </c>
      <c r="D427" t="s">
        <v>7</v>
      </c>
      <c r="E427">
        <v>30</v>
      </c>
      <c r="F427">
        <v>100</v>
      </c>
      <c r="G427" t="s">
        <v>8</v>
      </c>
    </row>
    <row r="428" spans="1:8" x14ac:dyDescent="0.3">
      <c r="A428" t="s">
        <v>18</v>
      </c>
      <c r="B428">
        <v>3</v>
      </c>
      <c r="D428" t="s">
        <v>7</v>
      </c>
      <c r="E428">
        <v>28</v>
      </c>
      <c r="F428">
        <v>95</v>
      </c>
      <c r="G428" t="s">
        <v>8</v>
      </c>
    </row>
    <row r="429" spans="1:8" x14ac:dyDescent="0.3">
      <c r="A429" t="s">
        <v>18</v>
      </c>
      <c r="B429">
        <v>3</v>
      </c>
      <c r="D429" t="s">
        <v>7</v>
      </c>
      <c r="E429">
        <v>20</v>
      </c>
      <c r="F429">
        <v>86</v>
      </c>
      <c r="G429" t="s">
        <v>8</v>
      </c>
    </row>
    <row r="430" spans="1:8" x14ac:dyDescent="0.3">
      <c r="A430" t="s">
        <v>18</v>
      </c>
      <c r="B430">
        <v>3</v>
      </c>
      <c r="D430" t="s">
        <v>7</v>
      </c>
      <c r="E430">
        <v>14</v>
      </c>
      <c r="F430">
        <v>79</v>
      </c>
      <c r="G430" t="s">
        <v>8</v>
      </c>
    </row>
    <row r="431" spans="1:8" x14ac:dyDescent="0.3">
      <c r="A431" t="s">
        <v>18</v>
      </c>
      <c r="B431">
        <v>3</v>
      </c>
      <c r="D431" t="s">
        <v>7</v>
      </c>
      <c r="E431">
        <v>10</v>
      </c>
      <c r="F431">
        <v>74</v>
      </c>
      <c r="G431" t="s">
        <v>8</v>
      </c>
    </row>
    <row r="432" spans="1:8" x14ac:dyDescent="0.3">
      <c r="A432" t="s">
        <v>18</v>
      </c>
      <c r="B432">
        <v>3</v>
      </c>
      <c r="D432" t="s">
        <v>7</v>
      </c>
      <c r="E432">
        <v>6.3</v>
      </c>
      <c r="F432">
        <v>67</v>
      </c>
      <c r="G432" t="s">
        <v>8</v>
      </c>
    </row>
    <row r="433" spans="1:8" x14ac:dyDescent="0.3">
      <c r="A433" t="s">
        <v>18</v>
      </c>
      <c r="B433">
        <v>3</v>
      </c>
      <c r="D433" t="s">
        <v>7</v>
      </c>
      <c r="E433">
        <v>5</v>
      </c>
      <c r="F433">
        <v>66</v>
      </c>
      <c r="G433" t="s">
        <v>8</v>
      </c>
    </row>
    <row r="434" spans="1:8" x14ac:dyDescent="0.3">
      <c r="A434" t="s">
        <v>18</v>
      </c>
      <c r="B434">
        <v>3</v>
      </c>
      <c r="D434" t="s">
        <v>7</v>
      </c>
      <c r="E434">
        <v>3.35</v>
      </c>
      <c r="F434">
        <v>64</v>
      </c>
      <c r="G434" t="s">
        <v>8</v>
      </c>
    </row>
    <row r="435" spans="1:8" x14ac:dyDescent="0.3">
      <c r="A435" t="s">
        <v>18</v>
      </c>
      <c r="B435">
        <v>3</v>
      </c>
      <c r="D435" t="s">
        <v>7</v>
      </c>
      <c r="E435">
        <v>2</v>
      </c>
      <c r="F435">
        <v>61</v>
      </c>
      <c r="G435" t="s">
        <v>8</v>
      </c>
    </row>
    <row r="436" spans="1:8" x14ac:dyDescent="0.3">
      <c r="A436" t="s">
        <v>18</v>
      </c>
      <c r="B436">
        <v>3</v>
      </c>
      <c r="D436" t="s">
        <v>7</v>
      </c>
      <c r="E436">
        <v>1.18</v>
      </c>
      <c r="F436">
        <v>57</v>
      </c>
      <c r="G436" t="s">
        <v>8</v>
      </c>
    </row>
    <row r="437" spans="1:8" x14ac:dyDescent="0.3">
      <c r="A437" t="s">
        <v>18</v>
      </c>
      <c r="B437">
        <v>3</v>
      </c>
      <c r="D437" t="s">
        <v>7</v>
      </c>
      <c r="E437">
        <v>0.6</v>
      </c>
      <c r="F437">
        <v>49</v>
      </c>
      <c r="G437" t="s">
        <v>8</v>
      </c>
    </row>
    <row r="438" spans="1:8" x14ac:dyDescent="0.3">
      <c r="A438" t="s">
        <v>18</v>
      </c>
      <c r="B438">
        <v>3</v>
      </c>
      <c r="D438" t="s">
        <v>7</v>
      </c>
      <c r="E438">
        <v>0.42499999999999999</v>
      </c>
      <c r="F438">
        <v>45</v>
      </c>
      <c r="G438" t="s">
        <v>8</v>
      </c>
    </row>
    <row r="439" spans="1:8" x14ac:dyDescent="0.3">
      <c r="A439" t="s">
        <v>18</v>
      </c>
      <c r="B439">
        <v>3</v>
      </c>
      <c r="D439" t="s">
        <v>7</v>
      </c>
      <c r="E439">
        <v>0.3</v>
      </c>
      <c r="F439">
        <v>41</v>
      </c>
      <c r="G439" t="s">
        <v>8</v>
      </c>
    </row>
    <row r="440" spans="1:8" x14ac:dyDescent="0.3">
      <c r="A440" t="s">
        <v>18</v>
      </c>
      <c r="B440">
        <v>3</v>
      </c>
      <c r="D440" t="s">
        <v>7</v>
      </c>
      <c r="E440">
        <v>0.21199999999999999</v>
      </c>
      <c r="F440">
        <v>38</v>
      </c>
      <c r="G440" t="s">
        <v>8</v>
      </c>
    </row>
    <row r="441" spans="1:8" x14ac:dyDescent="0.3">
      <c r="A441" t="s">
        <v>18</v>
      </c>
      <c r="B441">
        <v>3</v>
      </c>
      <c r="D441" t="s">
        <v>7</v>
      </c>
      <c r="E441">
        <v>0.15</v>
      </c>
      <c r="F441">
        <v>34</v>
      </c>
      <c r="G441" t="s">
        <v>8</v>
      </c>
    </row>
    <row r="442" spans="1:8" ht="15" thickBot="1" x14ac:dyDescent="0.35">
      <c r="A442" s="2" t="s">
        <v>18</v>
      </c>
      <c r="B442" s="2">
        <v>3</v>
      </c>
      <c r="C442" s="2"/>
      <c r="D442" s="2" t="s">
        <v>7</v>
      </c>
      <c r="E442" s="2">
        <v>6.3E-2</v>
      </c>
      <c r="F442" s="2">
        <v>29</v>
      </c>
      <c r="G442" s="2" t="s">
        <v>8</v>
      </c>
      <c r="H442" s="2"/>
    </row>
    <row r="443" spans="1:8" x14ac:dyDescent="0.3">
      <c r="A443" t="s">
        <v>19</v>
      </c>
      <c r="B443">
        <v>0.1</v>
      </c>
      <c r="D443" t="s">
        <v>20</v>
      </c>
      <c r="E443">
        <v>125</v>
      </c>
      <c r="F443">
        <v>100</v>
      </c>
      <c r="G443" t="s">
        <v>8</v>
      </c>
      <c r="H443" t="s">
        <v>53</v>
      </c>
    </row>
    <row r="444" spans="1:8" x14ac:dyDescent="0.3">
      <c r="A444" t="s">
        <v>19</v>
      </c>
      <c r="B444">
        <v>0.1</v>
      </c>
      <c r="D444" t="s">
        <v>20</v>
      </c>
      <c r="E444">
        <v>75</v>
      </c>
      <c r="F444">
        <v>100</v>
      </c>
      <c r="G444" t="s">
        <v>8</v>
      </c>
    </row>
    <row r="445" spans="1:8" x14ac:dyDescent="0.3">
      <c r="A445" t="s">
        <v>19</v>
      </c>
      <c r="B445">
        <v>0.1</v>
      </c>
      <c r="D445" t="s">
        <v>20</v>
      </c>
      <c r="E445">
        <v>63</v>
      </c>
      <c r="F445">
        <v>100</v>
      </c>
      <c r="G445" t="s">
        <v>8</v>
      </c>
    </row>
    <row r="446" spans="1:8" x14ac:dyDescent="0.3">
      <c r="A446" t="s">
        <v>19</v>
      </c>
      <c r="B446">
        <v>0.1</v>
      </c>
      <c r="D446" t="s">
        <v>20</v>
      </c>
      <c r="E446">
        <v>50</v>
      </c>
      <c r="F446">
        <v>100</v>
      </c>
      <c r="G446" t="s">
        <v>8</v>
      </c>
    </row>
    <row r="447" spans="1:8" x14ac:dyDescent="0.3">
      <c r="A447" t="s">
        <v>19</v>
      </c>
      <c r="B447">
        <v>0.1</v>
      </c>
      <c r="D447" t="s">
        <v>20</v>
      </c>
      <c r="E447">
        <v>37.5</v>
      </c>
      <c r="F447">
        <v>100</v>
      </c>
      <c r="G447" t="s">
        <v>8</v>
      </c>
    </row>
    <row r="448" spans="1:8" x14ac:dyDescent="0.3">
      <c r="A448" t="s">
        <v>19</v>
      </c>
      <c r="B448">
        <v>0.1</v>
      </c>
      <c r="D448" t="s">
        <v>20</v>
      </c>
      <c r="E448">
        <v>30</v>
      </c>
      <c r="F448">
        <v>100</v>
      </c>
      <c r="G448" t="s">
        <v>8</v>
      </c>
    </row>
    <row r="449" spans="1:8" x14ac:dyDescent="0.3">
      <c r="A449" t="s">
        <v>19</v>
      </c>
      <c r="B449">
        <v>0.1</v>
      </c>
      <c r="D449" t="s">
        <v>20</v>
      </c>
      <c r="E449">
        <v>28</v>
      </c>
      <c r="F449">
        <v>100</v>
      </c>
      <c r="G449" t="s">
        <v>8</v>
      </c>
    </row>
    <row r="450" spans="1:8" x14ac:dyDescent="0.3">
      <c r="A450" t="s">
        <v>19</v>
      </c>
      <c r="B450">
        <v>0.1</v>
      </c>
      <c r="D450" t="s">
        <v>20</v>
      </c>
      <c r="E450">
        <v>20</v>
      </c>
      <c r="F450">
        <v>98</v>
      </c>
      <c r="G450" t="s">
        <v>8</v>
      </c>
    </row>
    <row r="451" spans="1:8" x14ac:dyDescent="0.3">
      <c r="A451" t="s">
        <v>19</v>
      </c>
      <c r="B451">
        <v>0.1</v>
      </c>
      <c r="D451" t="s">
        <v>20</v>
      </c>
      <c r="E451">
        <v>14</v>
      </c>
      <c r="F451">
        <v>97</v>
      </c>
      <c r="G451" t="s">
        <v>8</v>
      </c>
    </row>
    <row r="452" spans="1:8" x14ac:dyDescent="0.3">
      <c r="A452" t="s">
        <v>19</v>
      </c>
      <c r="B452">
        <v>0.1</v>
      </c>
      <c r="D452" t="s">
        <v>20</v>
      </c>
      <c r="E452">
        <v>10</v>
      </c>
      <c r="F452">
        <v>92</v>
      </c>
      <c r="G452" t="s">
        <v>8</v>
      </c>
    </row>
    <row r="453" spans="1:8" x14ac:dyDescent="0.3">
      <c r="A453" t="s">
        <v>19</v>
      </c>
      <c r="B453">
        <v>0.1</v>
      </c>
      <c r="D453" t="s">
        <v>20</v>
      </c>
      <c r="E453">
        <v>6.3</v>
      </c>
      <c r="F453">
        <v>90</v>
      </c>
      <c r="G453" t="s">
        <v>8</v>
      </c>
    </row>
    <row r="454" spans="1:8" x14ac:dyDescent="0.3">
      <c r="A454" t="s">
        <v>19</v>
      </c>
      <c r="B454">
        <v>0.1</v>
      </c>
      <c r="D454" t="s">
        <v>20</v>
      </c>
      <c r="E454">
        <v>5</v>
      </c>
      <c r="F454">
        <v>88</v>
      </c>
      <c r="G454" t="s">
        <v>8</v>
      </c>
    </row>
    <row r="455" spans="1:8" x14ac:dyDescent="0.3">
      <c r="A455" t="s">
        <v>19</v>
      </c>
      <c r="B455">
        <v>0.1</v>
      </c>
      <c r="D455" t="s">
        <v>20</v>
      </c>
      <c r="E455">
        <v>3.35</v>
      </c>
      <c r="F455">
        <v>86</v>
      </c>
      <c r="G455" t="s">
        <v>8</v>
      </c>
    </row>
    <row r="456" spans="1:8" x14ac:dyDescent="0.3">
      <c r="A456" t="s">
        <v>19</v>
      </c>
      <c r="B456">
        <v>0.1</v>
      </c>
      <c r="D456" t="s">
        <v>20</v>
      </c>
      <c r="E456">
        <v>2</v>
      </c>
      <c r="F456">
        <v>84</v>
      </c>
      <c r="G456" t="s">
        <v>8</v>
      </c>
    </row>
    <row r="457" spans="1:8" x14ac:dyDescent="0.3">
      <c r="A457" t="s">
        <v>19</v>
      </c>
      <c r="B457">
        <v>0.1</v>
      </c>
      <c r="D457" t="s">
        <v>20</v>
      </c>
      <c r="E457">
        <v>1.18</v>
      </c>
      <c r="F457">
        <v>79</v>
      </c>
      <c r="G457" t="s">
        <v>8</v>
      </c>
    </row>
    <row r="458" spans="1:8" x14ac:dyDescent="0.3">
      <c r="A458" t="s">
        <v>19</v>
      </c>
      <c r="B458">
        <v>0.1</v>
      </c>
      <c r="D458" t="s">
        <v>20</v>
      </c>
      <c r="E458">
        <v>0.6</v>
      </c>
      <c r="F458">
        <v>71</v>
      </c>
      <c r="G458" t="s">
        <v>8</v>
      </c>
    </row>
    <row r="459" spans="1:8" x14ac:dyDescent="0.3">
      <c r="A459" t="s">
        <v>19</v>
      </c>
      <c r="B459">
        <v>0.1</v>
      </c>
      <c r="D459" t="s">
        <v>20</v>
      </c>
      <c r="E459">
        <v>0.42499999999999999</v>
      </c>
      <c r="F459">
        <v>65</v>
      </c>
      <c r="G459" t="s">
        <v>8</v>
      </c>
    </row>
    <row r="460" spans="1:8" x14ac:dyDescent="0.3">
      <c r="A460" t="s">
        <v>19</v>
      </c>
      <c r="B460">
        <v>0.1</v>
      </c>
      <c r="D460" t="s">
        <v>20</v>
      </c>
      <c r="E460">
        <v>0.3</v>
      </c>
      <c r="F460">
        <v>52</v>
      </c>
      <c r="G460" t="s">
        <v>8</v>
      </c>
    </row>
    <row r="461" spans="1:8" x14ac:dyDescent="0.3">
      <c r="A461" t="s">
        <v>19</v>
      </c>
      <c r="B461">
        <v>0.1</v>
      </c>
      <c r="D461" t="s">
        <v>20</v>
      </c>
      <c r="E461">
        <v>0.21199999999999999</v>
      </c>
      <c r="F461">
        <v>41</v>
      </c>
      <c r="G461" t="s">
        <v>8</v>
      </c>
    </row>
    <row r="462" spans="1:8" x14ac:dyDescent="0.3">
      <c r="A462" t="s">
        <v>19</v>
      </c>
      <c r="B462">
        <v>0.1</v>
      </c>
      <c r="D462" t="s">
        <v>20</v>
      </c>
      <c r="E462">
        <v>0.15</v>
      </c>
      <c r="F462">
        <v>27</v>
      </c>
      <c r="G462" t="s">
        <v>8</v>
      </c>
    </row>
    <row r="463" spans="1:8" ht="15" thickBot="1" x14ac:dyDescent="0.35">
      <c r="A463" s="2" t="s">
        <v>19</v>
      </c>
      <c r="B463" s="2">
        <v>0.1</v>
      </c>
      <c r="C463" s="2"/>
      <c r="D463" s="2" t="s">
        <v>20</v>
      </c>
      <c r="E463" s="2">
        <v>6.3E-2</v>
      </c>
      <c r="F463" s="2">
        <v>19</v>
      </c>
      <c r="G463" s="2" t="s">
        <v>8</v>
      </c>
      <c r="H463" s="2"/>
    </row>
    <row r="464" spans="1:8" x14ac:dyDescent="0.3">
      <c r="A464" t="s">
        <v>19</v>
      </c>
      <c r="B464">
        <v>0.3</v>
      </c>
      <c r="C464">
        <v>0.8</v>
      </c>
      <c r="D464" t="s">
        <v>7</v>
      </c>
      <c r="E464">
        <v>125</v>
      </c>
      <c r="F464">
        <v>100</v>
      </c>
      <c r="G464" t="s">
        <v>8</v>
      </c>
      <c r="H464" t="s">
        <v>54</v>
      </c>
    </row>
    <row r="465" spans="1:7" x14ac:dyDescent="0.3">
      <c r="A465" t="s">
        <v>19</v>
      </c>
      <c r="B465">
        <v>0.3</v>
      </c>
      <c r="D465" t="s">
        <v>7</v>
      </c>
      <c r="E465">
        <v>75</v>
      </c>
      <c r="F465">
        <v>100</v>
      </c>
      <c r="G465" t="s">
        <v>8</v>
      </c>
    </row>
    <row r="466" spans="1:7" x14ac:dyDescent="0.3">
      <c r="A466" t="s">
        <v>19</v>
      </c>
      <c r="B466">
        <v>0.3</v>
      </c>
      <c r="D466" t="s">
        <v>7</v>
      </c>
      <c r="E466">
        <v>63</v>
      </c>
      <c r="F466">
        <v>100</v>
      </c>
      <c r="G466" t="s">
        <v>8</v>
      </c>
    </row>
    <row r="467" spans="1:7" x14ac:dyDescent="0.3">
      <c r="A467" t="s">
        <v>19</v>
      </c>
      <c r="B467">
        <v>0.3</v>
      </c>
      <c r="D467" t="s">
        <v>7</v>
      </c>
      <c r="E467">
        <v>50</v>
      </c>
      <c r="F467">
        <v>100</v>
      </c>
      <c r="G467" t="s">
        <v>8</v>
      </c>
    </row>
    <row r="468" spans="1:7" x14ac:dyDescent="0.3">
      <c r="A468" t="s">
        <v>19</v>
      </c>
      <c r="B468">
        <v>0.3</v>
      </c>
      <c r="D468" t="s">
        <v>7</v>
      </c>
      <c r="E468">
        <v>37.5</v>
      </c>
      <c r="F468">
        <v>100</v>
      </c>
      <c r="G468" t="s">
        <v>8</v>
      </c>
    </row>
    <row r="469" spans="1:7" x14ac:dyDescent="0.3">
      <c r="A469" t="s">
        <v>19</v>
      </c>
      <c r="B469">
        <v>0.3</v>
      </c>
      <c r="D469" t="s">
        <v>7</v>
      </c>
      <c r="E469">
        <v>30</v>
      </c>
      <c r="F469">
        <v>100</v>
      </c>
      <c r="G469" t="s">
        <v>8</v>
      </c>
    </row>
    <row r="470" spans="1:7" x14ac:dyDescent="0.3">
      <c r="A470" t="s">
        <v>19</v>
      </c>
      <c r="B470">
        <v>0.3</v>
      </c>
      <c r="D470" t="s">
        <v>7</v>
      </c>
      <c r="E470">
        <v>28</v>
      </c>
      <c r="F470">
        <v>100</v>
      </c>
      <c r="G470" t="s">
        <v>8</v>
      </c>
    </row>
    <row r="471" spans="1:7" x14ac:dyDescent="0.3">
      <c r="A471" t="s">
        <v>19</v>
      </c>
      <c r="B471">
        <v>0.3</v>
      </c>
      <c r="D471" t="s">
        <v>7</v>
      </c>
      <c r="E471">
        <v>20</v>
      </c>
      <c r="F471">
        <v>99</v>
      </c>
      <c r="G471" t="s">
        <v>8</v>
      </c>
    </row>
    <row r="472" spans="1:7" x14ac:dyDescent="0.3">
      <c r="A472" t="s">
        <v>19</v>
      </c>
      <c r="B472">
        <v>0.3</v>
      </c>
      <c r="D472" t="s">
        <v>7</v>
      </c>
      <c r="E472">
        <v>14</v>
      </c>
      <c r="F472">
        <v>95</v>
      </c>
      <c r="G472" t="s">
        <v>8</v>
      </c>
    </row>
    <row r="473" spans="1:7" x14ac:dyDescent="0.3">
      <c r="A473" t="s">
        <v>19</v>
      </c>
      <c r="B473">
        <v>0.3</v>
      </c>
      <c r="D473" t="s">
        <v>7</v>
      </c>
      <c r="E473">
        <v>10</v>
      </c>
      <c r="F473">
        <v>94</v>
      </c>
      <c r="G473" t="s">
        <v>8</v>
      </c>
    </row>
    <row r="474" spans="1:7" x14ac:dyDescent="0.3">
      <c r="A474" t="s">
        <v>19</v>
      </c>
      <c r="B474">
        <v>0.3</v>
      </c>
      <c r="D474" t="s">
        <v>7</v>
      </c>
      <c r="E474">
        <v>6.3</v>
      </c>
      <c r="F474">
        <v>92</v>
      </c>
      <c r="G474" t="s">
        <v>8</v>
      </c>
    </row>
    <row r="475" spans="1:7" x14ac:dyDescent="0.3">
      <c r="A475" t="s">
        <v>19</v>
      </c>
      <c r="B475">
        <v>0.3</v>
      </c>
      <c r="D475" t="s">
        <v>7</v>
      </c>
      <c r="E475">
        <v>5</v>
      </c>
      <c r="F475">
        <v>91</v>
      </c>
      <c r="G475" t="s">
        <v>8</v>
      </c>
    </row>
    <row r="476" spans="1:7" x14ac:dyDescent="0.3">
      <c r="A476" t="s">
        <v>19</v>
      </c>
      <c r="B476">
        <v>0.3</v>
      </c>
      <c r="D476" t="s">
        <v>7</v>
      </c>
      <c r="E476">
        <v>3.35</v>
      </c>
      <c r="F476">
        <v>89</v>
      </c>
      <c r="G476" t="s">
        <v>8</v>
      </c>
    </row>
    <row r="477" spans="1:7" x14ac:dyDescent="0.3">
      <c r="A477" t="s">
        <v>19</v>
      </c>
      <c r="B477">
        <v>0.3</v>
      </c>
      <c r="D477" t="s">
        <v>7</v>
      </c>
      <c r="E477">
        <v>2</v>
      </c>
      <c r="F477">
        <v>83</v>
      </c>
      <c r="G477" t="s">
        <v>8</v>
      </c>
    </row>
    <row r="478" spans="1:7" x14ac:dyDescent="0.3">
      <c r="A478" t="s">
        <v>19</v>
      </c>
      <c r="B478">
        <v>0.3</v>
      </c>
      <c r="D478" t="s">
        <v>7</v>
      </c>
      <c r="E478">
        <v>1.18</v>
      </c>
      <c r="F478">
        <v>72</v>
      </c>
      <c r="G478" t="s">
        <v>8</v>
      </c>
    </row>
    <row r="479" spans="1:7" x14ac:dyDescent="0.3">
      <c r="A479" t="s">
        <v>19</v>
      </c>
      <c r="B479">
        <v>0.3</v>
      </c>
      <c r="D479" t="s">
        <v>7</v>
      </c>
      <c r="E479">
        <v>0.6</v>
      </c>
      <c r="F479">
        <v>56</v>
      </c>
      <c r="G479" t="s">
        <v>8</v>
      </c>
    </row>
    <row r="480" spans="1:7" x14ac:dyDescent="0.3">
      <c r="A480" t="s">
        <v>19</v>
      </c>
      <c r="B480">
        <v>0.3</v>
      </c>
      <c r="D480" t="s">
        <v>7</v>
      </c>
      <c r="E480">
        <v>0.42499999999999999</v>
      </c>
      <c r="F480">
        <v>49</v>
      </c>
      <c r="G480" t="s">
        <v>8</v>
      </c>
    </row>
    <row r="481" spans="1:7" x14ac:dyDescent="0.3">
      <c r="A481" t="s">
        <v>19</v>
      </c>
      <c r="B481">
        <v>0.3</v>
      </c>
      <c r="D481" t="s">
        <v>7</v>
      </c>
      <c r="E481">
        <v>0.3</v>
      </c>
      <c r="F481">
        <v>44</v>
      </c>
      <c r="G481" t="s">
        <v>8</v>
      </c>
    </row>
    <row r="482" spans="1:7" x14ac:dyDescent="0.3">
      <c r="A482" t="s">
        <v>19</v>
      </c>
      <c r="B482">
        <v>0.3</v>
      </c>
      <c r="D482" t="s">
        <v>7</v>
      </c>
      <c r="E482">
        <v>0.21199999999999999</v>
      </c>
      <c r="F482">
        <v>41</v>
      </c>
      <c r="G482" t="s">
        <v>8</v>
      </c>
    </row>
    <row r="483" spans="1:7" x14ac:dyDescent="0.3">
      <c r="A483" t="s">
        <v>19</v>
      </c>
      <c r="B483">
        <v>0.3</v>
      </c>
      <c r="D483" t="s">
        <v>7</v>
      </c>
      <c r="E483">
        <v>0.15</v>
      </c>
      <c r="F483">
        <v>38</v>
      </c>
      <c r="G483" t="s">
        <v>8</v>
      </c>
    </row>
    <row r="484" spans="1:7" x14ac:dyDescent="0.3">
      <c r="A484" t="s">
        <v>19</v>
      </c>
      <c r="B484">
        <v>0.3</v>
      </c>
      <c r="D484" t="s">
        <v>7</v>
      </c>
      <c r="E484">
        <v>6.3E-2</v>
      </c>
      <c r="F484">
        <v>34</v>
      </c>
      <c r="G484" t="s">
        <v>8</v>
      </c>
    </row>
  </sheetData>
  <sortState ref="A2:H484">
    <sortCondition ref="A2:A484"/>
    <sortCondition ref="B2:B484"/>
    <sortCondition descending="1" ref="E2:E484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0"/>
  <sheetViews>
    <sheetView workbookViewId="0">
      <selection activeCell="K30" sqref="K30"/>
    </sheetView>
  </sheetViews>
  <sheetFormatPr defaultRowHeight="14.4" x14ac:dyDescent="0.3"/>
  <cols>
    <col min="1" max="1" width="10.6640625" bestFit="1" customWidth="1"/>
    <col min="2" max="2" width="10.109375" bestFit="1" customWidth="1"/>
    <col min="3" max="3" width="11" bestFit="1" customWidth="1"/>
    <col min="4" max="4" width="59.6640625" customWidth="1"/>
    <col min="7" max="7" width="13.109375" bestFit="1" customWidth="1"/>
  </cols>
  <sheetData>
    <row r="1" spans="1:8" x14ac:dyDescent="0.3">
      <c r="A1" s="46" t="s">
        <v>0</v>
      </c>
      <c r="B1" s="46" t="s">
        <v>1</v>
      </c>
      <c r="C1" s="46" t="s">
        <v>21</v>
      </c>
      <c r="D1" s="46" t="s">
        <v>41</v>
      </c>
      <c r="E1" s="46" t="s">
        <v>40</v>
      </c>
      <c r="F1" s="46" t="s">
        <v>40</v>
      </c>
      <c r="G1" s="46" t="s">
        <v>65</v>
      </c>
    </row>
    <row r="2" spans="1:8" x14ac:dyDescent="0.3">
      <c r="A2" s="47" t="s">
        <v>6</v>
      </c>
      <c r="B2" s="47">
        <v>0.25</v>
      </c>
      <c r="C2" s="47">
        <v>0.55000000000000004</v>
      </c>
      <c r="D2" s="47" t="s">
        <v>22</v>
      </c>
      <c r="E2" s="48">
        <f>KozenyCarman!G30</f>
        <v>8.3517993684782818E-4</v>
      </c>
      <c r="F2" s="48">
        <f>KozenyCarman!G58</f>
        <v>5.9655709774844886E-5</v>
      </c>
      <c r="G2" s="47" t="s">
        <v>60</v>
      </c>
      <c r="H2" s="37"/>
    </row>
    <row r="3" spans="1:8" x14ac:dyDescent="0.3">
      <c r="A3" s="47" t="s">
        <v>6</v>
      </c>
      <c r="B3" s="47">
        <v>9</v>
      </c>
      <c r="C3" s="47">
        <v>9.1999999999999993</v>
      </c>
      <c r="D3" s="47" t="s">
        <v>23</v>
      </c>
      <c r="E3" s="48">
        <f>KozenyCarman!N30</f>
        <v>5.4731202728777826E-4</v>
      </c>
      <c r="F3" s="48">
        <f>KozenyCarman!N58</f>
        <v>3.9093716234841326E-5</v>
      </c>
      <c r="G3" t="s">
        <v>91</v>
      </c>
      <c r="H3" s="37"/>
    </row>
    <row r="4" spans="1:8" x14ac:dyDescent="0.3">
      <c r="A4" s="47" t="s">
        <v>10</v>
      </c>
      <c r="B4" s="47">
        <v>0.3</v>
      </c>
      <c r="C4" s="49">
        <v>0.65</v>
      </c>
      <c r="D4" s="47" t="s">
        <v>48</v>
      </c>
      <c r="E4" s="48">
        <f>KozenyCarman!U30</f>
        <v>1.3522101997879897E-3</v>
      </c>
      <c r="F4" s="48">
        <f>KozenyCarman!U58</f>
        <v>9.6586442841999277E-5</v>
      </c>
      <c r="G4" s="47" t="s">
        <v>60</v>
      </c>
      <c r="H4" s="37"/>
    </row>
    <row r="5" spans="1:8" x14ac:dyDescent="0.3">
      <c r="A5" s="47" t="s">
        <v>11</v>
      </c>
      <c r="B5" s="47">
        <v>0.3</v>
      </c>
      <c r="C5" s="47">
        <v>0.75</v>
      </c>
      <c r="D5" s="47" t="s">
        <v>42</v>
      </c>
      <c r="E5" s="48">
        <f>KozenyCarman!AB30</f>
        <v>2.1114524484325548E-3</v>
      </c>
      <c r="F5" s="48">
        <f>KozenyCarman!AB58</f>
        <v>1.5081803203089683E-4</v>
      </c>
      <c r="G5" s="47" t="s">
        <v>60</v>
      </c>
      <c r="H5" s="37"/>
    </row>
    <row r="6" spans="1:8" x14ac:dyDescent="0.3">
      <c r="A6" s="47" t="s">
        <v>11</v>
      </c>
      <c r="B6" s="47">
        <v>6</v>
      </c>
      <c r="C6" s="47">
        <v>6.45</v>
      </c>
      <c r="D6" s="47" t="s">
        <v>23</v>
      </c>
      <c r="E6" s="48">
        <f>KozenyCarman!AI30</f>
        <v>7.205855626353755E-4</v>
      </c>
      <c r="F6" s="48">
        <f>KozenyCarman!AI58</f>
        <v>5.1470397331098267E-5</v>
      </c>
      <c r="G6" t="s">
        <v>91</v>
      </c>
      <c r="H6" s="37"/>
    </row>
    <row r="7" spans="1:8" x14ac:dyDescent="0.3">
      <c r="A7" s="47" t="s">
        <v>12</v>
      </c>
      <c r="B7" s="47">
        <v>1</v>
      </c>
      <c r="C7" s="47">
        <v>1.45</v>
      </c>
      <c r="D7" s="47" t="s">
        <v>43</v>
      </c>
      <c r="E7" s="48">
        <f>KozenyCarman!AP30</f>
        <v>8.8791337839282136E-4</v>
      </c>
      <c r="F7" s="48">
        <f>KozenyCarman!AP58</f>
        <v>6.342238417091584E-5</v>
      </c>
      <c r="G7" s="47" t="s">
        <v>60</v>
      </c>
      <c r="H7" s="37"/>
    </row>
    <row r="8" spans="1:8" x14ac:dyDescent="0.3">
      <c r="A8" s="47" t="s">
        <v>12</v>
      </c>
      <c r="B8" s="47">
        <v>3</v>
      </c>
      <c r="C8" s="47">
        <v>3.45</v>
      </c>
      <c r="D8" s="47" t="s">
        <v>44</v>
      </c>
      <c r="E8" s="48">
        <f>KozenyCarman!AW30</f>
        <v>4.0216764967849821E-4</v>
      </c>
      <c r="F8" s="48">
        <f>KozenyCarman!AW58</f>
        <v>2.8726260691321312E-5</v>
      </c>
      <c r="G8" s="47" t="s">
        <v>60</v>
      </c>
      <c r="H8" s="37"/>
    </row>
    <row r="9" spans="1:8" x14ac:dyDescent="0.3">
      <c r="A9" s="47" t="s">
        <v>12</v>
      </c>
      <c r="B9" s="47">
        <v>7</v>
      </c>
      <c r="C9" s="47">
        <v>7.45</v>
      </c>
      <c r="D9" s="47" t="s">
        <v>45</v>
      </c>
      <c r="E9" s="48">
        <f>KozenyCarman!BD30</f>
        <v>2.953253062767013E-4</v>
      </c>
      <c r="F9" s="48">
        <f>KozenyCarman!BD58</f>
        <v>2.10946647340501E-5</v>
      </c>
      <c r="G9" t="s">
        <v>91</v>
      </c>
    </row>
    <row r="10" spans="1:8" x14ac:dyDescent="0.3">
      <c r="A10" s="47" t="s">
        <v>13</v>
      </c>
      <c r="B10" s="47">
        <v>1</v>
      </c>
      <c r="C10" s="47">
        <v>1.45</v>
      </c>
      <c r="D10" s="47" t="s">
        <v>22</v>
      </c>
      <c r="E10" s="48">
        <f>KozenyCarman!BK30</f>
        <v>6.1421931888648714E-4</v>
      </c>
      <c r="F10" s="48">
        <f>KozenyCarman!BK58</f>
        <v>4.3872808491891954E-5</v>
      </c>
      <c r="G10" s="47" t="s">
        <v>60</v>
      </c>
    </row>
    <row r="11" spans="1:8" x14ac:dyDescent="0.3">
      <c r="A11" s="47" t="s">
        <v>13</v>
      </c>
      <c r="B11" s="47">
        <v>4</v>
      </c>
      <c r="C11" s="47">
        <v>4.45</v>
      </c>
      <c r="D11" s="47" t="s">
        <v>46</v>
      </c>
      <c r="E11" s="48">
        <f>KozenyCarman!BR30</f>
        <v>7.422542882517826E-4</v>
      </c>
      <c r="F11" s="48">
        <f>KozenyCarman!BR58</f>
        <v>5.3018163446555911E-5</v>
      </c>
      <c r="G11" s="47" t="s">
        <v>60</v>
      </c>
    </row>
    <row r="12" spans="1:8" x14ac:dyDescent="0.3">
      <c r="A12" s="47" t="s">
        <v>13</v>
      </c>
      <c r="B12" s="47">
        <v>10</v>
      </c>
      <c r="C12" s="47">
        <v>10.5</v>
      </c>
      <c r="D12" s="47" t="s">
        <v>47</v>
      </c>
      <c r="E12" s="48">
        <f>KozenyCarman!BY30</f>
        <v>2.6916654229054221E-4</v>
      </c>
      <c r="F12" s="48">
        <f>KozenyCarman!BY58</f>
        <v>1.9226181592181595E-5</v>
      </c>
      <c r="G12" t="s">
        <v>91</v>
      </c>
    </row>
    <row r="13" spans="1:8" x14ac:dyDescent="0.3">
      <c r="A13" s="47" t="s">
        <v>14</v>
      </c>
      <c r="B13" s="47">
        <v>1</v>
      </c>
      <c r="C13" s="47">
        <v>1.45</v>
      </c>
      <c r="D13" s="47" t="s">
        <v>46</v>
      </c>
      <c r="E13" s="48">
        <f>KozenyCarman!CF30</f>
        <v>6.2428484897030054E-4</v>
      </c>
      <c r="F13" s="48">
        <f>KozenyCarman!CF58</f>
        <v>4.4591774926450056E-5</v>
      </c>
      <c r="G13" s="47" t="s">
        <v>60</v>
      </c>
    </row>
    <row r="14" spans="1:8" x14ac:dyDescent="0.3">
      <c r="A14" s="47" t="s">
        <v>14</v>
      </c>
      <c r="B14" s="47">
        <v>5</v>
      </c>
      <c r="C14" s="47">
        <v>5.45</v>
      </c>
      <c r="D14" s="47" t="s">
        <v>47</v>
      </c>
      <c r="E14" s="48">
        <f>KozenyCarman!CM30</f>
        <v>1.9091508000144228E-3</v>
      </c>
      <c r="F14" s="48">
        <f>KozenyCarman!CM58</f>
        <v>1.3636791428674452E-4</v>
      </c>
      <c r="G14" s="47" t="s">
        <v>60</v>
      </c>
    </row>
    <row r="15" spans="1:8" x14ac:dyDescent="0.3">
      <c r="A15" s="47" t="s">
        <v>14</v>
      </c>
      <c r="B15" s="47">
        <v>11.5</v>
      </c>
      <c r="C15" s="47">
        <v>11.95</v>
      </c>
      <c r="D15" s="47" t="s">
        <v>49</v>
      </c>
      <c r="E15" s="48">
        <f>KozenyCarman!CT30</f>
        <v>3.7257223041949419E-4</v>
      </c>
      <c r="F15" s="48">
        <f>KozenyCarman!CT58</f>
        <v>2.6612302172821028E-5</v>
      </c>
      <c r="G15" t="s">
        <v>91</v>
      </c>
    </row>
    <row r="16" spans="1:8" x14ac:dyDescent="0.3">
      <c r="A16" s="47" t="s">
        <v>15</v>
      </c>
      <c r="B16" s="47">
        <v>0.4</v>
      </c>
      <c r="C16" s="47"/>
      <c r="D16" s="47" t="s">
        <v>48</v>
      </c>
      <c r="E16" s="48">
        <f>KozenyCarman!DA30</f>
        <v>1.2655382559428152E-3</v>
      </c>
      <c r="F16" s="48">
        <f>KozenyCarman!DA58</f>
        <v>9.0395589710201113E-5</v>
      </c>
      <c r="G16" s="47" t="s">
        <v>60</v>
      </c>
    </row>
    <row r="17" spans="1:11" x14ac:dyDescent="0.3">
      <c r="A17" s="47" t="s">
        <v>16</v>
      </c>
      <c r="B17" s="47">
        <v>0.1</v>
      </c>
      <c r="C17" s="47"/>
      <c r="D17" s="47" t="s">
        <v>50</v>
      </c>
      <c r="E17" s="48">
        <f>KozenyCarman!DH30</f>
        <v>3.2196846996926625E-4</v>
      </c>
      <c r="F17" s="48">
        <f>KozenyCarman!DH58</f>
        <v>2.29977478549476E-5</v>
      </c>
      <c r="G17" s="47" t="s">
        <v>60</v>
      </c>
    </row>
    <row r="18" spans="1:11" x14ac:dyDescent="0.3">
      <c r="A18" s="47" t="s">
        <v>17</v>
      </c>
      <c r="B18" s="47">
        <v>0.5</v>
      </c>
      <c r="C18" s="47">
        <v>0.6</v>
      </c>
      <c r="D18" s="47" t="s">
        <v>51</v>
      </c>
      <c r="E18" s="48">
        <f>KozenyCarman!DO30</f>
        <v>2.7659326715840241E-3</v>
      </c>
      <c r="F18" s="48">
        <f>KozenyCarman!DO58</f>
        <v>1.975666193988589E-4</v>
      </c>
      <c r="G18" s="47" t="s">
        <v>60</v>
      </c>
    </row>
    <row r="19" spans="1:11" x14ac:dyDescent="0.3">
      <c r="A19" s="47" t="s">
        <v>17</v>
      </c>
      <c r="B19" s="47">
        <v>3</v>
      </c>
      <c r="C19" s="47">
        <v>3.2</v>
      </c>
      <c r="D19" s="47" t="s">
        <v>48</v>
      </c>
      <c r="E19" s="48">
        <f>KozenyCarman!DV30</f>
        <v>5.8740315348860964E-4</v>
      </c>
      <c r="F19" s="48">
        <f>KozenyCarman!DV58</f>
        <v>4.1957368106329271E-5</v>
      </c>
      <c r="G19" s="47" t="s">
        <v>60</v>
      </c>
    </row>
    <row r="20" spans="1:11" x14ac:dyDescent="0.3">
      <c r="A20" s="47" t="s">
        <v>18</v>
      </c>
      <c r="B20" s="47">
        <v>1.5</v>
      </c>
      <c r="C20" s="49">
        <v>2</v>
      </c>
      <c r="D20" s="47" t="s">
        <v>22</v>
      </c>
      <c r="E20" s="48">
        <f>KozenyCarman!EC30</f>
        <v>6.2666926439724883E-4</v>
      </c>
      <c r="F20" s="48">
        <f>KozenyCarman!EC58</f>
        <v>4.4762090314089218E-5</v>
      </c>
      <c r="G20" s="47" t="s">
        <v>60</v>
      </c>
      <c r="J20" t="s">
        <v>59</v>
      </c>
      <c r="K20" t="s">
        <v>58</v>
      </c>
    </row>
    <row r="21" spans="1:11" x14ac:dyDescent="0.3">
      <c r="A21" s="47" t="s">
        <v>18</v>
      </c>
      <c r="B21" s="47">
        <v>3</v>
      </c>
      <c r="C21" s="47">
        <v>3.5</v>
      </c>
      <c r="D21" s="47" t="s">
        <v>52</v>
      </c>
      <c r="E21" s="48">
        <f>KozenyCarman!EJ30</f>
        <v>4.7625137321619343E-4</v>
      </c>
      <c r="F21" s="48">
        <f>KozenyCarman!EJ58</f>
        <v>3.4017955229728117E-5</v>
      </c>
      <c r="G21" s="47" t="s">
        <v>60</v>
      </c>
      <c r="I21" s="38" t="s">
        <v>55</v>
      </c>
      <c r="J21" s="36">
        <f>MIN(E2:F23)</f>
        <v>1.6228020703127744E-5</v>
      </c>
      <c r="K21" s="39">
        <f>J21*86400</f>
        <v>1.4021009887502371</v>
      </c>
    </row>
    <row r="22" spans="1:11" x14ac:dyDescent="0.3">
      <c r="A22" s="47" t="s">
        <v>19</v>
      </c>
      <c r="B22" s="47">
        <v>0.1</v>
      </c>
      <c r="C22" s="47"/>
      <c r="D22" s="47" t="s">
        <v>53</v>
      </c>
      <c r="E22" s="48">
        <f>KozenyCarman!EQ30</f>
        <v>2.2719228984378838E-4</v>
      </c>
      <c r="F22" s="48">
        <f>KozenyCarman!EQ58</f>
        <v>1.6228020703127744E-5</v>
      </c>
      <c r="G22" s="47" t="s">
        <v>60</v>
      </c>
      <c r="I22" s="38" t="s">
        <v>56</v>
      </c>
      <c r="J22" s="36">
        <f>MAX(E2:F23)</f>
        <v>2.7659326715840241E-3</v>
      </c>
      <c r="K22" s="39">
        <f>J22*86400</f>
        <v>238.97658282485969</v>
      </c>
    </row>
    <row r="23" spans="1:11" x14ac:dyDescent="0.3">
      <c r="A23" s="47" t="s">
        <v>19</v>
      </c>
      <c r="B23" s="47">
        <v>0.3</v>
      </c>
      <c r="C23" s="47">
        <v>0.8</v>
      </c>
      <c r="D23" s="47" t="s">
        <v>54</v>
      </c>
      <c r="E23" s="48">
        <f>KozenyCarman!EX30</f>
        <v>5.5065686273303677E-4</v>
      </c>
      <c r="F23" s="48">
        <f>KozenyCarman!EX58</f>
        <v>3.9332633052359789E-5</v>
      </c>
      <c r="G23" s="47" t="s">
        <v>60</v>
      </c>
      <c r="I23" s="38" t="s">
        <v>57</v>
      </c>
      <c r="J23" s="36">
        <f>GEOMEAN(E2:F23)</f>
        <v>1.7816966268863714E-4</v>
      </c>
      <c r="K23" s="39">
        <f>J23*86400</f>
        <v>15.393858856298248</v>
      </c>
    </row>
    <row r="25" spans="1:11" x14ac:dyDescent="0.3">
      <c r="D25" s="38"/>
      <c r="E25" s="36"/>
      <c r="F25" s="36"/>
      <c r="G25" s="39"/>
    </row>
    <row r="26" spans="1:11" x14ac:dyDescent="0.3">
      <c r="A26" s="1" t="s">
        <v>0</v>
      </c>
      <c r="B26" s="1" t="s">
        <v>1</v>
      </c>
      <c r="C26" s="1" t="s">
        <v>21</v>
      </c>
      <c r="D26" s="1" t="s">
        <v>41</v>
      </c>
      <c r="E26" s="1" t="s">
        <v>40</v>
      </c>
      <c r="F26" s="1" t="s">
        <v>40</v>
      </c>
      <c r="G26" s="46" t="s">
        <v>65</v>
      </c>
    </row>
    <row r="27" spans="1:11" x14ac:dyDescent="0.3">
      <c r="A27" t="s">
        <v>6</v>
      </c>
      <c r="B27">
        <v>9</v>
      </c>
      <c r="C27">
        <v>9.1999999999999993</v>
      </c>
      <c r="D27" t="s">
        <v>23</v>
      </c>
      <c r="E27" s="36">
        <v>5.4731202728777826E-4</v>
      </c>
      <c r="F27" s="36">
        <v>3.9093716234841326E-5</v>
      </c>
      <c r="G27" t="s">
        <v>91</v>
      </c>
    </row>
    <row r="28" spans="1:11" x14ac:dyDescent="0.3">
      <c r="A28" t="s">
        <v>11</v>
      </c>
      <c r="B28">
        <v>6</v>
      </c>
      <c r="C28">
        <v>6.45</v>
      </c>
      <c r="D28" t="s">
        <v>23</v>
      </c>
      <c r="E28" s="36">
        <v>7.205855626353755E-4</v>
      </c>
      <c r="F28" s="36">
        <v>5.1470397331098267E-5</v>
      </c>
      <c r="G28" t="s">
        <v>91</v>
      </c>
      <c r="J28" t="s">
        <v>59</v>
      </c>
      <c r="K28" t="s">
        <v>58</v>
      </c>
    </row>
    <row r="29" spans="1:11" x14ac:dyDescent="0.3">
      <c r="A29" t="s">
        <v>12</v>
      </c>
      <c r="B29">
        <v>7</v>
      </c>
      <c r="C29">
        <v>7.45</v>
      </c>
      <c r="D29" t="s">
        <v>45</v>
      </c>
      <c r="E29" s="36">
        <v>2.953253062767013E-4</v>
      </c>
      <c r="F29" s="36">
        <v>2.10946647340501E-5</v>
      </c>
      <c r="G29" t="s">
        <v>91</v>
      </c>
      <c r="I29" s="38" t="s">
        <v>55</v>
      </c>
      <c r="J29" s="36">
        <f>MIN(E27:F31)</f>
        <v>1.9226181592181595E-5</v>
      </c>
      <c r="K29" s="39">
        <f>J29*86400</f>
        <v>1.6611420895644897</v>
      </c>
    </row>
    <row r="30" spans="1:11" x14ac:dyDescent="0.3">
      <c r="A30" t="s">
        <v>13</v>
      </c>
      <c r="B30">
        <v>10</v>
      </c>
      <c r="C30">
        <v>10.5</v>
      </c>
      <c r="D30" t="s">
        <v>47</v>
      </c>
      <c r="E30" s="36">
        <v>2.6916654229054221E-4</v>
      </c>
      <c r="F30" s="36">
        <v>1.9226181592181595E-5</v>
      </c>
      <c r="G30" t="s">
        <v>91</v>
      </c>
      <c r="I30" s="38" t="s">
        <v>56</v>
      </c>
      <c r="J30" s="36">
        <f>MAX(E27:F31)</f>
        <v>7.205855626353755E-4</v>
      </c>
      <c r="K30" s="39">
        <f>J30*86400</f>
        <v>62.258592611696443</v>
      </c>
    </row>
    <row r="31" spans="1:11" x14ac:dyDescent="0.3">
      <c r="A31" t="s">
        <v>14</v>
      </c>
      <c r="B31">
        <v>11.5</v>
      </c>
      <c r="C31">
        <v>11.95</v>
      </c>
      <c r="D31" t="s">
        <v>49</v>
      </c>
      <c r="E31" s="36">
        <v>3.7257223041949419E-4</v>
      </c>
      <c r="F31" s="36">
        <v>2.6612302172821028E-5</v>
      </c>
      <c r="G31" t="s">
        <v>91</v>
      </c>
      <c r="I31" s="38" t="s">
        <v>57</v>
      </c>
      <c r="J31" s="36">
        <f>GEOMEAN(E27:F31)</f>
        <v>1.0975556150574377E-4</v>
      </c>
      <c r="K31" s="39">
        <f>J31*86400</f>
        <v>9.4828805140962622</v>
      </c>
    </row>
    <row r="33" spans="1:11" x14ac:dyDescent="0.3">
      <c r="A33" s="1" t="s">
        <v>0</v>
      </c>
      <c r="B33" s="1" t="s">
        <v>1</v>
      </c>
      <c r="C33" s="1" t="s">
        <v>21</v>
      </c>
      <c r="D33" s="1" t="s">
        <v>41</v>
      </c>
      <c r="E33" s="1" t="s">
        <v>40</v>
      </c>
      <c r="F33" s="1" t="s">
        <v>40</v>
      </c>
      <c r="G33" s="46" t="s">
        <v>65</v>
      </c>
    </row>
    <row r="34" spans="1:11" x14ac:dyDescent="0.3">
      <c r="A34" t="s">
        <v>6</v>
      </c>
      <c r="B34">
        <v>0.25</v>
      </c>
      <c r="C34">
        <v>0.55000000000000004</v>
      </c>
      <c r="D34" t="s">
        <v>22</v>
      </c>
      <c r="E34" s="36">
        <v>8.3517993684782818E-4</v>
      </c>
      <c r="F34" s="36">
        <v>5.9655709774844886E-5</v>
      </c>
      <c r="G34" s="39" t="s">
        <v>60</v>
      </c>
    </row>
    <row r="35" spans="1:11" x14ac:dyDescent="0.3">
      <c r="A35" t="s">
        <v>10</v>
      </c>
      <c r="B35">
        <v>0.3</v>
      </c>
      <c r="C35">
        <v>0.65</v>
      </c>
      <c r="D35" t="s">
        <v>48</v>
      </c>
      <c r="E35" s="36">
        <v>1.3522101997879897E-3</v>
      </c>
      <c r="F35" s="36">
        <v>9.6586442841999277E-5</v>
      </c>
      <c r="G35" t="s">
        <v>60</v>
      </c>
    </row>
    <row r="36" spans="1:11" x14ac:dyDescent="0.3">
      <c r="A36" t="s">
        <v>11</v>
      </c>
      <c r="B36">
        <v>0.3</v>
      </c>
      <c r="C36">
        <v>0.75</v>
      </c>
      <c r="D36" t="s">
        <v>42</v>
      </c>
      <c r="E36" s="36">
        <v>2.1114524484325548E-3</v>
      </c>
      <c r="F36" s="36">
        <v>1.5081803203089683E-4</v>
      </c>
      <c r="G36" t="s">
        <v>60</v>
      </c>
    </row>
    <row r="37" spans="1:11" x14ac:dyDescent="0.3">
      <c r="A37" t="s">
        <v>12</v>
      </c>
      <c r="B37">
        <v>1</v>
      </c>
      <c r="C37">
        <v>1.45</v>
      </c>
      <c r="D37" t="s">
        <v>43</v>
      </c>
      <c r="E37" s="36">
        <v>8.8791337839282136E-4</v>
      </c>
      <c r="F37" s="36">
        <v>6.342238417091584E-5</v>
      </c>
      <c r="G37" t="s">
        <v>60</v>
      </c>
    </row>
    <row r="38" spans="1:11" x14ac:dyDescent="0.3">
      <c r="A38" t="s">
        <v>12</v>
      </c>
      <c r="B38">
        <v>3</v>
      </c>
      <c r="C38">
        <v>3.45</v>
      </c>
      <c r="D38" t="s">
        <v>44</v>
      </c>
      <c r="E38" s="36">
        <v>4.0216764967849821E-4</v>
      </c>
      <c r="F38" s="36">
        <v>2.8726260691321312E-5</v>
      </c>
      <c r="G38" t="s">
        <v>60</v>
      </c>
    </row>
    <row r="39" spans="1:11" x14ac:dyDescent="0.3">
      <c r="A39" t="s">
        <v>13</v>
      </c>
      <c r="B39">
        <v>1</v>
      </c>
      <c r="C39">
        <v>1.45</v>
      </c>
      <c r="D39" t="s">
        <v>22</v>
      </c>
      <c r="E39" s="36">
        <v>6.1421931888648714E-4</v>
      </c>
      <c r="F39" s="36">
        <v>4.3872808491891954E-5</v>
      </c>
      <c r="G39" t="s">
        <v>60</v>
      </c>
    </row>
    <row r="40" spans="1:11" x14ac:dyDescent="0.3">
      <c r="A40" t="s">
        <v>13</v>
      </c>
      <c r="B40">
        <v>4</v>
      </c>
      <c r="C40">
        <v>4.45</v>
      </c>
      <c r="D40" t="s">
        <v>46</v>
      </c>
      <c r="E40" s="36">
        <v>7.422542882517826E-4</v>
      </c>
      <c r="F40" s="36">
        <v>5.3018163446555911E-5</v>
      </c>
      <c r="G40" t="s">
        <v>60</v>
      </c>
    </row>
    <row r="41" spans="1:11" x14ac:dyDescent="0.3">
      <c r="A41" t="s">
        <v>14</v>
      </c>
      <c r="B41">
        <v>1</v>
      </c>
      <c r="C41">
        <v>1.45</v>
      </c>
      <c r="D41" t="s">
        <v>46</v>
      </c>
      <c r="E41" s="36">
        <v>6.2428484897030054E-4</v>
      </c>
      <c r="F41" s="36">
        <v>4.4591774926450056E-5</v>
      </c>
      <c r="G41" t="s">
        <v>60</v>
      </c>
    </row>
    <row r="42" spans="1:11" x14ac:dyDescent="0.3">
      <c r="A42" t="s">
        <v>14</v>
      </c>
      <c r="B42">
        <v>5</v>
      </c>
      <c r="C42">
        <v>5.45</v>
      </c>
      <c r="D42" t="s">
        <v>47</v>
      </c>
      <c r="E42" s="36">
        <v>1.9091508000144228E-3</v>
      </c>
      <c r="F42" s="36">
        <v>1.3636791428674452E-4</v>
      </c>
      <c r="G42" t="s">
        <v>60</v>
      </c>
    </row>
    <row r="43" spans="1:11" x14ac:dyDescent="0.3">
      <c r="A43" t="s">
        <v>15</v>
      </c>
      <c r="B43">
        <v>0.4</v>
      </c>
      <c r="D43" t="s">
        <v>48</v>
      </c>
      <c r="E43" s="36">
        <v>1.2655382559428152E-3</v>
      </c>
      <c r="F43" s="36">
        <v>9.0395589710201113E-5</v>
      </c>
      <c r="G43" t="s">
        <v>60</v>
      </c>
    </row>
    <row r="44" spans="1:11" x14ac:dyDescent="0.3">
      <c r="A44" t="s">
        <v>16</v>
      </c>
      <c r="B44">
        <v>0.1</v>
      </c>
      <c r="D44" t="s">
        <v>50</v>
      </c>
      <c r="E44" s="36">
        <v>3.2196846996926625E-4</v>
      </c>
      <c r="F44" s="36">
        <v>2.29977478549476E-5</v>
      </c>
      <c r="G44" t="s">
        <v>60</v>
      </c>
    </row>
    <row r="45" spans="1:11" x14ac:dyDescent="0.3">
      <c r="A45" t="s">
        <v>17</v>
      </c>
      <c r="B45">
        <v>0.5</v>
      </c>
      <c r="C45">
        <v>0.6</v>
      </c>
      <c r="D45" t="s">
        <v>51</v>
      </c>
      <c r="E45" s="36">
        <v>2.7659326715840241E-3</v>
      </c>
      <c r="F45" s="36">
        <v>1.975666193988589E-4</v>
      </c>
      <c r="G45" t="s">
        <v>60</v>
      </c>
    </row>
    <row r="46" spans="1:11" x14ac:dyDescent="0.3">
      <c r="A46" t="s">
        <v>17</v>
      </c>
      <c r="B46">
        <v>3</v>
      </c>
      <c r="C46">
        <v>3.2</v>
      </c>
      <c r="D46" t="s">
        <v>48</v>
      </c>
      <c r="E46" s="36">
        <v>5.8740315348860964E-4</v>
      </c>
      <c r="F46" s="36">
        <v>4.1957368106329271E-5</v>
      </c>
      <c r="G46" t="s">
        <v>60</v>
      </c>
      <c r="J46" t="s">
        <v>59</v>
      </c>
      <c r="K46" t="s">
        <v>58</v>
      </c>
    </row>
    <row r="47" spans="1:11" x14ac:dyDescent="0.3">
      <c r="A47" t="s">
        <v>18</v>
      </c>
      <c r="B47">
        <v>1.5</v>
      </c>
      <c r="C47">
        <v>2</v>
      </c>
      <c r="D47" t="s">
        <v>22</v>
      </c>
      <c r="E47" s="36">
        <v>6.2666926439724883E-4</v>
      </c>
      <c r="F47" s="36">
        <v>4.4762090314089218E-5</v>
      </c>
      <c r="G47" t="s">
        <v>60</v>
      </c>
      <c r="I47" s="38" t="s">
        <v>55</v>
      </c>
      <c r="J47" s="36">
        <f>MIN(E34:F50)</f>
        <v>1.6228020703127744E-5</v>
      </c>
      <c r="K47" s="39">
        <f>J47*86400</f>
        <v>1.4021009887502371</v>
      </c>
    </row>
    <row r="48" spans="1:11" x14ac:dyDescent="0.3">
      <c r="A48" t="s">
        <v>18</v>
      </c>
      <c r="B48">
        <v>3</v>
      </c>
      <c r="C48">
        <v>3.5</v>
      </c>
      <c r="D48" t="s">
        <v>52</v>
      </c>
      <c r="E48" s="36">
        <v>4.7625137321619343E-4</v>
      </c>
      <c r="F48" s="36">
        <v>3.4017955229728117E-5</v>
      </c>
      <c r="G48" t="s">
        <v>60</v>
      </c>
      <c r="I48" s="38" t="s">
        <v>56</v>
      </c>
      <c r="J48" s="36">
        <f>MAX(E34:F50)</f>
        <v>2.7659326715840241E-3</v>
      </c>
      <c r="K48" s="39">
        <f>J48*86400</f>
        <v>238.97658282485969</v>
      </c>
    </row>
    <row r="49" spans="1:11" x14ac:dyDescent="0.3">
      <c r="A49" t="s">
        <v>19</v>
      </c>
      <c r="B49">
        <v>0.1</v>
      </c>
      <c r="D49" t="s">
        <v>53</v>
      </c>
      <c r="E49" s="36">
        <v>2.2719228984378838E-4</v>
      </c>
      <c r="F49" s="36">
        <v>1.6228020703127744E-5</v>
      </c>
      <c r="G49" t="s">
        <v>60</v>
      </c>
      <c r="I49" s="38" t="s">
        <v>57</v>
      </c>
      <c r="J49" s="36">
        <f>GEOMEAN(E34:F50)</f>
        <v>2.0545571907478076E-4</v>
      </c>
      <c r="K49" s="39">
        <f>J49*86400</f>
        <v>17.751374128061059</v>
      </c>
    </row>
    <row r="50" spans="1:11" x14ac:dyDescent="0.3">
      <c r="A50" t="s">
        <v>19</v>
      </c>
      <c r="B50">
        <v>0.3</v>
      </c>
      <c r="C50">
        <v>0.8</v>
      </c>
      <c r="D50" t="s">
        <v>54</v>
      </c>
      <c r="E50" s="36">
        <v>5.5065686273303677E-4</v>
      </c>
      <c r="F50" s="36">
        <v>3.9332633052359789E-5</v>
      </c>
      <c r="G50" t="s">
        <v>60</v>
      </c>
    </row>
  </sheetData>
  <sortState ref="A27:G50">
    <sortCondition ref="G27:G50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5"/>
  <sheetViews>
    <sheetView zoomScaleNormal="100" workbookViewId="0">
      <selection activeCell="J13" sqref="J13"/>
    </sheetView>
  </sheetViews>
  <sheetFormatPr defaultRowHeight="14.4" x14ac:dyDescent="0.3"/>
  <cols>
    <col min="1" max="1" width="12.88671875" bestFit="1" customWidth="1"/>
    <col min="2" max="2" width="12" bestFit="1" customWidth="1"/>
    <col min="3" max="3" width="17.44140625" bestFit="1" customWidth="1"/>
    <col min="11" max="11" width="12.109375" customWidth="1"/>
    <col min="12" max="12" width="22" bestFit="1" customWidth="1"/>
    <col min="13" max="13" width="19.88671875" bestFit="1" customWidth="1"/>
  </cols>
  <sheetData>
    <row r="1" spans="1:16" x14ac:dyDescent="0.3">
      <c r="A1" s="1" t="s">
        <v>125</v>
      </c>
    </row>
    <row r="2" spans="1:16" x14ac:dyDescent="0.3">
      <c r="A2" t="s">
        <v>118</v>
      </c>
      <c r="B2" t="s">
        <v>120</v>
      </c>
      <c r="C2" t="s">
        <v>119</v>
      </c>
    </row>
    <row r="3" spans="1:16" x14ac:dyDescent="0.3">
      <c r="B3">
        <v>0</v>
      </c>
      <c r="C3">
        <v>8</v>
      </c>
      <c r="H3" s="38" t="s">
        <v>126</v>
      </c>
      <c r="I3">
        <v>2.5</v>
      </c>
      <c r="J3">
        <v>124.9</v>
      </c>
      <c r="K3">
        <v>7.17</v>
      </c>
      <c r="M3" s="38"/>
      <c r="N3" t="s">
        <v>150</v>
      </c>
    </row>
    <row r="4" spans="1:16" x14ac:dyDescent="0.3">
      <c r="B4">
        <v>20</v>
      </c>
      <c r="C4">
        <v>7.75</v>
      </c>
      <c r="J4" s="53">
        <v>125</v>
      </c>
      <c r="K4">
        <f>K3-4.7</f>
        <v>2.4699999999999998</v>
      </c>
      <c r="M4" s="38" t="s">
        <v>148</v>
      </c>
      <c r="N4">
        <v>39.1</v>
      </c>
      <c r="O4" s="53">
        <f>J4-N4</f>
        <v>85.9</v>
      </c>
      <c r="P4">
        <v>12</v>
      </c>
    </row>
    <row r="5" spans="1:16" x14ac:dyDescent="0.3">
      <c r="B5">
        <v>40</v>
      </c>
      <c r="C5">
        <v>7.5</v>
      </c>
      <c r="J5">
        <v>130</v>
      </c>
      <c r="K5">
        <f>K4</f>
        <v>2.4699999999999998</v>
      </c>
      <c r="O5" s="53">
        <f>J5+N4</f>
        <v>169.1</v>
      </c>
      <c r="P5">
        <v>12</v>
      </c>
    </row>
    <row r="6" spans="1:16" x14ac:dyDescent="0.3">
      <c r="B6">
        <v>60</v>
      </c>
      <c r="C6">
        <v>7.25</v>
      </c>
      <c r="J6" s="39">
        <v>130.1</v>
      </c>
      <c r="K6">
        <v>7.17</v>
      </c>
    </row>
    <row r="7" spans="1:16" x14ac:dyDescent="0.3">
      <c r="B7">
        <v>80</v>
      </c>
      <c r="C7">
        <v>7.25</v>
      </c>
      <c r="E7">
        <v>14.9</v>
      </c>
      <c r="M7" s="38" t="s">
        <v>149</v>
      </c>
      <c r="N7">
        <v>99.7</v>
      </c>
      <c r="O7" s="53">
        <f>J4-N7</f>
        <v>25.299999999999997</v>
      </c>
      <c r="P7">
        <v>12</v>
      </c>
    </row>
    <row r="8" spans="1:16" x14ac:dyDescent="0.3">
      <c r="B8">
        <v>100</v>
      </c>
      <c r="C8">
        <v>7.2</v>
      </c>
      <c r="O8" s="53">
        <f>J5+N7</f>
        <v>229.7</v>
      </c>
      <c r="P8">
        <v>12</v>
      </c>
    </row>
    <row r="9" spans="1:16" x14ac:dyDescent="0.3">
      <c r="B9">
        <v>120</v>
      </c>
      <c r="C9">
        <v>7.17</v>
      </c>
      <c r="D9" t="s">
        <v>16</v>
      </c>
      <c r="J9" t="s">
        <v>144</v>
      </c>
      <c r="K9" t="s">
        <v>146</v>
      </c>
      <c r="L9" t="s">
        <v>145</v>
      </c>
      <c r="M9" t="s">
        <v>147</v>
      </c>
      <c r="N9" t="s">
        <v>151</v>
      </c>
    </row>
    <row r="10" spans="1:16" x14ac:dyDescent="0.3">
      <c r="B10">
        <v>140</v>
      </c>
      <c r="C10">
        <v>7.1</v>
      </c>
      <c r="I10" t="s">
        <v>141</v>
      </c>
      <c r="J10" t="s">
        <v>142</v>
      </c>
    </row>
    <row r="11" spans="1:16" x14ac:dyDescent="0.3">
      <c r="B11">
        <v>160</v>
      </c>
      <c r="C11">
        <v>7.1</v>
      </c>
      <c r="H11" s="54" t="s">
        <v>140</v>
      </c>
      <c r="I11">
        <v>60</v>
      </c>
      <c r="J11">
        <v>2.1</v>
      </c>
      <c r="K11">
        <v>-1</v>
      </c>
      <c r="N11">
        <v>5</v>
      </c>
    </row>
    <row r="12" spans="1:16" x14ac:dyDescent="0.3">
      <c r="B12">
        <v>180</v>
      </c>
      <c r="C12">
        <v>7.1</v>
      </c>
      <c r="H12" t="s">
        <v>16</v>
      </c>
      <c r="I12">
        <v>115</v>
      </c>
      <c r="J12">
        <f>'BH logs summary'!I25</f>
        <v>0.16999999999999993</v>
      </c>
      <c r="K12">
        <f>'BH logs summary'!I28</f>
        <v>-7.83</v>
      </c>
      <c r="L12">
        <f>'BH logs summary'!I26</f>
        <v>-3.33</v>
      </c>
      <c r="M12">
        <f>'BH logs summary'!I23</f>
        <v>5.87</v>
      </c>
      <c r="N12">
        <v>3.87</v>
      </c>
    </row>
    <row r="13" spans="1:16" x14ac:dyDescent="0.3">
      <c r="B13">
        <v>200</v>
      </c>
      <c r="C13">
        <v>7.1</v>
      </c>
      <c r="H13" s="54" t="s">
        <v>156</v>
      </c>
      <c r="I13">
        <v>227</v>
      </c>
      <c r="J13">
        <v>1</v>
      </c>
      <c r="K13">
        <v>-7.7</v>
      </c>
      <c r="N13">
        <v>3.2</v>
      </c>
    </row>
    <row r="14" spans="1:16" x14ac:dyDescent="0.3">
      <c r="B14">
        <v>220</v>
      </c>
      <c r="C14">
        <v>7.1</v>
      </c>
      <c r="E14">
        <v>14.9</v>
      </c>
      <c r="H14" s="54" t="s">
        <v>143</v>
      </c>
      <c r="I14">
        <v>355</v>
      </c>
      <c r="J14">
        <v>1.2</v>
      </c>
      <c r="K14">
        <v>-0.7</v>
      </c>
      <c r="N14">
        <v>4</v>
      </c>
    </row>
    <row r="15" spans="1:16" x14ac:dyDescent="0.3">
      <c r="B15">
        <v>240</v>
      </c>
      <c r="C15">
        <v>7.1</v>
      </c>
    </row>
    <row r="16" spans="1:16" x14ac:dyDescent="0.3">
      <c r="B16">
        <v>260</v>
      </c>
      <c r="C16">
        <v>7.1</v>
      </c>
    </row>
    <row r="17" spans="2:19" x14ac:dyDescent="0.3">
      <c r="B17">
        <v>280</v>
      </c>
      <c r="C17">
        <v>7.1</v>
      </c>
    </row>
    <row r="18" spans="2:19" x14ac:dyDescent="0.3">
      <c r="B18">
        <v>300</v>
      </c>
      <c r="C18">
        <v>7.1</v>
      </c>
    </row>
    <row r="19" spans="2:19" x14ac:dyDescent="0.3">
      <c r="B19">
        <v>320</v>
      </c>
      <c r="C19">
        <v>7.1</v>
      </c>
      <c r="S19">
        <f>6.8-14.5</f>
        <v>-7.7</v>
      </c>
    </row>
    <row r="20" spans="2:19" x14ac:dyDescent="0.3">
      <c r="B20">
        <v>340</v>
      </c>
      <c r="C20">
        <v>7.1</v>
      </c>
    </row>
    <row r="21" spans="2:19" x14ac:dyDescent="0.3">
      <c r="B21">
        <v>360</v>
      </c>
      <c r="C21">
        <v>7.1</v>
      </c>
    </row>
    <row r="22" spans="2:19" x14ac:dyDescent="0.3">
      <c r="B22">
        <v>380</v>
      </c>
      <c r="C22">
        <v>7.1</v>
      </c>
    </row>
    <row r="23" spans="2:19" x14ac:dyDescent="0.3">
      <c r="B23">
        <v>400</v>
      </c>
      <c r="C23">
        <v>7.1</v>
      </c>
    </row>
    <row r="24" spans="2:19" x14ac:dyDescent="0.3">
      <c r="B24">
        <v>420</v>
      </c>
      <c r="C24">
        <v>7.1</v>
      </c>
    </row>
    <row r="25" spans="2:19" x14ac:dyDescent="0.3">
      <c r="B25">
        <v>440</v>
      </c>
      <c r="C25">
        <v>7.1</v>
      </c>
      <c r="D25" t="s">
        <v>124</v>
      </c>
      <c r="E25">
        <v>14.9</v>
      </c>
    </row>
    <row r="26" spans="2:19" x14ac:dyDescent="0.3">
      <c r="B26">
        <v>460</v>
      </c>
      <c r="C26">
        <v>7.1</v>
      </c>
    </row>
    <row r="27" spans="2:19" x14ac:dyDescent="0.3">
      <c r="B27">
        <v>480</v>
      </c>
      <c r="C27">
        <v>7.1</v>
      </c>
    </row>
    <row r="28" spans="2:19" x14ac:dyDescent="0.3">
      <c r="B28">
        <v>500</v>
      </c>
      <c r="C28">
        <v>7.1</v>
      </c>
    </row>
    <row r="29" spans="2:19" x14ac:dyDescent="0.3">
      <c r="B29">
        <v>520</v>
      </c>
      <c r="C29">
        <v>7.2</v>
      </c>
    </row>
    <row r="30" spans="2:19" x14ac:dyDescent="0.3">
      <c r="B30">
        <v>540</v>
      </c>
      <c r="C30">
        <v>7.25</v>
      </c>
    </row>
    <row r="31" spans="2:19" x14ac:dyDescent="0.3">
      <c r="B31">
        <v>560</v>
      </c>
      <c r="C31">
        <v>7.5</v>
      </c>
    </row>
    <row r="32" spans="2:19" x14ac:dyDescent="0.3">
      <c r="B32">
        <v>580</v>
      </c>
      <c r="C32">
        <v>7.75</v>
      </c>
    </row>
    <row r="33" spans="2:3" x14ac:dyDescent="0.3">
      <c r="B33">
        <v>600</v>
      </c>
      <c r="C33">
        <v>8</v>
      </c>
    </row>
    <row r="34" spans="2:3" x14ac:dyDescent="0.3">
      <c r="B34">
        <v>620</v>
      </c>
      <c r="C34">
        <v>8.25</v>
      </c>
    </row>
    <row r="35" spans="2:3" x14ac:dyDescent="0.3">
      <c r="B35">
        <v>640</v>
      </c>
      <c r="C35">
        <v>8.5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8"/>
  <sheetViews>
    <sheetView zoomScale="115" zoomScaleNormal="11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6" sqref="I6"/>
    </sheetView>
  </sheetViews>
  <sheetFormatPr defaultRowHeight="14.4" x14ac:dyDescent="0.3"/>
  <cols>
    <col min="1" max="1" width="27.33203125" customWidth="1"/>
    <col min="2" max="2" width="13.6640625" customWidth="1"/>
    <col min="3" max="3" width="18.109375" bestFit="1" customWidth="1"/>
    <col min="4" max="5" width="19.33203125" bestFit="1" customWidth="1"/>
    <col min="6" max="6" width="18.5546875" customWidth="1"/>
    <col min="7" max="7" width="11.6640625" bestFit="1" customWidth="1"/>
    <col min="8" max="8" width="12.6640625" bestFit="1" customWidth="1"/>
    <col min="9" max="9" width="11.6640625" bestFit="1" customWidth="1"/>
    <col min="10" max="10" width="12.6640625" bestFit="1" customWidth="1"/>
    <col min="11" max="11" width="11.6640625" bestFit="1" customWidth="1"/>
    <col min="12" max="12" width="12.6640625" bestFit="1" customWidth="1"/>
    <col min="13" max="13" width="18.88671875" bestFit="1" customWidth="1"/>
    <col min="14" max="14" width="15.33203125" bestFit="1" customWidth="1"/>
    <col min="15" max="16" width="12.6640625" bestFit="1" customWidth="1"/>
  </cols>
  <sheetData>
    <row r="1" spans="1:9" x14ac:dyDescent="0.3">
      <c r="B1" t="s">
        <v>6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</row>
    <row r="2" spans="1:9" x14ac:dyDescent="0.3">
      <c r="B2" t="s">
        <v>63</v>
      </c>
      <c r="C2" t="s">
        <v>63</v>
      </c>
      <c r="D2" t="s">
        <v>63</v>
      </c>
      <c r="E2" t="s">
        <v>63</v>
      </c>
      <c r="F2" t="s">
        <v>63</v>
      </c>
      <c r="G2" t="s">
        <v>63</v>
      </c>
      <c r="H2" t="s">
        <v>63</v>
      </c>
      <c r="I2" t="s">
        <v>63</v>
      </c>
    </row>
    <row r="3" spans="1:9" x14ac:dyDescent="0.3">
      <c r="A3" s="1" t="s">
        <v>123</v>
      </c>
    </row>
    <row r="4" spans="1:9" x14ac:dyDescent="0.3">
      <c r="A4" t="s">
        <v>60</v>
      </c>
      <c r="B4">
        <v>1.5</v>
      </c>
      <c r="C4">
        <v>0.6</v>
      </c>
      <c r="D4">
        <v>0.8</v>
      </c>
      <c r="E4">
        <v>5.4</v>
      </c>
      <c r="F4">
        <v>5.7</v>
      </c>
      <c r="G4">
        <v>5.2</v>
      </c>
      <c r="H4">
        <v>1.7</v>
      </c>
      <c r="I4">
        <v>1.3</v>
      </c>
    </row>
    <row r="5" spans="1:9" x14ac:dyDescent="0.3">
      <c r="A5" t="s">
        <v>152</v>
      </c>
      <c r="C5">
        <v>1.5</v>
      </c>
      <c r="D5">
        <v>2.4</v>
      </c>
      <c r="E5">
        <v>6.9</v>
      </c>
      <c r="F5">
        <v>6.8</v>
      </c>
      <c r="G5">
        <v>6.6</v>
      </c>
      <c r="H5">
        <v>3.3</v>
      </c>
      <c r="I5">
        <v>3.3</v>
      </c>
    </row>
    <row r="6" spans="1:9" x14ac:dyDescent="0.3">
      <c r="A6" t="s">
        <v>153</v>
      </c>
      <c r="B6">
        <v>8.5</v>
      </c>
      <c r="C6">
        <v>7</v>
      </c>
      <c r="D6">
        <v>6</v>
      </c>
      <c r="G6">
        <v>9</v>
      </c>
      <c r="H6">
        <v>7</v>
      </c>
      <c r="I6">
        <v>7</v>
      </c>
    </row>
    <row r="7" spans="1:9" x14ac:dyDescent="0.3">
      <c r="A7" t="s">
        <v>154</v>
      </c>
      <c r="B7">
        <v>9.1999999999999993</v>
      </c>
      <c r="C7">
        <v>9.1999999999999993</v>
      </c>
      <c r="D7">
        <v>9.8000000000000007</v>
      </c>
      <c r="E7">
        <v>11.5</v>
      </c>
      <c r="F7">
        <v>7.3</v>
      </c>
      <c r="G7">
        <v>13.2</v>
      </c>
      <c r="H7">
        <v>9.3000000000000007</v>
      </c>
      <c r="I7">
        <v>10.5</v>
      </c>
    </row>
    <row r="8" spans="1:9" x14ac:dyDescent="0.3">
      <c r="A8" t="s">
        <v>155</v>
      </c>
      <c r="F8">
        <v>11.4</v>
      </c>
    </row>
    <row r="9" spans="1:9" x14ac:dyDescent="0.3">
      <c r="A9" t="s">
        <v>91</v>
      </c>
      <c r="B9">
        <v>16.5</v>
      </c>
      <c r="C9">
        <v>15</v>
      </c>
      <c r="D9">
        <v>16</v>
      </c>
      <c r="E9">
        <v>16</v>
      </c>
      <c r="F9">
        <v>15</v>
      </c>
      <c r="G9">
        <v>16.5</v>
      </c>
      <c r="H9">
        <v>15</v>
      </c>
      <c r="I9">
        <v>15</v>
      </c>
    </row>
    <row r="11" spans="1:9" x14ac:dyDescent="0.3">
      <c r="A11" s="1" t="s">
        <v>121</v>
      </c>
    </row>
    <row r="12" spans="1:9" x14ac:dyDescent="0.3">
      <c r="A12" t="s">
        <v>60</v>
      </c>
      <c r="B12">
        <v>0.6</v>
      </c>
      <c r="C12">
        <v>0.6</v>
      </c>
      <c r="D12">
        <v>0.8</v>
      </c>
      <c r="E12">
        <v>5.4</v>
      </c>
      <c r="F12">
        <v>5.7</v>
      </c>
      <c r="G12">
        <v>5.2</v>
      </c>
      <c r="H12">
        <v>1.7</v>
      </c>
      <c r="I12">
        <v>1.3</v>
      </c>
    </row>
    <row r="13" spans="1:9" x14ac:dyDescent="0.3">
      <c r="A13" t="s">
        <v>152</v>
      </c>
      <c r="C13">
        <f t="shared" ref="C13:I13" si="0">C5-C4</f>
        <v>0.9</v>
      </c>
      <c r="D13">
        <f t="shared" si="0"/>
        <v>1.5999999999999999</v>
      </c>
      <c r="E13">
        <f t="shared" si="0"/>
        <v>1.5</v>
      </c>
      <c r="F13">
        <f t="shared" si="0"/>
        <v>1.0999999999999996</v>
      </c>
      <c r="G13">
        <f t="shared" si="0"/>
        <v>1.3999999999999995</v>
      </c>
      <c r="H13">
        <f t="shared" si="0"/>
        <v>1.5999999999999999</v>
      </c>
      <c r="I13">
        <f t="shared" si="0"/>
        <v>1.9999999999999998</v>
      </c>
    </row>
    <row r="14" spans="1:9" x14ac:dyDescent="0.3">
      <c r="A14" t="s">
        <v>153</v>
      </c>
      <c r="B14">
        <f>B6-B4</f>
        <v>7</v>
      </c>
      <c r="C14">
        <f t="shared" ref="C14:I14" si="1">C6-C5</f>
        <v>5.5</v>
      </c>
      <c r="D14">
        <f t="shared" si="1"/>
        <v>3.6</v>
      </c>
      <c r="G14">
        <f t="shared" si="1"/>
        <v>2.4000000000000004</v>
      </c>
      <c r="H14">
        <f t="shared" si="1"/>
        <v>3.7</v>
      </c>
      <c r="I14">
        <f t="shared" si="1"/>
        <v>3.7</v>
      </c>
    </row>
    <row r="15" spans="1:9" x14ac:dyDescent="0.3">
      <c r="A15" t="s">
        <v>154</v>
      </c>
      <c r="B15">
        <f>B7-B6</f>
        <v>0.69999999999999929</v>
      </c>
      <c r="C15">
        <f t="shared" ref="C15:I15" si="2">C7-C6</f>
        <v>2.1999999999999993</v>
      </c>
      <c r="D15">
        <f t="shared" si="2"/>
        <v>3.8000000000000007</v>
      </c>
      <c r="E15">
        <f>E7-E5</f>
        <v>4.5999999999999996</v>
      </c>
      <c r="F15">
        <f>F7-F5</f>
        <v>0.5</v>
      </c>
      <c r="G15">
        <f t="shared" si="2"/>
        <v>4.1999999999999993</v>
      </c>
      <c r="H15">
        <f t="shared" si="2"/>
        <v>2.3000000000000007</v>
      </c>
      <c r="I15">
        <f t="shared" si="2"/>
        <v>3.5</v>
      </c>
    </row>
    <row r="16" spans="1:9" x14ac:dyDescent="0.3">
      <c r="A16" t="s">
        <v>155</v>
      </c>
      <c r="F16">
        <f t="shared" ref="F16" si="3">F8-F7</f>
        <v>4.1000000000000005</v>
      </c>
    </row>
    <row r="17" spans="1:9" x14ac:dyDescent="0.3">
      <c r="A17" t="s">
        <v>91</v>
      </c>
      <c r="B17">
        <f>B9-B7</f>
        <v>7.3000000000000007</v>
      </c>
      <c r="C17">
        <f>C9-C7</f>
        <v>5.8000000000000007</v>
      </c>
      <c r="D17">
        <f>D9-D7</f>
        <v>6.1999999999999993</v>
      </c>
      <c r="E17">
        <f>E9-E7</f>
        <v>4.5</v>
      </c>
      <c r="F17">
        <f t="shared" ref="F17" si="4">F9-F8</f>
        <v>3.5999999999999996</v>
      </c>
      <c r="G17">
        <f>G9-G7</f>
        <v>3.3000000000000007</v>
      </c>
      <c r="H17">
        <f>H9-H7</f>
        <v>5.6999999999999993</v>
      </c>
      <c r="I17">
        <f>I9-I7</f>
        <v>4.5</v>
      </c>
    </row>
    <row r="21" spans="1:9" x14ac:dyDescent="0.3">
      <c r="A21" s="1" t="s">
        <v>122</v>
      </c>
      <c r="B21" t="s">
        <v>62</v>
      </c>
      <c r="C21" t="s">
        <v>62</v>
      </c>
      <c r="D21" t="s">
        <v>62</v>
      </c>
      <c r="E21" t="s">
        <v>62</v>
      </c>
      <c r="F21" t="s">
        <v>62</v>
      </c>
      <c r="G21" t="s">
        <v>62</v>
      </c>
      <c r="H21" t="s">
        <v>62</v>
      </c>
      <c r="I21" t="s">
        <v>62</v>
      </c>
    </row>
    <row r="22" spans="1:9" x14ac:dyDescent="0.3">
      <c r="A22" t="s">
        <v>61</v>
      </c>
      <c r="B22">
        <v>8.02</v>
      </c>
      <c r="C22">
        <v>7.94</v>
      </c>
      <c r="D22">
        <v>7.19</v>
      </c>
      <c r="E22">
        <v>11.62</v>
      </c>
      <c r="F22">
        <v>11.37</v>
      </c>
      <c r="G22">
        <v>11.59</v>
      </c>
      <c r="H22">
        <v>7.9</v>
      </c>
      <c r="I22">
        <v>7.17</v>
      </c>
    </row>
    <row r="23" spans="1:9" x14ac:dyDescent="0.3">
      <c r="A23" t="s">
        <v>60</v>
      </c>
      <c r="B23">
        <f t="shared" ref="B23:I23" si="5">B$22-B4</f>
        <v>6.52</v>
      </c>
      <c r="C23">
        <f t="shared" si="5"/>
        <v>7.3400000000000007</v>
      </c>
      <c r="D23">
        <f t="shared" si="5"/>
        <v>6.3900000000000006</v>
      </c>
      <c r="E23">
        <f t="shared" si="5"/>
        <v>6.2199999999999989</v>
      </c>
      <c r="F23">
        <f t="shared" si="5"/>
        <v>5.669999999999999</v>
      </c>
      <c r="G23">
        <f t="shared" si="5"/>
        <v>6.39</v>
      </c>
      <c r="H23">
        <f t="shared" si="5"/>
        <v>6.2</v>
      </c>
      <c r="I23">
        <f t="shared" si="5"/>
        <v>5.87</v>
      </c>
    </row>
    <row r="24" spans="1:9" x14ac:dyDescent="0.3">
      <c r="A24" t="s">
        <v>152</v>
      </c>
      <c r="C24">
        <f t="shared" ref="C24:I24" si="6">C$22-C5</f>
        <v>6.44</v>
      </c>
      <c r="D24">
        <f t="shared" si="6"/>
        <v>4.7900000000000009</v>
      </c>
      <c r="E24">
        <f t="shared" si="6"/>
        <v>4.7199999999999989</v>
      </c>
      <c r="F24">
        <f t="shared" si="6"/>
        <v>4.5699999999999994</v>
      </c>
      <c r="G24">
        <f t="shared" si="6"/>
        <v>4.99</v>
      </c>
      <c r="H24">
        <f t="shared" si="6"/>
        <v>4.6000000000000005</v>
      </c>
      <c r="I24">
        <f t="shared" si="6"/>
        <v>3.87</v>
      </c>
    </row>
    <row r="25" spans="1:9" x14ac:dyDescent="0.3">
      <c r="A25" t="s">
        <v>153</v>
      </c>
      <c r="B25">
        <f>B$22-B6</f>
        <v>-0.48000000000000043</v>
      </c>
      <c r="C25">
        <f t="shared" ref="C25:I25" si="7">C$22-C6</f>
        <v>0.94000000000000039</v>
      </c>
      <c r="D25">
        <f t="shared" si="7"/>
        <v>1.1900000000000004</v>
      </c>
      <c r="G25">
        <f t="shared" si="7"/>
        <v>2.59</v>
      </c>
      <c r="H25">
        <f t="shared" si="7"/>
        <v>0.90000000000000036</v>
      </c>
      <c r="I25">
        <f t="shared" si="7"/>
        <v>0.16999999999999993</v>
      </c>
    </row>
    <row r="26" spans="1:9" x14ac:dyDescent="0.3">
      <c r="A26" t="s">
        <v>154</v>
      </c>
      <c r="B26">
        <f>B$22-B7</f>
        <v>-1.1799999999999997</v>
      </c>
      <c r="C26">
        <f t="shared" ref="C26:I26" si="8">C$22-C7</f>
        <v>-1.2599999999999989</v>
      </c>
      <c r="D26">
        <f t="shared" si="8"/>
        <v>-2.6100000000000003</v>
      </c>
      <c r="E26">
        <f t="shared" si="8"/>
        <v>0.11999999999999922</v>
      </c>
      <c r="F26">
        <f t="shared" si="8"/>
        <v>4.0699999999999994</v>
      </c>
      <c r="G26">
        <f t="shared" si="8"/>
        <v>-1.6099999999999994</v>
      </c>
      <c r="H26">
        <f t="shared" si="8"/>
        <v>-1.4000000000000004</v>
      </c>
      <c r="I26">
        <f t="shared" si="8"/>
        <v>-3.33</v>
      </c>
    </row>
    <row r="27" spans="1:9" x14ac:dyDescent="0.3">
      <c r="A27" t="s">
        <v>155</v>
      </c>
      <c r="F27">
        <f t="shared" ref="C27:I28" si="9">F$22-F8</f>
        <v>-3.0000000000001137E-2</v>
      </c>
    </row>
    <row r="28" spans="1:9" x14ac:dyDescent="0.3">
      <c r="A28" t="s">
        <v>91</v>
      </c>
      <c r="B28">
        <f>B$22-B9</f>
        <v>-8.48</v>
      </c>
      <c r="C28">
        <f t="shared" si="9"/>
        <v>-7.06</v>
      </c>
      <c r="D28">
        <f t="shared" si="9"/>
        <v>-8.8099999999999987</v>
      </c>
      <c r="E28">
        <f t="shared" si="9"/>
        <v>-4.3800000000000008</v>
      </c>
      <c r="F28">
        <f t="shared" si="9"/>
        <v>-3.6300000000000008</v>
      </c>
      <c r="G28">
        <f t="shared" si="9"/>
        <v>-4.91</v>
      </c>
      <c r="H28">
        <f t="shared" si="9"/>
        <v>-7.1</v>
      </c>
      <c r="I28">
        <f t="shared" si="9"/>
        <v>-7.83</v>
      </c>
    </row>
    <row r="30" spans="1:9" x14ac:dyDescent="0.3">
      <c r="B30" t="s">
        <v>63</v>
      </c>
    </row>
    <row r="31" spans="1:9" x14ac:dyDescent="0.3">
      <c r="A31" t="s">
        <v>92</v>
      </c>
      <c r="C31">
        <v>3.8</v>
      </c>
      <c r="D31">
        <v>1.4</v>
      </c>
      <c r="E31">
        <v>4.5</v>
      </c>
      <c r="F31">
        <v>7.7</v>
      </c>
      <c r="G31">
        <v>7.5</v>
      </c>
      <c r="H31">
        <v>3.7</v>
      </c>
      <c r="I31">
        <v>4.8</v>
      </c>
    </row>
    <row r="32" spans="1:9" x14ac:dyDescent="0.3">
      <c r="A32" t="s">
        <v>93</v>
      </c>
      <c r="C32">
        <v>2.9</v>
      </c>
      <c r="E32">
        <v>3.9</v>
      </c>
      <c r="F32">
        <v>6.3</v>
      </c>
      <c r="G32">
        <v>6.6</v>
      </c>
      <c r="H32">
        <v>3.1</v>
      </c>
      <c r="I32">
        <v>3.5</v>
      </c>
    </row>
    <row r="33" spans="1:9" x14ac:dyDescent="0.3">
      <c r="A33" t="s">
        <v>92</v>
      </c>
      <c r="D33">
        <v>3.8</v>
      </c>
      <c r="E33">
        <v>6.9</v>
      </c>
      <c r="H33">
        <v>6.6</v>
      </c>
    </row>
    <row r="34" spans="1:9" x14ac:dyDescent="0.3">
      <c r="A34" t="s">
        <v>93</v>
      </c>
      <c r="D34">
        <v>2</v>
      </c>
      <c r="E34">
        <v>5.6</v>
      </c>
      <c r="H34">
        <v>4.7</v>
      </c>
    </row>
    <row r="35" spans="1:9" x14ac:dyDescent="0.3">
      <c r="B35" t="s">
        <v>62</v>
      </c>
    </row>
    <row r="36" spans="1:9" x14ac:dyDescent="0.3">
      <c r="A36" t="s">
        <v>92</v>
      </c>
      <c r="C36">
        <f t="shared" ref="C36:I36" si="10">C$22-C31</f>
        <v>4.1400000000000006</v>
      </c>
      <c r="D36">
        <f t="shared" si="10"/>
        <v>5.7900000000000009</v>
      </c>
      <c r="E36">
        <f t="shared" si="10"/>
        <v>7.1199999999999992</v>
      </c>
      <c r="F36">
        <f t="shared" si="10"/>
        <v>3.669999999999999</v>
      </c>
      <c r="G36">
        <f t="shared" si="10"/>
        <v>4.09</v>
      </c>
      <c r="H36">
        <f t="shared" si="10"/>
        <v>4.2</v>
      </c>
      <c r="I36">
        <f t="shared" si="10"/>
        <v>2.37</v>
      </c>
    </row>
    <row r="37" spans="1:9" x14ac:dyDescent="0.3">
      <c r="A37" t="s">
        <v>93</v>
      </c>
      <c r="C37">
        <f>C$22-C32</f>
        <v>5.0400000000000009</v>
      </c>
      <c r="E37">
        <f t="shared" ref="E37:E39" si="11">E$22-E32</f>
        <v>7.7199999999999989</v>
      </c>
      <c r="F37">
        <f>F$22-F32</f>
        <v>5.0699999999999994</v>
      </c>
      <c r="G37">
        <f>G$22-G32</f>
        <v>4.99</v>
      </c>
      <c r="H37">
        <f t="shared" ref="H37:H39" si="12">H$22-H32</f>
        <v>4.8000000000000007</v>
      </c>
      <c r="I37">
        <f>I$22-I32</f>
        <v>3.67</v>
      </c>
    </row>
    <row r="38" spans="1:9" x14ac:dyDescent="0.3">
      <c r="A38" t="s">
        <v>92</v>
      </c>
      <c r="D38">
        <f t="shared" ref="D38:D39" si="13">D$22-D33</f>
        <v>3.3900000000000006</v>
      </c>
      <c r="E38">
        <f t="shared" si="11"/>
        <v>4.7199999999999989</v>
      </c>
      <c r="H38">
        <f t="shared" si="12"/>
        <v>1.3000000000000007</v>
      </c>
    </row>
    <row r="39" spans="1:9" x14ac:dyDescent="0.3">
      <c r="A39" t="s">
        <v>93</v>
      </c>
      <c r="D39">
        <f t="shared" si="13"/>
        <v>5.19</v>
      </c>
      <c r="E39">
        <f t="shared" si="11"/>
        <v>6.02</v>
      </c>
      <c r="H39">
        <f t="shared" si="12"/>
        <v>3.2</v>
      </c>
    </row>
    <row r="42" spans="1:9" x14ac:dyDescent="0.3">
      <c r="A42" t="s">
        <v>102</v>
      </c>
      <c r="B42" t="s">
        <v>6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15</v>
      </c>
      <c r="I42" t="s">
        <v>16</v>
      </c>
    </row>
    <row r="43" spans="1:9" x14ac:dyDescent="0.3">
      <c r="A43" t="s">
        <v>114</v>
      </c>
      <c r="B43">
        <v>6.7799999999999994</v>
      </c>
      <c r="C43">
        <v>6.32</v>
      </c>
      <c r="D43">
        <v>5.82</v>
      </c>
      <c r="E43">
        <v>7.9699999999999989</v>
      </c>
      <c r="F43">
        <v>7.629999999999999</v>
      </c>
      <c r="G43">
        <v>7.74</v>
      </c>
      <c r="H43">
        <v>5.23</v>
      </c>
      <c r="I43">
        <v>5.26</v>
      </c>
    </row>
    <row r="44" spans="1:9" x14ac:dyDescent="0.3">
      <c r="A44" s="51" t="s">
        <v>115</v>
      </c>
      <c r="B44">
        <v>2.1499999999999995</v>
      </c>
      <c r="C44">
        <v>2.16</v>
      </c>
      <c r="D44">
        <v>1.1800000000000006</v>
      </c>
      <c r="E44">
        <v>4.2399999999999993</v>
      </c>
      <c r="F44">
        <v>4.1599999999999993</v>
      </c>
      <c r="G44">
        <v>4.3</v>
      </c>
      <c r="H44">
        <v>1.9300000000000006</v>
      </c>
      <c r="I44">
        <v>0.96</v>
      </c>
    </row>
    <row r="45" spans="1:9" x14ac:dyDescent="0.3">
      <c r="A45" s="51" t="s">
        <v>116</v>
      </c>
      <c r="B45">
        <v>5.87</v>
      </c>
      <c r="C45">
        <v>5.78</v>
      </c>
      <c r="D45">
        <v>6.01</v>
      </c>
      <c r="E45">
        <v>7.38</v>
      </c>
      <c r="F45">
        <v>7.21</v>
      </c>
      <c r="G45">
        <v>7.29</v>
      </c>
      <c r="H45">
        <v>5.97</v>
      </c>
      <c r="I45">
        <v>6.21</v>
      </c>
    </row>
    <row r="46" spans="1:9" x14ac:dyDescent="0.3">
      <c r="A46" s="51" t="s">
        <v>117</v>
      </c>
      <c r="B46">
        <v>1.24</v>
      </c>
      <c r="C46">
        <v>1.62</v>
      </c>
      <c r="D46">
        <v>1.37</v>
      </c>
      <c r="E46">
        <v>3.65</v>
      </c>
      <c r="F46">
        <v>3.74</v>
      </c>
      <c r="G46">
        <v>3.85</v>
      </c>
      <c r="H46">
        <v>2.67</v>
      </c>
      <c r="I46">
        <v>1.91</v>
      </c>
    </row>
    <row r="47" spans="1:9" x14ac:dyDescent="0.3">
      <c r="A47" s="51" t="s">
        <v>127</v>
      </c>
      <c r="B47">
        <f>B45-B46</f>
        <v>4.63</v>
      </c>
      <c r="C47">
        <f t="shared" ref="C47:I47" si="14">C45-C46</f>
        <v>4.16</v>
      </c>
      <c r="D47">
        <f t="shared" si="14"/>
        <v>4.6399999999999997</v>
      </c>
      <c r="E47">
        <f t="shared" si="14"/>
        <v>3.73</v>
      </c>
      <c r="F47">
        <f t="shared" si="14"/>
        <v>3.4699999999999998</v>
      </c>
      <c r="G47">
        <f t="shared" si="14"/>
        <v>3.44</v>
      </c>
      <c r="H47">
        <f t="shared" si="14"/>
        <v>3.3</v>
      </c>
      <c r="I47">
        <f t="shared" si="14"/>
        <v>4.3</v>
      </c>
    </row>
    <row r="48" spans="1:9" x14ac:dyDescent="0.3">
      <c r="A48" s="51" t="s">
        <v>103</v>
      </c>
      <c r="B48">
        <v>3</v>
      </c>
      <c r="C48">
        <v>3</v>
      </c>
      <c r="D48">
        <v>3</v>
      </c>
      <c r="E48">
        <v>6.9</v>
      </c>
      <c r="F48">
        <v>3</v>
      </c>
      <c r="G48">
        <v>1</v>
      </c>
      <c r="H48">
        <v>3</v>
      </c>
      <c r="I48">
        <v>6</v>
      </c>
    </row>
    <row r="49" spans="1:21" x14ac:dyDescent="0.3">
      <c r="A49" s="51" t="s">
        <v>104</v>
      </c>
      <c r="B49">
        <v>9</v>
      </c>
      <c r="C49">
        <v>9</v>
      </c>
      <c r="D49">
        <v>8</v>
      </c>
      <c r="E49">
        <v>11</v>
      </c>
      <c r="F49">
        <v>9.5</v>
      </c>
      <c r="G49">
        <v>9.5</v>
      </c>
      <c r="H49">
        <v>9</v>
      </c>
      <c r="I49">
        <v>10.5</v>
      </c>
    </row>
    <row r="56" spans="1:21" x14ac:dyDescent="0.3">
      <c r="G56" s="50">
        <v>42972</v>
      </c>
      <c r="H56" s="50">
        <v>43011</v>
      </c>
      <c r="I56" s="50">
        <v>43025</v>
      </c>
      <c r="N56" s="50">
        <v>42972</v>
      </c>
      <c r="O56" s="50">
        <v>43011</v>
      </c>
      <c r="P56" s="50">
        <v>43025</v>
      </c>
    </row>
    <row r="57" spans="1:21" ht="28.8" x14ac:dyDescent="0.3">
      <c r="B57" s="51" t="s">
        <v>109</v>
      </c>
      <c r="C57" s="51" t="s">
        <v>103</v>
      </c>
      <c r="D57" s="51" t="s">
        <v>104</v>
      </c>
      <c r="E57" s="51" t="s">
        <v>105</v>
      </c>
      <c r="F57" s="51" t="s">
        <v>106</v>
      </c>
      <c r="G57" t="s">
        <v>107</v>
      </c>
      <c r="H57" t="s">
        <v>107</v>
      </c>
      <c r="I57" t="s">
        <v>107</v>
      </c>
      <c r="J57" t="s">
        <v>112</v>
      </c>
      <c r="K57" t="s">
        <v>113</v>
      </c>
      <c r="N57" t="s">
        <v>108</v>
      </c>
      <c r="O57" t="s">
        <v>108</v>
      </c>
      <c r="P57" t="s">
        <v>108</v>
      </c>
      <c r="Q57" t="s">
        <v>112</v>
      </c>
      <c r="R57" t="s">
        <v>113</v>
      </c>
      <c r="S57" t="s">
        <v>128</v>
      </c>
    </row>
    <row r="58" spans="1:21" x14ac:dyDescent="0.3">
      <c r="A58" t="s">
        <v>6</v>
      </c>
      <c r="B58">
        <v>8.02</v>
      </c>
      <c r="C58">
        <v>3</v>
      </c>
      <c r="D58">
        <v>9</v>
      </c>
      <c r="E58">
        <f t="shared" ref="E58:E65" si="15">B58-C58</f>
        <v>5.0199999999999996</v>
      </c>
      <c r="F58">
        <f t="shared" ref="F58:F65" si="16">B58-D58</f>
        <v>-0.98000000000000043</v>
      </c>
      <c r="G58">
        <v>5.87</v>
      </c>
      <c r="H58">
        <v>1.24</v>
      </c>
      <c r="I58">
        <v>3.25</v>
      </c>
      <c r="J58">
        <f>MAX(G58:I58)</f>
        <v>5.87</v>
      </c>
      <c r="K58">
        <f>MIN(G58:I58)</f>
        <v>1.24</v>
      </c>
      <c r="L58">
        <f>H58-I58</f>
        <v>-2.0099999999999998</v>
      </c>
      <c r="M58" t="s">
        <v>6</v>
      </c>
      <c r="N58">
        <f t="shared" ref="N58:N65" si="17">B58-G58</f>
        <v>2.1499999999999995</v>
      </c>
      <c r="O58">
        <f t="shared" ref="O58:O65" si="18">B58-H58</f>
        <v>6.7799999999999994</v>
      </c>
      <c r="P58">
        <f t="shared" ref="P58:P65" si="19">B58-I58</f>
        <v>4.7699999999999996</v>
      </c>
      <c r="Q58">
        <f>MAX(N58:P58)</f>
        <v>6.7799999999999994</v>
      </c>
      <c r="R58">
        <f>MIN(N58:P58)</f>
        <v>2.1499999999999995</v>
      </c>
      <c r="S58">
        <f>Q58-R58</f>
        <v>4.63</v>
      </c>
      <c r="U58" t="str">
        <f t="shared" ref="U58:U65" si="20">CONCATENATE(C58," to ",D58)</f>
        <v>3 to 9</v>
      </c>
    </row>
    <row r="59" spans="1:21" x14ac:dyDescent="0.3">
      <c r="A59" t="s">
        <v>10</v>
      </c>
      <c r="B59">
        <v>7.94</v>
      </c>
      <c r="C59">
        <v>3</v>
      </c>
      <c r="D59">
        <v>9</v>
      </c>
      <c r="E59">
        <f t="shared" si="15"/>
        <v>4.9400000000000004</v>
      </c>
      <c r="F59">
        <f t="shared" si="16"/>
        <v>-1.0599999999999996</v>
      </c>
      <c r="G59">
        <v>5.78</v>
      </c>
      <c r="H59">
        <v>1.62</v>
      </c>
      <c r="I59">
        <v>4.28</v>
      </c>
      <c r="J59">
        <f t="shared" ref="J59:J65" si="21">MAX(G59:I59)</f>
        <v>5.78</v>
      </c>
      <c r="K59">
        <f t="shared" ref="K59:K65" si="22">MIN(G59:I59)</f>
        <v>1.62</v>
      </c>
      <c r="L59">
        <f t="shared" ref="L59:L65" si="23">H59-I59</f>
        <v>-2.66</v>
      </c>
      <c r="M59" t="s">
        <v>10</v>
      </c>
      <c r="N59">
        <f t="shared" si="17"/>
        <v>2.16</v>
      </c>
      <c r="O59">
        <f t="shared" si="18"/>
        <v>6.32</v>
      </c>
      <c r="P59">
        <f t="shared" si="19"/>
        <v>3.66</v>
      </c>
      <c r="Q59">
        <f t="shared" ref="Q59:Q65" si="24">MAX(N59:P59)</f>
        <v>6.32</v>
      </c>
      <c r="R59">
        <f t="shared" ref="R59:R65" si="25">MIN(N59:P59)</f>
        <v>2.16</v>
      </c>
      <c r="S59">
        <f t="shared" ref="S59:S65" si="26">Q59-R59</f>
        <v>4.16</v>
      </c>
      <c r="U59" t="str">
        <f t="shared" si="20"/>
        <v>3 to 9</v>
      </c>
    </row>
    <row r="60" spans="1:21" x14ac:dyDescent="0.3">
      <c r="A60" t="s">
        <v>11</v>
      </c>
      <c r="B60">
        <v>7.19</v>
      </c>
      <c r="C60">
        <v>3</v>
      </c>
      <c r="D60">
        <v>8</v>
      </c>
      <c r="E60">
        <f t="shared" si="15"/>
        <v>4.1900000000000004</v>
      </c>
      <c r="F60">
        <f t="shared" si="16"/>
        <v>-0.80999999999999961</v>
      </c>
      <c r="G60">
        <v>6.01</v>
      </c>
      <c r="H60">
        <v>1.37</v>
      </c>
      <c r="I60">
        <v>3.56</v>
      </c>
      <c r="J60">
        <f t="shared" si="21"/>
        <v>6.01</v>
      </c>
      <c r="K60">
        <f t="shared" si="22"/>
        <v>1.37</v>
      </c>
      <c r="L60">
        <f t="shared" si="23"/>
        <v>-2.19</v>
      </c>
      <c r="M60" t="s">
        <v>11</v>
      </c>
      <c r="N60">
        <f t="shared" si="17"/>
        <v>1.1800000000000006</v>
      </c>
      <c r="O60">
        <f t="shared" si="18"/>
        <v>5.82</v>
      </c>
      <c r="P60">
        <f t="shared" si="19"/>
        <v>3.6300000000000003</v>
      </c>
      <c r="Q60">
        <f t="shared" si="24"/>
        <v>5.82</v>
      </c>
      <c r="R60">
        <f t="shared" si="25"/>
        <v>1.1800000000000006</v>
      </c>
      <c r="S60">
        <f t="shared" si="26"/>
        <v>4.6399999999999997</v>
      </c>
      <c r="U60" t="str">
        <f t="shared" si="20"/>
        <v>3 to 8</v>
      </c>
    </row>
    <row r="61" spans="1:21" x14ac:dyDescent="0.3">
      <c r="A61" t="s">
        <v>12</v>
      </c>
      <c r="B61">
        <v>11.62</v>
      </c>
      <c r="C61">
        <v>6.9</v>
      </c>
      <c r="D61">
        <v>11</v>
      </c>
      <c r="E61" s="52">
        <f t="shared" si="15"/>
        <v>4.7199999999999989</v>
      </c>
      <c r="F61">
        <f t="shared" si="16"/>
        <v>0.61999999999999922</v>
      </c>
      <c r="G61">
        <v>7.38</v>
      </c>
      <c r="H61">
        <v>5.9</v>
      </c>
      <c r="I61">
        <v>3.65</v>
      </c>
      <c r="J61">
        <f t="shared" si="21"/>
        <v>7.38</v>
      </c>
      <c r="K61">
        <f t="shared" si="22"/>
        <v>3.65</v>
      </c>
      <c r="L61">
        <f t="shared" si="23"/>
        <v>2.2500000000000004</v>
      </c>
      <c r="M61" t="s">
        <v>12</v>
      </c>
      <c r="N61">
        <f t="shared" si="17"/>
        <v>4.2399999999999993</v>
      </c>
      <c r="O61">
        <f t="shared" si="18"/>
        <v>5.7199999999999989</v>
      </c>
      <c r="P61">
        <f t="shared" si="19"/>
        <v>7.9699999999999989</v>
      </c>
      <c r="Q61">
        <f t="shared" si="24"/>
        <v>7.9699999999999989</v>
      </c>
      <c r="R61">
        <f t="shared" si="25"/>
        <v>4.2399999999999993</v>
      </c>
      <c r="S61">
        <f t="shared" si="26"/>
        <v>3.7299999999999995</v>
      </c>
      <c r="U61" t="str">
        <f t="shared" si="20"/>
        <v>6.9 to 11</v>
      </c>
    </row>
    <row r="62" spans="1:21" x14ac:dyDescent="0.3">
      <c r="A62" t="s">
        <v>13</v>
      </c>
      <c r="B62">
        <v>11.37</v>
      </c>
      <c r="C62">
        <v>3</v>
      </c>
      <c r="D62">
        <v>9.5</v>
      </c>
      <c r="E62">
        <f t="shared" si="15"/>
        <v>8.3699999999999992</v>
      </c>
      <c r="F62">
        <f t="shared" si="16"/>
        <v>1.8699999999999992</v>
      </c>
      <c r="G62">
        <v>7.21</v>
      </c>
      <c r="H62">
        <v>5.69</v>
      </c>
      <c r="I62">
        <v>3.74</v>
      </c>
      <c r="J62">
        <f t="shared" si="21"/>
        <v>7.21</v>
      </c>
      <c r="K62">
        <f t="shared" si="22"/>
        <v>3.74</v>
      </c>
      <c r="L62">
        <f t="shared" si="23"/>
        <v>1.9500000000000002</v>
      </c>
      <c r="M62" t="s">
        <v>13</v>
      </c>
      <c r="N62">
        <f t="shared" si="17"/>
        <v>4.1599999999999993</v>
      </c>
      <c r="O62">
        <f t="shared" si="18"/>
        <v>5.6799999999999988</v>
      </c>
      <c r="P62">
        <f t="shared" si="19"/>
        <v>7.629999999999999</v>
      </c>
      <c r="Q62">
        <f t="shared" si="24"/>
        <v>7.629999999999999</v>
      </c>
      <c r="R62">
        <f t="shared" si="25"/>
        <v>4.1599999999999993</v>
      </c>
      <c r="S62">
        <f t="shared" si="26"/>
        <v>3.4699999999999998</v>
      </c>
      <c r="U62" t="str">
        <f t="shared" si="20"/>
        <v>3 to 9.5</v>
      </c>
    </row>
    <row r="63" spans="1:21" x14ac:dyDescent="0.3">
      <c r="A63" t="s">
        <v>14</v>
      </c>
      <c r="B63">
        <v>11.59</v>
      </c>
      <c r="C63">
        <v>1</v>
      </c>
      <c r="D63">
        <v>9.5</v>
      </c>
      <c r="E63">
        <f t="shared" si="15"/>
        <v>10.59</v>
      </c>
      <c r="F63">
        <f t="shared" si="16"/>
        <v>2.09</v>
      </c>
      <c r="G63">
        <v>7.29</v>
      </c>
      <c r="H63">
        <v>5.92</v>
      </c>
      <c r="I63">
        <v>3.85</v>
      </c>
      <c r="J63">
        <f t="shared" si="21"/>
        <v>7.29</v>
      </c>
      <c r="K63">
        <f t="shared" si="22"/>
        <v>3.85</v>
      </c>
      <c r="L63">
        <f t="shared" si="23"/>
        <v>2.0699999999999998</v>
      </c>
      <c r="M63" t="s">
        <v>14</v>
      </c>
      <c r="N63">
        <f t="shared" si="17"/>
        <v>4.3</v>
      </c>
      <c r="O63">
        <f t="shared" si="18"/>
        <v>5.67</v>
      </c>
      <c r="P63">
        <f t="shared" si="19"/>
        <v>7.74</v>
      </c>
      <c r="Q63">
        <f t="shared" si="24"/>
        <v>7.74</v>
      </c>
      <c r="R63">
        <f t="shared" si="25"/>
        <v>4.3</v>
      </c>
      <c r="S63">
        <f t="shared" si="26"/>
        <v>3.4400000000000004</v>
      </c>
      <c r="U63" t="str">
        <f t="shared" si="20"/>
        <v>1 to 9.5</v>
      </c>
    </row>
    <row r="64" spans="1:21" x14ac:dyDescent="0.3">
      <c r="A64" t="s">
        <v>15</v>
      </c>
      <c r="B64">
        <v>7.9</v>
      </c>
      <c r="C64">
        <v>3</v>
      </c>
      <c r="D64">
        <v>9</v>
      </c>
      <c r="E64">
        <f t="shared" si="15"/>
        <v>4.9000000000000004</v>
      </c>
      <c r="F64">
        <f t="shared" si="16"/>
        <v>-1.0999999999999996</v>
      </c>
      <c r="G64">
        <v>5.97</v>
      </c>
      <c r="H64">
        <v>2.67</v>
      </c>
      <c r="I64">
        <v>3.65</v>
      </c>
      <c r="J64">
        <f t="shared" si="21"/>
        <v>5.97</v>
      </c>
      <c r="K64">
        <f t="shared" si="22"/>
        <v>2.67</v>
      </c>
      <c r="L64">
        <f t="shared" si="23"/>
        <v>-0.98</v>
      </c>
      <c r="M64" t="s">
        <v>15</v>
      </c>
      <c r="N64">
        <f t="shared" si="17"/>
        <v>1.9300000000000006</v>
      </c>
      <c r="O64">
        <f t="shared" si="18"/>
        <v>5.23</v>
      </c>
      <c r="P64">
        <f t="shared" si="19"/>
        <v>4.25</v>
      </c>
      <c r="Q64">
        <f t="shared" si="24"/>
        <v>5.23</v>
      </c>
      <c r="R64">
        <f t="shared" si="25"/>
        <v>1.9300000000000006</v>
      </c>
      <c r="S64">
        <f t="shared" si="26"/>
        <v>3.3</v>
      </c>
      <c r="U64" t="str">
        <f t="shared" si="20"/>
        <v>3 to 9</v>
      </c>
    </row>
    <row r="65" spans="1:21" x14ac:dyDescent="0.3">
      <c r="A65" t="s">
        <v>16</v>
      </c>
      <c r="B65">
        <v>7.17</v>
      </c>
      <c r="C65">
        <v>6</v>
      </c>
      <c r="D65">
        <v>10.5</v>
      </c>
      <c r="E65">
        <f t="shared" si="15"/>
        <v>1.17</v>
      </c>
      <c r="F65">
        <f t="shared" si="16"/>
        <v>-3.33</v>
      </c>
      <c r="G65">
        <v>6.21</v>
      </c>
      <c r="H65">
        <v>1.91</v>
      </c>
      <c r="I65">
        <v>2.98</v>
      </c>
      <c r="J65">
        <f t="shared" si="21"/>
        <v>6.21</v>
      </c>
      <c r="K65">
        <f t="shared" si="22"/>
        <v>1.91</v>
      </c>
      <c r="L65">
        <f t="shared" si="23"/>
        <v>-1.07</v>
      </c>
      <c r="M65" t="s">
        <v>16</v>
      </c>
      <c r="N65">
        <f t="shared" si="17"/>
        <v>0.96</v>
      </c>
      <c r="O65">
        <f t="shared" si="18"/>
        <v>5.26</v>
      </c>
      <c r="P65">
        <f t="shared" si="19"/>
        <v>4.1899999999999995</v>
      </c>
      <c r="Q65">
        <f t="shared" si="24"/>
        <v>5.26</v>
      </c>
      <c r="R65">
        <f t="shared" si="25"/>
        <v>0.96</v>
      </c>
      <c r="S65">
        <f t="shared" si="26"/>
        <v>4.3</v>
      </c>
      <c r="U65" t="str">
        <f t="shared" si="20"/>
        <v>6 to 10.5</v>
      </c>
    </row>
    <row r="68" spans="1:21" x14ac:dyDescent="0.3">
      <c r="N68" t="s">
        <v>129</v>
      </c>
    </row>
    <row r="69" spans="1:21" x14ac:dyDescent="0.3">
      <c r="M69" t="s">
        <v>131</v>
      </c>
      <c r="N69">
        <f>N58-N60</f>
        <v>0.96999999999999886</v>
      </c>
    </row>
    <row r="70" spans="1:21" x14ac:dyDescent="0.3">
      <c r="M70" t="s">
        <v>130</v>
      </c>
      <c r="N70" s="39" t="e">
        <f>#REF!</f>
        <v>#REF!</v>
      </c>
    </row>
    <row r="71" spans="1:21" x14ac:dyDescent="0.3">
      <c r="M71" t="s">
        <v>132</v>
      </c>
      <c r="N71" s="45" t="e">
        <f>N69/N70</f>
        <v>#REF!</v>
      </c>
    </row>
    <row r="72" spans="1:21" x14ac:dyDescent="0.3">
      <c r="M72" t="s">
        <v>137</v>
      </c>
      <c r="N72" t="e">
        <f>N85/($N$88*N71)</f>
        <v>#REF!</v>
      </c>
    </row>
    <row r="73" spans="1:21" x14ac:dyDescent="0.3">
      <c r="M73" t="s">
        <v>138</v>
      </c>
      <c r="N73" s="36" t="e">
        <f>N72/86400</f>
        <v>#REF!</v>
      </c>
    </row>
    <row r="75" spans="1:21" x14ac:dyDescent="0.3">
      <c r="N75" t="s">
        <v>133</v>
      </c>
    </row>
    <row r="76" spans="1:21" x14ac:dyDescent="0.3">
      <c r="M76" t="s">
        <v>131</v>
      </c>
      <c r="N76">
        <f>N58-N64</f>
        <v>0.21999999999999886</v>
      </c>
    </row>
    <row r="77" spans="1:21" x14ac:dyDescent="0.3">
      <c r="M77" t="s">
        <v>130</v>
      </c>
      <c r="N77" s="39" t="e">
        <f>#REF!</f>
        <v>#REF!</v>
      </c>
    </row>
    <row r="78" spans="1:21" x14ac:dyDescent="0.3">
      <c r="M78" t="s">
        <v>132</v>
      </c>
      <c r="N78" s="45" t="e">
        <f>N76/N77</f>
        <v>#REF!</v>
      </c>
    </row>
    <row r="79" spans="1:21" x14ac:dyDescent="0.3">
      <c r="M79" t="s">
        <v>137</v>
      </c>
      <c r="N79" t="e">
        <f>N86/($N$88*N78)</f>
        <v>#REF!</v>
      </c>
    </row>
    <row r="80" spans="1:21" x14ac:dyDescent="0.3">
      <c r="M80" t="s">
        <v>138</v>
      </c>
      <c r="N80" s="36" t="e">
        <f>N79/86400</f>
        <v>#REF!</v>
      </c>
    </row>
    <row r="83" spans="13:17" x14ac:dyDescent="0.3">
      <c r="M83" t="s">
        <v>134</v>
      </c>
    </row>
    <row r="84" spans="13:17" x14ac:dyDescent="0.3">
      <c r="M84" t="s">
        <v>135</v>
      </c>
      <c r="N84" t="s">
        <v>58</v>
      </c>
      <c r="Q84" s="36"/>
    </row>
    <row r="85" spans="13:17" x14ac:dyDescent="0.3">
      <c r="M85">
        <v>0.1</v>
      </c>
      <c r="N85" s="36">
        <f>M85/1000</f>
        <v>1E-4</v>
      </c>
    </row>
    <row r="86" spans="13:17" x14ac:dyDescent="0.3">
      <c r="M86">
        <v>2</v>
      </c>
      <c r="N86" s="36">
        <f t="shared" ref="N86:N87" si="27">M86/1000</f>
        <v>2E-3</v>
      </c>
    </row>
    <row r="87" spans="13:17" x14ac:dyDescent="0.3">
      <c r="M87">
        <v>0.5</v>
      </c>
      <c r="N87" s="36">
        <f t="shared" si="27"/>
        <v>5.0000000000000001E-4</v>
      </c>
    </row>
    <row r="88" spans="13:17" x14ac:dyDescent="0.3">
      <c r="M88" t="s">
        <v>136</v>
      </c>
      <c r="N88">
        <v>8</v>
      </c>
    </row>
  </sheetData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I9"/>
  <sheetViews>
    <sheetView workbookViewId="0">
      <selection activeCell="P20" sqref="P20"/>
    </sheetView>
  </sheetViews>
  <sheetFormatPr defaultRowHeight="14.4" x14ac:dyDescent="0.3"/>
  <cols>
    <col min="7" max="7" width="21.88671875" bestFit="1" customWidth="1"/>
    <col min="8" max="8" width="11.5546875" bestFit="1" customWidth="1"/>
  </cols>
  <sheetData>
    <row r="2" spans="1:9" x14ac:dyDescent="0.3">
      <c r="A2" t="s">
        <v>157</v>
      </c>
      <c r="B2">
        <f>25*25</f>
        <v>625</v>
      </c>
      <c r="C2" t="s">
        <v>81</v>
      </c>
      <c r="G2" t="s">
        <v>225</v>
      </c>
      <c r="H2">
        <v>317845</v>
      </c>
      <c r="I2" t="s">
        <v>81</v>
      </c>
    </row>
    <row r="3" spans="1:9" x14ac:dyDescent="0.3">
      <c r="A3" t="s">
        <v>158</v>
      </c>
      <c r="B3">
        <v>70</v>
      </c>
      <c r="C3" t="s">
        <v>110</v>
      </c>
      <c r="G3" t="s">
        <v>222</v>
      </c>
      <c r="H3">
        <v>1100</v>
      </c>
      <c r="I3" t="s">
        <v>110</v>
      </c>
    </row>
    <row r="4" spans="1:9" x14ac:dyDescent="0.3">
      <c r="B4">
        <f>B3/1000</f>
        <v>7.0000000000000007E-2</v>
      </c>
      <c r="C4" t="s">
        <v>76</v>
      </c>
      <c r="H4">
        <f>H3/1000</f>
        <v>1.1000000000000001</v>
      </c>
      <c r="I4" t="s">
        <v>76</v>
      </c>
    </row>
    <row r="5" spans="1:9" x14ac:dyDescent="0.3">
      <c r="A5" t="s">
        <v>159</v>
      </c>
      <c r="B5">
        <f>B2*B4</f>
        <v>43.750000000000007</v>
      </c>
      <c r="C5" t="s">
        <v>160</v>
      </c>
      <c r="G5" t="s">
        <v>223</v>
      </c>
      <c r="H5">
        <f>H2*H4</f>
        <v>349629.5</v>
      </c>
      <c r="I5" t="s">
        <v>160</v>
      </c>
    </row>
    <row r="6" spans="1:9" x14ac:dyDescent="0.3">
      <c r="A6" t="s">
        <v>216</v>
      </c>
      <c r="B6">
        <v>6</v>
      </c>
      <c r="C6" t="s">
        <v>111</v>
      </c>
      <c r="G6" t="s">
        <v>224</v>
      </c>
      <c r="H6" s="82">
        <v>0.3</v>
      </c>
    </row>
    <row r="7" spans="1:9" x14ac:dyDescent="0.3">
      <c r="H7" s="83">
        <f>H5*H6</f>
        <v>104888.84999999999</v>
      </c>
    </row>
    <row r="8" spans="1:9" x14ac:dyDescent="0.3">
      <c r="A8" t="s">
        <v>161</v>
      </c>
      <c r="B8" s="37">
        <f>B5/B6</f>
        <v>7.2916666666666679</v>
      </c>
      <c r="C8" t="s">
        <v>217</v>
      </c>
    </row>
    <row r="9" spans="1:9" x14ac:dyDescent="0.3">
      <c r="B9" s="37">
        <f>B8*1000/60/60</f>
        <v>2.0254629629629632</v>
      </c>
      <c r="C9" t="s">
        <v>162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Q39"/>
  <sheetViews>
    <sheetView zoomScale="85" zoomScaleNormal="85" workbookViewId="0">
      <selection activeCell="H12" sqref="H12"/>
    </sheetView>
  </sheetViews>
  <sheetFormatPr defaultRowHeight="14.4" x14ac:dyDescent="0.3"/>
  <cols>
    <col min="1" max="1" width="16.44140625" customWidth="1"/>
    <col min="2" max="2" width="16.33203125" customWidth="1"/>
    <col min="3" max="3" width="17.33203125" customWidth="1"/>
    <col min="4" max="4" width="19" customWidth="1"/>
    <col min="5" max="5" width="17.88671875" customWidth="1"/>
    <col min="6" max="6" width="17.6640625" customWidth="1"/>
    <col min="7" max="7" width="22.88671875" customWidth="1"/>
    <col min="8" max="8" width="26.44140625" customWidth="1"/>
    <col min="9" max="10" width="21" customWidth="1"/>
  </cols>
  <sheetData>
    <row r="2" spans="1:17" x14ac:dyDescent="0.3">
      <c r="A2" s="74" t="s">
        <v>198</v>
      </c>
      <c r="B2" s="74" t="s">
        <v>199</v>
      </c>
      <c r="G2" t="s">
        <v>197</v>
      </c>
      <c r="L2" t="s">
        <v>201</v>
      </c>
    </row>
    <row r="3" spans="1:17" x14ac:dyDescent="0.3">
      <c r="A3" s="60" t="s">
        <v>163</v>
      </c>
      <c r="B3" s="60" t="s">
        <v>164</v>
      </c>
      <c r="C3" s="61" t="s">
        <v>165</v>
      </c>
      <c r="D3" s="61" t="s">
        <v>196</v>
      </c>
    </row>
    <row r="4" spans="1:17" ht="34.799999999999997" thickBot="1" x14ac:dyDescent="0.35">
      <c r="A4" s="55" t="s">
        <v>219</v>
      </c>
      <c r="B4" s="72">
        <f>H11</f>
        <v>4.5766854210227024</v>
      </c>
      <c r="C4" s="72">
        <f>I11</f>
        <v>2.0812626016218867</v>
      </c>
      <c r="D4" s="39">
        <f>J11*2</f>
        <v>85.106529281621803</v>
      </c>
      <c r="E4" s="53">
        <f t="shared" ref="E4:E6" si="0">SUM(B4:D4)</f>
        <v>91.764477304266393</v>
      </c>
      <c r="G4" s="162" t="s">
        <v>163</v>
      </c>
      <c r="H4" s="149" t="s">
        <v>164</v>
      </c>
      <c r="I4" s="150" t="s">
        <v>165</v>
      </c>
      <c r="J4" s="151"/>
    </row>
    <row r="5" spans="1:17" ht="32.25" customHeight="1" thickBot="1" x14ac:dyDescent="0.35">
      <c r="A5" s="55" t="s">
        <v>220</v>
      </c>
      <c r="B5" s="72">
        <v>1</v>
      </c>
      <c r="C5" s="72">
        <v>1</v>
      </c>
      <c r="D5" s="39">
        <v>2</v>
      </c>
      <c r="E5" s="53"/>
      <c r="G5" s="162"/>
      <c r="H5" s="149"/>
      <c r="I5" s="152" t="s">
        <v>166</v>
      </c>
      <c r="J5" s="153"/>
    </row>
    <row r="6" spans="1:17" ht="15" thickBot="1" x14ac:dyDescent="0.35">
      <c r="A6" s="55" t="s">
        <v>194</v>
      </c>
      <c r="B6" s="56">
        <v>2</v>
      </c>
      <c r="C6" s="56">
        <v>2</v>
      </c>
      <c r="D6">
        <v>4</v>
      </c>
      <c r="E6" s="53">
        <f t="shared" si="0"/>
        <v>8</v>
      </c>
      <c r="G6" s="55" t="s">
        <v>167</v>
      </c>
      <c r="H6" s="78">
        <v>5.0000000000000002E-5</v>
      </c>
      <c r="I6" s="78">
        <v>5.0000000000000002E-5</v>
      </c>
      <c r="J6" s="78">
        <v>7.2099999999999996E-4</v>
      </c>
    </row>
    <row r="7" spans="1:17" ht="38.25" customHeight="1" thickBot="1" x14ac:dyDescent="0.35">
      <c r="A7" s="55" t="s">
        <v>195</v>
      </c>
      <c r="B7" s="72">
        <f>SUM(B4:B6)</f>
        <v>7.5766854210227024</v>
      </c>
      <c r="C7" s="158">
        <f>SUM(C4:D6)</f>
        <v>96.18779188324369</v>
      </c>
      <c r="D7" s="158"/>
      <c r="E7" s="53">
        <f>SUM(B7:D7)</f>
        <v>103.76447730426639</v>
      </c>
      <c r="G7" s="55" t="s">
        <v>168</v>
      </c>
      <c r="H7" s="56">
        <v>10.5</v>
      </c>
      <c r="I7" s="56">
        <v>9.8000000000000007</v>
      </c>
      <c r="J7" s="56">
        <v>11.5</v>
      </c>
      <c r="L7" t="s">
        <v>202</v>
      </c>
    </row>
    <row r="8" spans="1:17" ht="15" thickBot="1" x14ac:dyDescent="0.35">
      <c r="A8" s="81" t="s">
        <v>221</v>
      </c>
      <c r="B8" s="71">
        <v>10</v>
      </c>
      <c r="C8" s="163">
        <v>100</v>
      </c>
      <c r="D8" s="164"/>
      <c r="G8" s="55" t="s">
        <v>169</v>
      </c>
      <c r="H8" s="56">
        <v>5.8</v>
      </c>
      <c r="I8" s="56">
        <v>5.8</v>
      </c>
      <c r="J8" s="56">
        <v>7.5</v>
      </c>
      <c r="L8" t="s">
        <v>203</v>
      </c>
      <c r="M8" t="s">
        <v>207</v>
      </c>
    </row>
    <row r="9" spans="1:17" ht="15.6" thickBot="1" x14ac:dyDescent="0.35">
      <c r="A9" s="70"/>
      <c r="B9" s="71"/>
      <c r="C9" s="71"/>
      <c r="D9" s="75"/>
      <c r="G9" s="55" t="s">
        <v>170</v>
      </c>
      <c r="H9" s="56">
        <v>39.1</v>
      </c>
      <c r="I9" s="56">
        <v>33.299999999999997</v>
      </c>
      <c r="J9" s="56">
        <v>125.7</v>
      </c>
      <c r="L9" t="s">
        <v>204</v>
      </c>
      <c r="M9" t="s">
        <v>208</v>
      </c>
    </row>
    <row r="10" spans="1:17" ht="15" thickBot="1" x14ac:dyDescent="0.35">
      <c r="A10" s="70"/>
      <c r="B10" s="71"/>
      <c r="C10" s="71"/>
      <c r="D10" s="75"/>
      <c r="G10" s="55" t="s">
        <v>171</v>
      </c>
      <c r="H10" s="56">
        <v>2.82</v>
      </c>
      <c r="I10" s="56">
        <v>0.3</v>
      </c>
      <c r="J10" s="56">
        <v>2.2000000000000002</v>
      </c>
      <c r="L10" t="s">
        <v>205</v>
      </c>
      <c r="M10" t="s">
        <v>209</v>
      </c>
    </row>
    <row r="11" spans="1:17" ht="15" thickBot="1" x14ac:dyDescent="0.35">
      <c r="A11" s="70"/>
      <c r="B11" s="71"/>
      <c r="C11" s="71"/>
      <c r="D11" s="75"/>
      <c r="G11" s="57" t="s">
        <v>172</v>
      </c>
      <c r="H11" s="72">
        <f>H16*1000</f>
        <v>4.5766854210227024</v>
      </c>
      <c r="I11" s="72">
        <f t="shared" ref="I11:J11" si="1">I16*1000</f>
        <v>2.0812626016218867</v>
      </c>
      <c r="J11" s="72">
        <f t="shared" si="1"/>
        <v>42.553264640810902</v>
      </c>
      <c r="L11" t="s">
        <v>206</v>
      </c>
      <c r="M11" t="s">
        <v>210</v>
      </c>
    </row>
    <row r="12" spans="1:17" ht="23.4" thickBot="1" x14ac:dyDescent="0.35">
      <c r="A12" s="74"/>
      <c r="B12" s="74" t="s">
        <v>200</v>
      </c>
      <c r="C12" s="59"/>
      <c r="G12" s="57" t="s">
        <v>192</v>
      </c>
      <c r="H12" s="56">
        <v>1</v>
      </c>
      <c r="I12" s="56">
        <v>1</v>
      </c>
      <c r="J12" s="56">
        <v>1</v>
      </c>
      <c r="L12" t="s">
        <v>214</v>
      </c>
      <c r="M12" t="s">
        <v>211</v>
      </c>
    </row>
    <row r="13" spans="1:17" ht="15" thickBot="1" x14ac:dyDescent="0.35">
      <c r="A13" s="60" t="s">
        <v>163</v>
      </c>
      <c r="B13" s="60" t="s">
        <v>164</v>
      </c>
      <c r="C13" s="61" t="s">
        <v>165</v>
      </c>
      <c r="D13" s="61" t="s">
        <v>196</v>
      </c>
      <c r="E13" t="s">
        <v>195</v>
      </c>
      <c r="G13" s="57" t="s">
        <v>190</v>
      </c>
      <c r="H13" s="56">
        <v>2</v>
      </c>
      <c r="I13" s="56">
        <v>2</v>
      </c>
      <c r="J13" s="56">
        <v>2</v>
      </c>
      <c r="L13" t="s">
        <v>212</v>
      </c>
      <c r="M13" t="s">
        <v>213</v>
      </c>
    </row>
    <row r="14" spans="1:17" ht="34.799999999999997" thickBot="1" x14ac:dyDescent="0.35">
      <c r="A14" s="55" t="s">
        <v>193</v>
      </c>
      <c r="B14" s="73">
        <f>B4*86.4</f>
        <v>395.42562037636151</v>
      </c>
      <c r="C14" s="73">
        <f>C4*86.4</f>
        <v>179.82108878013102</v>
      </c>
      <c r="D14" s="73">
        <f>D4*86.4</f>
        <v>7353.2041299321245</v>
      </c>
      <c r="E14" s="165">
        <f>SUM(B14:D15)</f>
        <v>8274.0508390886152</v>
      </c>
      <c r="G14" s="58" t="s">
        <v>191</v>
      </c>
      <c r="H14" s="80">
        <f>SUM(H11:H13)</f>
        <v>7.5766854210227024</v>
      </c>
      <c r="I14" s="80">
        <f t="shared" ref="I14:J14" si="2">SUM(I11:I13)</f>
        <v>5.0812626016218871</v>
      </c>
      <c r="J14" s="80">
        <f t="shared" si="2"/>
        <v>45.553264640810902</v>
      </c>
    </row>
    <row r="15" spans="1:17" ht="23.4" thickBot="1" x14ac:dyDescent="0.35">
      <c r="A15" s="55" t="s">
        <v>220</v>
      </c>
      <c r="B15" s="73">
        <f>B5*86.4</f>
        <v>86.4</v>
      </c>
      <c r="C15" s="73">
        <f t="shared" ref="C15:D15" si="3">C5*86.4</f>
        <v>86.4</v>
      </c>
      <c r="D15" s="73">
        <f t="shared" si="3"/>
        <v>172.8</v>
      </c>
      <c r="E15" s="166"/>
    </row>
    <row r="16" spans="1:17" ht="15" thickBot="1" x14ac:dyDescent="0.35">
      <c r="A16" s="55" t="s">
        <v>194</v>
      </c>
      <c r="B16" s="73">
        <f>B6*86.4</f>
        <v>172.8</v>
      </c>
      <c r="C16" s="73">
        <f>C6*86.4</f>
        <v>172.8</v>
      </c>
      <c r="D16" s="73">
        <f>D6*86.4</f>
        <v>345.6</v>
      </c>
      <c r="E16" s="53">
        <f>SUM(B16:D16)</f>
        <v>691.2</v>
      </c>
      <c r="G16" s="79" t="s">
        <v>215</v>
      </c>
      <c r="H16">
        <f>PI()*H6*(H7^2-H8^2)/LN(H9/H10)</f>
        <v>4.5766854210227024E-3</v>
      </c>
      <c r="I16">
        <f t="shared" ref="I16:J16" si="4">PI()*I6*(I7^2-I8^2)/LN(I9/I10)</f>
        <v>2.0812626016218868E-3</v>
      </c>
      <c r="J16">
        <f t="shared" si="4"/>
        <v>4.2553264640810905E-2</v>
      </c>
      <c r="N16" s="70"/>
      <c r="O16" s="71"/>
      <c r="P16" s="71"/>
      <c r="Q16" s="71"/>
    </row>
    <row r="17" spans="1:17" ht="15" thickBot="1" x14ac:dyDescent="0.35">
      <c r="A17" s="55" t="s">
        <v>195</v>
      </c>
      <c r="B17" s="73">
        <f>B7*86.4</f>
        <v>654.62562037636155</v>
      </c>
      <c r="C17" s="159">
        <f>C7*86.4</f>
        <v>8310.6252187122554</v>
      </c>
      <c r="D17" s="159"/>
      <c r="E17" s="53">
        <f>SUM(B17:D17)</f>
        <v>8965.2508390886178</v>
      </c>
      <c r="N17" s="70"/>
      <c r="O17" s="71"/>
      <c r="P17" s="71"/>
      <c r="Q17" s="71"/>
    </row>
    <row r="18" spans="1:17" x14ac:dyDescent="0.3">
      <c r="A18" s="81" t="s">
        <v>221</v>
      </c>
      <c r="B18" s="53">
        <f>B8*86.4</f>
        <v>864</v>
      </c>
      <c r="C18" s="160">
        <f>C8*86.4</f>
        <v>8640</v>
      </c>
      <c r="D18" s="161"/>
      <c r="E18" s="84">
        <f>SUM(B18:D18)</f>
        <v>9504</v>
      </c>
    </row>
    <row r="20" spans="1:17" x14ac:dyDescent="0.3">
      <c r="D20" s="83">
        <f>C18*365</f>
        <v>3153600</v>
      </c>
    </row>
    <row r="21" spans="1:17" x14ac:dyDescent="0.3">
      <c r="A21" s="70"/>
      <c r="B21" s="71"/>
      <c r="C21" s="71"/>
      <c r="D21" s="71"/>
    </row>
    <row r="22" spans="1:17" x14ac:dyDescent="0.3">
      <c r="A22" s="70"/>
      <c r="B22" s="71"/>
      <c r="C22" s="71"/>
      <c r="D22" s="71"/>
    </row>
    <row r="23" spans="1:17" x14ac:dyDescent="0.3">
      <c r="A23" s="70"/>
      <c r="B23" s="71"/>
      <c r="C23" s="71"/>
      <c r="D23" s="71"/>
    </row>
    <row r="24" spans="1:17" x14ac:dyDescent="0.3">
      <c r="A24" s="70"/>
      <c r="B24" s="71"/>
      <c r="C24" s="71"/>
      <c r="D24" s="71"/>
    </row>
    <row r="25" spans="1:17" ht="15" thickBot="1" x14ac:dyDescent="0.35"/>
    <row r="26" spans="1:17" ht="62.4" x14ac:dyDescent="0.3">
      <c r="A26" s="62" t="s">
        <v>173</v>
      </c>
      <c r="B26" s="154" t="s">
        <v>175</v>
      </c>
      <c r="C26" s="62" t="s">
        <v>176</v>
      </c>
      <c r="D26" s="62" t="s">
        <v>178</v>
      </c>
      <c r="E26" s="62" t="s">
        <v>180</v>
      </c>
      <c r="F26" s="62" t="s">
        <v>181</v>
      </c>
      <c r="G26" s="154" t="s">
        <v>183</v>
      </c>
      <c r="H26" s="66" t="s">
        <v>184</v>
      </c>
    </row>
    <row r="27" spans="1:17" ht="74.25" customHeight="1" thickBot="1" x14ac:dyDescent="0.35">
      <c r="A27" s="63" t="s">
        <v>174</v>
      </c>
      <c r="B27" s="155"/>
      <c r="C27" s="64" t="s">
        <v>177</v>
      </c>
      <c r="D27" s="64" t="s">
        <v>179</v>
      </c>
      <c r="E27" s="64" t="s">
        <v>179</v>
      </c>
      <c r="F27" s="65" t="s">
        <v>182</v>
      </c>
      <c r="G27" s="155"/>
      <c r="H27" s="67" t="s">
        <v>185</v>
      </c>
    </row>
    <row r="28" spans="1:17" ht="90.6" thickBot="1" x14ac:dyDescent="0.35">
      <c r="A28" s="68" t="s">
        <v>186</v>
      </c>
      <c r="B28" s="69" t="s">
        <v>218</v>
      </c>
      <c r="C28" s="69" t="s">
        <v>187</v>
      </c>
      <c r="D28" s="76"/>
      <c r="E28" s="76">
        <f>F28*24</f>
        <v>864</v>
      </c>
      <c r="F28" s="76">
        <f>H28*60*60/1000</f>
        <v>36</v>
      </c>
      <c r="G28" s="69">
        <v>24</v>
      </c>
      <c r="H28" s="77">
        <v>10</v>
      </c>
    </row>
    <row r="29" spans="1:17" x14ac:dyDescent="0.3">
      <c r="A29" s="135" t="s">
        <v>188</v>
      </c>
      <c r="B29" s="135" t="s">
        <v>218</v>
      </c>
      <c r="C29" s="135" t="s">
        <v>187</v>
      </c>
      <c r="D29" s="143"/>
      <c r="E29" s="143">
        <f>F29*24</f>
        <v>8640</v>
      </c>
      <c r="F29" s="143">
        <f>H29*60*60/1000</f>
        <v>360</v>
      </c>
      <c r="G29" s="135">
        <v>24</v>
      </c>
      <c r="H29" s="156">
        <v>100</v>
      </c>
    </row>
    <row r="30" spans="1:17" ht="15" thickBot="1" x14ac:dyDescent="0.35">
      <c r="A30" s="136"/>
      <c r="B30" s="136"/>
      <c r="C30" s="136"/>
      <c r="D30" s="144"/>
      <c r="E30" s="144"/>
      <c r="F30" s="144"/>
      <c r="G30" s="136"/>
      <c r="H30" s="157"/>
    </row>
    <row r="31" spans="1:17" x14ac:dyDescent="0.3">
      <c r="A31" s="135"/>
      <c r="B31" s="135"/>
      <c r="C31" s="135"/>
      <c r="D31" s="143"/>
      <c r="E31" s="143"/>
      <c r="F31" s="143"/>
      <c r="G31" s="135"/>
      <c r="H31" s="135"/>
    </row>
    <row r="32" spans="1:17" ht="15" thickBot="1" x14ac:dyDescent="0.35">
      <c r="A32" s="136"/>
      <c r="B32" s="136"/>
      <c r="C32" s="136"/>
      <c r="D32" s="144"/>
      <c r="E32" s="144"/>
      <c r="F32" s="144"/>
      <c r="G32" s="136"/>
      <c r="H32" s="136"/>
    </row>
    <row r="33" spans="1:8" x14ac:dyDescent="0.3">
      <c r="A33" s="135"/>
      <c r="B33" s="135"/>
      <c r="C33" s="135"/>
      <c r="D33" s="143"/>
      <c r="E33" s="143"/>
      <c r="F33" s="143"/>
      <c r="G33" s="135"/>
      <c r="H33" s="135"/>
    </row>
    <row r="34" spans="1:8" ht="15" thickBot="1" x14ac:dyDescent="0.35">
      <c r="A34" s="136"/>
      <c r="B34" s="136"/>
      <c r="C34" s="136"/>
      <c r="D34" s="144"/>
      <c r="E34" s="144"/>
      <c r="F34" s="144"/>
      <c r="G34" s="136"/>
      <c r="H34" s="136"/>
    </row>
    <row r="35" spans="1:8" x14ac:dyDescent="0.3">
      <c r="A35" s="137"/>
      <c r="B35" s="138"/>
      <c r="C35" s="141" t="s">
        <v>189</v>
      </c>
      <c r="D35" s="143">
        <f>SUM(D28:D30)</f>
        <v>0</v>
      </c>
      <c r="E35" s="143">
        <f t="shared" ref="E35:F35" si="5">SUM(E28:E30)</f>
        <v>9504</v>
      </c>
      <c r="F35" s="143">
        <f t="shared" si="5"/>
        <v>396</v>
      </c>
      <c r="G35" s="145"/>
      <c r="H35" s="147"/>
    </row>
    <row r="36" spans="1:8" ht="15" thickBot="1" x14ac:dyDescent="0.35">
      <c r="A36" s="139"/>
      <c r="B36" s="140"/>
      <c r="C36" s="142"/>
      <c r="D36" s="144"/>
      <c r="E36" s="144"/>
      <c r="F36" s="144"/>
      <c r="G36" s="146"/>
      <c r="H36" s="148"/>
    </row>
    <row r="39" spans="1:8" x14ac:dyDescent="0.3">
      <c r="D39">
        <v>2986074.2048299732</v>
      </c>
    </row>
  </sheetData>
  <mergeCells count="42">
    <mergeCell ref="H4:H5"/>
    <mergeCell ref="I4:J4"/>
    <mergeCell ref="I5:J5"/>
    <mergeCell ref="B26:B27"/>
    <mergeCell ref="G29:G30"/>
    <mergeCell ref="H29:H30"/>
    <mergeCell ref="G26:G27"/>
    <mergeCell ref="C7:D7"/>
    <mergeCell ref="C17:D17"/>
    <mergeCell ref="C18:D18"/>
    <mergeCell ref="G4:G5"/>
    <mergeCell ref="C8:D8"/>
    <mergeCell ref="E14:E15"/>
    <mergeCell ref="F31:F32"/>
    <mergeCell ref="G31:G32"/>
    <mergeCell ref="H31:H32"/>
    <mergeCell ref="A29:A30"/>
    <mergeCell ref="B29:B30"/>
    <mergeCell ref="C29:C30"/>
    <mergeCell ref="D29:D30"/>
    <mergeCell ref="E29:E30"/>
    <mergeCell ref="F29:F30"/>
    <mergeCell ref="A31:A32"/>
    <mergeCell ref="B31:B32"/>
    <mergeCell ref="C31:C32"/>
    <mergeCell ref="D31:D32"/>
    <mergeCell ref="E31:E32"/>
    <mergeCell ref="G33:G34"/>
    <mergeCell ref="H33:H34"/>
    <mergeCell ref="A35:B36"/>
    <mergeCell ref="C35:C36"/>
    <mergeCell ref="D35:D36"/>
    <mergeCell ref="E35:E36"/>
    <mergeCell ref="F35:F36"/>
    <mergeCell ref="G35:G36"/>
    <mergeCell ref="H35:H36"/>
    <mergeCell ref="A33:A34"/>
    <mergeCell ref="B33:B34"/>
    <mergeCell ref="C33:C34"/>
    <mergeCell ref="D33:D34"/>
    <mergeCell ref="E33:E34"/>
    <mergeCell ref="F33:F3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8CCE793214E2664BB64E0F84848AF54F" ma:contentTypeVersion="342" ma:contentTypeDescription="Permitting &amp; Compliance Excel Document" ma:contentTypeScope="" ma:versionID="9e35e492a0de610178b9ebf68b0c3272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3b061c3c1904a3b93977fc40acecb549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Cog Moors Waste Water Treatment Works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Maple Cross, Denham Way, Maple Cross, Rickmanworth, Hertfordshire, WD3 9SW</Addressee>
    <Process_x0020_Type xmlns="859f7ad6-93f6-4205-b62b-a17f28acbbac">Application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2018-10-18T23:00:00+00:00</Document_x0020_Date>
    <Facility_x0020_Address xmlns="859f7ad6-93f6-4205-b62b-a17f28acbbac">Green Lane, Dinas Powys, Penarth</Facility_x0020_Address>
    <Environment_x0020_Sub_x0020_Folder xmlns="859f7ad6-93f6-4205-b62b-a17f28acbbac">Licences applications</Environment_x0020_Sub_x0020_Folder>
    <Customer_x0020_Name xmlns="859f7ad6-93f6-4205-b62b-a17f28acbbac">Skanska Construction Ltd</Customer_x0020_Name>
    <Post_x0020_code xmlns="859f7ad6-93f6-4205-b62b-a17f28acbbac">CF64 4TR</Post_x0020_cod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F703E417-64EF-4E1C-B9E4-CFFFEB6D0575}"/>
</file>

<file path=customXml/itemProps2.xml><?xml version="1.0" encoding="utf-8"?>
<ds:datastoreItem xmlns:ds="http://schemas.openxmlformats.org/officeDocument/2006/customXml" ds:itemID="{74D02D87-FCBE-430B-8A7C-19ECCE66B19E}"/>
</file>

<file path=customXml/itemProps3.xml><?xml version="1.0" encoding="utf-8"?>
<ds:datastoreItem xmlns:ds="http://schemas.openxmlformats.org/officeDocument/2006/customXml" ds:itemID="{463725D1-C083-4FC8-AECF-83DCBA16B53C}"/>
</file>

<file path=customXml/itemProps4.xml><?xml version="1.0" encoding="utf-8"?>
<ds:datastoreItem xmlns:ds="http://schemas.openxmlformats.org/officeDocument/2006/customXml" ds:itemID="{55CFE7B9-CBF2-40C4-A8A7-24AE184AD728}"/>
</file>

<file path=customXml/itemProps5.xml><?xml version="1.0" encoding="utf-8"?>
<ds:datastoreItem xmlns:ds="http://schemas.openxmlformats.org/officeDocument/2006/customXml" ds:itemID="{E98448CA-C84B-43F0-A118-79341442BB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Information</vt:lpstr>
      <vt:lpstr>Water strike tests</vt:lpstr>
      <vt:lpstr>KozenyCarman</vt:lpstr>
      <vt:lpstr>PSD data</vt:lpstr>
      <vt:lpstr>PSD summary</vt:lpstr>
      <vt:lpstr>CSM</vt:lpstr>
      <vt:lpstr>BH logs summary</vt:lpstr>
      <vt:lpstr>Rain dewatering</vt:lpstr>
      <vt:lpstr>Form WRD</vt:lpstr>
      <vt:lpstr>'Form WRD'!_Ref520278494</vt:lpstr>
      <vt:lpstr>'Form WRD'!_Ref520280992</vt:lpstr>
      <vt:lpstr>KozenyCarman!Print_Area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Application_supporting info_HIA calcs</dc:title>
  <dc:creator>Smith, Stephen</dc:creator>
  <cp:lastModifiedBy>mary.beckett</cp:lastModifiedBy>
  <dcterms:created xsi:type="dcterms:W3CDTF">2018-06-25T15:04:30Z</dcterms:created>
  <dcterms:modified xsi:type="dcterms:W3CDTF">2018-10-24T11:29:54Z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0x01010067EB80C5FE939D4A9B3D8BA62129B7F50202008CCE793214E2664BB64E0F84848AF54F</vt:lpwstr>
  </property>
  <property fmtid="{D5CDD505-2E9C-101B-9397-08002B2CF9AE}" pid="3" name="_dlc_DocIdItemGuid">
    <vt:lpwstr>a03a0d74-01cf-411c-9574-f7c5e4adea6f</vt:lpwstr>
  </property>
  <property fmtid="{D5CDD505-2E9C-101B-9397-08002B2CF9AE}" pid="4" name="_dlc_DocId">
    <vt:lpwstr>REGU-426-57418</vt:lpwstr>
  </property>
  <property fmtid="{D5CDD505-2E9C-101B-9397-08002B2CF9AE}" pid="6" name="_dlc_DocIdUrl">
    <vt:lpwstr>https://cyfoethnaturiolcymru.sharepoint.com/teams/Regulatory/Permitting/_layouts/15/DocIdRedir.aspx?ID=REGU-426-57418, REGU-426-57418</vt:lpwstr>
  </property>
  <property fmtid="{D5CDD505-2E9C-101B-9397-08002B2CF9AE}" pid="8" name="_docset_NoMedatataSyncRequired">
    <vt:lpwstr>False</vt:lpwstr>
  </property>
</Properties>
</file>