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4612/"/>
    </mc:Choice>
  </mc:AlternateContent>
  <xr:revisionPtr revIDLastSave="0" documentId="13_ncr:1_{9E418547-6F5E-4794-90C1-E635C1BEAE0F}" xr6:coauthVersionLast="47" xr6:coauthVersionMax="47" xr10:uidLastSave="{00000000-0000-0000-0000-000000000000}"/>
  <bookViews>
    <workbookView xWindow="-28920" yWindow="-120" windowWidth="29040" windowHeight="15840" tabRatio="870" activeTab="5"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Q22" i="30"/>
  <c r="I22" i="30"/>
  <c r="V18" i="30"/>
  <c r="T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18" i="28"/>
  <c r="P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U18" i="27"/>
  <c r="T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S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U63" i="30" l="1"/>
  <c r="T6" i="19"/>
  <c r="T20" i="19" s="1"/>
  <c r="U63" i="27"/>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V20"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G12" i="20"/>
  <c r="H12" i="19"/>
  <c r="H26" i="19" s="1"/>
  <c r="J4" i="20"/>
  <c r="K4" i="19"/>
  <c r="K18" i="19" s="1"/>
  <c r="U63" i="21"/>
  <c r="N63" i="21"/>
  <c r="F63" i="21"/>
  <c r="P59" i="21"/>
  <c r="P64" i="21" s="1"/>
  <c r="P65" i="21" s="1"/>
  <c r="Q21" i="21"/>
  <c r="Q23" i="21" s="1"/>
  <c r="Q24" i="21" s="1"/>
  <c r="Q17" i="21"/>
  <c r="I17" i="21"/>
  <c r="I21" i="21"/>
  <c r="D59" i="22"/>
  <c r="E21" i="22"/>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S20" i="27" s="1"/>
  <c r="J59" i="28"/>
  <c r="K17" i="28"/>
  <c r="K21" i="28"/>
  <c r="R59" i="28"/>
  <c r="S17" i="28"/>
  <c r="S21" i="28"/>
  <c r="S23" i="28" s="1"/>
  <c r="S24" i="28" s="1"/>
  <c r="I59" i="29"/>
  <c r="J17" i="29"/>
  <c r="J19" i="29" s="1"/>
  <c r="J21" i="29"/>
  <c r="Q59" i="29"/>
  <c r="R21" i="29"/>
  <c r="R23"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Q17" i="24"/>
  <c r="Q19" i="24" s="1"/>
  <c r="Q21" i="24"/>
  <c r="Q23" i="24" s="1"/>
  <c r="D59" i="26"/>
  <c r="E21" i="26"/>
  <c r="E17" i="26"/>
  <c r="E19" i="26" s="1"/>
  <c r="E20" i="26" s="1"/>
  <c r="L59" i="26"/>
  <c r="M21" i="26"/>
  <c r="M23" i="26" s="1"/>
  <c r="M24" i="26" s="1"/>
  <c r="M17" i="26"/>
  <c r="T59" i="26"/>
  <c r="U21" i="26"/>
  <c r="U23" i="26" s="1"/>
  <c r="U24" i="26" s="1"/>
  <c r="U17" i="26"/>
  <c r="U19" i="26" s="1"/>
  <c r="U20" i="26" s="1"/>
  <c r="C59" i="27"/>
  <c r="D17" i="27"/>
  <c r="D19" i="27" s="1"/>
  <c r="D20" i="27" s="1"/>
  <c r="K59" i="27"/>
  <c r="L17" i="27"/>
  <c r="S59" i="27"/>
  <c r="T17" i="27"/>
  <c r="T19" i="27" s="1"/>
  <c r="T20" i="27" s="1"/>
  <c r="C59" i="28"/>
  <c r="D21" i="28"/>
  <c r="D23" i="28" s="1"/>
  <c r="D24" i="28" s="1"/>
  <c r="D17" i="28"/>
  <c r="D19" i="28" s="1"/>
  <c r="D20" i="28" s="1"/>
  <c r="K59" i="28"/>
  <c r="L21" i="28"/>
  <c r="L17" i="28"/>
  <c r="S59" i="28"/>
  <c r="T21" i="28"/>
  <c r="T17" i="28"/>
  <c r="T19" i="28" s="1"/>
  <c r="T20" i="28" s="1"/>
  <c r="J59" i="29"/>
  <c r="K17" i="29"/>
  <c r="K19"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23" i="21" s="1"/>
  <c r="H24" i="21" s="1"/>
  <c r="H17" i="21"/>
  <c r="H19" i="21" s="1"/>
  <c r="H20" i="21" s="1"/>
  <c r="E59" i="22"/>
  <c r="F21" i="22"/>
  <c r="F23" i="22" s="1"/>
  <c r="F17" i="22"/>
  <c r="F19" i="22" s="1"/>
  <c r="M59" i="22"/>
  <c r="N21" i="22"/>
  <c r="N23" i="22" s="1"/>
  <c r="N17" i="22"/>
  <c r="N19" i="22" s="1"/>
  <c r="U59" i="22"/>
  <c r="V17" i="22"/>
  <c r="V21" i="22"/>
  <c r="C18" i="22"/>
  <c r="H21" i="23"/>
  <c r="H23" i="23" s="1"/>
  <c r="H17" i="23"/>
  <c r="H19" i="23" s="1"/>
  <c r="P17" i="23"/>
  <c r="P19" i="23" s="1"/>
  <c r="P21" i="23"/>
  <c r="J59" i="24"/>
  <c r="K21" i="24"/>
  <c r="K23" i="24" s="1"/>
  <c r="K17" i="24"/>
  <c r="K19" i="24" s="1"/>
  <c r="R59" i="24"/>
  <c r="S21" i="24"/>
  <c r="S23" i="24" s="1"/>
  <c r="S17" i="24"/>
  <c r="G21" i="26"/>
  <c r="G23" i="26" s="1"/>
  <c r="G24" i="26" s="1"/>
  <c r="G17" i="26"/>
  <c r="O17" i="26"/>
  <c r="O21" i="26"/>
  <c r="E59" i="27"/>
  <c r="F17" i="27"/>
  <c r="F19" i="27" s="1"/>
  <c r="F20" i="27" s="1"/>
  <c r="M59" i="27"/>
  <c r="N17" i="27"/>
  <c r="N19" i="27" s="1"/>
  <c r="N20" i="27" s="1"/>
  <c r="U59" i="27"/>
  <c r="V17" i="27"/>
  <c r="E59" i="28"/>
  <c r="F17" i="28"/>
  <c r="F19" i="28" s="1"/>
  <c r="F20" i="28" s="1"/>
  <c r="F21" i="28"/>
  <c r="M59" i="28"/>
  <c r="N17" i="28"/>
  <c r="N19" i="28" s="1"/>
  <c r="N20" i="28" s="1"/>
  <c r="N21" i="28"/>
  <c r="N23" i="28" s="1"/>
  <c r="N24" i="28" s="1"/>
  <c r="U59" i="28"/>
  <c r="V17" i="28"/>
  <c r="V21" i="28"/>
  <c r="D59" i="29"/>
  <c r="E17" i="29"/>
  <c r="E19" i="29" s="1"/>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9" i="21" s="1"/>
  <c r="G20" i="21" s="1"/>
  <c r="G17" i="22"/>
  <c r="G21" i="22"/>
  <c r="G23" i="22" s="1"/>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0" i="28" s="1"/>
  <c r="O21" i="28"/>
  <c r="E59" i="29"/>
  <c r="F17" i="29"/>
  <c r="F19" i="29" s="1"/>
  <c r="F21" i="29"/>
  <c r="M59" i="29"/>
  <c r="N17" i="29"/>
  <c r="N21" i="29"/>
  <c r="N23" i="29" s="1"/>
  <c r="U59" i="29"/>
  <c r="V17" i="29"/>
  <c r="V21" i="29"/>
  <c r="V23" i="29" s="1"/>
  <c r="D59" i="30"/>
  <c r="E17" i="30"/>
  <c r="E19" i="30" s="1"/>
  <c r="E20" i="30" s="1"/>
  <c r="E21" i="30"/>
  <c r="L59" i="30"/>
  <c r="M17" i="30"/>
  <c r="M19" i="30" s="1"/>
  <c r="M20" i="30" s="1"/>
  <c r="M21" i="30"/>
  <c r="M23" i="30" s="1"/>
  <c r="M24" i="30" s="1"/>
  <c r="T59" i="30"/>
  <c r="U17" i="30"/>
  <c r="U19" i="30" s="1"/>
  <c r="U20"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I24" i="26" s="1"/>
  <c r="P59" i="26"/>
  <c r="Q17" i="26"/>
  <c r="Q19" i="26" s="1"/>
  <c r="Q20" i="26" s="1"/>
  <c r="Q21" i="26"/>
  <c r="E63" i="26"/>
  <c r="H17" i="27"/>
  <c r="P17" i="27"/>
  <c r="P19" i="27" s="1"/>
  <c r="P20" i="27" s="1"/>
  <c r="H21" i="28"/>
  <c r="H23" i="28" s="1"/>
  <c r="H24" i="28" s="1"/>
  <c r="H17" i="28"/>
  <c r="P21" i="28"/>
  <c r="P23" i="28" s="1"/>
  <c r="P24" i="28" s="1"/>
  <c r="P17" i="28"/>
  <c r="P19" i="28" s="1"/>
  <c r="P20" i="28" s="1"/>
  <c r="G17" i="29"/>
  <c r="G21" i="29"/>
  <c r="G23" i="29" s="1"/>
  <c r="O17" i="29"/>
  <c r="O21" i="29"/>
  <c r="E59" i="30"/>
  <c r="F21" i="30"/>
  <c r="F23" i="30" s="1"/>
  <c r="F24" i="30" s="1"/>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O59" i="22"/>
  <c r="P21" i="22"/>
  <c r="P17" i="22"/>
  <c r="T59" i="21"/>
  <c r="T64" i="21" s="1"/>
  <c r="U17" i="21"/>
  <c r="U19" i="21" s="1"/>
  <c r="U20"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0" i="26" s="1"/>
  <c r="J21" i="26"/>
  <c r="Q58" i="26"/>
  <c r="Q61" i="26" s="1"/>
  <c r="R21" i="26"/>
  <c r="R23" i="26" s="1"/>
  <c r="R24" i="26" s="1"/>
  <c r="R17" i="26"/>
  <c r="R19" i="26" s="1"/>
  <c r="R20" i="26" s="1"/>
  <c r="F63" i="26"/>
  <c r="I17" i="27"/>
  <c r="I19" i="27" s="1"/>
  <c r="I20" i="27" s="1"/>
  <c r="Q17" i="27"/>
  <c r="I21" i="28"/>
  <c r="I23" i="28" s="1"/>
  <c r="I24" i="28" s="1"/>
  <c r="I17" i="28"/>
  <c r="Q21" i="28"/>
  <c r="Q23" i="28" s="1"/>
  <c r="Q24" i="28" s="1"/>
  <c r="Q17" i="28"/>
  <c r="Q19" i="28" s="1"/>
  <c r="Q20" i="28" s="1"/>
  <c r="H21" i="29"/>
  <c r="H23" i="29" s="1"/>
  <c r="H17" i="29"/>
  <c r="H19" i="29" s="1"/>
  <c r="P21" i="29"/>
  <c r="P23" i="29" s="1"/>
  <c r="P17" i="29"/>
  <c r="G21" i="30"/>
  <c r="G23" i="30" s="1"/>
  <c r="G24" i="30" s="1"/>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O23" i="24" s="1"/>
  <c r="J59" i="26"/>
  <c r="K17" i="26"/>
  <c r="K19" i="26" s="1"/>
  <c r="K20" i="26" s="1"/>
  <c r="K21" i="26"/>
  <c r="K23" i="26" s="1"/>
  <c r="K24" i="26" s="1"/>
  <c r="R59" i="26"/>
  <c r="S17" i="26"/>
  <c r="S19" i="26" s="1"/>
  <c r="S20" i="26" s="1"/>
  <c r="S21" i="26"/>
  <c r="S23" i="26" s="1"/>
  <c r="S24" i="26" s="1"/>
  <c r="M63" i="26"/>
  <c r="I59" i="27"/>
  <c r="J17" i="27"/>
  <c r="J19" i="27" s="1"/>
  <c r="J20" i="27" s="1"/>
  <c r="Q59" i="27"/>
  <c r="R17" i="27"/>
  <c r="R19" i="27" s="1"/>
  <c r="R20" i="27" s="1"/>
  <c r="I59" i="28"/>
  <c r="J17" i="28"/>
  <c r="J19" i="28" s="1"/>
  <c r="J20" i="28" s="1"/>
  <c r="J21" i="28"/>
  <c r="J23" i="28" s="1"/>
  <c r="J24" i="28" s="1"/>
  <c r="Q59" i="28"/>
  <c r="R21" i="28"/>
  <c r="R23" i="28" s="1"/>
  <c r="R24" i="28" s="1"/>
  <c r="R17" i="28"/>
  <c r="I21" i="29"/>
  <c r="I23" i="29" s="1"/>
  <c r="I17" i="29"/>
  <c r="I19" i="29" s="1"/>
  <c r="Q21" i="29"/>
  <c r="Q23" i="29" s="1"/>
  <c r="Q17" i="29"/>
  <c r="Q19" i="29" s="1"/>
  <c r="H17" i="30"/>
  <c r="H19" i="30" s="1"/>
  <c r="H20" i="30" s="1"/>
  <c r="H21" i="30"/>
  <c r="H23" i="30" s="1"/>
  <c r="H24" i="30" s="1"/>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K58" i="21"/>
  <c r="K61" i="21" s="1"/>
  <c r="K64" i="21" s="1"/>
  <c r="K65"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L58" i="30"/>
  <c r="L61" i="30" s="1"/>
  <c r="L64" i="30" s="1"/>
  <c r="L65" i="30" s="1"/>
  <c r="R58" i="23"/>
  <c r="R61" i="23" s="1"/>
  <c r="H21" i="27"/>
  <c r="H23" i="27" s="1"/>
  <c r="H24" i="27" s="1"/>
  <c r="P21" i="27"/>
  <c r="P23" i="27" s="1"/>
  <c r="P24" i="27" s="1"/>
  <c r="J58" i="22"/>
  <c r="J61" i="22" s="1"/>
  <c r="J58" i="26"/>
  <c r="J61" i="26" s="1"/>
  <c r="R19" i="23"/>
  <c r="J58" i="27"/>
  <c r="J61" i="27" s="1"/>
  <c r="J64" i="27" s="1"/>
  <c r="R58" i="27"/>
  <c r="R61" i="27" s="1"/>
  <c r="R58" i="28"/>
  <c r="R61" i="28" s="1"/>
  <c r="R64"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F59" i="22"/>
  <c r="K58" i="29"/>
  <c r="K61" i="29" s="1"/>
  <c r="I58" i="23"/>
  <c r="I61" i="23" s="1"/>
  <c r="I64" i="23" s="1"/>
  <c r="I65" i="23" s="1"/>
  <c r="Q58" i="23"/>
  <c r="Q61" i="23" s="1"/>
  <c r="L58" i="29"/>
  <c r="L61" i="29" s="1"/>
  <c r="T58" i="29"/>
  <c r="T61" i="29" s="1"/>
  <c r="T64" i="29" s="1"/>
  <c r="T65" i="29" s="1"/>
  <c r="Q23" i="30"/>
  <c r="Q24" i="30" s="1"/>
  <c r="E23" i="30"/>
  <c r="E24" i="30" s="1"/>
  <c r="J58" i="28"/>
  <c r="J61" i="28" s="1"/>
  <c r="J64" i="28" s="1"/>
  <c r="R58" i="22"/>
  <c r="R61" i="22" s="1"/>
  <c r="R64" i="22" s="1"/>
  <c r="R65" i="22" s="1"/>
  <c r="J58" i="23"/>
  <c r="J61"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J58" i="30"/>
  <c r="J61" i="30" s="1"/>
  <c r="J64" i="30" s="1"/>
  <c r="R58" i="30"/>
  <c r="R61" i="30" s="1"/>
  <c r="P57" i="30"/>
  <c r="J57" i="21"/>
  <c r="H59" i="21"/>
  <c r="Q23" i="22"/>
  <c r="R21" i="27"/>
  <c r="R23" i="27" s="1"/>
  <c r="R24" i="27" s="1"/>
  <c r="E58" i="27"/>
  <c r="E61"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R65"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H64" i="30" s="1"/>
  <c r="H65" i="30" s="1"/>
  <c r="N59" i="30"/>
  <c r="K19" i="21"/>
  <c r="K20" i="21" s="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Q65" i="30" s="1"/>
  <c r="P59" i="30"/>
  <c r="L58" i="24"/>
  <c r="L61" i="24" s="1"/>
  <c r="L64" i="24" s="1"/>
  <c r="L65" i="24" s="1"/>
  <c r="P58" i="26"/>
  <c r="P61" i="26" s="1"/>
  <c r="F59" i="26"/>
  <c r="F64" i="26" s="1"/>
  <c r="O58" i="27"/>
  <c r="O61" i="27" s="1"/>
  <c r="A38" i="21"/>
  <c r="F57" i="22"/>
  <c r="N59" i="22"/>
  <c r="E58" i="23"/>
  <c r="E61" i="23" s="1"/>
  <c r="E64" i="23" s="1"/>
  <c r="E65" i="23" s="1"/>
  <c r="M58" i="23"/>
  <c r="M61" i="23" s="1"/>
  <c r="U58" i="23"/>
  <c r="U61" i="23" s="1"/>
  <c r="U64" i="23" s="1"/>
  <c r="U65" i="23" s="1"/>
  <c r="V19" i="23"/>
  <c r="F58" i="24"/>
  <c r="F61" i="24" s="1"/>
  <c r="N58" i="24"/>
  <c r="N61" i="24" s="1"/>
  <c r="F59" i="24"/>
  <c r="I58" i="27"/>
  <c r="I61" i="27" s="1"/>
  <c r="I64" i="27" s="1"/>
  <c r="Q58" i="27"/>
  <c r="Q61" i="27" s="1"/>
  <c r="H57" i="27"/>
  <c r="F59" i="27"/>
  <c r="O23" i="28"/>
  <c r="O24" i="28" s="1"/>
  <c r="F58" i="28"/>
  <c r="F61" i="28" s="1"/>
  <c r="N58" i="28"/>
  <c r="N61" i="28" s="1"/>
  <c r="E58" i="29"/>
  <c r="E61" i="29" s="1"/>
  <c r="M58" i="29"/>
  <c r="M61" i="29" s="1"/>
  <c r="U58" i="29"/>
  <c r="U61" i="29" s="1"/>
  <c r="F57" i="30"/>
  <c r="N58" i="26"/>
  <c r="N61" i="26" s="1"/>
  <c r="T58" i="24"/>
  <c r="T61" i="24" s="1"/>
  <c r="T64" i="24" s="1"/>
  <c r="T65" i="24" s="1"/>
  <c r="H58" i="26"/>
  <c r="H61" i="26" s="1"/>
  <c r="L58" i="28"/>
  <c r="L61" i="28" s="1"/>
  <c r="S58" i="29"/>
  <c r="S61" i="29" s="1"/>
  <c r="S64" i="29" s="1"/>
  <c r="S65" i="29" s="1"/>
  <c r="P19" i="21"/>
  <c r="P20" i="21" s="1"/>
  <c r="P23" i="22"/>
  <c r="C58" i="22"/>
  <c r="C61" i="22" s="1"/>
  <c r="C64" i="22" s="1"/>
  <c r="C65" i="22" s="1"/>
  <c r="K58" i="22"/>
  <c r="K61" i="22" s="1"/>
  <c r="K64" i="22" s="1"/>
  <c r="K65" i="22" s="1"/>
  <c r="S58" i="22"/>
  <c r="S61" i="22" s="1"/>
  <c r="S64" i="22" s="1"/>
  <c r="S65" i="22" s="1"/>
  <c r="F57" i="23"/>
  <c r="L23" i="24"/>
  <c r="T23" i="24"/>
  <c r="G58" i="24"/>
  <c r="G61" i="24" s="1"/>
  <c r="O58" i="24"/>
  <c r="O61" i="24" s="1"/>
  <c r="N59" i="24"/>
  <c r="C58" i="26"/>
  <c r="C61" i="26" s="1"/>
  <c r="C64" i="26" s="1"/>
  <c r="K58" i="26"/>
  <c r="K61" i="26" s="1"/>
  <c r="S58" i="26"/>
  <c r="S61" i="26" s="1"/>
  <c r="S64" i="26"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T65" i="22" s="1"/>
  <c r="A37" i="22"/>
  <c r="N57" i="22"/>
  <c r="G58" i="23"/>
  <c r="G61" i="23" s="1"/>
  <c r="O58" i="23"/>
  <c r="O61" i="23" s="1"/>
  <c r="N57" i="23"/>
  <c r="I23" i="24"/>
  <c r="H58" i="24"/>
  <c r="H61" i="24" s="1"/>
  <c r="P58" i="24"/>
  <c r="P61" i="24" s="1"/>
  <c r="Q23" i="26"/>
  <c r="Q24" i="26" s="1"/>
  <c r="D58" i="26"/>
  <c r="D61" i="26" s="1"/>
  <c r="L58" i="26"/>
  <c r="L61" i="26" s="1"/>
  <c r="L64" i="26" s="1"/>
  <c r="T58" i="26"/>
  <c r="T61" i="26" s="1"/>
  <c r="F57" i="26"/>
  <c r="C58" i="27"/>
  <c r="C61" i="27" s="1"/>
  <c r="C64"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D64" i="30"/>
  <c r="I57" i="30"/>
  <c r="M19" i="21"/>
  <c r="M20" i="21" s="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U64" i="26" s="1"/>
  <c r="N57" i="26"/>
  <c r="P59" i="27"/>
  <c r="I58" i="28"/>
  <c r="I61" i="28" s="1"/>
  <c r="I64" i="28" s="1"/>
  <c r="Q58" i="28"/>
  <c r="Q61" i="28" s="1"/>
  <c r="H58" i="29"/>
  <c r="H61" i="29" s="1"/>
  <c r="P58" i="29"/>
  <c r="P61" i="29" s="1"/>
  <c r="E58" i="30"/>
  <c r="E61" i="30" s="1"/>
  <c r="E64" i="30" s="1"/>
  <c r="M58" i="30"/>
  <c r="M61" i="30" s="1"/>
  <c r="U58" i="30"/>
  <c r="U61" i="30" s="1"/>
  <c r="U64"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R20" i="30" s="1"/>
  <c r="F63" i="30"/>
  <c r="N63" i="30"/>
  <c r="S19" i="30"/>
  <c r="S20" i="30" s="1"/>
  <c r="S23" i="30"/>
  <c r="S24" i="30" s="1"/>
  <c r="A31" i="30"/>
  <c r="A33" i="30"/>
  <c r="A39" i="30"/>
  <c r="A41" i="30"/>
  <c r="A47" i="30"/>
  <c r="A49" i="30"/>
  <c r="G57" i="30"/>
  <c r="O57" i="30"/>
  <c r="G59" i="30"/>
  <c r="O59" i="30"/>
  <c r="G63" i="30"/>
  <c r="O63" i="30"/>
  <c r="P63" i="30"/>
  <c r="I63" i="30"/>
  <c r="Q63" i="30"/>
  <c r="T19" i="30"/>
  <c r="T20" i="30" s="1"/>
  <c r="N19" i="30"/>
  <c r="N20" i="30" s="1"/>
  <c r="V19" i="30"/>
  <c r="V20" i="30" s="1"/>
  <c r="B63" i="30"/>
  <c r="J63" i="30"/>
  <c r="R63" i="30"/>
  <c r="G19" i="30"/>
  <c r="G20" i="30" s="1"/>
  <c r="A32" i="30"/>
  <c r="A34" i="30"/>
  <c r="A40" i="30"/>
  <c r="A42" i="30"/>
  <c r="A48" i="30"/>
  <c r="A50" i="30"/>
  <c r="C63" i="30"/>
  <c r="K63" i="30"/>
  <c r="S63" i="30"/>
  <c r="D63" i="30"/>
  <c r="L63" i="30"/>
  <c r="T63" i="30"/>
  <c r="H63" i="30"/>
  <c r="Q19" i="30"/>
  <c r="Q20" i="30" s="1"/>
  <c r="E63" i="30"/>
  <c r="M63" i="30"/>
  <c r="O23" i="29"/>
  <c r="T19" i="29"/>
  <c r="P63" i="29"/>
  <c r="R19" i="29"/>
  <c r="J23" i="29"/>
  <c r="F57" i="29"/>
  <c r="N57" i="29"/>
  <c r="F59" i="29"/>
  <c r="N59" i="29"/>
  <c r="F63" i="29"/>
  <c r="N63" i="29"/>
  <c r="H63" i="29"/>
  <c r="S19" i="29"/>
  <c r="K23" i="29"/>
  <c r="S23" i="29"/>
  <c r="A31" i="29"/>
  <c r="A33" i="29"/>
  <c r="A39" i="29"/>
  <c r="A41" i="29"/>
  <c r="A47" i="29"/>
  <c r="A49" i="29"/>
  <c r="G57" i="29"/>
  <c r="O57" i="29"/>
  <c r="G59" i="29"/>
  <c r="O59" i="29"/>
  <c r="G63" i="29"/>
  <c r="O63" i="29"/>
  <c r="M19" i="29"/>
  <c r="U19" i="29"/>
  <c r="E23" i="29"/>
  <c r="M23" i="29"/>
  <c r="U23" i="29"/>
  <c r="I57" i="29"/>
  <c r="Q57" i="29"/>
  <c r="I63" i="29"/>
  <c r="Q63" i="29"/>
  <c r="N19" i="29"/>
  <c r="V19" i="29"/>
  <c r="F23" i="29"/>
  <c r="B63" i="29"/>
  <c r="J63" i="29"/>
  <c r="R63" i="29"/>
  <c r="L19" i="29"/>
  <c r="G19" i="29"/>
  <c r="O19" i="29"/>
  <c r="A32" i="29"/>
  <c r="A34" i="29"/>
  <c r="A40" i="29"/>
  <c r="A42" i="29"/>
  <c r="A48" i="29"/>
  <c r="A50" i="29"/>
  <c r="C63" i="29"/>
  <c r="K63" i="29"/>
  <c r="S63" i="29"/>
  <c r="P19" i="29"/>
  <c r="D63" i="29"/>
  <c r="L63" i="29"/>
  <c r="T63" i="29"/>
  <c r="E63" i="29"/>
  <c r="M63" i="29"/>
  <c r="K19" i="28"/>
  <c r="K20" i="28" s="1"/>
  <c r="S19" i="28"/>
  <c r="S20" i="28" s="1"/>
  <c r="K23" i="28"/>
  <c r="K24" i="28" s="1"/>
  <c r="A31" i="28"/>
  <c r="A33" i="28"/>
  <c r="A37" i="28"/>
  <c r="A39" i="28"/>
  <c r="A41" i="28"/>
  <c r="A45" i="28"/>
  <c r="A47" i="28"/>
  <c r="A49" i="28"/>
  <c r="G57" i="28"/>
  <c r="O57" i="28"/>
  <c r="G59" i="28"/>
  <c r="O59" i="28"/>
  <c r="G63" i="28"/>
  <c r="O63" i="28"/>
  <c r="L19" i="28"/>
  <c r="L20" i="28" s="1"/>
  <c r="L23" i="28"/>
  <c r="L24" i="28" s="1"/>
  <c r="T23" i="28"/>
  <c r="T24" i="28" s="1"/>
  <c r="H59" i="28"/>
  <c r="P59" i="28"/>
  <c r="H63" i="28"/>
  <c r="P63" i="28"/>
  <c r="M19" i="28"/>
  <c r="M20" i="28" s="1"/>
  <c r="U19" i="28"/>
  <c r="U20" i="28" s="1"/>
  <c r="M23" i="28"/>
  <c r="M24" i="28" s="1"/>
  <c r="I57" i="28"/>
  <c r="Q57" i="28"/>
  <c r="I63" i="28"/>
  <c r="Q63" i="28"/>
  <c r="R19" i="28"/>
  <c r="R20" i="28" s="1"/>
  <c r="V19" i="28"/>
  <c r="V20" i="28" s="1"/>
  <c r="F23" i="28"/>
  <c r="F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V19" i="27"/>
  <c r="V20" i="27" s="1"/>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Q20" i="27" s="1"/>
  <c r="E63" i="27"/>
  <c r="M63" i="27"/>
  <c r="O23" i="26"/>
  <c r="O24" i="26" s="1"/>
  <c r="J23" i="26"/>
  <c r="J24" i="26" s="1"/>
  <c r="H64" i="26"/>
  <c r="C19" i="26"/>
  <c r="C20" i="26" s="1"/>
  <c r="A31" i="26"/>
  <c r="A33" i="26"/>
  <c r="A37" i="26"/>
  <c r="A39" i="26"/>
  <c r="A41" i="26"/>
  <c r="A45" i="26"/>
  <c r="A47" i="26"/>
  <c r="A49" i="26"/>
  <c r="G57" i="26"/>
  <c r="O57" i="26"/>
  <c r="G59" i="26"/>
  <c r="O59" i="26"/>
  <c r="G63" i="26"/>
  <c r="O63" i="26"/>
  <c r="L19" i="26"/>
  <c r="L20" i="26" s="1"/>
  <c r="T19" i="26"/>
  <c r="T20" i="26" s="1"/>
  <c r="L23" i="26"/>
  <c r="L24" i="26" s="1"/>
  <c r="T23" i="26"/>
  <c r="T24" i="26" s="1"/>
  <c r="H63" i="26"/>
  <c r="P63" i="26"/>
  <c r="M19" i="26"/>
  <c r="M20" i="26" s="1"/>
  <c r="E23" i="26"/>
  <c r="E24" i="26" s="1"/>
  <c r="I57" i="26"/>
  <c r="Q57" i="26"/>
  <c r="I59" i="26"/>
  <c r="Q59" i="26"/>
  <c r="Q64" i="26" s="1"/>
  <c r="I63" i="26"/>
  <c r="Q63" i="26"/>
  <c r="N19" i="26"/>
  <c r="N20" i="26" s="1"/>
  <c r="V23" i="26"/>
  <c r="V24" i="26" s="1"/>
  <c r="B63" i="26"/>
  <c r="J63" i="26"/>
  <c r="R63" i="26"/>
  <c r="G19" i="26"/>
  <c r="G20" i="26" s="1"/>
  <c r="O19" i="26"/>
  <c r="O20" i="26" s="1"/>
  <c r="A32" i="26"/>
  <c r="A34" i="26"/>
  <c r="A40" i="26"/>
  <c r="A42" i="26"/>
  <c r="A48" i="26"/>
  <c r="A50" i="26"/>
  <c r="C63" i="26"/>
  <c r="K63" i="26"/>
  <c r="S63" i="26"/>
  <c r="P19" i="26"/>
  <c r="P20" i="26" s="1"/>
  <c r="D63" i="26"/>
  <c r="L63" i="26"/>
  <c r="I19" i="26"/>
  <c r="I20" i="26" s="1"/>
  <c r="J23" i="24"/>
  <c r="H23" i="24"/>
  <c r="P23" i="24"/>
  <c r="S19"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G19" i="23"/>
  <c r="O19"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T23" i="22"/>
  <c r="K23" i="22"/>
  <c r="A31" i="22"/>
  <c r="A33" i="22"/>
  <c r="A41" i="22"/>
  <c r="A47" i="22"/>
  <c r="M19" i="22"/>
  <c r="E23" i="22"/>
  <c r="U23" i="22"/>
  <c r="I57" i="22"/>
  <c r="Q57" i="22"/>
  <c r="K19" i="22"/>
  <c r="A39" i="22"/>
  <c r="A49" i="22"/>
  <c r="V19" i="22"/>
  <c r="V23" i="22"/>
  <c r="G19" i="22"/>
  <c r="A32" i="22"/>
  <c r="A34" i="22"/>
  <c r="A40" i="22"/>
  <c r="A42" i="22"/>
  <c r="A48" i="22"/>
  <c r="A50" i="22"/>
  <c r="P19" i="22"/>
  <c r="L23" i="21"/>
  <c r="L24" i="21" s="1"/>
  <c r="F23" i="21"/>
  <c r="F24" i="21" s="1"/>
  <c r="A33" i="21"/>
  <c r="A37" i="21"/>
  <c r="A41" i="21"/>
  <c r="A45" i="21"/>
  <c r="A49" i="21"/>
  <c r="E58" i="21"/>
  <c r="E61" i="21" s="1"/>
  <c r="M58" i="21"/>
  <c r="M61" i="21" s="1"/>
  <c r="U58" i="21"/>
  <c r="U61" i="21" s="1"/>
  <c r="U64" i="21" s="1"/>
  <c r="S19" i="21"/>
  <c r="S20" i="21" s="1"/>
  <c r="I23" i="21"/>
  <c r="I24" i="21" s="1"/>
  <c r="M23" i="21"/>
  <c r="M24" i="21" s="1"/>
  <c r="C57" i="21"/>
  <c r="K57" i="21"/>
  <c r="S57" i="21"/>
  <c r="Q19" i="21"/>
  <c r="Q20" i="21" s="1"/>
  <c r="J23" i="21"/>
  <c r="J24" i="21" s="1"/>
  <c r="R23" i="21"/>
  <c r="R24" i="21" s="1"/>
  <c r="I19" i="21"/>
  <c r="I20" i="21" s="1"/>
  <c r="L19" i="21"/>
  <c r="L20" i="21" s="1"/>
  <c r="R19" i="21"/>
  <c r="R20" i="21" s="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6" l="1"/>
  <c r="S65" i="26"/>
  <c r="C65" i="26"/>
  <c r="Q65" i="26"/>
  <c r="H65" i="26"/>
  <c r="J65" i="30"/>
  <c r="T65" i="30"/>
  <c r="K65" i="30"/>
  <c r="I65" i="30"/>
  <c r="C65" i="30"/>
  <c r="D65" i="30"/>
  <c r="E65" i="30"/>
  <c r="B65" i="30"/>
  <c r="J65" i="28"/>
  <c r="D65" i="28"/>
  <c r="T65" i="28"/>
  <c r="I65" i="28"/>
  <c r="R65" i="28"/>
  <c r="J65" i="27"/>
  <c r="Q64" i="27"/>
  <c r="Q66" i="27" s="1"/>
  <c r="T64" i="27"/>
  <c r="T66" i="27" s="1"/>
  <c r="S65" i="27"/>
  <c r="I65" i="27"/>
  <c r="C65" i="27"/>
  <c r="D65" i="27"/>
  <c r="T65" i="21"/>
  <c r="Q65" i="21"/>
  <c r="R65" i="21"/>
  <c r="C23" i="21"/>
  <c r="C24" i="21" s="1"/>
  <c r="Q64" i="28"/>
  <c r="Q65" i="28" s="1"/>
  <c r="R64" i="30"/>
  <c r="R65" i="30" s="1"/>
  <c r="R64" i="27"/>
  <c r="R65" i="27" s="1"/>
  <c r="P64" i="22"/>
  <c r="P65" i="22" s="1"/>
  <c r="N64" i="22"/>
  <c r="N65" i="22" s="1"/>
  <c r="U66" i="26"/>
  <c r="U65" i="26"/>
  <c r="I64" i="26"/>
  <c r="I65" i="26" s="1"/>
  <c r="U66" i="30"/>
  <c r="U65" i="30"/>
  <c r="L64" i="28"/>
  <c r="L65" i="28" s="1"/>
  <c r="N66" i="21"/>
  <c r="N65" i="21"/>
  <c r="M66" i="26"/>
  <c r="M65" i="26"/>
  <c r="U66" i="21"/>
  <c r="U65" i="21"/>
  <c r="O64" i="21"/>
  <c r="O65" i="21" s="1"/>
  <c r="G64" i="30"/>
  <c r="G65" i="30" s="1"/>
  <c r="K64" i="28"/>
  <c r="K65" i="28" s="1"/>
  <c r="J64" i="23"/>
  <c r="J65" i="23" s="1"/>
  <c r="F66" i="26"/>
  <c r="F65" i="26"/>
  <c r="E64" i="27"/>
  <c r="E65" i="27"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M64" i="30"/>
  <c r="K64" i="26"/>
  <c r="C64" i="28"/>
  <c r="C64" i="24"/>
  <c r="L64" i="27"/>
  <c r="R64" i="24"/>
  <c r="K64" i="29"/>
  <c r="J64" i="29"/>
  <c r="E64" i="29"/>
  <c r="M64" i="21"/>
  <c r="M65" i="21" s="1"/>
  <c r="P64" i="28"/>
  <c r="I64" i="21"/>
  <c r="U64" i="28"/>
  <c r="U64" i="24"/>
  <c r="F64" i="23"/>
  <c r="U64" i="27"/>
  <c r="C19" i="22"/>
  <c r="C20" i="22" s="1"/>
  <c r="S66" i="27"/>
  <c r="D66" i="30"/>
  <c r="Q66" i="30"/>
  <c r="N66" i="22"/>
  <c r="B64" i="22"/>
  <c r="B64" i="29"/>
  <c r="B64" i="28"/>
  <c r="B64" i="27"/>
  <c r="B64" i="26"/>
  <c r="B64" i="21"/>
  <c r="T66" i="29"/>
  <c r="O64" i="27"/>
  <c r="O64" i="28"/>
  <c r="N64" i="27"/>
  <c r="N64" i="30"/>
  <c r="L66" i="30"/>
  <c r="J66" i="28"/>
  <c r="G64" i="26"/>
  <c r="G64" i="29"/>
  <c r="F64" i="22"/>
  <c r="O64" i="26"/>
  <c r="R66" i="22"/>
  <c r="T66" i="24"/>
  <c r="U66" i="23"/>
  <c r="P64" i="30"/>
  <c r="C66" i="23"/>
  <c r="P66" i="23"/>
  <c r="E66" i="22"/>
  <c r="T66" i="23"/>
  <c r="Q66" i="21"/>
  <c r="P66" i="21"/>
  <c r="K66" i="27"/>
  <c r="G64" i="23"/>
  <c r="Q66" i="24"/>
  <c r="C66" i="27"/>
  <c r="H66" i="23"/>
  <c r="J66" i="27"/>
  <c r="G64" i="27"/>
  <c r="J66" i="30"/>
  <c r="F64" i="27"/>
  <c r="Q66" i="22"/>
  <c r="C66" i="22"/>
  <c r="T66" i="21"/>
  <c r="S66" i="23"/>
  <c r="H66" i="30"/>
  <c r="E66" i="30"/>
  <c r="L66" i="21"/>
  <c r="S66" i="26"/>
  <c r="L66" i="26"/>
  <c r="T66" i="30"/>
  <c r="C66" i="29"/>
  <c r="H66" i="22"/>
  <c r="R66" i="28"/>
  <c r="N64" i="26"/>
  <c r="O64" i="29"/>
  <c r="P64" i="29"/>
  <c r="S64" i="1"/>
  <c r="S65" i="1" s="1"/>
  <c r="D66" i="27"/>
  <c r="N64" i="29"/>
  <c r="L66" i="23"/>
  <c r="O66" i="22"/>
  <c r="R64" i="1"/>
  <c r="Q64" i="1"/>
  <c r="Q65" i="1" s="1"/>
  <c r="U64" i="1"/>
  <c r="P64" i="1"/>
  <c r="J66" i="24"/>
  <c r="Q66" i="29"/>
  <c r="F64" i="29"/>
  <c r="O64" i="23"/>
  <c r="O64" i="30"/>
  <c r="N64" i="24"/>
  <c r="B66" i="30"/>
  <c r="B66" i="24"/>
  <c r="K66" i="30"/>
  <c r="C66" i="30"/>
  <c r="I66" i="30"/>
  <c r="R66" i="29"/>
  <c r="I66" i="29"/>
  <c r="S66" i="29"/>
  <c r="T66" i="28"/>
  <c r="D66" i="28"/>
  <c r="I66" i="28"/>
  <c r="S66" i="28"/>
  <c r="I66" i="27"/>
  <c r="Q66" i="26"/>
  <c r="P66" i="26"/>
  <c r="C66" i="26"/>
  <c r="H66" i="26"/>
  <c r="L66" i="24"/>
  <c r="D66" i="24"/>
  <c r="M66" i="24"/>
  <c r="I66" i="23"/>
  <c r="N66" i="23"/>
  <c r="E66" i="23"/>
  <c r="I66" i="22"/>
  <c r="M66" i="22"/>
  <c r="S66" i="22"/>
  <c r="K66" i="22"/>
  <c r="T66" i="22"/>
  <c r="H66" i="21"/>
  <c r="K66" i="21"/>
  <c r="C66" i="21"/>
  <c r="D66" i="21"/>
  <c r="R66" i="21"/>
  <c r="N64" i="1"/>
  <c r="N65" i="1" s="1"/>
  <c r="M64" i="1"/>
  <c r="T64" i="1"/>
  <c r="L64" i="1"/>
  <c r="J64" i="1"/>
  <c r="K64" i="1"/>
  <c r="O64" i="1"/>
  <c r="C64" i="1"/>
  <c r="C65" i="1" s="1"/>
  <c r="I64" i="1"/>
  <c r="I65" i="1" s="1"/>
  <c r="H64" i="1"/>
  <c r="G64" i="1"/>
  <c r="G65" i="1" s="1"/>
  <c r="F64" i="1"/>
  <c r="E64" i="1"/>
  <c r="D64" i="1"/>
  <c r="B64" i="1"/>
  <c r="B65" i="1" s="1"/>
  <c r="D63" i="1"/>
  <c r="L63" i="1"/>
  <c r="F63" i="1"/>
  <c r="R63" i="1"/>
  <c r="J63" i="1"/>
  <c r="Q63" i="1"/>
  <c r="I63" i="1"/>
  <c r="C63" i="1"/>
  <c r="K63" i="1"/>
  <c r="P63" i="1"/>
  <c r="H63" i="1"/>
  <c r="T63" i="1"/>
  <c r="S63" i="1"/>
  <c r="O63" i="1"/>
  <c r="G63" i="1"/>
  <c r="N63" i="1"/>
  <c r="E63" i="1"/>
  <c r="B63" i="1"/>
  <c r="U63" i="1"/>
  <c r="M63" i="1"/>
  <c r="T65" i="27" l="1"/>
  <c r="Q65" i="27"/>
  <c r="H65" i="1"/>
  <c r="P65" i="1"/>
  <c r="O65" i="1"/>
  <c r="U65" i="1"/>
  <c r="T65" i="1"/>
  <c r="M65" i="1"/>
  <c r="K65" i="1"/>
  <c r="E65" i="1"/>
  <c r="J65" i="1"/>
  <c r="R65" i="1"/>
  <c r="D65" i="1"/>
  <c r="F65" i="1"/>
  <c r="L65" i="1"/>
  <c r="T66" i="1"/>
  <c r="S66" i="24"/>
  <c r="R66" i="27"/>
  <c r="Q66" i="28"/>
  <c r="P66" i="27"/>
  <c r="P66" i="22"/>
  <c r="L66" i="28"/>
  <c r="J66" i="23"/>
  <c r="I66" i="26"/>
  <c r="D66" i="26"/>
  <c r="R66" i="26"/>
  <c r="O66" i="21"/>
  <c r="R66" i="30"/>
  <c r="M66" i="29"/>
  <c r="M66" i="21"/>
  <c r="O66" i="23"/>
  <c r="O65" i="23"/>
  <c r="P66" i="29"/>
  <c r="P65" i="29"/>
  <c r="M66" i="28"/>
  <c r="O66" i="29"/>
  <c r="O65" i="29"/>
  <c r="O66" i="26"/>
  <c r="O65" i="26"/>
  <c r="N66" i="27"/>
  <c r="N65" i="27"/>
  <c r="U66" i="27"/>
  <c r="U65" i="27"/>
  <c r="Q66" i="23"/>
  <c r="Q65" i="23"/>
  <c r="T66" i="26"/>
  <c r="T65" i="26"/>
  <c r="M66" i="23"/>
  <c r="M65" i="23"/>
  <c r="P66" i="24"/>
  <c r="N66" i="26"/>
  <c r="N65" i="26"/>
  <c r="L66" i="29"/>
  <c r="D66" i="29"/>
  <c r="O66" i="28"/>
  <c r="O65" i="28"/>
  <c r="U66" i="29"/>
  <c r="U65" i="29"/>
  <c r="S66" i="30"/>
  <c r="S65" i="30"/>
  <c r="E66" i="27"/>
  <c r="O66" i="27"/>
  <c r="O65" i="27"/>
  <c r="U66" i="24"/>
  <c r="U65" i="24"/>
  <c r="R66" i="24"/>
  <c r="R65" i="24"/>
  <c r="M66" i="27"/>
  <c r="M65" i="27"/>
  <c r="S66" i="21"/>
  <c r="S65" i="21"/>
  <c r="U66" i="22"/>
  <c r="U65" i="22"/>
  <c r="O66" i="30"/>
  <c r="O65" i="30"/>
  <c r="N66" i="29"/>
  <c r="N65" i="29"/>
  <c r="P66" i="30"/>
  <c r="P65" i="30"/>
  <c r="U66" i="28"/>
  <c r="U65" i="28"/>
  <c r="Q66" i="1"/>
  <c r="K66" i="28"/>
  <c r="N66" i="24"/>
  <c r="N65" i="24"/>
  <c r="O66" i="24"/>
  <c r="O65" i="24"/>
  <c r="P66" i="28"/>
  <c r="P65" i="28"/>
  <c r="L66" i="22"/>
  <c r="N66" i="30"/>
  <c r="N65" i="30"/>
  <c r="M66" i="30"/>
  <c r="M65" i="30"/>
  <c r="N66" i="28"/>
  <c r="N65" i="28"/>
  <c r="R66" i="23"/>
  <c r="R65" i="23"/>
  <c r="G66" i="23"/>
  <c r="G65" i="23"/>
  <c r="G66" i="27"/>
  <c r="G65" i="27"/>
  <c r="H66" i="24"/>
  <c r="H65" i="24"/>
  <c r="G66" i="29"/>
  <c r="G65" i="29"/>
  <c r="G66" i="21"/>
  <c r="G65" i="21"/>
  <c r="K66" i="24"/>
  <c r="G66" i="30"/>
  <c r="G66" i="26"/>
  <c r="G65" i="26"/>
  <c r="I66" i="21"/>
  <c r="I65" i="21"/>
  <c r="J66" i="26"/>
  <c r="K66" i="26"/>
  <c r="K65" i="26"/>
  <c r="G66" i="24"/>
  <c r="G65" i="24"/>
  <c r="K66" i="23"/>
  <c r="K65" i="23"/>
  <c r="J66" i="21"/>
  <c r="J65" i="21"/>
  <c r="J66" i="22"/>
  <c r="J65" i="22"/>
  <c r="L66" i="27"/>
  <c r="L65" i="27"/>
  <c r="I66" i="24"/>
  <c r="J66" i="29"/>
  <c r="J65" i="29"/>
  <c r="G66" i="22"/>
  <c r="G65" i="22"/>
  <c r="G66" i="28"/>
  <c r="G65" i="28"/>
  <c r="K66" i="29"/>
  <c r="K65" i="29"/>
  <c r="H66" i="27"/>
  <c r="H65" i="27"/>
  <c r="H66" i="28"/>
  <c r="H65" i="28"/>
  <c r="H66" i="29"/>
  <c r="H65" i="29"/>
  <c r="F66" i="23"/>
  <c r="F65" i="23"/>
  <c r="F66" i="22"/>
  <c r="F65" i="22"/>
  <c r="F66" i="27"/>
  <c r="F65" i="27"/>
  <c r="F66" i="28"/>
  <c r="F65" i="28"/>
  <c r="F66" i="21"/>
  <c r="F65" i="21"/>
  <c r="F66" i="29"/>
  <c r="F65" i="29"/>
  <c r="F66" i="24"/>
  <c r="F65" i="24"/>
  <c r="F66" i="30"/>
  <c r="F65" i="30"/>
  <c r="E66" i="24"/>
  <c r="E65" i="24"/>
  <c r="D66" i="23"/>
  <c r="D66" i="22"/>
  <c r="E66" i="28"/>
  <c r="E65" i="28"/>
  <c r="E66" i="29"/>
  <c r="E65" i="29"/>
  <c r="E66" i="26"/>
  <c r="E65" i="26"/>
  <c r="C66" i="24"/>
  <c r="C65" i="24"/>
  <c r="E66" i="21"/>
  <c r="E65" i="21"/>
  <c r="C66" i="28"/>
  <c r="C65" i="28"/>
  <c r="B66" i="26"/>
  <c r="B65" i="26"/>
  <c r="B66" i="27"/>
  <c r="B65" i="27"/>
  <c r="B66" i="28"/>
  <c r="B65" i="28"/>
  <c r="B66" i="22"/>
  <c r="B65" i="22"/>
  <c r="B66" i="29"/>
  <c r="B65" i="29"/>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<sst xmlns="http://schemas.openxmlformats.org/spreadsheetml/2006/main" count="2220" uniqueCount="177">
  <si>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</si>
  <si>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</si>
  <si>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</si>
  <si>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</si>
  <si>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</si>
  <si>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</si>
  <si>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</si>
  <si>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</si>
  <si>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</si>
  <si>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</si>
  <si>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</si>
  <si>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</si>
  <si>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</si>
  <si>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</si>
  <si>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</si>
  <si>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</si>
  <si>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</si>
  <si>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</si>
  <si>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</si>
  <si>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</si>
  <si>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</si>
  <si>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</si>
  <si>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</si>
  <si>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</si>
  <si>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</si>
  <si>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</si>
  <si>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</si>
  <si>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</si>
  <si>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</si>
  <si>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</si>
  <si>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</si>
  <si>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</si>
  <si>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</si>
  <si>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</si>
  <si>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</si>
  <si>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</si>
  <si>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</si>
  <si>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</si>
  <si>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</si>
  <si>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</si>
  <si>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</si>
  <si>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</si>
  <si>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</si>
  <si>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</si>
  <si>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</si>
  <si>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</si>
  <si>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</si>
  <si>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</si>
  <si>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</si>
  <si>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</si>
  <si>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</si>
  <si>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</si>
  <si>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</si>
  <si>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</si>
  <si>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</si>
  <si>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</si>
  <si>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</si>
  <si>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</si>
  <si>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</si>
  <si>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</si>
  <si>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</si>
  <si>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</si>
  <si>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</si>
  <si>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</si>
  <si>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</si>
  <si>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</si>
  <si>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</si>
  <si>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</si>
  <si>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</si>
  <si>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</si>
  <si>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</si>
  <si>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</si>
  <si>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</si>
  <si>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</si>
  <si>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</si>
  <si>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</si>
  <si>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</si>
  <si>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</si>
  <si>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</si>
  <si>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</si>
  <si>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</si>
  <si>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</si>
  <si>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</si>
  <si>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</si>
  <si>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</si>
  <si>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</si>
  <si>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</si>
  <si>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</si>
  <si>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</si>
  <si>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</si>
  <si>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</si>
  <si>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</si>
  <si>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</si>
  <si>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</si>
  <si>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</si>
  <si>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</si>
  <si>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</si>
  <si>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</si>
  <si>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</si>
  <si>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</si>
  <si>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</si>
  <si>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</si>
  <si>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</si>
  <si>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</si>
  <si>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</si>
  <si>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</si>
  <si>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</si>
  <si>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</si>
  <si>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</si>
  <si>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</si>
  <si>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</si>
  <si>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</si>
  <si>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</si>
  <si>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</si>
  <si>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</si>
  <si>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</si>
  <si>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</si>
  <si>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</si>
  <si>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</si>
  <si>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</si>
  <si>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</si>
  <si>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</si>
  <si>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</si>
  <si>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</si>
  <si>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</si>
  <si>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</si>
  <si>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</si>
  <si>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</si>
  <si>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</si>
  <si>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</si>
  <si>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</si>
  <si>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</si>
  <si>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</si>
  <si>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</si>
  <si>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</si>
  <si>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</si>
  <si>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</si>
  <si>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</si>
  <si>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</si>
  <si>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</si>
  <si>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</si>
  <si>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</si>
  <si>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</si>
  <si>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</si>
  <si>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</si>
  <si>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</si>
  <si>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</si>
  <si>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</si>
  <si>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</si>
  <si>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</si>
  <si>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</si>
  <si>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</si>
  <si>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</si>
  <si>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</si>
  <si>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</si>
  <si>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</si>
  <si>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</si>
  <si>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</si>
  <si>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</si>
  <si>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</si>
  <si>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PAN-024612</t>
  </si>
  <si>
    <t>FB3606GC</t>
  </si>
  <si>
    <t>Agrispread</t>
  </si>
  <si>
    <t>Ethan Banfield</t>
  </si>
  <si>
    <t>Dyke Farm, Padeswood Lake Road, Padeswood, Flintshire, CH7 4HZ</t>
  </si>
  <si>
    <t xml:space="preserve">moderate </t>
  </si>
  <si>
    <t>moderate</t>
  </si>
  <si>
    <t>02 02 04</t>
  </si>
  <si>
    <t>Secanim</t>
  </si>
  <si>
    <t>Croda Goole</t>
  </si>
  <si>
    <t>07 07 12</t>
  </si>
  <si>
    <t>02 03 05</t>
  </si>
  <si>
    <t>Croda Widnes</t>
  </si>
  <si>
    <t xml:space="preserve">Maelor Food </t>
  </si>
  <si>
    <t>02 07 05</t>
  </si>
  <si>
    <t>Encirc</t>
  </si>
  <si>
    <t>Dwise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</si>
</sst>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4" zoomScale="90" zoomScaleNormal="90" workbookViewId="0">
      <selection activeCell="J6" sqref="J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42.1</v>
      </c>
      <c r="G1" s="120" t="s">
        <v>43</v>
      </c>
      <c r="H1" s="121"/>
      <c r="I1" s="96">
        <v>6.01</v>
      </c>
      <c r="J1" s="119" t="s">
        <v>153</v>
      </c>
      <c r="K1" s="119"/>
      <c r="L1" s="96">
        <v>648</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t="s">
        <v>167</v>
      </c>
      <c r="G2" s="138" t="s">
        <v>110</v>
      </c>
      <c r="H2" s="139"/>
      <c r="I2" s="96">
        <v>1818</v>
      </c>
      <c r="J2" s="119" t="s">
        <v>158</v>
      </c>
      <c r="K2" s="119"/>
      <c r="L2" s="96">
        <v>0.3</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v>12720</v>
      </c>
      <c r="J3" s="120" t="s">
        <v>154</v>
      </c>
      <c r="K3" s="121"/>
      <c r="L3" s="96">
        <f>(L1/(L2*10000))*100</f>
        <v>21.6</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164</v>
      </c>
      <c r="D4" s="136"/>
      <c r="E4" s="94" t="s">
        <v>1</v>
      </c>
      <c r="F4" s="95" t="s">
        <v>168</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163</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1</v>
      </c>
      <c r="D8" s="15">
        <v>2</v>
      </c>
      <c r="E8" s="15">
        <v>3</v>
      </c>
      <c r="F8" s="15">
        <v>5</v>
      </c>
      <c r="G8" s="15">
        <v>6</v>
      </c>
      <c r="H8" s="15">
        <v>7</v>
      </c>
      <c r="I8" s="15">
        <v>8</v>
      </c>
      <c r="J8" s="15">
        <v>9</v>
      </c>
      <c r="K8" s="15">
        <v>10</v>
      </c>
      <c r="L8" s="15">
        <v>11</v>
      </c>
      <c r="M8" s="15">
        <v>12</v>
      </c>
      <c r="N8" s="15">
        <v>13</v>
      </c>
      <c r="O8" s="15">
        <v>14</v>
      </c>
      <c r="P8" s="15">
        <v>15</v>
      </c>
      <c r="Q8" s="15">
        <v>16</v>
      </c>
      <c r="R8" s="15">
        <v>17</v>
      </c>
      <c r="S8" s="15">
        <v>18</v>
      </c>
      <c r="T8" s="15">
        <v>19</v>
      </c>
      <c r="U8" s="15">
        <v>20</v>
      </c>
      <c r="V8" s="15">
        <v>21</v>
      </c>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165</v>
      </c>
      <c r="D9" s="15" t="s">
        <v>165</v>
      </c>
      <c r="E9" s="15" t="s">
        <v>165</v>
      </c>
      <c r="F9" s="15" t="s">
        <v>165</v>
      </c>
      <c r="G9" s="15">
        <v>1</v>
      </c>
      <c r="H9" s="15">
        <v>1</v>
      </c>
      <c r="I9" s="15">
        <v>1</v>
      </c>
      <c r="J9" s="15">
        <v>1</v>
      </c>
      <c r="K9" s="15">
        <v>1</v>
      </c>
      <c r="L9" s="15">
        <v>1</v>
      </c>
      <c r="M9" s="15">
        <v>1</v>
      </c>
      <c r="N9" s="15" t="s">
        <v>166</v>
      </c>
      <c r="O9" s="15" t="s">
        <v>166</v>
      </c>
      <c r="P9" s="15" t="s">
        <v>166</v>
      </c>
      <c r="Q9" s="15" t="s">
        <v>166</v>
      </c>
      <c r="R9" s="15" t="s">
        <v>166</v>
      </c>
      <c r="S9" s="15" t="s">
        <v>166</v>
      </c>
      <c r="T9" s="15" t="s">
        <v>166</v>
      </c>
      <c r="U9" s="15" t="s">
        <v>166</v>
      </c>
      <c r="V9" s="15" t="s">
        <v>166</v>
      </c>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6.5</v>
      </c>
      <c r="D10" s="15">
        <v>7.4</v>
      </c>
      <c r="E10" s="15">
        <v>6.2</v>
      </c>
      <c r="F10" s="15">
        <v>5.6</v>
      </c>
      <c r="G10" s="15">
        <v>6.4</v>
      </c>
      <c r="H10" s="15">
        <v>5.9</v>
      </c>
      <c r="I10" s="15">
        <v>6.4</v>
      </c>
      <c r="J10" s="15">
        <v>6.1</v>
      </c>
      <c r="K10" s="15">
        <v>6.1</v>
      </c>
      <c r="L10" s="15">
        <v>5.6</v>
      </c>
      <c r="M10" s="15">
        <v>5.8</v>
      </c>
      <c r="N10" s="15">
        <v>6.3</v>
      </c>
      <c r="O10" s="15">
        <v>6.3</v>
      </c>
      <c r="P10" s="15">
        <v>6</v>
      </c>
      <c r="Q10" s="15">
        <v>6</v>
      </c>
      <c r="R10" s="15">
        <v>6.4</v>
      </c>
      <c r="S10" s="15">
        <v>6.2</v>
      </c>
      <c r="T10" s="15">
        <v>6.1</v>
      </c>
      <c r="U10" s="15">
        <v>5.6</v>
      </c>
      <c r="V10" s="15">
        <v>6</v>
      </c>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1</v>
      </c>
      <c r="D11" s="15">
        <v>3</v>
      </c>
      <c r="E11" s="15">
        <v>0</v>
      </c>
      <c r="F11" s="15">
        <v>3</v>
      </c>
      <c r="G11" s="15">
        <v>2</v>
      </c>
      <c r="H11" s="15">
        <v>2</v>
      </c>
      <c r="I11" s="15">
        <v>3</v>
      </c>
      <c r="J11" s="15">
        <v>3</v>
      </c>
      <c r="K11" s="15">
        <v>2</v>
      </c>
      <c r="L11" s="15">
        <v>2</v>
      </c>
      <c r="M11" s="15">
        <v>2</v>
      </c>
      <c r="N11" s="15">
        <v>2</v>
      </c>
      <c r="O11" s="15">
        <v>1</v>
      </c>
      <c r="P11" s="15">
        <v>0</v>
      </c>
      <c r="Q11" s="15">
        <v>0</v>
      </c>
      <c r="R11" s="15">
        <v>0</v>
      </c>
      <c r="S11" s="15">
        <v>0</v>
      </c>
      <c r="T11" s="15">
        <v>0</v>
      </c>
      <c r="U11" s="15">
        <v>0</v>
      </c>
      <c r="V11" s="15">
        <v>0</v>
      </c>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2</v>
      </c>
      <c r="D12" s="15">
        <v>3</v>
      </c>
      <c r="E12" s="15">
        <v>1</v>
      </c>
      <c r="F12" s="15">
        <v>2</v>
      </c>
      <c r="G12" s="15">
        <v>1</v>
      </c>
      <c r="H12" s="15">
        <v>0</v>
      </c>
      <c r="I12" s="15">
        <v>0</v>
      </c>
      <c r="J12" s="15">
        <v>0</v>
      </c>
      <c r="K12" s="15">
        <v>0</v>
      </c>
      <c r="L12" s="15">
        <v>0</v>
      </c>
      <c r="M12" s="15">
        <v>0</v>
      </c>
      <c r="N12" s="15">
        <v>1</v>
      </c>
      <c r="O12" s="15">
        <v>0</v>
      </c>
      <c r="P12" s="15">
        <v>0</v>
      </c>
      <c r="Q12" s="15">
        <v>0</v>
      </c>
      <c r="R12" s="15">
        <v>0</v>
      </c>
      <c r="S12" s="15">
        <v>1</v>
      </c>
      <c r="T12" s="15">
        <v>0</v>
      </c>
      <c r="U12" s="15">
        <v>0</v>
      </c>
      <c r="V12" s="15">
        <v>1</v>
      </c>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3</v>
      </c>
      <c r="E13" s="15">
        <v>2</v>
      </c>
      <c r="F13" s="15">
        <v>2</v>
      </c>
      <c r="G13" s="15">
        <v>2</v>
      </c>
      <c r="H13" s="15">
        <v>1</v>
      </c>
      <c r="I13" s="15">
        <v>2</v>
      </c>
      <c r="J13" s="15">
        <v>2</v>
      </c>
      <c r="K13" s="15">
        <v>2</v>
      </c>
      <c r="L13" s="15">
        <v>2</v>
      </c>
      <c r="M13" s="15">
        <v>2</v>
      </c>
      <c r="N13" s="15">
        <v>3</v>
      </c>
      <c r="O13" s="15">
        <v>2</v>
      </c>
      <c r="P13" s="15">
        <v>3</v>
      </c>
      <c r="Q13" s="15">
        <v>2</v>
      </c>
      <c r="R13" s="15">
        <v>2</v>
      </c>
      <c r="S13" s="15">
        <v>2</v>
      </c>
      <c r="T13" s="15">
        <v>2</v>
      </c>
      <c r="U13" s="15">
        <v>2</v>
      </c>
      <c r="V13" s="15">
        <v>3</v>
      </c>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105</v>
      </c>
      <c r="H14" s="100" t="s">
        <v>105</v>
      </c>
      <c r="I14" s="100" t="s">
        <v>105</v>
      </c>
      <c r="J14" s="100" t="s">
        <v>105</v>
      </c>
      <c r="K14" s="100" t="s">
        <v>105</v>
      </c>
      <c r="L14" s="100" t="s">
        <v>105</v>
      </c>
      <c r="M14" s="100" t="s">
        <v>105</v>
      </c>
      <c r="N14" s="100" t="s">
        <v>113</v>
      </c>
      <c r="O14" s="100" t="s">
        <v>113</v>
      </c>
      <c r="P14" s="100" t="s">
        <v>113</v>
      </c>
      <c r="Q14" s="100" t="s">
        <v>113</v>
      </c>
      <c r="R14" s="100" t="s">
        <v>113</v>
      </c>
      <c r="S14" s="100" t="s">
        <v>113</v>
      </c>
      <c r="T14" s="100" t="s">
        <v>113</v>
      </c>
      <c r="U14" s="100" t="s">
        <v>113</v>
      </c>
      <c r="V14" s="100" t="s">
        <v>113</v>
      </c>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38</v>
      </c>
      <c r="G15" s="15">
        <v>40</v>
      </c>
      <c r="H15" s="15">
        <v>40</v>
      </c>
      <c r="I15" s="15">
        <v>40</v>
      </c>
      <c r="J15" s="15">
        <v>40</v>
      </c>
      <c r="K15" s="15">
        <v>40</v>
      </c>
      <c r="L15" s="15">
        <v>40</v>
      </c>
      <c r="M15" s="15">
        <v>40</v>
      </c>
      <c r="N15" s="15">
        <v>38</v>
      </c>
      <c r="O15" s="15">
        <v>38</v>
      </c>
      <c r="P15" s="15">
        <v>38</v>
      </c>
      <c r="Q15" s="15">
        <v>38</v>
      </c>
      <c r="R15" s="15">
        <v>38</v>
      </c>
      <c r="S15" s="15">
        <v>38</v>
      </c>
      <c r="T15" s="15">
        <v>38</v>
      </c>
      <c r="U15" s="15">
        <v>38</v>
      </c>
      <c r="V15" s="15">
        <v>38</v>
      </c>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t="s">
        <v>72</v>
      </c>
      <c r="V16" s="101" t="s">
        <v>72</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55.423871999999996</v>
      </c>
      <c r="D18" s="16">
        <f>$D32</f>
        <v>55.423871999999996</v>
      </c>
      <c r="E18" s="16">
        <f>$D33</f>
        <v>55.423871999999996</v>
      </c>
      <c r="F18" s="16">
        <f>$D34</f>
        <v>55.423871999999996</v>
      </c>
      <c r="G18" s="16">
        <f>$D35</f>
        <v>55.423871999999996</v>
      </c>
      <c r="H18" s="16">
        <f>$D36</f>
        <v>55.423871999999996</v>
      </c>
      <c r="I18" s="16">
        <f>$D37</f>
        <v>55.423871999999996</v>
      </c>
      <c r="J18" s="16">
        <f>$D38</f>
        <v>55.423871999999996</v>
      </c>
      <c r="K18" s="16">
        <f>$D39</f>
        <v>55.423871999999996</v>
      </c>
      <c r="L18" s="16">
        <f>$D40</f>
        <v>55.423871999999996</v>
      </c>
      <c r="M18" s="16">
        <f>$D41</f>
        <v>55.423871999999996</v>
      </c>
      <c r="N18" s="16">
        <f>$D42</f>
        <v>55.423871999999996</v>
      </c>
      <c r="O18" s="16">
        <f>$D43</f>
        <v>55.423871999999996</v>
      </c>
      <c r="P18" s="16">
        <f>$D44</f>
        <v>55.423871999999996</v>
      </c>
      <c r="Q18" s="16">
        <f>$D45</f>
        <v>55.423871999999996</v>
      </c>
      <c r="R18" s="16">
        <f>$D46</f>
        <v>55.423871999999996</v>
      </c>
      <c r="S18" s="16">
        <f>$D47</f>
        <v>55.423871999999996</v>
      </c>
      <c r="T18" s="16">
        <f>$D48</f>
        <v>55.423871999999996</v>
      </c>
      <c r="U18" s="16">
        <f>$D49</f>
        <v>55.423871999999996</v>
      </c>
      <c r="V18" s="25">
        <f>$D50</f>
        <v>55.423871999999996</v>
      </c>
      <c r="AD18" s="52" t="s">
        <v>147</v>
      </c>
      <c r="AE18" s="30">
        <v>16</v>
      </c>
      <c r="AI18" s="48" t="s">
        <v>106</v>
      </c>
      <c r="AJ18" s="49">
        <v>5.9</v>
      </c>
      <c r="AK18" s="50">
        <v>18</v>
      </c>
      <c r="AL18" s="51">
        <v>16</v>
      </c>
      <c r="AM18" s="11">
        <v>6.2</v>
      </c>
      <c r="AN18" s="11" t="s">
        <v>112</v>
      </c>
    </row>
    <row r="19" spans="1:40" ht="13" x14ac:dyDescent="0.25">
      <c r="A19" s="124" t="s">
        <v>90</v>
      </c>
      <c r="B19" s="125"/>
      <c r="C19" s="16">
        <f>C18-C17</f>
        <v>-9.1761279999999985</v>
      </c>
      <c r="D19" s="16">
        <f t="shared" ref="D19:V19" si="1">D18-D17</f>
        <v>-9.1761279999999985</v>
      </c>
      <c r="E19" s="16">
        <f t="shared" si="1"/>
        <v>-9.1761279999999985</v>
      </c>
      <c r="F19" s="16">
        <f t="shared" si="1"/>
        <v>-9.1761279999999985</v>
      </c>
      <c r="G19" s="16">
        <f t="shared" si="1"/>
        <v>-0.57612800000000419</v>
      </c>
      <c r="H19" s="16">
        <f t="shared" si="1"/>
        <v>-0.57612800000000419</v>
      </c>
      <c r="I19" s="16">
        <f t="shared" si="1"/>
        <v>-0.57612800000000419</v>
      </c>
      <c r="J19" s="16">
        <f t="shared" si="1"/>
        <v>-0.57612800000000419</v>
      </c>
      <c r="K19" s="16">
        <f t="shared" si="1"/>
        <v>-0.57612800000000419</v>
      </c>
      <c r="L19" s="16">
        <f t="shared" si="1"/>
        <v>-0.57612800000000419</v>
      </c>
      <c r="M19" s="16">
        <f t="shared" si="1"/>
        <v>-0.57612800000000419</v>
      </c>
      <c r="N19" s="16">
        <f t="shared" si="1"/>
        <v>-9.1761279999999985</v>
      </c>
      <c r="O19" s="16">
        <f t="shared" si="1"/>
        <v>-9.1761279999999985</v>
      </c>
      <c r="P19" s="16">
        <f t="shared" si="1"/>
        <v>-9.1761279999999985</v>
      </c>
      <c r="Q19" s="16">
        <f t="shared" si="1"/>
        <v>-9.1761279999999985</v>
      </c>
      <c r="R19" s="16">
        <f t="shared" si="1"/>
        <v>-9.1761279999999985</v>
      </c>
      <c r="S19" s="16">
        <f t="shared" si="1"/>
        <v>-9.1761279999999985</v>
      </c>
      <c r="T19" s="16">
        <f t="shared" si="1"/>
        <v>-9.1761279999999985</v>
      </c>
      <c r="U19" s="16">
        <f t="shared" si="1"/>
        <v>-9.1761279999999985</v>
      </c>
      <c r="V19" s="25">
        <f t="shared" si="1"/>
        <v>-9.1761279999999985</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17.612280000000002</v>
      </c>
      <c r="D22" s="16">
        <f>$E32</f>
        <v>17.612280000000002</v>
      </c>
      <c r="E22" s="16">
        <f>$E33</f>
        <v>17.612280000000002</v>
      </c>
      <c r="F22" s="16">
        <f>$E34</f>
        <v>17.612280000000002</v>
      </c>
      <c r="G22" s="16">
        <f>$E35</f>
        <v>17.612280000000002</v>
      </c>
      <c r="H22" s="16">
        <f>$E36</f>
        <v>17.612280000000002</v>
      </c>
      <c r="I22" s="16">
        <f>$E37</f>
        <v>17.612280000000002</v>
      </c>
      <c r="J22" s="16">
        <f>$E38</f>
        <v>17.612280000000002</v>
      </c>
      <c r="K22" s="16">
        <f>$E39</f>
        <v>17.612280000000002</v>
      </c>
      <c r="L22" s="16">
        <f>$E40</f>
        <v>17.612280000000002</v>
      </c>
      <c r="M22" s="16">
        <f>$E41</f>
        <v>17.612280000000002</v>
      </c>
      <c r="N22" s="16">
        <f>$E42</f>
        <v>17.612280000000002</v>
      </c>
      <c r="O22" s="16">
        <f>$E43</f>
        <v>17.612280000000002</v>
      </c>
      <c r="P22" s="16">
        <f>$E44</f>
        <v>17.612280000000002</v>
      </c>
      <c r="Q22" s="16">
        <f>$E45</f>
        <v>17.612280000000002</v>
      </c>
      <c r="R22" s="16">
        <f>$E46</f>
        <v>17.612280000000002</v>
      </c>
      <c r="S22" s="16">
        <f>$E47</f>
        <v>17.612280000000002</v>
      </c>
      <c r="T22" s="16">
        <f>$E48</f>
        <v>17.612280000000002</v>
      </c>
      <c r="U22" s="16">
        <f>$E49</f>
        <v>17.612280000000002</v>
      </c>
      <c r="V22" s="16">
        <f>$E50</f>
        <v>17.612280000000002</v>
      </c>
      <c r="AI22" s="63" t="s">
        <v>102</v>
      </c>
      <c r="AJ22" s="64">
        <v>1.2</v>
      </c>
      <c r="AK22" s="65">
        <v>5</v>
      </c>
      <c r="AL22" s="29">
        <v>20</v>
      </c>
      <c r="AM22" s="11">
        <v>6.7</v>
      </c>
      <c r="AN22" s="11" t="s">
        <v>135</v>
      </c>
    </row>
    <row r="23" spans="1:40" ht="13" x14ac:dyDescent="0.25">
      <c r="A23" s="124" t="s">
        <v>92</v>
      </c>
      <c r="B23" s="125"/>
      <c r="C23" s="16">
        <f>C22-C21</f>
        <v>-210.38772</v>
      </c>
      <c r="D23" s="16">
        <f t="shared" ref="D23:V23" si="3">D22-D21</f>
        <v>-210.38772</v>
      </c>
      <c r="E23" s="16">
        <f t="shared" si="3"/>
        <v>-210.38772</v>
      </c>
      <c r="F23" s="16">
        <f t="shared" si="3"/>
        <v>-210.38772</v>
      </c>
      <c r="G23" s="16">
        <f t="shared" si="3"/>
        <v>-158.38772</v>
      </c>
      <c r="H23" s="16">
        <f t="shared" si="3"/>
        <v>-158.38772</v>
      </c>
      <c r="I23" s="16">
        <f t="shared" si="3"/>
        <v>-158.38772</v>
      </c>
      <c r="J23" s="16">
        <f t="shared" si="3"/>
        <v>-158.38772</v>
      </c>
      <c r="K23" s="16">
        <f t="shared" si="3"/>
        <v>-158.38772</v>
      </c>
      <c r="L23" s="16">
        <f t="shared" si="3"/>
        <v>-158.38772</v>
      </c>
      <c r="M23" s="16">
        <f t="shared" si="3"/>
        <v>-158.38772</v>
      </c>
      <c r="N23" s="16">
        <f t="shared" si="3"/>
        <v>-210.38772</v>
      </c>
      <c r="O23" s="16">
        <f t="shared" si="3"/>
        <v>-210.38772</v>
      </c>
      <c r="P23" s="16">
        <f t="shared" si="3"/>
        <v>-210.38772</v>
      </c>
      <c r="Q23" s="16">
        <f t="shared" si="3"/>
        <v>-210.38772</v>
      </c>
      <c r="R23" s="16">
        <f t="shared" si="3"/>
        <v>-210.38772</v>
      </c>
      <c r="S23" s="16">
        <f t="shared" si="3"/>
        <v>-210.38772</v>
      </c>
      <c r="T23" s="16">
        <f t="shared" si="3"/>
        <v>-210.38772</v>
      </c>
      <c r="U23" s="16">
        <f t="shared" si="3"/>
        <v>-210.38772</v>
      </c>
      <c r="V23" s="16">
        <f t="shared" si="3"/>
        <v>-210.38772</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5.12</v>
      </c>
      <c r="C28" s="15">
        <v>0.3</v>
      </c>
      <c r="D28" s="15">
        <v>864</v>
      </c>
      <c r="E28" s="15">
        <v>522</v>
      </c>
      <c r="F28" s="15">
        <v>62.9</v>
      </c>
      <c r="G28" s="15">
        <v>2.34</v>
      </c>
      <c r="H28" s="15">
        <v>53.9</v>
      </c>
      <c r="I28" s="15">
        <v>3.21</v>
      </c>
      <c r="J28" s="15">
        <v>4.9000000000000002E-2</v>
      </c>
      <c r="K28" s="23">
        <v>0.05</v>
      </c>
      <c r="L28" s="15">
        <v>0.78</v>
      </c>
      <c r="M28" s="15">
        <v>0.93400000000000005</v>
      </c>
      <c r="N28" s="15"/>
      <c r="O28" s="15"/>
      <c r="P28" s="15">
        <v>1527</v>
      </c>
      <c r="Q28" s="15">
        <v>894</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28</v>
      </c>
      <c r="C31" s="77">
        <f>IF(C$27="%w/w SAR",((C$28*10)*$B31),IF(C$27="%w/w DM",(((C$28*10)*($B$28/100))*$B31),IF(C$27="kg/t SAR",(C$28*$B31),IF(C$27="kg/t DM",((C$28*($B$28/100))*$B31),IF(C$27="mg/kg SAR",((C$28*0.001)*$B31),IF(C$27="mg/kg DM",(((C$28*0.001)*($B$28/100))*$B31),0))))))</f>
        <v>84</v>
      </c>
      <c r="D31" s="77">
        <f>(IF(D$27="%w/w SAR",((D$28*10)*$B31),IF(D$27="%w/w DM",(((D$28*10)*($B$28/100))*$B31),IF(D$27="kg/t SAR",(D$28*$B31),IF(D$27="kg/t DM",((D$28*($B$28/100))*$B31),IF(D$27="mg/kg SAR",((D$28*0.001)*$B31),IF(D$27="mg/kg DM",(((D$28*0.001)*($B$28/100))*$B31),"0")))))))*2.291</f>
        <v>55.423871999999996</v>
      </c>
      <c r="E31" s="77">
        <f>(IF(E$27="%w/w SAR",((E$28*10)*$B31),IF(E$27="%w/w DM",(((E$28*10)*($B$28/100))*$B31),IF(E$27="kg/t SAR",(E$28*$B31),IF(E$27="kg/t DM",((E$28*($B$28/100))*$B31),IF(E$27="mg/kg SAR",((E$28*0.001)*$B31),IF(E$27="mg/kg DM",(((E$28*0.001)*($B$28/100))*$B31),"0")))))))*1.205</f>
        <v>17.612280000000002</v>
      </c>
      <c r="F31" s="77">
        <f>(IF(F$27="%w/w SAR",((F$28*10)*$B31),IF(F$27="%w/w DM",(((F$28*10)*($B$28/100))*$B31),IF(F$27="kg/t SAR",(F$28*$B31),IF(F$27="kg/t DM",((F$28*($B$28/100))*$B31),IF(F$27="mg/kg SAR",((F$28*0.001)*$B31),IF(F$27="mg/kg DM",(((F$28*0.001)*($B$28/100))*$B31),"0")))))))*1.658</f>
        <v>2.9200695999999997</v>
      </c>
      <c r="G31" s="77">
        <f t="shared" ref="G31:P31" si="5">IF(G$27="%w/w SAR",((G$28*10)*$B31),IF(G$27="%w/w DM",(((G$28*10)*($B$28/100))*$B31),IF(G$27="kg/t SAR",(G$28*$B31),IF(G$27="kg/t DM",((G$28*($B$28/100))*$B31),IF(G$27="mg/kg SAR",((G$28*0.001)*$B31),IF(G$27="mg/kg DM",(((G$28*0.001)*($B$28/100))*$B31),0))))))</f>
        <v>6.5519999999999995E-2</v>
      </c>
      <c r="H31" s="77">
        <f t="shared" si="5"/>
        <v>1.5091999999999999</v>
      </c>
      <c r="I31" s="77">
        <f t="shared" si="5"/>
        <v>8.9880000000000002E-2</v>
      </c>
      <c r="J31" s="77">
        <f t="shared" si="5"/>
        <v>1.3720000000000002E-3</v>
      </c>
      <c r="K31" s="77">
        <f t="shared" si="5"/>
        <v>1.4E-3</v>
      </c>
      <c r="L31" s="77">
        <f t="shared" si="5"/>
        <v>2.1840000000000002E-2</v>
      </c>
      <c r="M31" s="77">
        <f t="shared" si="5"/>
        <v>2.6152000000000002E-2</v>
      </c>
      <c r="N31" s="77">
        <f t="shared" si="5"/>
        <v>0</v>
      </c>
      <c r="O31" s="77">
        <f t="shared" si="5"/>
        <v>0</v>
      </c>
      <c r="P31" s="77">
        <f t="shared" si="5"/>
        <v>42.756</v>
      </c>
      <c r="Q31" s="77">
        <f>(IF(Q$27="%w/w SAR",((Q$28*10)*$B31),IF(Q$27="%w/w DM",(((Q$28*10)*($B$28/100))*$B31),IF(Q$27="kg/t SAR",(Q$28*$B31),IF(Q$27="kg/t DM",((Q$28*($B$28/100))*$B31),IF(Q$27="mg/kg SAR",((Q$28*0.001)*$B31),IF(Q$27="mg/kg DM",(((Q$28*0.001)*($B$28/100))*$B31),0)))))))*2.5</f>
        <v>62.58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28</v>
      </c>
      <c r="C32" s="77">
        <f t="shared" ref="C32:C50" si="6">IF(C$27="%w/w SAR",((C$28*10)*$B32),IF(C$27="%w/w DM",(((C$28*10)*($B$28/100))*$B32),IF(C$27="kg/t SAR",(C$28*$B32),IF(C$27="kg/t DM",((C$28*($B$28/100))*$B32),IF(C$27="mg/kg SAR",((C$28*0.001)*$B32),IF(C$27="mg/kg DM",(((C$28*0.001)*($B$28/100))*$B32),0))))))</f>
        <v>84</v>
      </c>
      <c r="D32" s="77">
        <f t="shared" ref="D32:D50" si="7">(IF(D$27="%w/w SAR",((D$28*10)*$B32),IF(D$27="%w/w DM",(((D$28*10)*($B$28/100))*$B32),IF(D$27="kg/t SAR",(D$28*$B32),IF(D$27="kg/t DM",((D$28*($B$28/100))*$B32),IF(D$27="mg/kg SAR",((D$28*0.001)*$B32),IF(D$27="mg/kg DM",(((D$28*0.001)*($B$28/100))*$B32),"0")))))))*2.291</f>
        <v>55.423871999999996</v>
      </c>
      <c r="E32" s="77">
        <f t="shared" ref="E32:E50" si="8">(IF(E$27="%w/w SAR",((E$28*10)*$B32),IF(E$27="%w/w DM",(((E$28*10)*($B$28/100))*$B32),IF(E$27="kg/t SAR",(E$28*$B32),IF(E$27="kg/t DM",((E$28*($B$28/100))*$B32),IF(E$27="mg/kg SAR",((E$28*0.001)*$B32),IF(E$27="mg/kg DM",(((E$28*0.001)*($B$28/100))*$B32),"0")))))))*1.205</f>
        <v>17.612280000000002</v>
      </c>
      <c r="F32" s="77">
        <f t="shared" ref="F32:F50" si="9">(IF(F$27="%w/w SAR",((F$28*10)*$B32),IF(F$27="%w/w DM",(((F$28*10)*($B$28/100))*$B32),IF(F$27="kg/t SAR",(F$28*$B32),IF(F$27="kg/t DM",((F$28*($B$28/100))*$B32),IF(F$27="mg/kg SAR",((F$28*0.001)*$B32),IF(F$27="mg/kg DM",(((F$28*0.001)*($B$28/100))*$B32),"0")))))))*1.658</f>
        <v>2.9200695999999997</v>
      </c>
      <c r="G32" s="77">
        <f t="shared" ref="G32:P50" si="10">IF(G$27="%w/w SAR",((G$28*10)*$B32),IF(G$27="%w/w DM",(((G$28*10)*($B$28/100))*$B32),IF(G$27="kg/t SAR",(G$28*$B32),IF(G$27="kg/t DM",((G$28*($B$28/100))*$B32),IF(G$27="mg/kg SAR",((G$28*0.001)*$B32),IF(G$27="mg/kg DM",(((G$28*0.001)*($B$28/100))*$B32),0))))))</f>
        <v>6.5519999999999995E-2</v>
      </c>
      <c r="H32" s="77">
        <f t="shared" si="10"/>
        <v>1.5091999999999999</v>
      </c>
      <c r="I32" s="77">
        <f t="shared" si="10"/>
        <v>8.9880000000000002E-2</v>
      </c>
      <c r="J32" s="77">
        <f t="shared" si="10"/>
        <v>1.3720000000000002E-3</v>
      </c>
      <c r="K32" s="77">
        <f t="shared" si="10"/>
        <v>1.4E-3</v>
      </c>
      <c r="L32" s="77">
        <f t="shared" si="10"/>
        <v>2.1840000000000002E-2</v>
      </c>
      <c r="M32" s="77">
        <f t="shared" si="10"/>
        <v>2.6152000000000002E-2</v>
      </c>
      <c r="N32" s="77">
        <f t="shared" si="10"/>
        <v>0</v>
      </c>
      <c r="O32" s="77">
        <f t="shared" si="10"/>
        <v>0</v>
      </c>
      <c r="P32" s="77">
        <f t="shared" si="10"/>
        <v>42.756</v>
      </c>
      <c r="Q32" s="77">
        <f t="shared" ref="Q32:Q50" si="11">(IF(Q$27="%w/w SAR",((Q$28*10)*$B32),IF(Q$27="%w/w DM",(((Q$28*10)*($B$28/100))*$B32),IF(Q$27="kg/t SAR",(Q$28*$B32),IF(Q$27="kg/t DM",((Q$28*($B$28/100))*$B32),IF(Q$27="mg/kg SAR",((Q$28*0.001)*$B32),IF(Q$27="mg/kg DM",(((Q$28*0.001)*($B$28/100))*$B32),0)))))))*2.5</f>
        <v>62.58</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28</v>
      </c>
      <c r="C33" s="77">
        <f t="shared" si="6"/>
        <v>84</v>
      </c>
      <c r="D33" s="77">
        <f t="shared" si="7"/>
        <v>55.423871999999996</v>
      </c>
      <c r="E33" s="77">
        <f t="shared" si="8"/>
        <v>17.612280000000002</v>
      </c>
      <c r="F33" s="77">
        <f t="shared" si="9"/>
        <v>2.9200695999999997</v>
      </c>
      <c r="G33" s="77">
        <f t="shared" si="10"/>
        <v>6.5519999999999995E-2</v>
      </c>
      <c r="H33" s="77">
        <f t="shared" si="10"/>
        <v>1.5091999999999999</v>
      </c>
      <c r="I33" s="77">
        <f t="shared" si="10"/>
        <v>8.9880000000000002E-2</v>
      </c>
      <c r="J33" s="77">
        <f t="shared" si="10"/>
        <v>1.3720000000000002E-3</v>
      </c>
      <c r="K33" s="77">
        <f t="shared" si="10"/>
        <v>1.4E-3</v>
      </c>
      <c r="L33" s="77">
        <f t="shared" si="10"/>
        <v>2.1840000000000002E-2</v>
      </c>
      <c r="M33" s="77">
        <f t="shared" si="10"/>
        <v>2.6152000000000002E-2</v>
      </c>
      <c r="N33" s="77">
        <f t="shared" si="10"/>
        <v>0</v>
      </c>
      <c r="O33" s="77">
        <f t="shared" si="10"/>
        <v>0</v>
      </c>
      <c r="P33" s="77">
        <f t="shared" si="10"/>
        <v>42.756</v>
      </c>
      <c r="Q33" s="77">
        <f t="shared" si="11"/>
        <v>62.58</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5</v>
      </c>
      <c r="B34" s="15">
        <v>28</v>
      </c>
      <c r="C34" s="77">
        <f t="shared" si="6"/>
        <v>84</v>
      </c>
      <c r="D34" s="77">
        <f t="shared" si="7"/>
        <v>55.423871999999996</v>
      </c>
      <c r="E34" s="77">
        <f t="shared" si="8"/>
        <v>17.612280000000002</v>
      </c>
      <c r="F34" s="77">
        <f t="shared" si="9"/>
        <v>2.9200695999999997</v>
      </c>
      <c r="G34" s="77">
        <f t="shared" si="10"/>
        <v>6.5519999999999995E-2</v>
      </c>
      <c r="H34" s="77">
        <f t="shared" si="10"/>
        <v>1.5091999999999999</v>
      </c>
      <c r="I34" s="77">
        <f t="shared" si="10"/>
        <v>8.9880000000000002E-2</v>
      </c>
      <c r="J34" s="77">
        <f t="shared" si="10"/>
        <v>1.3720000000000002E-3</v>
      </c>
      <c r="K34" s="77">
        <f t="shared" si="10"/>
        <v>1.4E-3</v>
      </c>
      <c r="L34" s="77">
        <f t="shared" si="10"/>
        <v>2.1840000000000002E-2</v>
      </c>
      <c r="M34" s="77">
        <f t="shared" si="10"/>
        <v>2.6152000000000002E-2</v>
      </c>
      <c r="N34" s="77">
        <f t="shared" si="10"/>
        <v>0</v>
      </c>
      <c r="O34" s="77">
        <f t="shared" si="10"/>
        <v>0</v>
      </c>
      <c r="P34" s="77">
        <f t="shared" si="10"/>
        <v>42.756</v>
      </c>
      <c r="Q34" s="77">
        <f t="shared" si="11"/>
        <v>62.58</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6</v>
      </c>
      <c r="B35" s="15">
        <v>28</v>
      </c>
      <c r="C35" s="77">
        <f t="shared" si="6"/>
        <v>84</v>
      </c>
      <c r="D35" s="77">
        <f t="shared" si="7"/>
        <v>55.423871999999996</v>
      </c>
      <c r="E35" s="77">
        <f t="shared" si="8"/>
        <v>17.612280000000002</v>
      </c>
      <c r="F35" s="77">
        <f t="shared" si="9"/>
        <v>2.9200695999999997</v>
      </c>
      <c r="G35" s="77">
        <f t="shared" si="10"/>
        <v>6.5519999999999995E-2</v>
      </c>
      <c r="H35" s="77">
        <f t="shared" si="10"/>
        <v>1.5091999999999999</v>
      </c>
      <c r="I35" s="77">
        <f t="shared" si="10"/>
        <v>8.9880000000000002E-2</v>
      </c>
      <c r="J35" s="77">
        <f t="shared" si="10"/>
        <v>1.3720000000000002E-3</v>
      </c>
      <c r="K35" s="77">
        <f t="shared" si="10"/>
        <v>1.4E-3</v>
      </c>
      <c r="L35" s="77">
        <f t="shared" si="10"/>
        <v>2.1840000000000002E-2</v>
      </c>
      <c r="M35" s="77">
        <f t="shared" si="10"/>
        <v>2.6152000000000002E-2</v>
      </c>
      <c r="N35" s="77">
        <f t="shared" si="10"/>
        <v>0</v>
      </c>
      <c r="O35" s="77">
        <f t="shared" si="10"/>
        <v>0</v>
      </c>
      <c r="P35" s="77">
        <f t="shared" si="10"/>
        <v>42.756</v>
      </c>
      <c r="Q35" s="77">
        <f t="shared" si="11"/>
        <v>62.58</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7</v>
      </c>
      <c r="B36" s="15">
        <v>28</v>
      </c>
      <c r="C36" s="77">
        <f t="shared" si="6"/>
        <v>84</v>
      </c>
      <c r="D36" s="77">
        <f t="shared" si="7"/>
        <v>55.423871999999996</v>
      </c>
      <c r="E36" s="77">
        <f t="shared" si="8"/>
        <v>17.612280000000002</v>
      </c>
      <c r="F36" s="77">
        <f t="shared" si="9"/>
        <v>2.9200695999999997</v>
      </c>
      <c r="G36" s="77">
        <f t="shared" si="10"/>
        <v>6.5519999999999995E-2</v>
      </c>
      <c r="H36" s="77">
        <f t="shared" si="10"/>
        <v>1.5091999999999999</v>
      </c>
      <c r="I36" s="77">
        <f t="shared" si="10"/>
        <v>8.9880000000000002E-2</v>
      </c>
      <c r="J36" s="77">
        <f t="shared" si="10"/>
        <v>1.3720000000000002E-3</v>
      </c>
      <c r="K36" s="77">
        <f t="shared" si="10"/>
        <v>1.4E-3</v>
      </c>
      <c r="L36" s="77">
        <f t="shared" si="10"/>
        <v>2.1840000000000002E-2</v>
      </c>
      <c r="M36" s="77">
        <f t="shared" si="10"/>
        <v>2.6152000000000002E-2</v>
      </c>
      <c r="N36" s="77">
        <f t="shared" si="10"/>
        <v>0</v>
      </c>
      <c r="O36" s="77">
        <f t="shared" si="10"/>
        <v>0</v>
      </c>
      <c r="P36" s="77">
        <f t="shared" si="10"/>
        <v>42.756</v>
      </c>
      <c r="Q36" s="77">
        <f t="shared" si="11"/>
        <v>62.58</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8</v>
      </c>
      <c r="B37" s="15">
        <v>28</v>
      </c>
      <c r="C37" s="77">
        <f t="shared" si="6"/>
        <v>84</v>
      </c>
      <c r="D37" s="77">
        <f t="shared" si="7"/>
        <v>55.423871999999996</v>
      </c>
      <c r="E37" s="77">
        <f t="shared" si="8"/>
        <v>17.612280000000002</v>
      </c>
      <c r="F37" s="77">
        <f t="shared" si="9"/>
        <v>2.9200695999999997</v>
      </c>
      <c r="G37" s="77">
        <f t="shared" si="10"/>
        <v>6.5519999999999995E-2</v>
      </c>
      <c r="H37" s="77">
        <f t="shared" si="10"/>
        <v>1.5091999999999999</v>
      </c>
      <c r="I37" s="77">
        <f t="shared" si="10"/>
        <v>8.9880000000000002E-2</v>
      </c>
      <c r="J37" s="77">
        <f t="shared" si="10"/>
        <v>1.3720000000000002E-3</v>
      </c>
      <c r="K37" s="77">
        <f t="shared" si="10"/>
        <v>1.4E-3</v>
      </c>
      <c r="L37" s="77">
        <f t="shared" si="10"/>
        <v>2.1840000000000002E-2</v>
      </c>
      <c r="M37" s="77">
        <f t="shared" si="10"/>
        <v>2.6152000000000002E-2</v>
      </c>
      <c r="N37" s="77">
        <f t="shared" si="10"/>
        <v>0</v>
      </c>
      <c r="O37" s="77">
        <f t="shared" si="10"/>
        <v>0</v>
      </c>
      <c r="P37" s="77">
        <f t="shared" si="10"/>
        <v>42.756</v>
      </c>
      <c r="Q37" s="77">
        <f t="shared" si="11"/>
        <v>62.58</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9</v>
      </c>
      <c r="B38" s="15">
        <v>28</v>
      </c>
      <c r="C38" s="77">
        <f t="shared" si="6"/>
        <v>84</v>
      </c>
      <c r="D38" s="77">
        <f t="shared" si="7"/>
        <v>55.423871999999996</v>
      </c>
      <c r="E38" s="77">
        <f t="shared" si="8"/>
        <v>17.612280000000002</v>
      </c>
      <c r="F38" s="77">
        <f t="shared" si="9"/>
        <v>2.9200695999999997</v>
      </c>
      <c r="G38" s="77">
        <f t="shared" si="10"/>
        <v>6.5519999999999995E-2</v>
      </c>
      <c r="H38" s="77">
        <f t="shared" si="10"/>
        <v>1.5091999999999999</v>
      </c>
      <c r="I38" s="77">
        <f t="shared" si="10"/>
        <v>8.9880000000000002E-2</v>
      </c>
      <c r="J38" s="77">
        <f t="shared" si="10"/>
        <v>1.3720000000000002E-3</v>
      </c>
      <c r="K38" s="77">
        <f t="shared" si="10"/>
        <v>1.4E-3</v>
      </c>
      <c r="L38" s="77">
        <f t="shared" si="10"/>
        <v>2.1840000000000002E-2</v>
      </c>
      <c r="M38" s="77">
        <f t="shared" si="10"/>
        <v>2.6152000000000002E-2</v>
      </c>
      <c r="N38" s="77">
        <f t="shared" si="10"/>
        <v>0</v>
      </c>
      <c r="O38" s="77">
        <f t="shared" si="10"/>
        <v>0</v>
      </c>
      <c r="P38" s="77">
        <f t="shared" si="10"/>
        <v>42.756</v>
      </c>
      <c r="Q38" s="77">
        <f t="shared" si="11"/>
        <v>62.58</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10</v>
      </c>
      <c r="B39" s="15">
        <v>28</v>
      </c>
      <c r="C39" s="77">
        <f t="shared" si="6"/>
        <v>84</v>
      </c>
      <c r="D39" s="77">
        <f t="shared" si="7"/>
        <v>55.423871999999996</v>
      </c>
      <c r="E39" s="77">
        <f t="shared" si="8"/>
        <v>17.612280000000002</v>
      </c>
      <c r="F39" s="77">
        <f t="shared" si="9"/>
        <v>2.9200695999999997</v>
      </c>
      <c r="G39" s="77">
        <f t="shared" si="10"/>
        <v>6.5519999999999995E-2</v>
      </c>
      <c r="H39" s="77">
        <f t="shared" si="10"/>
        <v>1.5091999999999999</v>
      </c>
      <c r="I39" s="77">
        <f t="shared" si="10"/>
        <v>8.9880000000000002E-2</v>
      </c>
      <c r="J39" s="77">
        <f t="shared" si="10"/>
        <v>1.3720000000000002E-3</v>
      </c>
      <c r="K39" s="77">
        <f t="shared" si="10"/>
        <v>1.4E-3</v>
      </c>
      <c r="L39" s="77">
        <f t="shared" si="10"/>
        <v>2.1840000000000002E-2</v>
      </c>
      <c r="M39" s="77">
        <f t="shared" si="10"/>
        <v>2.6152000000000002E-2</v>
      </c>
      <c r="N39" s="77">
        <f t="shared" si="10"/>
        <v>0</v>
      </c>
      <c r="O39" s="77">
        <f t="shared" si="10"/>
        <v>0</v>
      </c>
      <c r="P39" s="77">
        <f t="shared" si="10"/>
        <v>42.756</v>
      </c>
      <c r="Q39" s="77">
        <f t="shared" si="11"/>
        <v>62.58</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11</v>
      </c>
      <c r="B40" s="15">
        <v>28</v>
      </c>
      <c r="C40" s="77">
        <f t="shared" si="6"/>
        <v>84</v>
      </c>
      <c r="D40" s="77">
        <f t="shared" si="7"/>
        <v>55.423871999999996</v>
      </c>
      <c r="E40" s="77">
        <f t="shared" si="8"/>
        <v>17.612280000000002</v>
      </c>
      <c r="F40" s="77">
        <f t="shared" si="9"/>
        <v>2.9200695999999997</v>
      </c>
      <c r="G40" s="77">
        <f t="shared" si="10"/>
        <v>6.5519999999999995E-2</v>
      </c>
      <c r="H40" s="77">
        <f t="shared" si="10"/>
        <v>1.5091999999999999</v>
      </c>
      <c r="I40" s="77">
        <f t="shared" si="10"/>
        <v>8.9880000000000002E-2</v>
      </c>
      <c r="J40" s="77">
        <f t="shared" si="10"/>
        <v>1.3720000000000002E-3</v>
      </c>
      <c r="K40" s="77">
        <f t="shared" si="10"/>
        <v>1.4E-3</v>
      </c>
      <c r="L40" s="77">
        <f t="shared" si="10"/>
        <v>2.1840000000000002E-2</v>
      </c>
      <c r="M40" s="77">
        <f t="shared" si="10"/>
        <v>2.6152000000000002E-2</v>
      </c>
      <c r="N40" s="77">
        <f t="shared" si="10"/>
        <v>0</v>
      </c>
      <c r="O40" s="77">
        <f t="shared" si="10"/>
        <v>0</v>
      </c>
      <c r="P40" s="77">
        <f t="shared" si="10"/>
        <v>42.756</v>
      </c>
      <c r="Q40" s="77">
        <f t="shared" si="11"/>
        <v>62.58</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12</v>
      </c>
      <c r="B41" s="15">
        <v>28</v>
      </c>
      <c r="C41" s="77">
        <f t="shared" si="6"/>
        <v>84</v>
      </c>
      <c r="D41" s="77">
        <f t="shared" si="7"/>
        <v>55.423871999999996</v>
      </c>
      <c r="E41" s="77">
        <f t="shared" si="8"/>
        <v>17.612280000000002</v>
      </c>
      <c r="F41" s="77">
        <f t="shared" si="9"/>
        <v>2.9200695999999997</v>
      </c>
      <c r="G41" s="77">
        <f t="shared" si="10"/>
        <v>6.5519999999999995E-2</v>
      </c>
      <c r="H41" s="77">
        <f t="shared" si="10"/>
        <v>1.5091999999999999</v>
      </c>
      <c r="I41" s="77">
        <f t="shared" si="10"/>
        <v>8.9880000000000002E-2</v>
      </c>
      <c r="J41" s="77">
        <f t="shared" si="10"/>
        <v>1.3720000000000002E-3</v>
      </c>
      <c r="K41" s="77">
        <f t="shared" si="10"/>
        <v>1.4E-3</v>
      </c>
      <c r="L41" s="77">
        <f t="shared" si="10"/>
        <v>2.1840000000000002E-2</v>
      </c>
      <c r="M41" s="77">
        <f t="shared" si="10"/>
        <v>2.6152000000000002E-2</v>
      </c>
      <c r="N41" s="77">
        <f t="shared" si="10"/>
        <v>0</v>
      </c>
      <c r="O41" s="77">
        <f t="shared" si="10"/>
        <v>0</v>
      </c>
      <c r="P41" s="77">
        <f t="shared" si="10"/>
        <v>42.756</v>
      </c>
      <c r="Q41" s="77">
        <f t="shared" si="11"/>
        <v>62.58</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13</v>
      </c>
      <c r="B42" s="15">
        <v>28</v>
      </c>
      <c r="C42" s="77">
        <f t="shared" si="6"/>
        <v>84</v>
      </c>
      <c r="D42" s="77">
        <f t="shared" si="7"/>
        <v>55.423871999999996</v>
      </c>
      <c r="E42" s="77">
        <f t="shared" si="8"/>
        <v>17.612280000000002</v>
      </c>
      <c r="F42" s="77">
        <f t="shared" si="9"/>
        <v>2.9200695999999997</v>
      </c>
      <c r="G42" s="77">
        <f t="shared" si="10"/>
        <v>6.5519999999999995E-2</v>
      </c>
      <c r="H42" s="77">
        <f t="shared" si="10"/>
        <v>1.5091999999999999</v>
      </c>
      <c r="I42" s="77">
        <f t="shared" si="10"/>
        <v>8.9880000000000002E-2</v>
      </c>
      <c r="J42" s="77">
        <f t="shared" si="10"/>
        <v>1.3720000000000002E-3</v>
      </c>
      <c r="K42" s="77">
        <f t="shared" si="10"/>
        <v>1.4E-3</v>
      </c>
      <c r="L42" s="77">
        <f t="shared" si="10"/>
        <v>2.1840000000000002E-2</v>
      </c>
      <c r="M42" s="77">
        <f t="shared" si="10"/>
        <v>2.6152000000000002E-2</v>
      </c>
      <c r="N42" s="77">
        <f t="shared" si="10"/>
        <v>0</v>
      </c>
      <c r="O42" s="77">
        <f t="shared" si="10"/>
        <v>0</v>
      </c>
      <c r="P42" s="77">
        <f t="shared" si="10"/>
        <v>42.756</v>
      </c>
      <c r="Q42" s="77">
        <f t="shared" si="11"/>
        <v>62.58</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14</v>
      </c>
      <c r="B43" s="15">
        <v>28</v>
      </c>
      <c r="C43" s="77">
        <f t="shared" si="6"/>
        <v>84</v>
      </c>
      <c r="D43" s="77">
        <f t="shared" si="7"/>
        <v>55.423871999999996</v>
      </c>
      <c r="E43" s="77">
        <f t="shared" si="8"/>
        <v>17.612280000000002</v>
      </c>
      <c r="F43" s="77">
        <f t="shared" si="9"/>
        <v>2.9200695999999997</v>
      </c>
      <c r="G43" s="77">
        <f t="shared" si="10"/>
        <v>6.5519999999999995E-2</v>
      </c>
      <c r="H43" s="77">
        <f t="shared" si="10"/>
        <v>1.5091999999999999</v>
      </c>
      <c r="I43" s="77">
        <f t="shared" si="10"/>
        <v>8.9880000000000002E-2</v>
      </c>
      <c r="J43" s="77">
        <f t="shared" si="10"/>
        <v>1.3720000000000002E-3</v>
      </c>
      <c r="K43" s="77">
        <f t="shared" si="10"/>
        <v>1.4E-3</v>
      </c>
      <c r="L43" s="77">
        <f t="shared" si="10"/>
        <v>2.1840000000000002E-2</v>
      </c>
      <c r="M43" s="77">
        <f t="shared" si="10"/>
        <v>2.6152000000000002E-2</v>
      </c>
      <c r="N43" s="77">
        <f t="shared" si="10"/>
        <v>0</v>
      </c>
      <c r="O43" s="77">
        <f t="shared" si="10"/>
        <v>0</v>
      </c>
      <c r="P43" s="77">
        <f t="shared" si="10"/>
        <v>42.756</v>
      </c>
      <c r="Q43" s="77">
        <f t="shared" si="11"/>
        <v>62.58</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15</v>
      </c>
      <c r="B44" s="15">
        <v>28</v>
      </c>
      <c r="C44" s="77">
        <f t="shared" si="6"/>
        <v>84</v>
      </c>
      <c r="D44" s="77">
        <f t="shared" si="7"/>
        <v>55.423871999999996</v>
      </c>
      <c r="E44" s="77">
        <f t="shared" si="8"/>
        <v>17.612280000000002</v>
      </c>
      <c r="F44" s="77">
        <f t="shared" si="9"/>
        <v>2.9200695999999997</v>
      </c>
      <c r="G44" s="77">
        <f t="shared" si="10"/>
        <v>6.5519999999999995E-2</v>
      </c>
      <c r="H44" s="77">
        <f t="shared" si="10"/>
        <v>1.5091999999999999</v>
      </c>
      <c r="I44" s="77">
        <f t="shared" si="10"/>
        <v>8.9880000000000002E-2</v>
      </c>
      <c r="J44" s="77">
        <f t="shared" si="10"/>
        <v>1.3720000000000002E-3</v>
      </c>
      <c r="K44" s="77">
        <f t="shared" si="10"/>
        <v>1.4E-3</v>
      </c>
      <c r="L44" s="77">
        <f t="shared" si="10"/>
        <v>2.1840000000000002E-2</v>
      </c>
      <c r="M44" s="77">
        <f t="shared" si="10"/>
        <v>2.6152000000000002E-2</v>
      </c>
      <c r="N44" s="77">
        <f t="shared" si="10"/>
        <v>0</v>
      </c>
      <c r="O44" s="77">
        <f t="shared" si="10"/>
        <v>0</v>
      </c>
      <c r="P44" s="77">
        <f t="shared" si="10"/>
        <v>42.756</v>
      </c>
      <c r="Q44" s="77">
        <f t="shared" si="11"/>
        <v>62.58</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16</v>
      </c>
      <c r="B45" s="15">
        <v>28</v>
      </c>
      <c r="C45" s="77">
        <f t="shared" si="6"/>
        <v>84</v>
      </c>
      <c r="D45" s="77">
        <f t="shared" si="7"/>
        <v>55.423871999999996</v>
      </c>
      <c r="E45" s="77">
        <f t="shared" si="8"/>
        <v>17.612280000000002</v>
      </c>
      <c r="F45" s="77">
        <f t="shared" si="9"/>
        <v>2.9200695999999997</v>
      </c>
      <c r="G45" s="77">
        <f t="shared" si="10"/>
        <v>6.5519999999999995E-2</v>
      </c>
      <c r="H45" s="77">
        <f t="shared" si="10"/>
        <v>1.5091999999999999</v>
      </c>
      <c r="I45" s="77">
        <f t="shared" si="10"/>
        <v>8.9880000000000002E-2</v>
      </c>
      <c r="J45" s="77">
        <f t="shared" si="10"/>
        <v>1.3720000000000002E-3</v>
      </c>
      <c r="K45" s="77">
        <f t="shared" si="10"/>
        <v>1.4E-3</v>
      </c>
      <c r="L45" s="77">
        <f t="shared" si="10"/>
        <v>2.1840000000000002E-2</v>
      </c>
      <c r="M45" s="77">
        <f t="shared" si="10"/>
        <v>2.6152000000000002E-2</v>
      </c>
      <c r="N45" s="77">
        <f t="shared" si="10"/>
        <v>0</v>
      </c>
      <c r="O45" s="77">
        <f t="shared" si="10"/>
        <v>0</v>
      </c>
      <c r="P45" s="77">
        <f t="shared" si="10"/>
        <v>42.756</v>
      </c>
      <c r="Q45" s="77">
        <f t="shared" si="11"/>
        <v>62.58</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17</v>
      </c>
      <c r="B46" s="15">
        <v>28</v>
      </c>
      <c r="C46" s="77">
        <f t="shared" si="6"/>
        <v>84</v>
      </c>
      <c r="D46" s="77">
        <f t="shared" si="7"/>
        <v>55.423871999999996</v>
      </c>
      <c r="E46" s="77">
        <f t="shared" si="8"/>
        <v>17.612280000000002</v>
      </c>
      <c r="F46" s="77">
        <f t="shared" si="9"/>
        <v>2.9200695999999997</v>
      </c>
      <c r="G46" s="77">
        <f t="shared" si="10"/>
        <v>6.5519999999999995E-2</v>
      </c>
      <c r="H46" s="77">
        <f t="shared" si="10"/>
        <v>1.5091999999999999</v>
      </c>
      <c r="I46" s="77">
        <f t="shared" si="10"/>
        <v>8.9880000000000002E-2</v>
      </c>
      <c r="J46" s="77">
        <f t="shared" si="10"/>
        <v>1.3720000000000002E-3</v>
      </c>
      <c r="K46" s="77">
        <f t="shared" si="10"/>
        <v>1.4E-3</v>
      </c>
      <c r="L46" s="77">
        <f t="shared" si="10"/>
        <v>2.1840000000000002E-2</v>
      </c>
      <c r="M46" s="77">
        <f t="shared" si="10"/>
        <v>2.6152000000000002E-2</v>
      </c>
      <c r="N46" s="77">
        <f t="shared" si="10"/>
        <v>0</v>
      </c>
      <c r="O46" s="77">
        <f t="shared" si="10"/>
        <v>0</v>
      </c>
      <c r="P46" s="77">
        <f t="shared" si="10"/>
        <v>42.756</v>
      </c>
      <c r="Q46" s="77">
        <f t="shared" si="11"/>
        <v>62.58</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18</v>
      </c>
      <c r="B47" s="15">
        <v>28</v>
      </c>
      <c r="C47" s="77">
        <f t="shared" si="6"/>
        <v>84</v>
      </c>
      <c r="D47" s="77">
        <f t="shared" si="7"/>
        <v>55.423871999999996</v>
      </c>
      <c r="E47" s="77">
        <f t="shared" si="8"/>
        <v>17.612280000000002</v>
      </c>
      <c r="F47" s="77">
        <f t="shared" si="9"/>
        <v>2.9200695999999997</v>
      </c>
      <c r="G47" s="77">
        <f t="shared" si="10"/>
        <v>6.5519999999999995E-2</v>
      </c>
      <c r="H47" s="77">
        <f t="shared" si="10"/>
        <v>1.5091999999999999</v>
      </c>
      <c r="I47" s="77">
        <f t="shared" si="10"/>
        <v>8.9880000000000002E-2</v>
      </c>
      <c r="J47" s="77">
        <f t="shared" si="10"/>
        <v>1.3720000000000002E-3</v>
      </c>
      <c r="K47" s="77">
        <f t="shared" si="10"/>
        <v>1.4E-3</v>
      </c>
      <c r="L47" s="77">
        <f t="shared" si="10"/>
        <v>2.1840000000000002E-2</v>
      </c>
      <c r="M47" s="77">
        <f t="shared" si="10"/>
        <v>2.6152000000000002E-2</v>
      </c>
      <c r="N47" s="77">
        <f t="shared" si="10"/>
        <v>0</v>
      </c>
      <c r="O47" s="77">
        <f t="shared" si="10"/>
        <v>0</v>
      </c>
      <c r="P47" s="77">
        <f t="shared" si="10"/>
        <v>42.756</v>
      </c>
      <c r="Q47" s="77">
        <f t="shared" si="11"/>
        <v>62.58</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19</v>
      </c>
      <c r="B48" s="15">
        <v>28</v>
      </c>
      <c r="C48" s="77">
        <f t="shared" si="6"/>
        <v>84</v>
      </c>
      <c r="D48" s="77">
        <f t="shared" si="7"/>
        <v>55.423871999999996</v>
      </c>
      <c r="E48" s="77">
        <f t="shared" si="8"/>
        <v>17.612280000000002</v>
      </c>
      <c r="F48" s="77">
        <f t="shared" si="9"/>
        <v>2.9200695999999997</v>
      </c>
      <c r="G48" s="77">
        <f t="shared" si="10"/>
        <v>6.5519999999999995E-2</v>
      </c>
      <c r="H48" s="77">
        <f t="shared" si="10"/>
        <v>1.5091999999999999</v>
      </c>
      <c r="I48" s="77">
        <f t="shared" si="10"/>
        <v>8.9880000000000002E-2</v>
      </c>
      <c r="J48" s="77">
        <f t="shared" si="10"/>
        <v>1.3720000000000002E-3</v>
      </c>
      <c r="K48" s="77">
        <f t="shared" si="10"/>
        <v>1.4E-3</v>
      </c>
      <c r="L48" s="77">
        <f t="shared" si="10"/>
        <v>2.1840000000000002E-2</v>
      </c>
      <c r="M48" s="77">
        <f t="shared" si="10"/>
        <v>2.6152000000000002E-2</v>
      </c>
      <c r="N48" s="77">
        <f t="shared" si="10"/>
        <v>0</v>
      </c>
      <c r="O48" s="77">
        <f t="shared" si="10"/>
        <v>0</v>
      </c>
      <c r="P48" s="77">
        <f t="shared" si="10"/>
        <v>42.756</v>
      </c>
      <c r="Q48" s="77">
        <f t="shared" si="11"/>
        <v>62.58</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20</v>
      </c>
      <c r="B49" s="15">
        <v>28</v>
      </c>
      <c r="C49" s="77">
        <f t="shared" si="6"/>
        <v>84</v>
      </c>
      <c r="D49" s="77">
        <f t="shared" si="7"/>
        <v>55.423871999999996</v>
      </c>
      <c r="E49" s="77">
        <f t="shared" si="8"/>
        <v>17.612280000000002</v>
      </c>
      <c r="F49" s="77">
        <f t="shared" si="9"/>
        <v>2.9200695999999997</v>
      </c>
      <c r="G49" s="77">
        <f t="shared" si="10"/>
        <v>6.5519999999999995E-2</v>
      </c>
      <c r="H49" s="77">
        <f t="shared" si="10"/>
        <v>1.5091999999999999</v>
      </c>
      <c r="I49" s="77">
        <f t="shared" si="10"/>
        <v>8.9880000000000002E-2</v>
      </c>
      <c r="J49" s="77">
        <f t="shared" si="10"/>
        <v>1.3720000000000002E-3</v>
      </c>
      <c r="K49" s="77">
        <f t="shared" si="10"/>
        <v>1.4E-3</v>
      </c>
      <c r="L49" s="77">
        <f t="shared" si="10"/>
        <v>2.1840000000000002E-2</v>
      </c>
      <c r="M49" s="77">
        <f t="shared" si="10"/>
        <v>2.6152000000000002E-2</v>
      </c>
      <c r="N49" s="77">
        <f t="shared" si="10"/>
        <v>0</v>
      </c>
      <c r="O49" s="77">
        <f t="shared" si="10"/>
        <v>0</v>
      </c>
      <c r="P49" s="77">
        <f t="shared" si="10"/>
        <v>42.756</v>
      </c>
      <c r="Q49" s="77">
        <f t="shared" si="11"/>
        <v>62.58</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21</v>
      </c>
      <c r="B50" s="15">
        <v>28</v>
      </c>
      <c r="C50" s="98">
        <f t="shared" si="6"/>
        <v>84</v>
      </c>
      <c r="D50" s="98">
        <f t="shared" si="7"/>
        <v>55.423871999999996</v>
      </c>
      <c r="E50" s="98">
        <f t="shared" si="8"/>
        <v>17.612280000000002</v>
      </c>
      <c r="F50" s="98">
        <f t="shared" si="9"/>
        <v>2.9200695999999997</v>
      </c>
      <c r="G50" s="98">
        <f t="shared" si="10"/>
        <v>6.5519999999999995E-2</v>
      </c>
      <c r="H50" s="98">
        <f t="shared" si="10"/>
        <v>1.5091999999999999</v>
      </c>
      <c r="I50" s="98">
        <f t="shared" si="10"/>
        <v>8.9880000000000002E-2</v>
      </c>
      <c r="J50" s="98">
        <f t="shared" si="10"/>
        <v>1.3720000000000002E-3</v>
      </c>
      <c r="K50" s="98">
        <f t="shared" si="10"/>
        <v>1.4E-3</v>
      </c>
      <c r="L50" s="98">
        <f t="shared" si="10"/>
        <v>2.1840000000000002E-2</v>
      </c>
      <c r="M50" s="98">
        <f t="shared" si="10"/>
        <v>2.6152000000000002E-2</v>
      </c>
      <c r="N50" s="98">
        <f t="shared" si="10"/>
        <v>0</v>
      </c>
      <c r="O50" s="98">
        <f t="shared" si="10"/>
        <v>0</v>
      </c>
      <c r="P50" s="98">
        <f t="shared" si="10"/>
        <v>42.756</v>
      </c>
      <c r="Q50" s="98">
        <f t="shared" si="11"/>
        <v>62.58</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21</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Arable</v>
      </c>
      <c r="K58" s="13" t="str">
        <f>L16&amp;" I "&amp;(VLOOKUP(L14,Table24[],6,FALSE))</f>
        <v>Medium/Clay I Arable</v>
      </c>
      <c r="L58" s="13" t="str">
        <f>M16&amp;" I "&amp;(VLOOKUP(M14,Table24[],6,FALSE))</f>
        <v>Medium/Clay I Arable</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str">
        <f>V16&amp;" I "&amp;(VLOOKUP(V14,Table24[],6,FALSE))</f>
        <v>Medium/Clay I Grass</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6.7</v>
      </c>
      <c r="G59" s="76">
        <f>VLOOKUP(H$14,Table24[],5,FALSE)</f>
        <v>6.7</v>
      </c>
      <c r="H59" s="76">
        <f>VLOOKUP(I$14,Table24[],5,FALSE)</f>
        <v>6.7</v>
      </c>
      <c r="I59" s="76">
        <f>VLOOKUP(J$14,Table24[],5,FALSE)</f>
        <v>6.7</v>
      </c>
      <c r="J59" s="76">
        <f>VLOOKUP(K$14,Table24[],5,FALSE)</f>
        <v>6.7</v>
      </c>
      <c r="K59" s="76">
        <f>VLOOKUP(L$14,Table24[],5,FALSE)</f>
        <v>6.7</v>
      </c>
      <c r="L59" s="76">
        <f>VLOOKUP(M$14,Table24[],5,FALSE)</f>
        <v>6.7</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f>VLOOKUP(U$14,Table24[],5,FALSE)</f>
        <v>6.2</v>
      </c>
      <c r="U59" s="76">
        <f>VLOOKUP(V$14,Table24[],5,FALSE)</f>
        <v>6.2</v>
      </c>
    </row>
    <row r="60" spans="1:35" s="19" customFormat="1" ht="13" x14ac:dyDescent="0.3">
      <c r="A60" s="111" t="s">
        <v>4</v>
      </c>
      <c r="B60" s="76">
        <f>C10</f>
        <v>6.5</v>
      </c>
      <c r="C60" s="76">
        <f t="shared" ref="C60:U60" si="14">D10</f>
        <v>7.4</v>
      </c>
      <c r="D60" s="76">
        <f t="shared" si="14"/>
        <v>6.2</v>
      </c>
      <c r="E60" s="76">
        <f t="shared" si="14"/>
        <v>5.6</v>
      </c>
      <c r="F60" s="76">
        <f t="shared" si="14"/>
        <v>6.4</v>
      </c>
      <c r="G60" s="76">
        <f t="shared" si="14"/>
        <v>5.9</v>
      </c>
      <c r="H60" s="76">
        <f t="shared" si="14"/>
        <v>6.4</v>
      </c>
      <c r="I60" s="76">
        <f t="shared" si="14"/>
        <v>6.1</v>
      </c>
      <c r="J60" s="76">
        <f t="shared" si="14"/>
        <v>6.1</v>
      </c>
      <c r="K60" s="76">
        <f t="shared" si="14"/>
        <v>5.6</v>
      </c>
      <c r="L60" s="76">
        <f t="shared" si="14"/>
        <v>5.8</v>
      </c>
      <c r="M60" s="76">
        <f t="shared" si="14"/>
        <v>6.3</v>
      </c>
      <c r="N60" s="76">
        <f t="shared" si="14"/>
        <v>6.3</v>
      </c>
      <c r="O60" s="76">
        <f t="shared" si="14"/>
        <v>6</v>
      </c>
      <c r="P60" s="76">
        <f t="shared" si="14"/>
        <v>6</v>
      </c>
      <c r="Q60" s="76">
        <f t="shared" si="14"/>
        <v>6.4</v>
      </c>
      <c r="R60" s="76">
        <f t="shared" si="14"/>
        <v>6.2</v>
      </c>
      <c r="S60" s="76">
        <f t="shared" si="14"/>
        <v>6.1</v>
      </c>
      <c r="T60" s="76">
        <f t="shared" si="14"/>
        <v>5.6</v>
      </c>
      <c r="U60" s="76">
        <f t="shared" si="14"/>
        <v>6</v>
      </c>
    </row>
    <row r="61" spans="1:35" s="19" customFormat="1" ht="13" x14ac:dyDescent="0.3">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28</v>
      </c>
      <c r="C62" s="77">
        <f>B32</f>
        <v>28</v>
      </c>
      <c r="D62" s="77">
        <f>B33</f>
        <v>28</v>
      </c>
      <c r="E62" s="77">
        <f>B34</f>
        <v>28</v>
      </c>
      <c r="F62" s="77">
        <f>B35</f>
        <v>28</v>
      </c>
      <c r="G62" s="77">
        <f>B36</f>
        <v>28</v>
      </c>
      <c r="H62" s="77">
        <f>B37</f>
        <v>28</v>
      </c>
      <c r="I62" s="77">
        <f>B38</f>
        <v>28</v>
      </c>
      <c r="J62" s="77">
        <f>B39</f>
        <v>28</v>
      </c>
      <c r="K62" s="77">
        <f>B40</f>
        <v>28</v>
      </c>
      <c r="L62" s="77">
        <f>B41</f>
        <v>28</v>
      </c>
      <c r="M62" s="77">
        <f>B42</f>
        <v>28</v>
      </c>
      <c r="N62" s="77">
        <f>B43</f>
        <v>28</v>
      </c>
      <c r="O62" s="77">
        <f>B44</f>
        <v>28</v>
      </c>
      <c r="P62" s="77">
        <f>B45</f>
        <v>28</v>
      </c>
      <c r="Q62" s="77">
        <f>B46</f>
        <v>28</v>
      </c>
      <c r="R62" s="77">
        <f>B47</f>
        <v>28</v>
      </c>
      <c r="S62" s="77">
        <f>B48</f>
        <v>28</v>
      </c>
      <c r="T62" s="77">
        <f>B49</f>
        <v>28</v>
      </c>
      <c r="U62" s="77">
        <f>B50</f>
        <v>28</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-7.2000000000000011</v>
      </c>
      <c r="D64" s="77">
        <f t="shared" si="17"/>
        <v>0</v>
      </c>
      <c r="E64" s="77">
        <f t="shared" si="17"/>
        <v>3.6000000000000032</v>
      </c>
      <c r="F64" s="77">
        <f t="shared" si="17"/>
        <v>2.3999999999999986</v>
      </c>
      <c r="G64" s="77">
        <f t="shared" si="17"/>
        <v>6.3999999999999986</v>
      </c>
      <c r="H64" s="77">
        <f t="shared" si="17"/>
        <v>2.3999999999999986</v>
      </c>
      <c r="I64" s="77">
        <f t="shared" si="17"/>
        <v>4.8000000000000043</v>
      </c>
      <c r="J64" s="77">
        <f t="shared" si="17"/>
        <v>4.8000000000000043</v>
      </c>
      <c r="K64" s="77">
        <f t="shared" si="17"/>
        <v>8.8000000000000043</v>
      </c>
      <c r="L64" s="77">
        <f t="shared" si="17"/>
        <v>7.2000000000000028</v>
      </c>
      <c r="M64" s="77">
        <f t="shared" si="17"/>
        <v>-0.59999999999999787</v>
      </c>
      <c r="N64" s="77">
        <f t="shared" si="17"/>
        <v>-0.59999999999999787</v>
      </c>
      <c r="O64" s="77">
        <f t="shared" si="17"/>
        <v>1.2000000000000011</v>
      </c>
      <c r="P64" s="77">
        <f t="shared" si="17"/>
        <v>1.2000000000000011</v>
      </c>
      <c r="Q64" s="77">
        <f t="shared" si="17"/>
        <v>-1.2000000000000011</v>
      </c>
      <c r="R64" s="77">
        <f t="shared" si="17"/>
        <v>0</v>
      </c>
      <c r="S64" s="77">
        <f t="shared" si="17"/>
        <v>0.6000000000000032</v>
      </c>
      <c r="T64" s="77">
        <f t="shared" si="17"/>
        <v>3.6000000000000032</v>
      </c>
      <c r="U64" s="77">
        <f t="shared" si="17"/>
        <v>1.2000000000000011</v>
      </c>
    </row>
    <row r="65" spans="1:21" s="19" customFormat="1" ht="52" x14ac:dyDescent="0.3">
      <c r="A65" s="112" t="s">
        <v>157</v>
      </c>
      <c r="B65" s="77">
        <f>B63-B64</f>
        <v>1.7999999999999989</v>
      </c>
      <c r="C65" s="77">
        <f t="shared" ref="C65:U65" si="18">C63-C64</f>
        <v>7.2000000000000011</v>
      </c>
      <c r="D65" s="77">
        <f t="shared" si="18"/>
        <v>0</v>
      </c>
      <c r="E65" s="77">
        <f t="shared" si="18"/>
        <v>-3.6000000000000032</v>
      </c>
      <c r="F65" s="77">
        <f t="shared" si="18"/>
        <v>-2.3999999999999986</v>
      </c>
      <c r="G65" s="77">
        <f t="shared" si="18"/>
        <v>-6.3999999999999986</v>
      </c>
      <c r="H65" s="77">
        <f t="shared" si="18"/>
        <v>-2.3999999999999986</v>
      </c>
      <c r="I65" s="77">
        <f t="shared" si="18"/>
        <v>-4.8000000000000043</v>
      </c>
      <c r="J65" s="77">
        <f t="shared" si="18"/>
        <v>-4.8000000000000043</v>
      </c>
      <c r="K65" s="77">
        <f t="shared" si="18"/>
        <v>-8.8000000000000043</v>
      </c>
      <c r="L65" s="77">
        <f t="shared" si="18"/>
        <v>-7.2000000000000028</v>
      </c>
      <c r="M65" s="77">
        <f t="shared" si="18"/>
        <v>0.59999999999999787</v>
      </c>
      <c r="N65" s="77">
        <f t="shared" si="18"/>
        <v>0.59999999999999787</v>
      </c>
      <c r="O65" s="77">
        <f t="shared" si="18"/>
        <v>-1.2000000000000011</v>
      </c>
      <c r="P65" s="77">
        <f t="shared" si="18"/>
        <v>-1.2000000000000011</v>
      </c>
      <c r="Q65" s="77">
        <f t="shared" si="18"/>
        <v>1.2000000000000011</v>
      </c>
      <c r="R65" s="77">
        <f t="shared" si="18"/>
        <v>0</v>
      </c>
      <c r="S65" s="77">
        <f t="shared" si="18"/>
        <v>-0.6000000000000032</v>
      </c>
      <c r="T65" s="77">
        <f t="shared" si="18"/>
        <v>-3.6000000000000032</v>
      </c>
      <c r="U65" s="77">
        <f t="shared" si="18"/>
        <v>-1.2000000000000011</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OVER</v>
      </c>
      <c r="S66" s="78" t="str">
        <f t="shared" si="19"/>
        <v>UNDER</v>
      </c>
      <c r="T66" s="78" t="str">
        <f t="shared" si="19"/>
        <v>UNDER</v>
      </c>
      <c r="U66" s="78" t="str">
        <f t="shared" si="19"/>
        <v>UNDER</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PAN-024612</v>
      </c>
      <c r="D1" s="141"/>
      <c r="E1" s="93" t="s">
        <v>45</v>
      </c>
      <c r="F1" s="39">
        <f>'Field data and Waste 1'!F1</f>
        <v>42.1</v>
      </c>
      <c r="G1" s="120" t="s">
        <v>43</v>
      </c>
      <c r="H1" s="121"/>
      <c r="I1" s="118">
        <v>7.08</v>
      </c>
      <c r="J1" s="119" t="s">
        <v>153</v>
      </c>
      <c r="K1" s="119"/>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FB3606GC</v>
      </c>
      <c r="D2" s="143"/>
      <c r="E2" s="93" t="s">
        <v>109</v>
      </c>
      <c r="F2" s="96" t="s">
        <v>170</v>
      </c>
      <c r="G2" s="138" t="s">
        <v>110</v>
      </c>
      <c r="H2" s="139"/>
      <c r="I2" s="118">
        <v>2012</v>
      </c>
      <c r="J2" s="119" t="s">
        <v>158</v>
      </c>
      <c r="K2" s="119"/>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Agrispread</v>
      </c>
      <c r="D3" s="143"/>
      <c r="E3" s="93" t="s">
        <v>108</v>
      </c>
      <c r="F3" s="31" t="s">
        <v>78</v>
      </c>
      <c r="G3" s="119" t="s">
        <v>159</v>
      </c>
      <c r="H3" s="119"/>
      <c r="I3" s="118"/>
      <c r="J3" s="120" t="s">
        <v>154</v>
      </c>
      <c r="K3" s="121"/>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Dyke Farm, Padeswood Lake Road, Padeswood, Flintshire, CH7 4HZ</v>
      </c>
      <c r="D4" s="141"/>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16</v>
      </c>
      <c r="R8" s="60">
        <f>'Field data and Waste 1'!R8</f>
        <v>17</v>
      </c>
      <c r="S8" s="60">
        <f>'Field data and Waste 1'!S8</f>
        <v>18</v>
      </c>
      <c r="T8" s="60">
        <f>'Field data and Waste 1'!T8</f>
        <v>19</v>
      </c>
      <c r="U8" s="60">
        <f>'Field data and Waste 1'!U8</f>
        <v>20</v>
      </c>
      <c r="V8" s="60">
        <f>'Field data and Waste 1'!V8</f>
        <v>21</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f>'Field data and Waste 1'!G9</f>
        <v>1</v>
      </c>
      <c r="H9" s="60">
        <f>'Field data and Waste 1'!H9</f>
        <v>1</v>
      </c>
      <c r="I9" s="60">
        <f>'Field data and Waste 1'!I9</f>
        <v>1</v>
      </c>
      <c r="J9" s="60">
        <f>'Field data and Waste 1'!J9</f>
        <v>1</v>
      </c>
      <c r="K9" s="60">
        <f>'Field data and Waste 1'!K9</f>
        <v>1</v>
      </c>
      <c r="L9" s="60">
        <f>'Field data and Waste 1'!L9</f>
        <v>1</v>
      </c>
      <c r="M9" s="60">
        <f>'Field data and Waste 1'!M9</f>
        <v>1</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6.5</v>
      </c>
      <c r="D10" s="60">
        <f>'Field data and Waste 1'!D10</f>
        <v>7.4</v>
      </c>
      <c r="E10" s="60">
        <f>'Field data and Waste 1'!E10</f>
        <v>6.2</v>
      </c>
      <c r="F10" s="60">
        <f>'Field data and Waste 1'!F10</f>
        <v>5.6</v>
      </c>
      <c r="G10" s="60">
        <f>'Field data and Waste 1'!G10</f>
        <v>6.4</v>
      </c>
      <c r="H10" s="60">
        <f>'Field data and Waste 1'!H10</f>
        <v>5.9</v>
      </c>
      <c r="I10" s="60">
        <f>'Field data and Waste 1'!I10</f>
        <v>6.4</v>
      </c>
      <c r="J10" s="60">
        <f>'Field data and Waste 1'!J10</f>
        <v>6.1</v>
      </c>
      <c r="K10" s="60">
        <f>'Field data and Waste 1'!K10</f>
        <v>6.1</v>
      </c>
      <c r="L10" s="60">
        <f>'Field data and Waste 1'!L10</f>
        <v>5.6</v>
      </c>
      <c r="M10" s="60">
        <f>'Field data and Waste 1'!M10</f>
        <v>5.8</v>
      </c>
      <c r="N10" s="60">
        <f>'Field data and Waste 1'!N10</f>
        <v>6.3</v>
      </c>
      <c r="O10" s="60">
        <f>'Field data and Waste 1'!O10</f>
        <v>6.3</v>
      </c>
      <c r="P10" s="60">
        <f>'Field data and Waste 1'!P10</f>
        <v>6</v>
      </c>
      <c r="Q10" s="60">
        <f>'Field data and Waste 1'!Q10</f>
        <v>6</v>
      </c>
      <c r="R10" s="60">
        <f>'Field data and Waste 1'!R10</f>
        <v>6.4</v>
      </c>
      <c r="S10" s="60">
        <f>'Field data and Waste 1'!S10</f>
        <v>6.2</v>
      </c>
      <c r="T10" s="60">
        <f>'Field data and Waste 1'!T10</f>
        <v>6.1</v>
      </c>
      <c r="U10" s="60">
        <f>'Field data and Waste 1'!U10</f>
        <v>5.6</v>
      </c>
      <c r="V10" s="60">
        <f>'Field data and Waste 1'!V10</f>
        <v>6</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3</v>
      </c>
      <c r="E11" s="60">
        <f>'Field data and Waste 1'!E11</f>
        <v>0</v>
      </c>
      <c r="F11" s="60">
        <f>'Field data and Waste 1'!F11</f>
        <v>3</v>
      </c>
      <c r="G11" s="60">
        <f>'Field data and Waste 1'!G11</f>
        <v>2</v>
      </c>
      <c r="H11" s="60">
        <f>'Field data and Waste 1'!H11</f>
        <v>2</v>
      </c>
      <c r="I11" s="60">
        <f>'Field data and Waste 1'!I11</f>
        <v>3</v>
      </c>
      <c r="J11" s="60">
        <f>'Field data and Waste 1'!J11</f>
        <v>3</v>
      </c>
      <c r="K11" s="60">
        <f>'Field data and Waste 1'!K11</f>
        <v>2</v>
      </c>
      <c r="L11" s="60">
        <f>'Field data and Waste 1'!L11</f>
        <v>2</v>
      </c>
      <c r="M11" s="60">
        <f>'Field data and Waste 1'!M11</f>
        <v>2</v>
      </c>
      <c r="N11" s="60">
        <f>'Field data and Waste 1'!N11</f>
        <v>2</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3</v>
      </c>
      <c r="E12" s="60">
        <f>'Field data and Waste 1'!E12</f>
        <v>1</v>
      </c>
      <c r="F12" s="60">
        <f>'Field data and Waste 1'!F12</f>
        <v>2</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1</v>
      </c>
      <c r="O12" s="60">
        <f>'Field data and Waste 1'!O12</f>
        <v>0</v>
      </c>
      <c r="P12" s="60">
        <f>'Field data and Waste 1'!P12</f>
        <v>0</v>
      </c>
      <c r="Q12" s="60">
        <f>'Field data and Waste 1'!Q12</f>
        <v>0</v>
      </c>
      <c r="R12" s="60">
        <f>'Field data and Waste 1'!R12</f>
        <v>0</v>
      </c>
      <c r="S12" s="60">
        <f>'Field data and Waste 1'!S12</f>
        <v>1</v>
      </c>
      <c r="T12" s="60">
        <f>'Field data and Waste 1'!T12</f>
        <v>0</v>
      </c>
      <c r="U12" s="60">
        <f>'Field data and Waste 1'!U12</f>
        <v>0</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2</v>
      </c>
      <c r="L13" s="60">
        <f>'Field data and Waste 1'!L13</f>
        <v>2</v>
      </c>
      <c r="M13" s="60">
        <f>'Field data and Waste 1'!M13</f>
        <v>2</v>
      </c>
      <c r="N13" s="60">
        <f>'Field data and Waste 1'!N13</f>
        <v>3</v>
      </c>
      <c r="O13" s="60">
        <f>'Field data and Waste 1'!O13</f>
        <v>2</v>
      </c>
      <c r="P13" s="60">
        <f>'Field data and Waste 1'!P13</f>
        <v>3</v>
      </c>
      <c r="Q13" s="60">
        <f>'Field data and Waste 1'!Q13</f>
        <v>2</v>
      </c>
      <c r="R13" s="60">
        <f>'Field data and Waste 1'!R13</f>
        <v>2</v>
      </c>
      <c r="S13" s="60">
        <f>'Field data and Waste 1'!S13</f>
        <v>2</v>
      </c>
      <c r="T13" s="60">
        <f>'Field data and Waste 1'!T13</f>
        <v>2</v>
      </c>
      <c r="U13" s="60">
        <f>'Field data and Waste 1'!U13</f>
        <v>2</v>
      </c>
      <c r="V13" s="60">
        <f>'Field data and Waste 1'!V13</f>
        <v>3</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Maize- Silage (30% DM)</v>
      </c>
      <c r="K14" s="102" t="str">
        <f>'Field data and Waste 1'!K14</f>
        <v>Maize- Silage (30% DM)</v>
      </c>
      <c r="L14" s="102" t="str">
        <f>'Field data and Waste 1'!L14</f>
        <v>Maize- Silage (30% DM)</v>
      </c>
      <c r="M14" s="102" t="str">
        <f>'Field data and Waste 1'!M14</f>
        <v>Maize- Silage (30% DM)</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40</v>
      </c>
      <c r="K15" s="60">
        <f>'Field data and Waste 1'!K15</f>
        <v>40</v>
      </c>
      <c r="L15" s="60">
        <f>'Field data and Waste 1'!L15</f>
        <v>40</v>
      </c>
      <c r="M15" s="60">
        <f>'Field data and Waste 1'!M15</f>
        <v>40</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45.008986</v>
      </c>
      <c r="D18" s="16">
        <f>$D32</f>
        <v>45.008986</v>
      </c>
      <c r="E18" s="16">
        <f>$D33</f>
        <v>45.008986</v>
      </c>
      <c r="F18" s="16">
        <f>$D34</f>
        <v>45.008986</v>
      </c>
      <c r="G18" s="16">
        <f>$D35</f>
        <v>45.008986</v>
      </c>
      <c r="H18" s="16">
        <f>$D36</f>
        <v>45.008986</v>
      </c>
      <c r="I18" s="16">
        <f>$D37</f>
        <v>45.008986</v>
      </c>
      <c r="J18" s="16">
        <f>$D38</f>
        <v>45.008986</v>
      </c>
      <c r="K18" s="16">
        <f>$D39</f>
        <v>45.008986</v>
      </c>
      <c r="L18" s="16">
        <f>$D40</f>
        <v>45.008986</v>
      </c>
      <c r="M18" s="16">
        <f>$D41</f>
        <v>45.008986</v>
      </c>
      <c r="N18" s="16">
        <f>$D42</f>
        <v>45.008986</v>
      </c>
      <c r="O18" s="16">
        <f>$D43</f>
        <v>45.008986</v>
      </c>
      <c r="P18" s="16">
        <f>$D44</f>
        <v>45.008986</v>
      </c>
      <c r="Q18" s="16">
        <f>$D45</f>
        <v>45.008986</v>
      </c>
      <c r="R18" s="16">
        <f>$D46</f>
        <v>45.008986</v>
      </c>
      <c r="S18" s="16">
        <f>$D47</f>
        <v>45.008986</v>
      </c>
      <c r="T18" s="16">
        <f>$D48</f>
        <v>45.008986</v>
      </c>
      <c r="U18" s="16">
        <f>$D49</f>
        <v>45.008986</v>
      </c>
      <c r="V18" s="25">
        <f>$D50</f>
        <v>45.008986</v>
      </c>
      <c r="AD18" s="52" t="s">
        <v>147</v>
      </c>
      <c r="AE18" s="30">
        <v>16</v>
      </c>
      <c r="AI18" s="48" t="s">
        <v>106</v>
      </c>
      <c r="AJ18" s="49">
        <v>5.9</v>
      </c>
      <c r="AK18" s="50">
        <v>18</v>
      </c>
      <c r="AL18" s="51">
        <v>16</v>
      </c>
      <c r="AM18" s="11">
        <v>6.2</v>
      </c>
      <c r="AN18" s="11" t="s">
        <v>112</v>
      </c>
    </row>
    <row r="19" spans="1:40" ht="13" x14ac:dyDescent="0.25">
      <c r="A19" s="124" t="s">
        <v>90</v>
      </c>
      <c r="B19" s="125"/>
      <c r="C19" s="16">
        <f>C18-C17</f>
        <v>-19.591013999999994</v>
      </c>
      <c r="D19" s="16">
        <f t="shared" ref="D19:V19" si="1">D18-D17</f>
        <v>-19.591013999999994</v>
      </c>
      <c r="E19" s="16">
        <f t="shared" si="1"/>
        <v>-19.591013999999994</v>
      </c>
      <c r="F19" s="16">
        <f t="shared" si="1"/>
        <v>-19.591013999999994</v>
      </c>
      <c r="G19" s="16">
        <f t="shared" si="1"/>
        <v>-10.991014</v>
      </c>
      <c r="H19" s="16">
        <f t="shared" si="1"/>
        <v>-10.991014</v>
      </c>
      <c r="I19" s="16">
        <f t="shared" si="1"/>
        <v>-10.991014</v>
      </c>
      <c r="J19" s="16">
        <f t="shared" si="1"/>
        <v>-10.991014</v>
      </c>
      <c r="K19" s="16">
        <f t="shared" si="1"/>
        <v>-10.991014</v>
      </c>
      <c r="L19" s="16">
        <f t="shared" si="1"/>
        <v>-10.991014</v>
      </c>
      <c r="M19" s="16">
        <f t="shared" si="1"/>
        <v>-10.991014</v>
      </c>
      <c r="N19" s="16">
        <f t="shared" si="1"/>
        <v>-19.591013999999994</v>
      </c>
      <c r="O19" s="16">
        <f t="shared" si="1"/>
        <v>-19.591013999999994</v>
      </c>
      <c r="P19" s="16">
        <f t="shared" si="1"/>
        <v>-19.591013999999994</v>
      </c>
      <c r="Q19" s="16">
        <f t="shared" si="1"/>
        <v>-19.591013999999994</v>
      </c>
      <c r="R19" s="16">
        <f t="shared" si="1"/>
        <v>-19.591013999999994</v>
      </c>
      <c r="S19" s="16">
        <f t="shared" si="1"/>
        <v>-19.591013999999994</v>
      </c>
      <c r="T19" s="16">
        <f t="shared" si="1"/>
        <v>-19.591013999999994</v>
      </c>
      <c r="U19" s="16">
        <f t="shared" si="1"/>
        <v>-19.591013999999994</v>
      </c>
      <c r="V19" s="25">
        <f t="shared" si="1"/>
        <v>-19.591013999999994</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7.6457250000000014</v>
      </c>
      <c r="D22" s="16">
        <f>$E32</f>
        <v>7.6457250000000014</v>
      </c>
      <c r="E22" s="16">
        <f>$E33</f>
        <v>7.6457250000000014</v>
      </c>
      <c r="F22" s="16">
        <f>$E34</f>
        <v>7.6457250000000014</v>
      </c>
      <c r="G22" s="16">
        <f>$E35</f>
        <v>7.6457250000000014</v>
      </c>
      <c r="H22" s="16">
        <f>$E36</f>
        <v>7.6457250000000014</v>
      </c>
      <c r="I22" s="16">
        <f>$E37</f>
        <v>7.6457250000000014</v>
      </c>
      <c r="J22" s="16">
        <f>$E38</f>
        <v>7.6457250000000014</v>
      </c>
      <c r="K22" s="16">
        <f>$E39</f>
        <v>7.6457250000000014</v>
      </c>
      <c r="L22" s="16">
        <f>$E40</f>
        <v>7.6457250000000014</v>
      </c>
      <c r="M22" s="16">
        <f>$E41</f>
        <v>7.6457250000000014</v>
      </c>
      <c r="N22" s="16">
        <f>$E42</f>
        <v>7.6457250000000014</v>
      </c>
      <c r="O22" s="16">
        <f>$E43</f>
        <v>7.6457250000000014</v>
      </c>
      <c r="P22" s="16">
        <f>$E44</f>
        <v>7.6457250000000014</v>
      </c>
      <c r="Q22" s="16">
        <f>$E45</f>
        <v>7.6457250000000014</v>
      </c>
      <c r="R22" s="16">
        <f>$E46</f>
        <v>7.6457250000000014</v>
      </c>
      <c r="S22" s="16">
        <f>$E47</f>
        <v>7.6457250000000014</v>
      </c>
      <c r="T22" s="16">
        <f>$E48</f>
        <v>7.6457250000000014</v>
      </c>
      <c r="U22" s="16">
        <f>$E49</f>
        <v>7.6457250000000014</v>
      </c>
      <c r="V22" s="16">
        <f>$E50</f>
        <v>7.6457250000000014</v>
      </c>
      <c r="AI22" s="63" t="s">
        <v>102</v>
      </c>
      <c r="AJ22" s="64">
        <v>1.2</v>
      </c>
      <c r="AK22" s="65">
        <v>5</v>
      </c>
      <c r="AL22" s="29">
        <v>20</v>
      </c>
      <c r="AM22" s="11">
        <v>6.7</v>
      </c>
      <c r="AN22" s="11" t="s">
        <v>135</v>
      </c>
    </row>
    <row r="23" spans="1:40" ht="13" x14ac:dyDescent="0.25">
      <c r="A23" s="124" t="s">
        <v>92</v>
      </c>
      <c r="B23" s="125"/>
      <c r="C23" s="16">
        <f>C22-C21</f>
        <v>-220.354275</v>
      </c>
      <c r="D23" s="16">
        <f t="shared" ref="D23:V23" si="3">D22-D21</f>
        <v>-220.354275</v>
      </c>
      <c r="E23" s="16">
        <f t="shared" si="3"/>
        <v>-220.354275</v>
      </c>
      <c r="F23" s="16">
        <f t="shared" si="3"/>
        <v>-220.354275</v>
      </c>
      <c r="G23" s="16">
        <f t="shared" si="3"/>
        <v>-168.354275</v>
      </c>
      <c r="H23" s="16">
        <f t="shared" si="3"/>
        <v>-168.354275</v>
      </c>
      <c r="I23" s="16">
        <f t="shared" si="3"/>
        <v>-168.354275</v>
      </c>
      <c r="J23" s="16">
        <f t="shared" si="3"/>
        <v>-168.354275</v>
      </c>
      <c r="K23" s="16">
        <f t="shared" si="3"/>
        <v>-168.354275</v>
      </c>
      <c r="L23" s="16">
        <f t="shared" si="3"/>
        <v>-168.354275</v>
      </c>
      <c r="M23" s="16">
        <f t="shared" si="3"/>
        <v>-168.354275</v>
      </c>
      <c r="N23" s="16">
        <f t="shared" si="3"/>
        <v>-220.354275</v>
      </c>
      <c r="O23" s="16">
        <f t="shared" si="3"/>
        <v>-220.354275</v>
      </c>
      <c r="P23" s="16">
        <f t="shared" si="3"/>
        <v>-220.354275</v>
      </c>
      <c r="Q23" s="16">
        <f t="shared" si="3"/>
        <v>-220.354275</v>
      </c>
      <c r="R23" s="16">
        <f t="shared" si="3"/>
        <v>-220.354275</v>
      </c>
      <c r="S23" s="16">
        <f t="shared" si="3"/>
        <v>-220.354275</v>
      </c>
      <c r="T23" s="16">
        <f t="shared" si="3"/>
        <v>-220.354275</v>
      </c>
      <c r="U23" s="16">
        <f t="shared" si="3"/>
        <v>-220.354275</v>
      </c>
      <c r="V23" s="16">
        <f t="shared" si="3"/>
        <v>-220.354275</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94</v>
      </c>
      <c r="C31" s="77">
        <f>IF(C$27="%w/w SAR",((C$28*10)*$B31),IF(C$27="%w/w DM",(((C$28*10)*($B$28/100))*$B31),IF(C$27="kg/t SAR",(C$28*$B31),IF(C$27="kg/t DM",((C$28*($B$28/100))*$B31),IF(C$27="mg/kg SAR",((C$28*0.001)*$B31),IF(C$27="mg/kg DM",(((C$28*0.001)*($B$28/100))*$B31),0))))))</f>
        <v>65.800000000000011</v>
      </c>
      <c r="D31" s="77">
        <f>(IF(D$27="%w/w SAR",((D$28*10)*$B31),IF(D$27="%w/w DM",(((D$28*10)*($B$28/100))*$B31),IF(D$27="kg/t SAR",(D$28*$B31),IF(D$27="kg/t DM",((D$28*($B$28/100))*$B31),IF(D$27="mg/kg SAR",((D$28*0.001)*$B31),IF(D$27="mg/kg DM",(((D$28*0.001)*($B$28/100))*$B31),"0")))))))*2.291</f>
        <v>45.008986</v>
      </c>
      <c r="E31" s="77">
        <f>(IF(E$27="%w/w SAR",((E$28*10)*$B31),IF(E$27="%w/w DM",(((E$28*10)*($B$28/100))*$B31),IF(E$27="kg/t SAR",(E$28*$B31),IF(E$27="kg/t DM",((E$28*($B$28/100))*$B31),IF(E$27="mg/kg SAR",((E$28*0.001)*$B31),IF(E$27="mg/kg DM",(((E$28*0.001)*($B$28/100))*$B31),"0")))))))*1.205</f>
        <v>7.6457250000000014</v>
      </c>
      <c r="F31" s="77">
        <f>(IF(F$27="%w/w SAR",((F$28*10)*$B31),IF(F$27="%w/w DM",(((F$28*10)*($B$28/100))*$B31),IF(F$27="kg/t SAR",(F$28*$B31),IF(F$27="kg/t DM",((F$28*($B$28/100))*$B31),IF(F$27="mg/kg SAR",((F$28*0.001)*$B31),IF(F$27="mg/kg DM",(((F$28*0.001)*($B$28/100))*$B31),"0")))))))*1.658</f>
        <v>3.9430556000000001</v>
      </c>
      <c r="G31" s="77">
        <f t="shared" ref="G31:P46" si="5">IF(G$27="%w/w SAR",((G$28*10)*$B31),IF(G$27="%w/w DM",(((G$28*10)*($B$28/100))*$B31),IF(G$27="kg/t SAR",(G$28*$B31),IF(G$27="kg/t DM",((G$28*($B$28/100))*$B31),IF(G$27="mg/kg SAR",((G$28*0.001)*$B31),IF(G$27="mg/kg DM",(((G$28*0.001)*($B$28/100))*$B31),0))))))</f>
        <v>4.4179999999999997E-2</v>
      </c>
      <c r="H31" s="77">
        <f t="shared" si="5"/>
        <v>0.66645999999999994</v>
      </c>
      <c r="I31" s="77">
        <f t="shared" si="5"/>
        <v>4.7E-2</v>
      </c>
      <c r="J31" s="77">
        <f t="shared" si="5"/>
        <v>9.4000000000000008E-4</v>
      </c>
      <c r="K31" s="77">
        <f t="shared" si="5"/>
        <v>4.7000000000000002E-3</v>
      </c>
      <c r="L31" s="77">
        <f t="shared" si="5"/>
        <v>2.162E-2</v>
      </c>
      <c r="M31" s="77">
        <f t="shared" si="5"/>
        <v>0.188</v>
      </c>
      <c r="N31" s="77">
        <f t="shared" si="5"/>
        <v>0</v>
      </c>
      <c r="O31" s="77">
        <f t="shared" si="5"/>
        <v>0</v>
      </c>
      <c r="P31" s="77">
        <f t="shared" si="5"/>
        <v>264.98599999999999</v>
      </c>
      <c r="Q31" s="77">
        <f>(IF(Q$27="%w/w SAR",((Q$28*10)*$B31),IF(Q$27="%w/w DM",(((Q$28*10)*($B$28/100))*$B31),IF(Q$27="kg/t SAR",(Q$28*$B31),IF(Q$27="kg/t DM",((Q$28*($B$28/100))*$B31),IF(Q$27="mg/kg SAR",((Q$28*0.001)*$B31),IF(Q$27="mg/kg DM",(((Q$28*0.001)*($B$28/100))*$B31),0)))))))*2.5</f>
        <v>299.625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94</v>
      </c>
      <c r="C32" s="77">
        <f t="shared" ref="C32:C50" si="6">IF(C$27="%w/w SAR",((C$28*10)*$B32),IF(C$27="%w/w DM",(((C$28*10)*($B$28/100))*$B32),IF(C$27="kg/t SAR",(C$28*$B32),IF(C$27="kg/t DM",((C$28*($B$28/100))*$B32),IF(C$27="mg/kg SAR",((C$28*0.001)*$B32),IF(C$27="mg/kg DM",(((C$28*0.001)*($B$28/100))*$B32),0))))))</f>
        <v>65.800000000000011</v>
      </c>
      <c r="D32" s="77">
        <f t="shared" ref="D32:D50" si="7">(IF(D$27="%w/w SAR",((D$28*10)*$B32),IF(D$27="%w/w DM",(((D$28*10)*($B$28/100))*$B32),IF(D$27="kg/t SAR",(D$28*$B32),IF(D$27="kg/t DM",((D$28*($B$28/100))*$B32),IF(D$27="mg/kg SAR",((D$28*0.001)*$B32),IF(D$27="mg/kg DM",(((D$28*0.001)*($B$28/100))*$B32),"0")))))))*2.291</f>
        <v>45.008986</v>
      </c>
      <c r="E32" s="77">
        <f t="shared" ref="E32:E50" si="8">(IF(E$27="%w/w SAR",((E$28*10)*$B32),IF(E$27="%w/w DM",(((E$28*10)*($B$28/100))*$B32),IF(E$27="kg/t SAR",(E$28*$B32),IF(E$27="kg/t DM",((E$28*($B$28/100))*$B32),IF(E$27="mg/kg SAR",((E$28*0.001)*$B32),IF(E$27="mg/kg DM",(((E$28*0.001)*($B$28/100))*$B32),"0")))))))*1.205</f>
        <v>7.6457250000000014</v>
      </c>
      <c r="F32" s="77">
        <f t="shared" ref="F32:F50" si="9">(IF(F$27="%w/w SAR",((F$28*10)*$B32),IF(F$27="%w/w DM",(((F$28*10)*($B$28/100))*$B32),IF(F$27="kg/t SAR",(F$28*$B32),IF(F$27="kg/t DM",((F$28*($B$28/100))*$B32),IF(F$27="mg/kg SAR",((F$28*0.001)*$B32),IF(F$27="mg/kg DM",(((F$28*0.001)*($B$28/100))*$B32),"0")))))))*1.658</f>
        <v>3.9430556000000001</v>
      </c>
      <c r="G32" s="77">
        <f t="shared" si="5"/>
        <v>4.4179999999999997E-2</v>
      </c>
      <c r="H32" s="77">
        <f t="shared" si="5"/>
        <v>0.66645999999999994</v>
      </c>
      <c r="I32" s="77">
        <f t="shared" si="5"/>
        <v>4.7E-2</v>
      </c>
      <c r="J32" s="77">
        <f t="shared" si="5"/>
        <v>9.4000000000000008E-4</v>
      </c>
      <c r="K32" s="77">
        <f t="shared" si="5"/>
        <v>4.7000000000000002E-3</v>
      </c>
      <c r="L32" s="77">
        <f t="shared" si="5"/>
        <v>2.162E-2</v>
      </c>
      <c r="M32" s="77">
        <f t="shared" si="5"/>
        <v>0.188</v>
      </c>
      <c r="N32" s="77">
        <f t="shared" si="5"/>
        <v>0</v>
      </c>
      <c r="O32" s="77">
        <f t="shared" si="5"/>
        <v>0</v>
      </c>
      <c r="P32" s="77">
        <f t="shared" si="5"/>
        <v>264.98599999999999</v>
      </c>
      <c r="Q32" s="77">
        <f t="shared" ref="Q32:Q50" si="10">(IF(Q$27="%w/w SAR",((Q$28*10)*$B32),IF(Q$27="%w/w DM",(((Q$28*10)*($B$28/100))*$B32),IF(Q$27="kg/t SAR",(Q$28*$B32),IF(Q$27="kg/t DM",((Q$28*($B$28/100))*$B32),IF(Q$27="mg/kg SAR",((Q$28*0.001)*$B32),IF(Q$27="mg/kg DM",(((Q$28*0.001)*($B$28/100))*$B32),0)))))))*2.5</f>
        <v>299.625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94</v>
      </c>
      <c r="C33" s="77">
        <f t="shared" si="6"/>
        <v>65.800000000000011</v>
      </c>
      <c r="D33" s="77">
        <f t="shared" si="7"/>
        <v>45.008986</v>
      </c>
      <c r="E33" s="77">
        <f t="shared" si="8"/>
        <v>7.6457250000000014</v>
      </c>
      <c r="F33" s="77">
        <f t="shared" si="9"/>
        <v>3.9430556000000001</v>
      </c>
      <c r="G33" s="77">
        <f t="shared" si="5"/>
        <v>4.4179999999999997E-2</v>
      </c>
      <c r="H33" s="77">
        <f t="shared" si="5"/>
        <v>0.66645999999999994</v>
      </c>
      <c r="I33" s="77">
        <f t="shared" si="5"/>
        <v>4.7E-2</v>
      </c>
      <c r="J33" s="77">
        <f t="shared" si="5"/>
        <v>9.4000000000000008E-4</v>
      </c>
      <c r="K33" s="77">
        <f t="shared" si="5"/>
        <v>4.7000000000000002E-3</v>
      </c>
      <c r="L33" s="77">
        <f t="shared" si="5"/>
        <v>2.162E-2</v>
      </c>
      <c r="M33" s="77">
        <f t="shared" si="5"/>
        <v>0.188</v>
      </c>
      <c r="N33" s="77">
        <f t="shared" si="5"/>
        <v>0</v>
      </c>
      <c r="O33" s="77">
        <f t="shared" si="5"/>
        <v>0</v>
      </c>
      <c r="P33" s="77">
        <f t="shared" si="5"/>
        <v>264.98599999999999</v>
      </c>
      <c r="Q33" s="77">
        <f t="shared" si="10"/>
        <v>299.625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v>94</v>
      </c>
      <c r="C34" s="77">
        <f t="shared" si="6"/>
        <v>65.800000000000011</v>
      </c>
      <c r="D34" s="77">
        <f t="shared" si="7"/>
        <v>45.008986</v>
      </c>
      <c r="E34" s="77">
        <f t="shared" si="8"/>
        <v>7.6457250000000014</v>
      </c>
      <c r="F34" s="77">
        <f t="shared" si="9"/>
        <v>3.9430556000000001</v>
      </c>
      <c r="G34" s="77">
        <f t="shared" si="5"/>
        <v>4.4179999999999997E-2</v>
      </c>
      <c r="H34" s="77">
        <f t="shared" si="5"/>
        <v>0.66645999999999994</v>
      </c>
      <c r="I34" s="77">
        <f t="shared" si="5"/>
        <v>4.7E-2</v>
      </c>
      <c r="J34" s="77">
        <f t="shared" si="5"/>
        <v>9.4000000000000008E-4</v>
      </c>
      <c r="K34" s="77">
        <f t="shared" si="5"/>
        <v>4.7000000000000002E-3</v>
      </c>
      <c r="L34" s="77">
        <f t="shared" si="5"/>
        <v>2.162E-2</v>
      </c>
      <c r="M34" s="77">
        <f t="shared" si="5"/>
        <v>0.188</v>
      </c>
      <c r="N34" s="77">
        <f t="shared" si="5"/>
        <v>0</v>
      </c>
      <c r="O34" s="77">
        <f t="shared" si="5"/>
        <v>0</v>
      </c>
      <c r="P34" s="77">
        <f t="shared" si="5"/>
        <v>264.98599999999999</v>
      </c>
      <c r="Q34" s="77">
        <f t="shared" si="10"/>
        <v>299.625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94</v>
      </c>
      <c r="C35" s="77">
        <f t="shared" si="6"/>
        <v>65.800000000000011</v>
      </c>
      <c r="D35" s="77">
        <f t="shared" si="7"/>
        <v>45.008986</v>
      </c>
      <c r="E35" s="77">
        <f t="shared" si="8"/>
        <v>7.6457250000000014</v>
      </c>
      <c r="F35" s="77">
        <f t="shared" si="9"/>
        <v>3.9430556000000001</v>
      </c>
      <c r="G35" s="77">
        <f t="shared" si="5"/>
        <v>4.4179999999999997E-2</v>
      </c>
      <c r="H35" s="77">
        <f t="shared" si="5"/>
        <v>0.66645999999999994</v>
      </c>
      <c r="I35" s="77">
        <f t="shared" si="5"/>
        <v>4.7E-2</v>
      </c>
      <c r="J35" s="77">
        <f t="shared" si="5"/>
        <v>9.4000000000000008E-4</v>
      </c>
      <c r="K35" s="77">
        <f t="shared" si="5"/>
        <v>4.7000000000000002E-3</v>
      </c>
      <c r="L35" s="77">
        <f t="shared" si="5"/>
        <v>2.162E-2</v>
      </c>
      <c r="M35" s="77">
        <f t="shared" si="5"/>
        <v>0.188</v>
      </c>
      <c r="N35" s="77">
        <f t="shared" si="5"/>
        <v>0</v>
      </c>
      <c r="O35" s="77">
        <f t="shared" si="5"/>
        <v>0</v>
      </c>
      <c r="P35" s="77">
        <f t="shared" si="5"/>
        <v>264.98599999999999</v>
      </c>
      <c r="Q35" s="77">
        <f t="shared" si="10"/>
        <v>299.625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94</v>
      </c>
      <c r="C36" s="77">
        <f t="shared" si="6"/>
        <v>65.800000000000011</v>
      </c>
      <c r="D36" s="77">
        <f t="shared" si="7"/>
        <v>45.008986</v>
      </c>
      <c r="E36" s="77">
        <f t="shared" si="8"/>
        <v>7.6457250000000014</v>
      </c>
      <c r="F36" s="77">
        <f t="shared" si="9"/>
        <v>3.9430556000000001</v>
      </c>
      <c r="G36" s="77">
        <f t="shared" si="5"/>
        <v>4.4179999999999997E-2</v>
      </c>
      <c r="H36" s="77">
        <f t="shared" si="5"/>
        <v>0.66645999999999994</v>
      </c>
      <c r="I36" s="77">
        <f t="shared" si="5"/>
        <v>4.7E-2</v>
      </c>
      <c r="J36" s="77">
        <f t="shared" si="5"/>
        <v>9.4000000000000008E-4</v>
      </c>
      <c r="K36" s="77">
        <f t="shared" si="5"/>
        <v>4.7000000000000002E-3</v>
      </c>
      <c r="L36" s="77">
        <f t="shared" si="5"/>
        <v>2.162E-2</v>
      </c>
      <c r="M36" s="77">
        <f t="shared" si="5"/>
        <v>0.188</v>
      </c>
      <c r="N36" s="77">
        <f t="shared" si="5"/>
        <v>0</v>
      </c>
      <c r="O36" s="77">
        <f t="shared" si="5"/>
        <v>0</v>
      </c>
      <c r="P36" s="77">
        <f t="shared" si="5"/>
        <v>264.98599999999999</v>
      </c>
      <c r="Q36" s="77">
        <f t="shared" si="10"/>
        <v>299.625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94</v>
      </c>
      <c r="C37" s="77">
        <f t="shared" si="6"/>
        <v>65.800000000000011</v>
      </c>
      <c r="D37" s="77">
        <f t="shared" si="7"/>
        <v>45.008986</v>
      </c>
      <c r="E37" s="77">
        <f t="shared" si="8"/>
        <v>7.6457250000000014</v>
      </c>
      <c r="F37" s="77">
        <f t="shared" si="9"/>
        <v>3.9430556000000001</v>
      </c>
      <c r="G37" s="77">
        <f t="shared" si="5"/>
        <v>4.4179999999999997E-2</v>
      </c>
      <c r="H37" s="77">
        <f t="shared" si="5"/>
        <v>0.66645999999999994</v>
      </c>
      <c r="I37" s="77">
        <f t="shared" si="5"/>
        <v>4.7E-2</v>
      </c>
      <c r="J37" s="77">
        <f t="shared" si="5"/>
        <v>9.4000000000000008E-4</v>
      </c>
      <c r="K37" s="77">
        <f t="shared" si="5"/>
        <v>4.7000000000000002E-3</v>
      </c>
      <c r="L37" s="77">
        <f t="shared" si="5"/>
        <v>2.162E-2</v>
      </c>
      <c r="M37" s="77">
        <f t="shared" si="5"/>
        <v>0.188</v>
      </c>
      <c r="N37" s="77">
        <f t="shared" si="5"/>
        <v>0</v>
      </c>
      <c r="O37" s="77">
        <f t="shared" si="5"/>
        <v>0</v>
      </c>
      <c r="P37" s="77">
        <f t="shared" si="5"/>
        <v>264.98599999999999</v>
      </c>
      <c r="Q37" s="77">
        <f t="shared" si="10"/>
        <v>299.625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94</v>
      </c>
      <c r="C38" s="77">
        <f t="shared" si="6"/>
        <v>65.800000000000011</v>
      </c>
      <c r="D38" s="77">
        <f t="shared" si="7"/>
        <v>45.008986</v>
      </c>
      <c r="E38" s="77">
        <f t="shared" si="8"/>
        <v>7.6457250000000014</v>
      </c>
      <c r="F38" s="77">
        <f t="shared" si="9"/>
        <v>3.9430556000000001</v>
      </c>
      <c r="G38" s="77">
        <f t="shared" si="5"/>
        <v>4.4179999999999997E-2</v>
      </c>
      <c r="H38" s="77">
        <f t="shared" si="5"/>
        <v>0.66645999999999994</v>
      </c>
      <c r="I38" s="77">
        <f t="shared" si="5"/>
        <v>4.7E-2</v>
      </c>
      <c r="J38" s="77">
        <f t="shared" si="5"/>
        <v>9.4000000000000008E-4</v>
      </c>
      <c r="K38" s="77">
        <f t="shared" si="5"/>
        <v>4.7000000000000002E-3</v>
      </c>
      <c r="L38" s="77">
        <f t="shared" si="5"/>
        <v>2.162E-2</v>
      </c>
      <c r="M38" s="77">
        <f t="shared" si="5"/>
        <v>0.188</v>
      </c>
      <c r="N38" s="77">
        <f t="shared" si="5"/>
        <v>0</v>
      </c>
      <c r="O38" s="77">
        <f t="shared" si="5"/>
        <v>0</v>
      </c>
      <c r="P38" s="77">
        <f t="shared" si="5"/>
        <v>264.98599999999999</v>
      </c>
      <c r="Q38" s="77">
        <f t="shared" si="10"/>
        <v>299.625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94</v>
      </c>
      <c r="C39" s="77">
        <f t="shared" si="6"/>
        <v>65.800000000000011</v>
      </c>
      <c r="D39" s="77">
        <f t="shared" si="7"/>
        <v>45.008986</v>
      </c>
      <c r="E39" s="77">
        <f t="shared" si="8"/>
        <v>7.6457250000000014</v>
      </c>
      <c r="F39" s="77">
        <f t="shared" si="9"/>
        <v>3.9430556000000001</v>
      </c>
      <c r="G39" s="77">
        <f t="shared" si="5"/>
        <v>4.4179999999999997E-2</v>
      </c>
      <c r="H39" s="77">
        <f t="shared" si="5"/>
        <v>0.66645999999999994</v>
      </c>
      <c r="I39" s="77">
        <f t="shared" si="5"/>
        <v>4.7E-2</v>
      </c>
      <c r="J39" s="77">
        <f t="shared" si="5"/>
        <v>9.4000000000000008E-4</v>
      </c>
      <c r="K39" s="77">
        <f t="shared" si="5"/>
        <v>4.7000000000000002E-3</v>
      </c>
      <c r="L39" s="77">
        <f t="shared" si="5"/>
        <v>2.162E-2</v>
      </c>
      <c r="M39" s="77">
        <f t="shared" si="5"/>
        <v>0.188</v>
      </c>
      <c r="N39" s="77">
        <f t="shared" si="5"/>
        <v>0</v>
      </c>
      <c r="O39" s="77">
        <f t="shared" si="5"/>
        <v>0</v>
      </c>
      <c r="P39" s="77">
        <f t="shared" si="5"/>
        <v>264.98599999999999</v>
      </c>
      <c r="Q39" s="77">
        <f t="shared" si="10"/>
        <v>299.625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94</v>
      </c>
      <c r="C40" s="77">
        <f t="shared" si="6"/>
        <v>65.800000000000011</v>
      </c>
      <c r="D40" s="77">
        <f t="shared" si="7"/>
        <v>45.008986</v>
      </c>
      <c r="E40" s="77">
        <f t="shared" si="8"/>
        <v>7.6457250000000014</v>
      </c>
      <c r="F40" s="77">
        <f t="shared" si="9"/>
        <v>3.9430556000000001</v>
      </c>
      <c r="G40" s="77">
        <f t="shared" si="5"/>
        <v>4.4179999999999997E-2</v>
      </c>
      <c r="H40" s="77">
        <f t="shared" si="5"/>
        <v>0.66645999999999994</v>
      </c>
      <c r="I40" s="77">
        <f t="shared" si="5"/>
        <v>4.7E-2</v>
      </c>
      <c r="J40" s="77">
        <f t="shared" si="5"/>
        <v>9.4000000000000008E-4</v>
      </c>
      <c r="K40" s="77">
        <f t="shared" si="5"/>
        <v>4.7000000000000002E-3</v>
      </c>
      <c r="L40" s="77">
        <f t="shared" si="5"/>
        <v>2.162E-2</v>
      </c>
      <c r="M40" s="77">
        <f t="shared" si="5"/>
        <v>0.188</v>
      </c>
      <c r="N40" s="77">
        <f t="shared" si="5"/>
        <v>0</v>
      </c>
      <c r="O40" s="77">
        <f t="shared" si="5"/>
        <v>0</v>
      </c>
      <c r="P40" s="77">
        <f t="shared" si="5"/>
        <v>264.98599999999999</v>
      </c>
      <c r="Q40" s="77">
        <f t="shared" si="10"/>
        <v>299.625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94</v>
      </c>
      <c r="C41" s="77">
        <f t="shared" si="6"/>
        <v>65.800000000000011</v>
      </c>
      <c r="D41" s="77">
        <f t="shared" si="7"/>
        <v>45.008986</v>
      </c>
      <c r="E41" s="77">
        <f t="shared" si="8"/>
        <v>7.6457250000000014</v>
      </c>
      <c r="F41" s="77">
        <f t="shared" si="9"/>
        <v>3.9430556000000001</v>
      </c>
      <c r="G41" s="77">
        <f t="shared" si="5"/>
        <v>4.4179999999999997E-2</v>
      </c>
      <c r="H41" s="77">
        <f t="shared" si="5"/>
        <v>0.66645999999999994</v>
      </c>
      <c r="I41" s="77">
        <f t="shared" si="5"/>
        <v>4.7E-2</v>
      </c>
      <c r="J41" s="77">
        <f t="shared" si="5"/>
        <v>9.4000000000000008E-4</v>
      </c>
      <c r="K41" s="77">
        <f t="shared" si="5"/>
        <v>4.7000000000000002E-3</v>
      </c>
      <c r="L41" s="77">
        <f t="shared" si="5"/>
        <v>2.162E-2</v>
      </c>
      <c r="M41" s="77">
        <f t="shared" si="5"/>
        <v>0.188</v>
      </c>
      <c r="N41" s="77">
        <f t="shared" si="5"/>
        <v>0</v>
      </c>
      <c r="O41" s="77">
        <f t="shared" si="5"/>
        <v>0</v>
      </c>
      <c r="P41" s="77">
        <f t="shared" si="5"/>
        <v>264.98599999999999</v>
      </c>
      <c r="Q41" s="77">
        <f t="shared" si="10"/>
        <v>299.625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94</v>
      </c>
      <c r="C42" s="77">
        <f t="shared" si="6"/>
        <v>65.800000000000011</v>
      </c>
      <c r="D42" s="77">
        <f t="shared" si="7"/>
        <v>45.008986</v>
      </c>
      <c r="E42" s="77">
        <f t="shared" si="8"/>
        <v>7.6457250000000014</v>
      </c>
      <c r="F42" s="77">
        <f t="shared" si="9"/>
        <v>3.9430556000000001</v>
      </c>
      <c r="G42" s="77">
        <f t="shared" si="5"/>
        <v>4.4179999999999997E-2</v>
      </c>
      <c r="H42" s="77">
        <f t="shared" si="5"/>
        <v>0.66645999999999994</v>
      </c>
      <c r="I42" s="77">
        <f t="shared" si="5"/>
        <v>4.7E-2</v>
      </c>
      <c r="J42" s="77">
        <f t="shared" si="5"/>
        <v>9.4000000000000008E-4</v>
      </c>
      <c r="K42" s="77">
        <f t="shared" si="5"/>
        <v>4.7000000000000002E-3</v>
      </c>
      <c r="L42" s="77">
        <f t="shared" si="5"/>
        <v>2.162E-2</v>
      </c>
      <c r="M42" s="77">
        <f t="shared" si="5"/>
        <v>0.188</v>
      </c>
      <c r="N42" s="77">
        <f t="shared" si="5"/>
        <v>0</v>
      </c>
      <c r="O42" s="77">
        <f t="shared" si="5"/>
        <v>0</v>
      </c>
      <c r="P42" s="77">
        <f t="shared" si="5"/>
        <v>264.98599999999999</v>
      </c>
      <c r="Q42" s="77">
        <f t="shared" si="10"/>
        <v>299.625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94</v>
      </c>
      <c r="C43" s="77">
        <f t="shared" si="6"/>
        <v>65.800000000000011</v>
      </c>
      <c r="D43" s="77">
        <f t="shared" si="7"/>
        <v>45.008986</v>
      </c>
      <c r="E43" s="77">
        <f t="shared" si="8"/>
        <v>7.6457250000000014</v>
      </c>
      <c r="F43" s="77">
        <f t="shared" si="9"/>
        <v>3.9430556000000001</v>
      </c>
      <c r="G43" s="77">
        <f t="shared" si="5"/>
        <v>4.4179999999999997E-2</v>
      </c>
      <c r="H43" s="77">
        <f t="shared" si="5"/>
        <v>0.66645999999999994</v>
      </c>
      <c r="I43" s="77">
        <f t="shared" si="5"/>
        <v>4.7E-2</v>
      </c>
      <c r="J43" s="77">
        <f t="shared" si="5"/>
        <v>9.4000000000000008E-4</v>
      </c>
      <c r="K43" s="77">
        <f t="shared" si="5"/>
        <v>4.7000000000000002E-3</v>
      </c>
      <c r="L43" s="77">
        <f t="shared" si="5"/>
        <v>2.162E-2</v>
      </c>
      <c r="M43" s="77">
        <f t="shared" si="5"/>
        <v>0.188</v>
      </c>
      <c r="N43" s="77">
        <f t="shared" si="5"/>
        <v>0</v>
      </c>
      <c r="O43" s="77">
        <f t="shared" si="5"/>
        <v>0</v>
      </c>
      <c r="P43" s="77">
        <f t="shared" si="5"/>
        <v>264.98599999999999</v>
      </c>
      <c r="Q43" s="77">
        <f t="shared" si="10"/>
        <v>299.625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94</v>
      </c>
      <c r="C44" s="77">
        <f t="shared" si="6"/>
        <v>65.800000000000011</v>
      </c>
      <c r="D44" s="77">
        <f t="shared" si="7"/>
        <v>45.008986</v>
      </c>
      <c r="E44" s="77">
        <f t="shared" si="8"/>
        <v>7.6457250000000014</v>
      </c>
      <c r="F44" s="77">
        <f t="shared" si="9"/>
        <v>3.9430556000000001</v>
      </c>
      <c r="G44" s="77">
        <f t="shared" si="5"/>
        <v>4.4179999999999997E-2</v>
      </c>
      <c r="H44" s="77">
        <f t="shared" si="5"/>
        <v>0.66645999999999994</v>
      </c>
      <c r="I44" s="77">
        <f t="shared" si="5"/>
        <v>4.7E-2</v>
      </c>
      <c r="J44" s="77">
        <f t="shared" si="5"/>
        <v>9.4000000000000008E-4</v>
      </c>
      <c r="K44" s="77">
        <f t="shared" si="5"/>
        <v>4.7000000000000002E-3</v>
      </c>
      <c r="L44" s="77">
        <f t="shared" si="5"/>
        <v>2.162E-2</v>
      </c>
      <c r="M44" s="77">
        <f t="shared" si="5"/>
        <v>0.188</v>
      </c>
      <c r="N44" s="77">
        <f t="shared" si="5"/>
        <v>0</v>
      </c>
      <c r="O44" s="77">
        <f t="shared" si="5"/>
        <v>0</v>
      </c>
      <c r="P44" s="77">
        <f t="shared" si="5"/>
        <v>264.98599999999999</v>
      </c>
      <c r="Q44" s="77">
        <f t="shared" si="10"/>
        <v>299.625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94</v>
      </c>
      <c r="C45" s="77">
        <f t="shared" si="6"/>
        <v>65.800000000000011</v>
      </c>
      <c r="D45" s="77">
        <f t="shared" si="7"/>
        <v>45.008986</v>
      </c>
      <c r="E45" s="77">
        <f t="shared" si="8"/>
        <v>7.6457250000000014</v>
      </c>
      <c r="F45" s="77">
        <f t="shared" si="9"/>
        <v>3.9430556000000001</v>
      </c>
      <c r="G45" s="77">
        <f t="shared" si="5"/>
        <v>4.4179999999999997E-2</v>
      </c>
      <c r="H45" s="77">
        <f t="shared" si="5"/>
        <v>0.66645999999999994</v>
      </c>
      <c r="I45" s="77">
        <f t="shared" si="5"/>
        <v>4.7E-2</v>
      </c>
      <c r="J45" s="77">
        <f t="shared" si="5"/>
        <v>9.4000000000000008E-4</v>
      </c>
      <c r="K45" s="77">
        <f t="shared" si="5"/>
        <v>4.7000000000000002E-3</v>
      </c>
      <c r="L45" s="77">
        <f t="shared" si="5"/>
        <v>2.162E-2</v>
      </c>
      <c r="M45" s="77">
        <f t="shared" si="5"/>
        <v>0.188</v>
      </c>
      <c r="N45" s="77">
        <f t="shared" si="5"/>
        <v>0</v>
      </c>
      <c r="O45" s="77">
        <f t="shared" si="5"/>
        <v>0</v>
      </c>
      <c r="P45" s="77">
        <f t="shared" si="5"/>
        <v>264.98599999999999</v>
      </c>
      <c r="Q45" s="77">
        <f t="shared" si="10"/>
        <v>299.625</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94</v>
      </c>
      <c r="C46" s="77">
        <f t="shared" si="6"/>
        <v>65.800000000000011</v>
      </c>
      <c r="D46" s="77">
        <f t="shared" si="7"/>
        <v>45.008986</v>
      </c>
      <c r="E46" s="77">
        <f t="shared" si="8"/>
        <v>7.6457250000000014</v>
      </c>
      <c r="F46" s="77">
        <f t="shared" si="9"/>
        <v>3.9430556000000001</v>
      </c>
      <c r="G46" s="77">
        <f t="shared" si="5"/>
        <v>4.4179999999999997E-2</v>
      </c>
      <c r="H46" s="77">
        <f t="shared" si="5"/>
        <v>0.66645999999999994</v>
      </c>
      <c r="I46" s="77">
        <f t="shared" si="5"/>
        <v>4.7E-2</v>
      </c>
      <c r="J46" s="77">
        <f t="shared" si="5"/>
        <v>9.4000000000000008E-4</v>
      </c>
      <c r="K46" s="77">
        <f t="shared" si="5"/>
        <v>4.7000000000000002E-3</v>
      </c>
      <c r="L46" s="77">
        <f t="shared" si="5"/>
        <v>2.162E-2</v>
      </c>
      <c r="M46" s="77">
        <f t="shared" si="5"/>
        <v>0.188</v>
      </c>
      <c r="N46" s="77">
        <f t="shared" si="5"/>
        <v>0</v>
      </c>
      <c r="O46" s="77">
        <f t="shared" si="5"/>
        <v>0</v>
      </c>
      <c r="P46" s="77">
        <f t="shared" si="5"/>
        <v>264.98599999999999</v>
      </c>
      <c r="Q46" s="77">
        <f t="shared" si="10"/>
        <v>299.625</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94</v>
      </c>
      <c r="C47" s="77">
        <f t="shared" si="6"/>
        <v>65.800000000000011</v>
      </c>
      <c r="D47" s="77">
        <f t="shared" si="7"/>
        <v>45.008986</v>
      </c>
      <c r="E47" s="77">
        <f t="shared" si="8"/>
        <v>7.6457250000000014</v>
      </c>
      <c r="F47" s="77">
        <f t="shared" si="9"/>
        <v>3.9430556000000001</v>
      </c>
      <c r="G47" s="77">
        <f t="shared" ref="G47:P50" si="12">IF(G$27="%w/w SAR",((G$28*10)*$B47),IF(G$27="%w/w DM",(((G$28*10)*($B$28/100))*$B47),IF(G$27="kg/t SAR",(G$28*$B47),IF(G$27="kg/t DM",((G$28*($B$28/100))*$B47),IF(G$27="mg/kg SAR",((G$28*0.001)*$B47),IF(G$27="mg/kg DM",(((G$28*0.001)*($B$28/100))*$B47),0))))))</f>
        <v>4.4179999999999997E-2</v>
      </c>
      <c r="H47" s="77">
        <f t="shared" si="12"/>
        <v>0.66645999999999994</v>
      </c>
      <c r="I47" s="77">
        <f t="shared" si="12"/>
        <v>4.7E-2</v>
      </c>
      <c r="J47" s="77">
        <f t="shared" si="12"/>
        <v>9.4000000000000008E-4</v>
      </c>
      <c r="K47" s="77">
        <f t="shared" si="12"/>
        <v>4.7000000000000002E-3</v>
      </c>
      <c r="L47" s="77">
        <f t="shared" si="12"/>
        <v>2.162E-2</v>
      </c>
      <c r="M47" s="77">
        <f t="shared" si="12"/>
        <v>0.188</v>
      </c>
      <c r="N47" s="77">
        <f t="shared" si="12"/>
        <v>0</v>
      </c>
      <c r="O47" s="77">
        <f t="shared" si="12"/>
        <v>0</v>
      </c>
      <c r="P47" s="77">
        <f t="shared" si="12"/>
        <v>264.98599999999999</v>
      </c>
      <c r="Q47" s="77">
        <f t="shared" si="10"/>
        <v>299.625</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94</v>
      </c>
      <c r="C48" s="77">
        <f t="shared" si="6"/>
        <v>65.800000000000011</v>
      </c>
      <c r="D48" s="77">
        <f t="shared" si="7"/>
        <v>45.008986</v>
      </c>
      <c r="E48" s="77">
        <f t="shared" si="8"/>
        <v>7.6457250000000014</v>
      </c>
      <c r="F48" s="77">
        <f t="shared" si="9"/>
        <v>3.9430556000000001</v>
      </c>
      <c r="G48" s="77">
        <f t="shared" si="12"/>
        <v>4.4179999999999997E-2</v>
      </c>
      <c r="H48" s="77">
        <f t="shared" si="12"/>
        <v>0.66645999999999994</v>
      </c>
      <c r="I48" s="77">
        <f t="shared" si="12"/>
        <v>4.7E-2</v>
      </c>
      <c r="J48" s="77">
        <f t="shared" si="12"/>
        <v>9.4000000000000008E-4</v>
      </c>
      <c r="K48" s="77">
        <f t="shared" si="12"/>
        <v>4.7000000000000002E-3</v>
      </c>
      <c r="L48" s="77">
        <f t="shared" si="12"/>
        <v>2.162E-2</v>
      </c>
      <c r="M48" s="77">
        <f t="shared" si="12"/>
        <v>0.188</v>
      </c>
      <c r="N48" s="77">
        <f t="shared" si="12"/>
        <v>0</v>
      </c>
      <c r="O48" s="77">
        <f t="shared" si="12"/>
        <v>0</v>
      </c>
      <c r="P48" s="77">
        <f t="shared" si="12"/>
        <v>264.98599999999999</v>
      </c>
      <c r="Q48" s="77">
        <f t="shared" si="10"/>
        <v>299.625</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v>94</v>
      </c>
      <c r="C49" s="77">
        <f t="shared" si="6"/>
        <v>65.800000000000011</v>
      </c>
      <c r="D49" s="77">
        <f t="shared" si="7"/>
        <v>45.008986</v>
      </c>
      <c r="E49" s="77">
        <f t="shared" si="8"/>
        <v>7.6457250000000014</v>
      </c>
      <c r="F49" s="77">
        <f t="shared" si="9"/>
        <v>3.9430556000000001</v>
      </c>
      <c r="G49" s="77">
        <f t="shared" si="12"/>
        <v>4.4179999999999997E-2</v>
      </c>
      <c r="H49" s="77">
        <f t="shared" si="12"/>
        <v>0.66645999999999994</v>
      </c>
      <c r="I49" s="77">
        <f t="shared" si="12"/>
        <v>4.7E-2</v>
      </c>
      <c r="J49" s="77">
        <f t="shared" si="12"/>
        <v>9.4000000000000008E-4</v>
      </c>
      <c r="K49" s="77">
        <f t="shared" si="12"/>
        <v>4.7000000000000002E-3</v>
      </c>
      <c r="L49" s="77">
        <f t="shared" si="12"/>
        <v>2.162E-2</v>
      </c>
      <c r="M49" s="77">
        <f t="shared" si="12"/>
        <v>0.188</v>
      </c>
      <c r="N49" s="77">
        <f t="shared" si="12"/>
        <v>0</v>
      </c>
      <c r="O49" s="77">
        <f t="shared" si="12"/>
        <v>0</v>
      </c>
      <c r="P49" s="77">
        <f t="shared" si="12"/>
        <v>264.98599999999999</v>
      </c>
      <c r="Q49" s="77">
        <f t="shared" si="10"/>
        <v>299.625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21</v>
      </c>
      <c r="B50" s="15">
        <v>94</v>
      </c>
      <c r="C50" s="98">
        <f t="shared" si="6"/>
        <v>65.800000000000011</v>
      </c>
      <c r="D50" s="98">
        <f t="shared" si="7"/>
        <v>45.008986</v>
      </c>
      <c r="E50" s="98">
        <f t="shared" si="8"/>
        <v>7.6457250000000014</v>
      </c>
      <c r="F50" s="98">
        <f t="shared" si="9"/>
        <v>3.9430556000000001</v>
      </c>
      <c r="G50" s="98">
        <f t="shared" si="12"/>
        <v>4.4179999999999997E-2</v>
      </c>
      <c r="H50" s="98">
        <f t="shared" si="12"/>
        <v>0.66645999999999994</v>
      </c>
      <c r="I50" s="98">
        <f t="shared" si="12"/>
        <v>4.7E-2</v>
      </c>
      <c r="J50" s="98">
        <f t="shared" si="12"/>
        <v>9.4000000000000008E-4</v>
      </c>
      <c r="K50" s="98">
        <f t="shared" si="12"/>
        <v>4.7000000000000002E-3</v>
      </c>
      <c r="L50" s="98">
        <f t="shared" si="12"/>
        <v>2.162E-2</v>
      </c>
      <c r="M50" s="98">
        <f t="shared" si="12"/>
        <v>0.188</v>
      </c>
      <c r="N50" s="98">
        <f t="shared" si="12"/>
        <v>0</v>
      </c>
      <c r="O50" s="98">
        <f t="shared" si="12"/>
        <v>0</v>
      </c>
      <c r="P50" s="98">
        <f t="shared" si="12"/>
        <v>264.98599999999999</v>
      </c>
      <c r="Q50" s="98">
        <f t="shared" si="10"/>
        <v>299.625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21</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Arable</v>
      </c>
      <c r="K58" s="13" t="str">
        <f>L16&amp;" I "&amp;(VLOOKUP(L14,Table245[],6,FALSE))</f>
        <v>Medium/Clay I Arable</v>
      </c>
      <c r="L58" s="13" t="str">
        <f>M16&amp;" I "&amp;(VLOOKUP(M14,Table245[],6,FALSE))</f>
        <v>Medium/Clay I Arable</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str">
        <f>V16&amp;" I "&amp;(VLOOKUP(V14,Table245[],6,FALSE))</f>
        <v>Medium/Clay I Grass</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6.7</v>
      </c>
      <c r="G59" s="76">
        <f>VLOOKUP(H$14,Table245[],5,FALSE)</f>
        <v>6.7</v>
      </c>
      <c r="H59" s="76">
        <f>VLOOKUP(I$14,Table245[],5,FALSE)</f>
        <v>6.7</v>
      </c>
      <c r="I59" s="76">
        <f>VLOOKUP(J$14,Table245[],5,FALSE)</f>
        <v>6.7</v>
      </c>
      <c r="J59" s="76">
        <f>VLOOKUP(K$14,Table245[],5,FALSE)</f>
        <v>6.7</v>
      </c>
      <c r="K59" s="76">
        <f>VLOOKUP(L$14,Table245[],5,FALSE)</f>
        <v>6.7</v>
      </c>
      <c r="L59" s="76">
        <f>VLOOKUP(M$14,Table245[],5,FALSE)</f>
        <v>6.7</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f>VLOOKUP(V$14,Table245[],5,FALSE)</f>
        <v>6.2</v>
      </c>
    </row>
    <row r="60" spans="1:35" s="19" customFormat="1" ht="13" x14ac:dyDescent="0.3">
      <c r="A60" s="111" t="s">
        <v>4</v>
      </c>
      <c r="B60" s="76">
        <f>C10</f>
        <v>6.5</v>
      </c>
      <c r="C60" s="76">
        <f t="shared" ref="C60:U60" si="14">D10</f>
        <v>7.4</v>
      </c>
      <c r="D60" s="76">
        <f t="shared" si="14"/>
        <v>6.2</v>
      </c>
      <c r="E60" s="76">
        <f t="shared" si="14"/>
        <v>5.6</v>
      </c>
      <c r="F60" s="76">
        <f t="shared" si="14"/>
        <v>6.4</v>
      </c>
      <c r="G60" s="76">
        <f t="shared" si="14"/>
        <v>5.9</v>
      </c>
      <c r="H60" s="76">
        <f t="shared" si="14"/>
        <v>6.4</v>
      </c>
      <c r="I60" s="76">
        <f t="shared" si="14"/>
        <v>6.1</v>
      </c>
      <c r="J60" s="76">
        <f t="shared" si="14"/>
        <v>6.1</v>
      </c>
      <c r="K60" s="76">
        <f t="shared" si="14"/>
        <v>5.6</v>
      </c>
      <c r="L60" s="76">
        <f t="shared" si="14"/>
        <v>5.8</v>
      </c>
      <c r="M60" s="76">
        <f t="shared" si="14"/>
        <v>6.3</v>
      </c>
      <c r="N60" s="76">
        <f t="shared" si="14"/>
        <v>6.3</v>
      </c>
      <c r="O60" s="76">
        <f t="shared" si="14"/>
        <v>6</v>
      </c>
      <c r="P60" s="76">
        <f t="shared" si="14"/>
        <v>6</v>
      </c>
      <c r="Q60" s="76">
        <f t="shared" si="14"/>
        <v>6.4</v>
      </c>
      <c r="R60" s="76">
        <f t="shared" si="14"/>
        <v>6.2</v>
      </c>
      <c r="S60" s="76">
        <f t="shared" si="14"/>
        <v>6.1</v>
      </c>
      <c r="T60" s="76">
        <f t="shared" si="14"/>
        <v>5.6</v>
      </c>
      <c r="U60" s="76">
        <f t="shared" si="14"/>
        <v>6</v>
      </c>
    </row>
    <row r="61" spans="1:35" s="19" customFormat="1" ht="13" x14ac:dyDescent="0.3">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94</v>
      </c>
      <c r="C62" s="77">
        <f>B32</f>
        <v>94</v>
      </c>
      <c r="D62" s="77">
        <f>B33</f>
        <v>94</v>
      </c>
      <c r="E62" s="77">
        <f>B34</f>
        <v>94</v>
      </c>
      <c r="F62" s="77">
        <f>B35</f>
        <v>94</v>
      </c>
      <c r="G62" s="77">
        <f>B36</f>
        <v>94</v>
      </c>
      <c r="H62" s="77">
        <f>B37</f>
        <v>94</v>
      </c>
      <c r="I62" s="77">
        <f>B38</f>
        <v>94</v>
      </c>
      <c r="J62" s="77">
        <f>B39</f>
        <v>94</v>
      </c>
      <c r="K62" s="77">
        <f>B40</f>
        <v>94</v>
      </c>
      <c r="L62" s="77">
        <f>B41</f>
        <v>94</v>
      </c>
      <c r="M62" s="77">
        <f>B42</f>
        <v>94</v>
      </c>
      <c r="N62" s="77">
        <f>B43</f>
        <v>94</v>
      </c>
      <c r="O62" s="77">
        <f>B44</f>
        <v>94</v>
      </c>
      <c r="P62" s="77">
        <f>B45</f>
        <v>94</v>
      </c>
      <c r="Q62" s="77">
        <f>B46</f>
        <v>94</v>
      </c>
      <c r="R62" s="77">
        <f>B47</f>
        <v>94</v>
      </c>
      <c r="S62" s="77">
        <f>B48</f>
        <v>94</v>
      </c>
      <c r="T62" s="77">
        <f>B49</f>
        <v>94</v>
      </c>
      <c r="U62" s="77">
        <f>B50</f>
        <v>94</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-7.2000000000000011</v>
      </c>
      <c r="D64" s="77">
        <f t="shared" si="17"/>
        <v>0</v>
      </c>
      <c r="E64" s="77">
        <f t="shared" si="17"/>
        <v>3.6000000000000032</v>
      </c>
      <c r="F64" s="77">
        <f t="shared" si="17"/>
        <v>2.3999999999999986</v>
      </c>
      <c r="G64" s="77">
        <f t="shared" si="17"/>
        <v>6.3999999999999986</v>
      </c>
      <c r="H64" s="77">
        <f t="shared" si="17"/>
        <v>2.3999999999999986</v>
      </c>
      <c r="I64" s="77">
        <f t="shared" si="17"/>
        <v>4.8000000000000043</v>
      </c>
      <c r="J64" s="77">
        <f t="shared" si="17"/>
        <v>4.8000000000000043</v>
      </c>
      <c r="K64" s="77">
        <f t="shared" si="17"/>
        <v>8.8000000000000043</v>
      </c>
      <c r="L64" s="77">
        <f t="shared" si="17"/>
        <v>7.2000000000000028</v>
      </c>
      <c r="M64" s="77">
        <f t="shared" si="17"/>
        <v>-0.59999999999999787</v>
      </c>
      <c r="N64" s="77">
        <f t="shared" si="17"/>
        <v>-0.59999999999999787</v>
      </c>
      <c r="O64" s="77">
        <f t="shared" si="17"/>
        <v>1.2000000000000011</v>
      </c>
      <c r="P64" s="77">
        <f t="shared" si="17"/>
        <v>1.2000000000000011</v>
      </c>
      <c r="Q64" s="77">
        <f t="shared" si="17"/>
        <v>-1.2000000000000011</v>
      </c>
      <c r="R64" s="77">
        <f t="shared" si="17"/>
        <v>0</v>
      </c>
      <c r="S64" s="77">
        <f t="shared" si="17"/>
        <v>0.6000000000000032</v>
      </c>
      <c r="T64" s="77">
        <f t="shared" si="17"/>
        <v>3.6000000000000032</v>
      </c>
      <c r="U64" s="77">
        <f t="shared" si="17"/>
        <v>1.2000000000000011</v>
      </c>
    </row>
    <row r="65" spans="1:21" s="19" customFormat="1" ht="52" x14ac:dyDescent="0.3">
      <c r="A65" s="112" t="s">
        <v>157</v>
      </c>
      <c r="B65" s="77">
        <f>B63-B64</f>
        <v>1.7999999999999989</v>
      </c>
      <c r="C65" s="77">
        <f t="shared" ref="C65:U65" si="18">C63-C64</f>
        <v>7.2000000000000011</v>
      </c>
      <c r="D65" s="77">
        <f t="shared" si="18"/>
        <v>0</v>
      </c>
      <c r="E65" s="77">
        <f t="shared" si="18"/>
        <v>-3.6000000000000032</v>
      </c>
      <c r="F65" s="77">
        <f t="shared" si="18"/>
        <v>-2.3999999999999986</v>
      </c>
      <c r="G65" s="77">
        <f t="shared" si="18"/>
        <v>-6.3999999999999986</v>
      </c>
      <c r="H65" s="77">
        <f t="shared" si="18"/>
        <v>-2.3999999999999986</v>
      </c>
      <c r="I65" s="77">
        <f t="shared" si="18"/>
        <v>-4.8000000000000043</v>
      </c>
      <c r="J65" s="77">
        <f t="shared" si="18"/>
        <v>-4.8000000000000043</v>
      </c>
      <c r="K65" s="77">
        <f t="shared" si="18"/>
        <v>-8.8000000000000043</v>
      </c>
      <c r="L65" s="77">
        <f t="shared" si="18"/>
        <v>-7.2000000000000028</v>
      </c>
      <c r="M65" s="77">
        <f t="shared" si="18"/>
        <v>0.59999999999999787</v>
      </c>
      <c r="N65" s="77">
        <f t="shared" si="18"/>
        <v>0.59999999999999787</v>
      </c>
      <c r="O65" s="77">
        <f t="shared" si="18"/>
        <v>-1.2000000000000011</v>
      </c>
      <c r="P65" s="77">
        <f t="shared" si="18"/>
        <v>-1.2000000000000011</v>
      </c>
      <c r="Q65" s="77">
        <f t="shared" si="18"/>
        <v>1.2000000000000011</v>
      </c>
      <c r="R65" s="77">
        <f t="shared" si="18"/>
        <v>0</v>
      </c>
      <c r="S65" s="77">
        <f t="shared" si="18"/>
        <v>-0.6000000000000032</v>
      </c>
      <c r="T65" s="77">
        <f t="shared" si="18"/>
        <v>-3.6000000000000032</v>
      </c>
      <c r="U65" s="77">
        <f t="shared" si="18"/>
        <v>-1.2000000000000011</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OVER</v>
      </c>
      <c r="S66" s="78" t="str">
        <f t="shared" si="19"/>
        <v>UNDER</v>
      </c>
      <c r="T66" s="78" t="str">
        <f t="shared" si="19"/>
        <v>UNDER</v>
      </c>
      <c r="U66" s="78" t="str">
        <f t="shared" si="19"/>
        <v>UNDER</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PAN-024612</v>
      </c>
      <c r="D1" s="141"/>
      <c r="E1" s="93" t="s">
        <v>45</v>
      </c>
      <c r="F1" s="39">
        <f>'Field data and Waste 1'!F1</f>
        <v>42.1</v>
      </c>
      <c r="G1" s="120" t="s">
        <v>43</v>
      </c>
      <c r="H1" s="121"/>
      <c r="I1" s="118">
        <v>6.8</v>
      </c>
      <c r="J1" s="119" t="s">
        <v>153</v>
      </c>
      <c r="K1" s="119"/>
      <c r="L1" s="97">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FB3606GC</v>
      </c>
      <c r="D2" s="143"/>
      <c r="E2" s="93" t="s">
        <v>109</v>
      </c>
      <c r="F2" s="96" t="s">
        <v>171</v>
      </c>
      <c r="G2" s="138" t="s">
        <v>110</v>
      </c>
      <c r="H2" s="139"/>
      <c r="I2" s="118">
        <v>351</v>
      </c>
      <c r="J2" s="119" t="s">
        <v>158</v>
      </c>
      <c r="K2" s="119"/>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Agrispread</v>
      </c>
      <c r="D3" s="143"/>
      <c r="E3" s="93" t="s">
        <v>108</v>
      </c>
      <c r="F3" s="31" t="s">
        <v>78</v>
      </c>
      <c r="G3" s="119" t="s">
        <v>159</v>
      </c>
      <c r="H3" s="119"/>
      <c r="I3" s="118"/>
      <c r="J3" s="120" t="s">
        <v>154</v>
      </c>
      <c r="K3" s="121"/>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Dyke Farm, Padeswood Lake Road, Padeswood, Flintshire, CH7 4HZ</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16</v>
      </c>
      <c r="R8" s="60">
        <f>'Field data and Waste 1'!R8</f>
        <v>17</v>
      </c>
      <c r="S8" s="60">
        <f>'Field data and Waste 1'!S8</f>
        <v>18</v>
      </c>
      <c r="T8" s="60">
        <f>'Field data and Waste 1'!T8</f>
        <v>19</v>
      </c>
      <c r="U8" s="60">
        <f>'Field data and Waste 1'!U8</f>
        <v>20</v>
      </c>
      <c r="V8" s="60">
        <f>'Field data and Waste 1'!V8</f>
        <v>21</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f>'Field data and Waste 1'!G9</f>
        <v>1</v>
      </c>
      <c r="H9" s="60">
        <f>'Field data and Waste 1'!H9</f>
        <v>1</v>
      </c>
      <c r="I9" s="60">
        <f>'Field data and Waste 1'!I9</f>
        <v>1</v>
      </c>
      <c r="J9" s="60">
        <f>'Field data and Waste 1'!J9</f>
        <v>1</v>
      </c>
      <c r="K9" s="60">
        <f>'Field data and Waste 1'!K9</f>
        <v>1</v>
      </c>
      <c r="L9" s="60">
        <f>'Field data and Waste 1'!L9</f>
        <v>1</v>
      </c>
      <c r="M9" s="60">
        <f>'Field data and Waste 1'!M9</f>
        <v>1</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6.5</v>
      </c>
      <c r="D10" s="60">
        <f>'Field data and Waste 1'!D10</f>
        <v>7.4</v>
      </c>
      <c r="E10" s="60">
        <f>'Field data and Waste 1'!E10</f>
        <v>6.2</v>
      </c>
      <c r="F10" s="60">
        <f>'Field data and Waste 1'!F10</f>
        <v>5.6</v>
      </c>
      <c r="G10" s="60">
        <f>'Field data and Waste 1'!G10</f>
        <v>6.4</v>
      </c>
      <c r="H10" s="60">
        <f>'Field data and Waste 1'!H10</f>
        <v>5.9</v>
      </c>
      <c r="I10" s="60">
        <f>'Field data and Waste 1'!I10</f>
        <v>6.4</v>
      </c>
      <c r="J10" s="60">
        <f>'Field data and Waste 1'!J10</f>
        <v>6.1</v>
      </c>
      <c r="K10" s="60">
        <f>'Field data and Waste 1'!K10</f>
        <v>6.1</v>
      </c>
      <c r="L10" s="60">
        <f>'Field data and Waste 1'!L10</f>
        <v>5.6</v>
      </c>
      <c r="M10" s="60">
        <f>'Field data and Waste 1'!M10</f>
        <v>5.8</v>
      </c>
      <c r="N10" s="60">
        <f>'Field data and Waste 1'!N10</f>
        <v>6.3</v>
      </c>
      <c r="O10" s="60">
        <f>'Field data and Waste 1'!O10</f>
        <v>6.3</v>
      </c>
      <c r="P10" s="60">
        <f>'Field data and Waste 1'!P10</f>
        <v>6</v>
      </c>
      <c r="Q10" s="60">
        <f>'Field data and Waste 1'!Q10</f>
        <v>6</v>
      </c>
      <c r="R10" s="60">
        <f>'Field data and Waste 1'!R10</f>
        <v>6.4</v>
      </c>
      <c r="S10" s="60">
        <f>'Field data and Waste 1'!S10</f>
        <v>6.2</v>
      </c>
      <c r="T10" s="60">
        <f>'Field data and Waste 1'!T10</f>
        <v>6.1</v>
      </c>
      <c r="U10" s="60">
        <f>'Field data and Waste 1'!U10</f>
        <v>5.6</v>
      </c>
      <c r="V10" s="60">
        <f>'Field data and Waste 1'!V10</f>
        <v>6</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3</v>
      </c>
      <c r="E11" s="60">
        <f>'Field data and Waste 1'!E11</f>
        <v>0</v>
      </c>
      <c r="F11" s="60">
        <f>'Field data and Waste 1'!F11</f>
        <v>3</v>
      </c>
      <c r="G11" s="60">
        <f>'Field data and Waste 1'!G11</f>
        <v>2</v>
      </c>
      <c r="H11" s="60">
        <f>'Field data and Waste 1'!H11</f>
        <v>2</v>
      </c>
      <c r="I11" s="60">
        <f>'Field data and Waste 1'!I11</f>
        <v>3</v>
      </c>
      <c r="J11" s="60">
        <f>'Field data and Waste 1'!J11</f>
        <v>3</v>
      </c>
      <c r="K11" s="60">
        <f>'Field data and Waste 1'!K11</f>
        <v>2</v>
      </c>
      <c r="L11" s="60">
        <f>'Field data and Waste 1'!L11</f>
        <v>2</v>
      </c>
      <c r="M11" s="60">
        <f>'Field data and Waste 1'!M11</f>
        <v>2</v>
      </c>
      <c r="N11" s="60">
        <f>'Field data and Waste 1'!N11</f>
        <v>2</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3</v>
      </c>
      <c r="E12" s="60">
        <f>'Field data and Waste 1'!E12</f>
        <v>1</v>
      </c>
      <c r="F12" s="60">
        <f>'Field data and Waste 1'!F12</f>
        <v>2</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1</v>
      </c>
      <c r="O12" s="60">
        <f>'Field data and Waste 1'!O12</f>
        <v>0</v>
      </c>
      <c r="P12" s="60">
        <f>'Field data and Waste 1'!P12</f>
        <v>0</v>
      </c>
      <c r="Q12" s="60">
        <f>'Field data and Waste 1'!Q12</f>
        <v>0</v>
      </c>
      <c r="R12" s="60">
        <f>'Field data and Waste 1'!R12</f>
        <v>0</v>
      </c>
      <c r="S12" s="60">
        <f>'Field data and Waste 1'!S12</f>
        <v>1</v>
      </c>
      <c r="T12" s="60">
        <f>'Field data and Waste 1'!T12</f>
        <v>0</v>
      </c>
      <c r="U12" s="60">
        <f>'Field data and Waste 1'!U12</f>
        <v>0</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2</v>
      </c>
      <c r="L13" s="60">
        <f>'Field data and Waste 1'!L13</f>
        <v>2</v>
      </c>
      <c r="M13" s="60">
        <f>'Field data and Waste 1'!M13</f>
        <v>2</v>
      </c>
      <c r="N13" s="60">
        <f>'Field data and Waste 1'!N13</f>
        <v>3</v>
      </c>
      <c r="O13" s="60">
        <f>'Field data and Waste 1'!O13</f>
        <v>2</v>
      </c>
      <c r="P13" s="60">
        <f>'Field data and Waste 1'!P13</f>
        <v>3</v>
      </c>
      <c r="Q13" s="60">
        <f>'Field data and Waste 1'!Q13</f>
        <v>2</v>
      </c>
      <c r="R13" s="60">
        <f>'Field data and Waste 1'!R13</f>
        <v>2</v>
      </c>
      <c r="S13" s="60">
        <f>'Field data and Waste 1'!S13</f>
        <v>2</v>
      </c>
      <c r="T13" s="60">
        <f>'Field data and Waste 1'!T13</f>
        <v>2</v>
      </c>
      <c r="U13" s="60">
        <f>'Field data and Waste 1'!U13</f>
        <v>2</v>
      </c>
      <c r="V13" s="60">
        <f>'Field data and Waste 1'!V13</f>
        <v>3</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Maize- Silage (30% DM)</v>
      </c>
      <c r="K14" s="102" t="str">
        <f>'Field data and Waste 1'!K14</f>
        <v>Maize- Silage (30% DM)</v>
      </c>
      <c r="L14" s="102" t="str">
        <f>'Field data and Waste 1'!L14</f>
        <v>Maize- Silage (30% DM)</v>
      </c>
      <c r="M14" s="102" t="str">
        <f>'Field data and Waste 1'!M14</f>
        <v>Maize- Silage (30% DM)</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40</v>
      </c>
      <c r="K15" s="60">
        <f>'Field data and Waste 1'!K15</f>
        <v>40</v>
      </c>
      <c r="L15" s="60">
        <f>'Field data and Waste 1'!L15</f>
        <v>40</v>
      </c>
      <c r="M15" s="60">
        <f>'Field data and Waste 1'!M15</f>
        <v>40</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51.032025000000004</v>
      </c>
      <c r="D18" s="16">
        <f>$D32</f>
        <v>51.032025000000004</v>
      </c>
      <c r="E18" s="16">
        <f>$D33</f>
        <v>51.032025000000004</v>
      </c>
      <c r="F18" s="16">
        <f>$D34</f>
        <v>51.032025000000004</v>
      </c>
      <c r="G18" s="16">
        <f>$D35</f>
        <v>51.032025000000004</v>
      </c>
      <c r="H18" s="16">
        <f>$D36</f>
        <v>51.032025000000004</v>
      </c>
      <c r="I18" s="16">
        <f>$D37</f>
        <v>51.032025000000004</v>
      </c>
      <c r="J18" s="16">
        <f>$D38</f>
        <v>51.032025000000004</v>
      </c>
      <c r="K18" s="16">
        <f>$D39</f>
        <v>51.032025000000004</v>
      </c>
      <c r="L18" s="16">
        <f>$D40</f>
        <v>51.032025000000004</v>
      </c>
      <c r="M18" s="16">
        <f>$D41</f>
        <v>51.032025000000004</v>
      </c>
      <c r="N18" s="16">
        <f>$D42</f>
        <v>51.032025000000004</v>
      </c>
      <c r="O18" s="16">
        <f>$D43</f>
        <v>51.032025000000004</v>
      </c>
      <c r="P18" s="16">
        <f>$D44</f>
        <v>51.032025000000004</v>
      </c>
      <c r="Q18" s="16">
        <f>$D45</f>
        <v>51.032025000000004</v>
      </c>
      <c r="R18" s="16">
        <f>$D46</f>
        <v>51.032025000000004</v>
      </c>
      <c r="S18" s="16">
        <f>$D47</f>
        <v>51.032025000000004</v>
      </c>
      <c r="T18" s="16">
        <f>$D48</f>
        <v>51.032025000000004</v>
      </c>
      <c r="U18" s="16">
        <f>$D49</f>
        <v>51.032025000000004</v>
      </c>
      <c r="V18" s="25">
        <f>$D50</f>
        <v>51.032025000000004</v>
      </c>
      <c r="AD18" s="52" t="s">
        <v>147</v>
      </c>
      <c r="AE18" s="30">
        <v>16</v>
      </c>
      <c r="AI18" s="48" t="s">
        <v>106</v>
      </c>
      <c r="AJ18" s="49">
        <v>5.9</v>
      </c>
      <c r="AK18" s="50">
        <v>18</v>
      </c>
      <c r="AL18" s="51">
        <v>16</v>
      </c>
      <c r="AM18" s="11">
        <v>6.2</v>
      </c>
      <c r="AN18" s="11" t="s">
        <v>112</v>
      </c>
    </row>
    <row r="19" spans="1:40" ht="13" x14ac:dyDescent="0.25">
      <c r="A19" s="124" t="s">
        <v>90</v>
      </c>
      <c r="B19" s="125"/>
      <c r="C19" s="16">
        <f>C18-C17</f>
        <v>-13.56797499999999</v>
      </c>
      <c r="D19" s="16">
        <f t="shared" ref="D19:V19" si="1">D18-D17</f>
        <v>-13.56797499999999</v>
      </c>
      <c r="E19" s="16">
        <f t="shared" si="1"/>
        <v>-13.56797499999999</v>
      </c>
      <c r="F19" s="16">
        <f t="shared" si="1"/>
        <v>-13.56797499999999</v>
      </c>
      <c r="G19" s="16">
        <f t="shared" si="1"/>
        <v>-4.9679749999999956</v>
      </c>
      <c r="H19" s="16">
        <f t="shared" si="1"/>
        <v>-4.9679749999999956</v>
      </c>
      <c r="I19" s="16">
        <f t="shared" si="1"/>
        <v>-4.9679749999999956</v>
      </c>
      <c r="J19" s="16">
        <f t="shared" si="1"/>
        <v>-4.9679749999999956</v>
      </c>
      <c r="K19" s="16">
        <f t="shared" si="1"/>
        <v>-4.9679749999999956</v>
      </c>
      <c r="L19" s="16">
        <f t="shared" si="1"/>
        <v>-4.9679749999999956</v>
      </c>
      <c r="M19" s="16">
        <f t="shared" si="1"/>
        <v>-4.9679749999999956</v>
      </c>
      <c r="N19" s="16">
        <f t="shared" si="1"/>
        <v>-13.56797499999999</v>
      </c>
      <c r="O19" s="16">
        <f t="shared" si="1"/>
        <v>-13.56797499999999</v>
      </c>
      <c r="P19" s="16">
        <f t="shared" si="1"/>
        <v>-13.56797499999999</v>
      </c>
      <c r="Q19" s="16">
        <f t="shared" si="1"/>
        <v>-13.56797499999999</v>
      </c>
      <c r="R19" s="16">
        <f t="shared" si="1"/>
        <v>-13.56797499999999</v>
      </c>
      <c r="S19" s="16">
        <f t="shared" si="1"/>
        <v>-13.56797499999999</v>
      </c>
      <c r="T19" s="16">
        <f t="shared" si="1"/>
        <v>-13.56797499999999</v>
      </c>
      <c r="U19" s="16">
        <f t="shared" si="1"/>
        <v>-13.56797499999999</v>
      </c>
      <c r="V19" s="25">
        <f t="shared" si="1"/>
        <v>-13.56797499999999</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15.1775775</v>
      </c>
      <c r="D22" s="16">
        <f>$E32</f>
        <v>15.1775775</v>
      </c>
      <c r="E22" s="16">
        <f>$E33</f>
        <v>15.1775775</v>
      </c>
      <c r="F22" s="16">
        <f>$E34</f>
        <v>15.1775775</v>
      </c>
      <c r="G22" s="16">
        <f>$E35</f>
        <v>15.1775775</v>
      </c>
      <c r="H22" s="16">
        <f>$E36</f>
        <v>15.1775775</v>
      </c>
      <c r="I22" s="16">
        <f>$E37</f>
        <v>15.1775775</v>
      </c>
      <c r="J22" s="16">
        <f>$E38</f>
        <v>15.1775775</v>
      </c>
      <c r="K22" s="16">
        <f>$E39</f>
        <v>15.1775775</v>
      </c>
      <c r="L22" s="16">
        <f>$E40</f>
        <v>15.1775775</v>
      </c>
      <c r="M22" s="16">
        <f>$E41</f>
        <v>15.1775775</v>
      </c>
      <c r="N22" s="16">
        <f>$E42</f>
        <v>15.1775775</v>
      </c>
      <c r="O22" s="16">
        <f>$E43</f>
        <v>15.1775775</v>
      </c>
      <c r="P22" s="16">
        <f>$E44</f>
        <v>15.1775775</v>
      </c>
      <c r="Q22" s="16">
        <f>$E45</f>
        <v>15.1775775</v>
      </c>
      <c r="R22" s="16">
        <f>$E46</f>
        <v>15.1775775</v>
      </c>
      <c r="S22" s="16">
        <f>$E47</f>
        <v>15.1775775</v>
      </c>
      <c r="T22" s="16">
        <f>$E48</f>
        <v>15.1775775</v>
      </c>
      <c r="U22" s="16">
        <f>$E49</f>
        <v>15.1775775</v>
      </c>
      <c r="V22" s="16">
        <f>$E50</f>
        <v>15.1775775</v>
      </c>
      <c r="AI22" s="63" t="s">
        <v>102</v>
      </c>
      <c r="AJ22" s="64">
        <v>1.2</v>
      </c>
      <c r="AK22" s="65">
        <v>5</v>
      </c>
      <c r="AL22" s="29">
        <v>20</v>
      </c>
      <c r="AM22" s="11">
        <v>6.7</v>
      </c>
      <c r="AN22" s="11" t="s">
        <v>135</v>
      </c>
    </row>
    <row r="23" spans="1:40" ht="13" x14ac:dyDescent="0.25">
      <c r="A23" s="124" t="s">
        <v>92</v>
      </c>
      <c r="B23" s="125"/>
      <c r="C23" s="16">
        <f>C22-C21</f>
        <v>-212.82242249999999</v>
      </c>
      <c r="D23" s="16">
        <f t="shared" ref="D23:V23" si="3">D22-D21</f>
        <v>-212.82242249999999</v>
      </c>
      <c r="E23" s="16">
        <f t="shared" si="3"/>
        <v>-212.82242249999999</v>
      </c>
      <c r="F23" s="16">
        <f t="shared" si="3"/>
        <v>-212.82242249999999</v>
      </c>
      <c r="G23" s="16">
        <f t="shared" si="3"/>
        <v>-160.82242249999999</v>
      </c>
      <c r="H23" s="16">
        <f t="shared" si="3"/>
        <v>-160.82242249999999</v>
      </c>
      <c r="I23" s="16">
        <f t="shared" si="3"/>
        <v>-160.82242249999999</v>
      </c>
      <c r="J23" s="16">
        <f t="shared" si="3"/>
        <v>-160.82242249999999</v>
      </c>
      <c r="K23" s="16">
        <f t="shared" si="3"/>
        <v>-160.82242249999999</v>
      </c>
      <c r="L23" s="16">
        <f t="shared" si="3"/>
        <v>-160.82242249999999</v>
      </c>
      <c r="M23" s="16">
        <f t="shared" si="3"/>
        <v>-160.82242249999999</v>
      </c>
      <c r="N23" s="16">
        <f t="shared" si="3"/>
        <v>-212.82242249999999</v>
      </c>
      <c r="O23" s="16">
        <f t="shared" si="3"/>
        <v>-212.82242249999999</v>
      </c>
      <c r="P23" s="16">
        <f t="shared" si="3"/>
        <v>-212.82242249999999</v>
      </c>
      <c r="Q23" s="16">
        <f t="shared" si="3"/>
        <v>-212.82242249999999</v>
      </c>
      <c r="R23" s="16">
        <f t="shared" si="3"/>
        <v>-212.82242249999999</v>
      </c>
      <c r="S23" s="16">
        <f t="shared" si="3"/>
        <v>-212.82242249999999</v>
      </c>
      <c r="T23" s="16">
        <f t="shared" si="3"/>
        <v>-212.82242249999999</v>
      </c>
      <c r="U23" s="16">
        <f t="shared" si="3"/>
        <v>-212.82242249999999</v>
      </c>
      <c r="V23" s="16">
        <f t="shared" si="3"/>
        <v>-212.82242249999999</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135</v>
      </c>
      <c r="C31" s="77">
        <f t="shared" ref="C31:C50" si="5">IF(C$27="%w/w SAR",((C$28*10)*$B31),IF(C$27="%w/w DM",(((C$28*10)*($B$28/100))*$B31),IF(C$27="kg/t SAR",(C$28*$B31),IF(C$27="kg/t DM",((C$28*($B$28/100))*$B31),IF(C$27="mg/kg SAR",((C$28*0.001)*$B31),IF(C$27="mg/kg DM",(((C$28*0.001)*($B$28/100))*$B31),0))))))</f>
        <v>148.5</v>
      </c>
      <c r="D31" s="77">
        <f t="shared" ref="D31:D50" si="6">(IF(D$27="%w/w SAR",((D$28*10)*$B31),IF(D$27="%w/w DM",(((D$28*10)*($B$28/100))*$B31),IF(D$27="kg/t SAR",(D$28*$B31),IF(D$27="kg/t DM",((D$28*($B$28/100))*$B31),IF(D$27="mg/kg SAR",((D$28*0.001)*$B31),IF(D$27="mg/kg DM",(((D$28*0.001)*($B$28/100))*$B31),"0")))))))*2.291</f>
        <v>51.032025000000004</v>
      </c>
      <c r="E31" s="77">
        <f t="shared" ref="E31:E50" si="7">(IF(E$27="%w/w SAR",((E$28*10)*$B31),IF(E$27="%w/w DM",(((E$28*10)*($B$28/100))*$B31),IF(E$27="kg/t SAR",(E$28*$B31),IF(E$27="kg/t DM",((E$28*($B$28/100))*$B31),IF(E$27="mg/kg SAR",((E$28*0.001)*$B31),IF(E$27="mg/kg DM",(((E$28*0.001)*($B$28/100))*$B31),"0")))))))*1.205</f>
        <v>15.1775775</v>
      </c>
      <c r="F31" s="77">
        <f t="shared" ref="F31:F50" si="8">(IF(F$27="%w/w SAR",((F$28*10)*$B31),IF(F$27="%w/w DM",(((F$28*10)*($B$28/100))*$B31),IF(F$27="kg/t SAR",(F$28*$B31),IF(F$27="kg/t DM",((F$28*($B$28/100))*$B31),IF(F$27="mg/kg SAR",((F$28*0.001)*$B31),IF(F$27="mg/kg DM",(((F$28*0.001)*($B$28/100))*$B31),"0")))))))*1.658</f>
        <v>17.884017000000004</v>
      </c>
      <c r="G31" s="77">
        <f t="shared" ref="G31:P31" si="9">IF(G$27="%w/w SAR",((G$28*10)*$B31),IF(G$27="%w/w DM",(((G$28*10)*($B$28/100))*$B31),IF(G$27="kg/t SAR",(G$28*$B31),IF(G$27="kg/t DM",((G$28*($B$28/100))*$B31),IF(G$27="mg/kg SAR",((G$28*0.001)*$B31),IF(G$27="mg/kg DM",(((G$28*0.001)*($B$28/100))*$B31),0))))))</f>
        <v>9.2340000000000005E-2</v>
      </c>
      <c r="H31" s="77">
        <f t="shared" si="9"/>
        <v>0.51165000000000005</v>
      </c>
      <c r="I31" s="77">
        <f t="shared" si="9"/>
        <v>6.7500000000000004E-2</v>
      </c>
      <c r="J31" s="77">
        <f t="shared" si="9"/>
        <v>1.3500000000000001E-3</v>
      </c>
      <c r="K31" s="77">
        <f t="shared" si="9"/>
        <v>6.7499999999999999E-3</v>
      </c>
      <c r="L31" s="77">
        <f t="shared" si="9"/>
        <v>2.7E-2</v>
      </c>
      <c r="M31" s="77">
        <f t="shared" si="9"/>
        <v>3.0510000000000002E-2</v>
      </c>
      <c r="N31" s="77">
        <f t="shared" si="9"/>
        <v>0</v>
      </c>
      <c r="O31" s="77">
        <f t="shared" si="9"/>
        <v>0</v>
      </c>
      <c r="P31" s="77">
        <f t="shared" si="9"/>
        <v>45.36</v>
      </c>
      <c r="Q31" s="77">
        <f t="shared" ref="Q31:Q50" si="10">(IF(Q$27="%w/w SAR",((Q$28*10)*$B31),IF(Q$27="%w/w DM",(((Q$28*10)*($B$28/100))*$B31),IF(Q$27="kg/t SAR",(Q$28*$B31),IF(Q$27="kg/t DM",((Q$28*($B$28/100))*$B31),IF(Q$27="mg/kg SAR",((Q$28*0.001)*$B31),IF(Q$27="mg/kg DM",(((Q$28*0.001)*($B$28/100))*$B31),0)))))))*2.5</f>
        <v>65.8125</v>
      </c>
      <c r="R31" s="77">
        <f t="shared" ref="R31:U50" si="11">IF(R$27="%w/w SAR",((R$28*10)*$B31),IF(R$27="%w/w DM",(((R$28*10)*($B$28/100))*$B31),IF(R$27="kg/t SAR",(R$28*$B31),IF(R$27="kg/t DM",((R$28*($B$28/100))*$B31),IF(R$27="mg/kg SAR",((R$28*0.001)*$B31),IF(R$27="mg/kg DM",(((R$28*0.001)*($B$28/100))*$B31),0))))))</f>
        <v>0</v>
      </c>
      <c r="S31" s="77">
        <f t="shared" si="11"/>
        <v>0</v>
      </c>
      <c r="T31" s="77">
        <f t="shared" si="11"/>
        <v>0</v>
      </c>
      <c r="U31" s="77">
        <f t="shared" si="11"/>
        <v>0</v>
      </c>
      <c r="AB31" s="59"/>
      <c r="AC31" s="59"/>
      <c r="AD31" s="59"/>
      <c r="AE31" s="59"/>
      <c r="AF31" s="59"/>
      <c r="AG31" s="59"/>
      <c r="AH31" s="59"/>
      <c r="AI31" s="59"/>
    </row>
    <row r="32" spans="1:40" s="72" customFormat="1" ht="13" x14ac:dyDescent="0.35">
      <c r="A32" s="13">
        <f>D8</f>
        <v>2</v>
      </c>
      <c r="B32" s="15">
        <v>135</v>
      </c>
      <c r="C32" s="77">
        <f t="shared" si="5"/>
        <v>148.5</v>
      </c>
      <c r="D32" s="77">
        <f t="shared" si="6"/>
        <v>51.032025000000004</v>
      </c>
      <c r="E32" s="77">
        <f t="shared" si="7"/>
        <v>15.1775775</v>
      </c>
      <c r="F32" s="77">
        <f t="shared" si="8"/>
        <v>17.884017000000004</v>
      </c>
      <c r="G32" s="77">
        <f t="shared" ref="G32:P41" si="12">IF(G$27="%w/w SAR",((G$28*10)*$B32),IF(G$27="%w/w DM",(((G$28*10)*($B$28/100))*$B32),IF(G$27="kg/t SAR",(G$28*$B32),IF(G$27="kg/t DM",((G$28*($B$28/100))*$B32),IF(G$27="mg/kg SAR",((G$28*0.001)*$B32),IF(G$27="mg/kg DM",(((G$28*0.001)*($B$28/100))*$B32),0))))))</f>
        <v>9.2340000000000005E-2</v>
      </c>
      <c r="H32" s="77">
        <f t="shared" si="12"/>
        <v>0.51165000000000005</v>
      </c>
      <c r="I32" s="77">
        <f t="shared" si="12"/>
        <v>6.7500000000000004E-2</v>
      </c>
      <c r="J32" s="77">
        <f t="shared" si="12"/>
        <v>1.3500000000000001E-3</v>
      </c>
      <c r="K32" s="77">
        <f t="shared" si="12"/>
        <v>6.7499999999999999E-3</v>
      </c>
      <c r="L32" s="77">
        <f t="shared" si="12"/>
        <v>2.7E-2</v>
      </c>
      <c r="M32" s="77">
        <f t="shared" si="12"/>
        <v>3.0510000000000002E-2</v>
      </c>
      <c r="N32" s="77">
        <f t="shared" si="12"/>
        <v>0</v>
      </c>
      <c r="O32" s="77">
        <f t="shared" si="12"/>
        <v>0</v>
      </c>
      <c r="P32" s="77">
        <f t="shared" si="12"/>
        <v>45.36</v>
      </c>
      <c r="Q32" s="77">
        <f t="shared" si="10"/>
        <v>65.8125</v>
      </c>
      <c r="R32" s="77">
        <f t="shared" si="11"/>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135</v>
      </c>
      <c r="C33" s="77">
        <f t="shared" si="5"/>
        <v>148.5</v>
      </c>
      <c r="D33" s="77">
        <f t="shared" si="6"/>
        <v>51.032025000000004</v>
      </c>
      <c r="E33" s="77">
        <f t="shared" si="7"/>
        <v>15.1775775</v>
      </c>
      <c r="F33" s="77">
        <f t="shared" si="8"/>
        <v>17.884017000000004</v>
      </c>
      <c r="G33" s="77">
        <f t="shared" si="12"/>
        <v>9.2340000000000005E-2</v>
      </c>
      <c r="H33" s="77">
        <f t="shared" si="12"/>
        <v>0.51165000000000005</v>
      </c>
      <c r="I33" s="77">
        <f t="shared" si="12"/>
        <v>6.7500000000000004E-2</v>
      </c>
      <c r="J33" s="77">
        <f t="shared" si="12"/>
        <v>1.3500000000000001E-3</v>
      </c>
      <c r="K33" s="77">
        <f t="shared" si="12"/>
        <v>6.7499999999999999E-3</v>
      </c>
      <c r="L33" s="77">
        <f t="shared" si="12"/>
        <v>2.7E-2</v>
      </c>
      <c r="M33" s="77">
        <f t="shared" si="12"/>
        <v>3.0510000000000002E-2</v>
      </c>
      <c r="N33" s="77">
        <f t="shared" si="12"/>
        <v>0</v>
      </c>
      <c r="O33" s="77">
        <f t="shared" si="12"/>
        <v>0</v>
      </c>
      <c r="P33" s="77">
        <f t="shared" si="12"/>
        <v>45.36</v>
      </c>
      <c r="Q33" s="77">
        <f t="shared" si="10"/>
        <v>65.8125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v>135</v>
      </c>
      <c r="C34" s="77">
        <f t="shared" si="5"/>
        <v>148.5</v>
      </c>
      <c r="D34" s="77">
        <f t="shared" si="6"/>
        <v>51.032025000000004</v>
      </c>
      <c r="E34" s="77">
        <f t="shared" si="7"/>
        <v>15.1775775</v>
      </c>
      <c r="F34" s="77">
        <f t="shared" si="8"/>
        <v>17.884017000000004</v>
      </c>
      <c r="G34" s="77">
        <f t="shared" si="12"/>
        <v>9.2340000000000005E-2</v>
      </c>
      <c r="H34" s="77">
        <f t="shared" si="12"/>
        <v>0.51165000000000005</v>
      </c>
      <c r="I34" s="77">
        <f t="shared" si="12"/>
        <v>6.7500000000000004E-2</v>
      </c>
      <c r="J34" s="77">
        <f t="shared" si="12"/>
        <v>1.3500000000000001E-3</v>
      </c>
      <c r="K34" s="77">
        <f t="shared" si="12"/>
        <v>6.7499999999999999E-3</v>
      </c>
      <c r="L34" s="77">
        <f t="shared" si="12"/>
        <v>2.7E-2</v>
      </c>
      <c r="M34" s="77">
        <f t="shared" si="12"/>
        <v>3.0510000000000002E-2</v>
      </c>
      <c r="N34" s="77">
        <f t="shared" si="12"/>
        <v>0</v>
      </c>
      <c r="O34" s="77">
        <f t="shared" si="12"/>
        <v>0</v>
      </c>
      <c r="P34" s="77">
        <f t="shared" si="12"/>
        <v>45.36</v>
      </c>
      <c r="Q34" s="77">
        <f t="shared" si="10"/>
        <v>65.8125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135</v>
      </c>
      <c r="C35" s="77">
        <f t="shared" si="5"/>
        <v>148.5</v>
      </c>
      <c r="D35" s="77">
        <f t="shared" si="6"/>
        <v>51.032025000000004</v>
      </c>
      <c r="E35" s="77">
        <f t="shared" si="7"/>
        <v>15.1775775</v>
      </c>
      <c r="F35" s="77">
        <f t="shared" si="8"/>
        <v>17.884017000000004</v>
      </c>
      <c r="G35" s="77">
        <f t="shared" si="12"/>
        <v>9.2340000000000005E-2</v>
      </c>
      <c r="H35" s="77">
        <f t="shared" si="12"/>
        <v>0.51165000000000005</v>
      </c>
      <c r="I35" s="77">
        <f t="shared" si="12"/>
        <v>6.7500000000000004E-2</v>
      </c>
      <c r="J35" s="77">
        <f t="shared" si="12"/>
        <v>1.3500000000000001E-3</v>
      </c>
      <c r="K35" s="77">
        <f t="shared" si="12"/>
        <v>6.7499999999999999E-3</v>
      </c>
      <c r="L35" s="77">
        <f t="shared" si="12"/>
        <v>2.7E-2</v>
      </c>
      <c r="M35" s="77">
        <f t="shared" si="12"/>
        <v>3.0510000000000002E-2</v>
      </c>
      <c r="N35" s="77">
        <f t="shared" si="12"/>
        <v>0</v>
      </c>
      <c r="O35" s="77">
        <f t="shared" si="12"/>
        <v>0</v>
      </c>
      <c r="P35" s="77">
        <f t="shared" si="12"/>
        <v>45.36</v>
      </c>
      <c r="Q35" s="77">
        <f t="shared" si="10"/>
        <v>65.8125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135</v>
      </c>
      <c r="C36" s="77">
        <f t="shared" si="5"/>
        <v>148.5</v>
      </c>
      <c r="D36" s="77">
        <f t="shared" si="6"/>
        <v>51.032025000000004</v>
      </c>
      <c r="E36" s="77">
        <f t="shared" si="7"/>
        <v>15.1775775</v>
      </c>
      <c r="F36" s="77">
        <f t="shared" si="8"/>
        <v>17.884017000000004</v>
      </c>
      <c r="G36" s="77">
        <f t="shared" si="12"/>
        <v>9.2340000000000005E-2</v>
      </c>
      <c r="H36" s="77">
        <f t="shared" si="12"/>
        <v>0.51165000000000005</v>
      </c>
      <c r="I36" s="77">
        <f t="shared" si="12"/>
        <v>6.7500000000000004E-2</v>
      </c>
      <c r="J36" s="77">
        <f t="shared" si="12"/>
        <v>1.3500000000000001E-3</v>
      </c>
      <c r="K36" s="77">
        <f t="shared" si="12"/>
        <v>6.7499999999999999E-3</v>
      </c>
      <c r="L36" s="77">
        <f t="shared" si="12"/>
        <v>2.7E-2</v>
      </c>
      <c r="M36" s="77">
        <f t="shared" si="12"/>
        <v>3.0510000000000002E-2</v>
      </c>
      <c r="N36" s="77">
        <f t="shared" si="12"/>
        <v>0</v>
      </c>
      <c r="O36" s="77">
        <f t="shared" si="12"/>
        <v>0</v>
      </c>
      <c r="P36" s="77">
        <f t="shared" si="12"/>
        <v>45.36</v>
      </c>
      <c r="Q36" s="77">
        <f t="shared" si="10"/>
        <v>65.8125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135</v>
      </c>
      <c r="C37" s="77">
        <f t="shared" si="5"/>
        <v>148.5</v>
      </c>
      <c r="D37" s="77">
        <f t="shared" si="6"/>
        <v>51.032025000000004</v>
      </c>
      <c r="E37" s="77">
        <f t="shared" si="7"/>
        <v>15.1775775</v>
      </c>
      <c r="F37" s="77">
        <f t="shared" si="8"/>
        <v>17.884017000000004</v>
      </c>
      <c r="G37" s="77">
        <f t="shared" si="12"/>
        <v>9.2340000000000005E-2</v>
      </c>
      <c r="H37" s="77">
        <f t="shared" si="12"/>
        <v>0.51165000000000005</v>
      </c>
      <c r="I37" s="77">
        <f t="shared" si="12"/>
        <v>6.7500000000000004E-2</v>
      </c>
      <c r="J37" s="77">
        <f t="shared" si="12"/>
        <v>1.3500000000000001E-3</v>
      </c>
      <c r="K37" s="77">
        <f t="shared" si="12"/>
        <v>6.7499999999999999E-3</v>
      </c>
      <c r="L37" s="77">
        <f t="shared" si="12"/>
        <v>2.7E-2</v>
      </c>
      <c r="M37" s="77">
        <f t="shared" si="12"/>
        <v>3.0510000000000002E-2</v>
      </c>
      <c r="N37" s="77">
        <f t="shared" si="12"/>
        <v>0</v>
      </c>
      <c r="O37" s="77">
        <f t="shared" si="12"/>
        <v>0</v>
      </c>
      <c r="P37" s="77">
        <f t="shared" si="12"/>
        <v>45.36</v>
      </c>
      <c r="Q37" s="77">
        <f t="shared" si="10"/>
        <v>65.8125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135</v>
      </c>
      <c r="C38" s="77">
        <f t="shared" si="5"/>
        <v>148.5</v>
      </c>
      <c r="D38" s="77">
        <f t="shared" si="6"/>
        <v>51.032025000000004</v>
      </c>
      <c r="E38" s="77">
        <f t="shared" si="7"/>
        <v>15.1775775</v>
      </c>
      <c r="F38" s="77">
        <f t="shared" si="8"/>
        <v>17.884017000000004</v>
      </c>
      <c r="G38" s="77">
        <f t="shared" si="12"/>
        <v>9.2340000000000005E-2</v>
      </c>
      <c r="H38" s="77">
        <f t="shared" si="12"/>
        <v>0.51165000000000005</v>
      </c>
      <c r="I38" s="77">
        <f t="shared" si="12"/>
        <v>6.7500000000000004E-2</v>
      </c>
      <c r="J38" s="77">
        <f t="shared" si="12"/>
        <v>1.3500000000000001E-3</v>
      </c>
      <c r="K38" s="77">
        <f t="shared" si="12"/>
        <v>6.7499999999999999E-3</v>
      </c>
      <c r="L38" s="77">
        <f t="shared" si="12"/>
        <v>2.7E-2</v>
      </c>
      <c r="M38" s="77">
        <f t="shared" si="12"/>
        <v>3.0510000000000002E-2</v>
      </c>
      <c r="N38" s="77">
        <f t="shared" si="12"/>
        <v>0</v>
      </c>
      <c r="O38" s="77">
        <f t="shared" si="12"/>
        <v>0</v>
      </c>
      <c r="P38" s="77">
        <f t="shared" si="12"/>
        <v>45.36</v>
      </c>
      <c r="Q38" s="77">
        <f t="shared" si="10"/>
        <v>65.8125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135</v>
      </c>
      <c r="C39" s="77">
        <f t="shared" si="5"/>
        <v>148.5</v>
      </c>
      <c r="D39" s="77">
        <f t="shared" si="6"/>
        <v>51.032025000000004</v>
      </c>
      <c r="E39" s="77">
        <f t="shared" si="7"/>
        <v>15.1775775</v>
      </c>
      <c r="F39" s="77">
        <f t="shared" si="8"/>
        <v>17.884017000000004</v>
      </c>
      <c r="G39" s="77">
        <f t="shared" si="12"/>
        <v>9.2340000000000005E-2</v>
      </c>
      <c r="H39" s="77">
        <f t="shared" si="12"/>
        <v>0.51165000000000005</v>
      </c>
      <c r="I39" s="77">
        <f t="shared" si="12"/>
        <v>6.7500000000000004E-2</v>
      </c>
      <c r="J39" s="77">
        <f t="shared" si="12"/>
        <v>1.3500000000000001E-3</v>
      </c>
      <c r="K39" s="77">
        <f t="shared" si="12"/>
        <v>6.7499999999999999E-3</v>
      </c>
      <c r="L39" s="77">
        <f t="shared" si="12"/>
        <v>2.7E-2</v>
      </c>
      <c r="M39" s="77">
        <f t="shared" si="12"/>
        <v>3.0510000000000002E-2</v>
      </c>
      <c r="N39" s="77">
        <f t="shared" si="12"/>
        <v>0</v>
      </c>
      <c r="O39" s="77">
        <f t="shared" si="12"/>
        <v>0</v>
      </c>
      <c r="P39" s="77">
        <f t="shared" si="12"/>
        <v>45.36</v>
      </c>
      <c r="Q39" s="77">
        <f t="shared" si="10"/>
        <v>65.8125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135</v>
      </c>
      <c r="C40" s="77">
        <f t="shared" si="5"/>
        <v>148.5</v>
      </c>
      <c r="D40" s="77">
        <f t="shared" si="6"/>
        <v>51.032025000000004</v>
      </c>
      <c r="E40" s="77">
        <f t="shared" si="7"/>
        <v>15.1775775</v>
      </c>
      <c r="F40" s="77">
        <f t="shared" si="8"/>
        <v>17.884017000000004</v>
      </c>
      <c r="G40" s="77">
        <f t="shared" si="12"/>
        <v>9.2340000000000005E-2</v>
      </c>
      <c r="H40" s="77">
        <f t="shared" si="12"/>
        <v>0.51165000000000005</v>
      </c>
      <c r="I40" s="77">
        <f t="shared" si="12"/>
        <v>6.7500000000000004E-2</v>
      </c>
      <c r="J40" s="77">
        <f t="shared" si="12"/>
        <v>1.3500000000000001E-3</v>
      </c>
      <c r="K40" s="77">
        <f t="shared" si="12"/>
        <v>6.7499999999999999E-3</v>
      </c>
      <c r="L40" s="77">
        <f t="shared" si="12"/>
        <v>2.7E-2</v>
      </c>
      <c r="M40" s="77">
        <f t="shared" si="12"/>
        <v>3.0510000000000002E-2</v>
      </c>
      <c r="N40" s="77">
        <f t="shared" si="12"/>
        <v>0</v>
      </c>
      <c r="O40" s="77">
        <f t="shared" si="12"/>
        <v>0</v>
      </c>
      <c r="P40" s="77">
        <f t="shared" si="12"/>
        <v>45.36</v>
      </c>
      <c r="Q40" s="77">
        <f t="shared" si="10"/>
        <v>65.8125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135</v>
      </c>
      <c r="C41" s="77">
        <f t="shared" si="5"/>
        <v>148.5</v>
      </c>
      <c r="D41" s="77">
        <f t="shared" si="6"/>
        <v>51.032025000000004</v>
      </c>
      <c r="E41" s="77">
        <f t="shared" si="7"/>
        <v>15.1775775</v>
      </c>
      <c r="F41" s="77">
        <f t="shared" si="8"/>
        <v>17.884017000000004</v>
      </c>
      <c r="G41" s="77">
        <f t="shared" si="12"/>
        <v>9.2340000000000005E-2</v>
      </c>
      <c r="H41" s="77">
        <f t="shared" si="12"/>
        <v>0.51165000000000005</v>
      </c>
      <c r="I41" s="77">
        <f t="shared" si="12"/>
        <v>6.7500000000000004E-2</v>
      </c>
      <c r="J41" s="77">
        <f t="shared" si="12"/>
        <v>1.3500000000000001E-3</v>
      </c>
      <c r="K41" s="77">
        <f t="shared" si="12"/>
        <v>6.7499999999999999E-3</v>
      </c>
      <c r="L41" s="77">
        <f t="shared" si="12"/>
        <v>2.7E-2</v>
      </c>
      <c r="M41" s="77">
        <f t="shared" si="12"/>
        <v>3.0510000000000002E-2</v>
      </c>
      <c r="N41" s="77">
        <f t="shared" si="12"/>
        <v>0</v>
      </c>
      <c r="O41" s="77">
        <f t="shared" si="12"/>
        <v>0</v>
      </c>
      <c r="P41" s="77">
        <f t="shared" si="12"/>
        <v>45.36</v>
      </c>
      <c r="Q41" s="77">
        <f t="shared" si="10"/>
        <v>65.8125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135</v>
      </c>
      <c r="C42" s="77">
        <f t="shared" si="5"/>
        <v>148.5</v>
      </c>
      <c r="D42" s="77">
        <f t="shared" si="6"/>
        <v>51.032025000000004</v>
      </c>
      <c r="E42" s="77">
        <f t="shared" si="7"/>
        <v>15.1775775</v>
      </c>
      <c r="F42" s="77">
        <f t="shared" si="8"/>
        <v>17.884017000000004</v>
      </c>
      <c r="G42" s="77">
        <f t="shared" ref="G42:P50" si="13">IF(G$27="%w/w SAR",((G$28*10)*$B42),IF(G$27="%w/w DM",(((G$28*10)*($B$28/100))*$B42),IF(G$27="kg/t SAR",(G$28*$B42),IF(G$27="kg/t DM",((G$28*($B$28/100))*$B42),IF(G$27="mg/kg SAR",((G$28*0.001)*$B42),IF(G$27="mg/kg DM",(((G$28*0.001)*($B$28/100))*$B42),0))))))</f>
        <v>9.2340000000000005E-2</v>
      </c>
      <c r="H42" s="77">
        <f t="shared" si="13"/>
        <v>0.51165000000000005</v>
      </c>
      <c r="I42" s="77">
        <f t="shared" si="13"/>
        <v>6.7500000000000004E-2</v>
      </c>
      <c r="J42" s="77">
        <f t="shared" si="13"/>
        <v>1.3500000000000001E-3</v>
      </c>
      <c r="K42" s="77">
        <f t="shared" si="13"/>
        <v>6.7499999999999999E-3</v>
      </c>
      <c r="L42" s="77">
        <f t="shared" si="13"/>
        <v>2.7E-2</v>
      </c>
      <c r="M42" s="77">
        <f t="shared" si="13"/>
        <v>3.0510000000000002E-2</v>
      </c>
      <c r="N42" s="77">
        <f t="shared" si="13"/>
        <v>0</v>
      </c>
      <c r="O42" s="77">
        <f t="shared" si="13"/>
        <v>0</v>
      </c>
      <c r="P42" s="77">
        <f t="shared" si="13"/>
        <v>45.36</v>
      </c>
      <c r="Q42" s="77">
        <f t="shared" si="10"/>
        <v>65.8125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135</v>
      </c>
      <c r="C43" s="77">
        <f t="shared" si="5"/>
        <v>148.5</v>
      </c>
      <c r="D43" s="77">
        <f t="shared" si="6"/>
        <v>51.032025000000004</v>
      </c>
      <c r="E43" s="77">
        <f t="shared" si="7"/>
        <v>15.1775775</v>
      </c>
      <c r="F43" s="77">
        <f t="shared" si="8"/>
        <v>17.884017000000004</v>
      </c>
      <c r="G43" s="77">
        <f t="shared" si="13"/>
        <v>9.2340000000000005E-2</v>
      </c>
      <c r="H43" s="77">
        <f t="shared" si="13"/>
        <v>0.51165000000000005</v>
      </c>
      <c r="I43" s="77">
        <f t="shared" si="13"/>
        <v>6.7500000000000004E-2</v>
      </c>
      <c r="J43" s="77">
        <f t="shared" si="13"/>
        <v>1.3500000000000001E-3</v>
      </c>
      <c r="K43" s="77">
        <f t="shared" si="13"/>
        <v>6.7499999999999999E-3</v>
      </c>
      <c r="L43" s="77">
        <f t="shared" si="13"/>
        <v>2.7E-2</v>
      </c>
      <c r="M43" s="77">
        <f t="shared" si="13"/>
        <v>3.0510000000000002E-2</v>
      </c>
      <c r="N43" s="77">
        <f t="shared" si="13"/>
        <v>0</v>
      </c>
      <c r="O43" s="77">
        <f t="shared" si="13"/>
        <v>0</v>
      </c>
      <c r="P43" s="77">
        <f t="shared" si="13"/>
        <v>45.36</v>
      </c>
      <c r="Q43" s="77">
        <f t="shared" si="10"/>
        <v>65.8125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135</v>
      </c>
      <c r="C44" s="77">
        <f t="shared" si="5"/>
        <v>148.5</v>
      </c>
      <c r="D44" s="77">
        <f t="shared" si="6"/>
        <v>51.032025000000004</v>
      </c>
      <c r="E44" s="77">
        <f t="shared" si="7"/>
        <v>15.1775775</v>
      </c>
      <c r="F44" s="77">
        <f t="shared" si="8"/>
        <v>17.884017000000004</v>
      </c>
      <c r="G44" s="77">
        <f t="shared" si="13"/>
        <v>9.2340000000000005E-2</v>
      </c>
      <c r="H44" s="77">
        <f t="shared" si="13"/>
        <v>0.51165000000000005</v>
      </c>
      <c r="I44" s="77">
        <f t="shared" si="13"/>
        <v>6.7500000000000004E-2</v>
      </c>
      <c r="J44" s="77">
        <f t="shared" si="13"/>
        <v>1.3500000000000001E-3</v>
      </c>
      <c r="K44" s="77">
        <f t="shared" si="13"/>
        <v>6.7499999999999999E-3</v>
      </c>
      <c r="L44" s="77">
        <f t="shared" si="13"/>
        <v>2.7E-2</v>
      </c>
      <c r="M44" s="77">
        <f t="shared" si="13"/>
        <v>3.0510000000000002E-2</v>
      </c>
      <c r="N44" s="77">
        <f t="shared" si="13"/>
        <v>0</v>
      </c>
      <c r="O44" s="77">
        <f t="shared" si="13"/>
        <v>0</v>
      </c>
      <c r="P44" s="77">
        <f t="shared" si="13"/>
        <v>45.36</v>
      </c>
      <c r="Q44" s="77">
        <f t="shared" si="10"/>
        <v>65.8125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135</v>
      </c>
      <c r="C45" s="77">
        <f t="shared" si="5"/>
        <v>148.5</v>
      </c>
      <c r="D45" s="77">
        <f t="shared" si="6"/>
        <v>51.032025000000004</v>
      </c>
      <c r="E45" s="77">
        <f t="shared" si="7"/>
        <v>15.1775775</v>
      </c>
      <c r="F45" s="77">
        <f t="shared" si="8"/>
        <v>17.884017000000004</v>
      </c>
      <c r="G45" s="77">
        <f t="shared" si="13"/>
        <v>9.2340000000000005E-2</v>
      </c>
      <c r="H45" s="77">
        <f t="shared" si="13"/>
        <v>0.51165000000000005</v>
      </c>
      <c r="I45" s="77">
        <f t="shared" si="13"/>
        <v>6.7500000000000004E-2</v>
      </c>
      <c r="J45" s="77">
        <f t="shared" si="13"/>
        <v>1.3500000000000001E-3</v>
      </c>
      <c r="K45" s="77">
        <f t="shared" si="13"/>
        <v>6.7499999999999999E-3</v>
      </c>
      <c r="L45" s="77">
        <f t="shared" si="13"/>
        <v>2.7E-2</v>
      </c>
      <c r="M45" s="77">
        <f t="shared" si="13"/>
        <v>3.0510000000000002E-2</v>
      </c>
      <c r="N45" s="77">
        <f t="shared" si="13"/>
        <v>0</v>
      </c>
      <c r="O45" s="77">
        <f t="shared" si="13"/>
        <v>0</v>
      </c>
      <c r="P45" s="77">
        <f t="shared" si="13"/>
        <v>45.36</v>
      </c>
      <c r="Q45" s="77">
        <f t="shared" si="10"/>
        <v>65.8125</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135</v>
      </c>
      <c r="C46" s="77">
        <f t="shared" si="5"/>
        <v>148.5</v>
      </c>
      <c r="D46" s="77">
        <f t="shared" si="6"/>
        <v>51.032025000000004</v>
      </c>
      <c r="E46" s="77">
        <f t="shared" si="7"/>
        <v>15.1775775</v>
      </c>
      <c r="F46" s="77">
        <f t="shared" si="8"/>
        <v>17.884017000000004</v>
      </c>
      <c r="G46" s="77">
        <f t="shared" si="13"/>
        <v>9.2340000000000005E-2</v>
      </c>
      <c r="H46" s="77">
        <f t="shared" si="13"/>
        <v>0.51165000000000005</v>
      </c>
      <c r="I46" s="77">
        <f t="shared" si="13"/>
        <v>6.7500000000000004E-2</v>
      </c>
      <c r="J46" s="77">
        <f t="shared" si="13"/>
        <v>1.3500000000000001E-3</v>
      </c>
      <c r="K46" s="77">
        <f t="shared" si="13"/>
        <v>6.7499999999999999E-3</v>
      </c>
      <c r="L46" s="77">
        <f t="shared" si="13"/>
        <v>2.7E-2</v>
      </c>
      <c r="M46" s="77">
        <f t="shared" si="13"/>
        <v>3.0510000000000002E-2</v>
      </c>
      <c r="N46" s="77">
        <f t="shared" si="13"/>
        <v>0</v>
      </c>
      <c r="O46" s="77">
        <f t="shared" si="13"/>
        <v>0</v>
      </c>
      <c r="P46" s="77">
        <f t="shared" si="13"/>
        <v>45.36</v>
      </c>
      <c r="Q46" s="77">
        <f t="shared" si="10"/>
        <v>65.8125</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135</v>
      </c>
      <c r="C47" s="77">
        <f t="shared" si="5"/>
        <v>148.5</v>
      </c>
      <c r="D47" s="77">
        <f t="shared" si="6"/>
        <v>51.032025000000004</v>
      </c>
      <c r="E47" s="77">
        <f t="shared" si="7"/>
        <v>15.1775775</v>
      </c>
      <c r="F47" s="77">
        <f t="shared" si="8"/>
        <v>17.884017000000004</v>
      </c>
      <c r="G47" s="77">
        <f t="shared" si="13"/>
        <v>9.2340000000000005E-2</v>
      </c>
      <c r="H47" s="77">
        <f t="shared" si="13"/>
        <v>0.51165000000000005</v>
      </c>
      <c r="I47" s="77">
        <f t="shared" si="13"/>
        <v>6.7500000000000004E-2</v>
      </c>
      <c r="J47" s="77">
        <f t="shared" si="13"/>
        <v>1.3500000000000001E-3</v>
      </c>
      <c r="K47" s="77">
        <f t="shared" si="13"/>
        <v>6.7499999999999999E-3</v>
      </c>
      <c r="L47" s="77">
        <f t="shared" si="13"/>
        <v>2.7E-2</v>
      </c>
      <c r="M47" s="77">
        <f t="shared" si="13"/>
        <v>3.0510000000000002E-2</v>
      </c>
      <c r="N47" s="77">
        <f t="shared" si="13"/>
        <v>0</v>
      </c>
      <c r="O47" s="77">
        <f t="shared" si="13"/>
        <v>0</v>
      </c>
      <c r="P47" s="77">
        <f t="shared" si="13"/>
        <v>45.36</v>
      </c>
      <c r="Q47" s="77">
        <f t="shared" si="10"/>
        <v>65.8125</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135</v>
      </c>
      <c r="C48" s="77">
        <f t="shared" si="5"/>
        <v>148.5</v>
      </c>
      <c r="D48" s="77">
        <f t="shared" si="6"/>
        <v>51.032025000000004</v>
      </c>
      <c r="E48" s="77">
        <f t="shared" si="7"/>
        <v>15.1775775</v>
      </c>
      <c r="F48" s="77">
        <f t="shared" si="8"/>
        <v>17.884017000000004</v>
      </c>
      <c r="G48" s="77">
        <f t="shared" si="13"/>
        <v>9.2340000000000005E-2</v>
      </c>
      <c r="H48" s="77">
        <f t="shared" si="13"/>
        <v>0.51165000000000005</v>
      </c>
      <c r="I48" s="77">
        <f t="shared" si="13"/>
        <v>6.7500000000000004E-2</v>
      </c>
      <c r="J48" s="77">
        <f t="shared" si="13"/>
        <v>1.3500000000000001E-3</v>
      </c>
      <c r="K48" s="77">
        <f t="shared" si="13"/>
        <v>6.7499999999999999E-3</v>
      </c>
      <c r="L48" s="77">
        <f t="shared" si="13"/>
        <v>2.7E-2</v>
      </c>
      <c r="M48" s="77">
        <f t="shared" si="13"/>
        <v>3.0510000000000002E-2</v>
      </c>
      <c r="N48" s="77">
        <f t="shared" si="13"/>
        <v>0</v>
      </c>
      <c r="O48" s="77">
        <f t="shared" si="13"/>
        <v>0</v>
      </c>
      <c r="P48" s="77">
        <f t="shared" si="13"/>
        <v>45.36</v>
      </c>
      <c r="Q48" s="77">
        <f t="shared" si="10"/>
        <v>65.8125</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v>135</v>
      </c>
      <c r="C49" s="77">
        <f t="shared" si="5"/>
        <v>148.5</v>
      </c>
      <c r="D49" s="77">
        <f t="shared" si="6"/>
        <v>51.032025000000004</v>
      </c>
      <c r="E49" s="77">
        <f t="shared" si="7"/>
        <v>15.1775775</v>
      </c>
      <c r="F49" s="77">
        <f t="shared" si="8"/>
        <v>17.884017000000004</v>
      </c>
      <c r="G49" s="77">
        <f t="shared" si="13"/>
        <v>9.2340000000000005E-2</v>
      </c>
      <c r="H49" s="77">
        <f t="shared" si="13"/>
        <v>0.51165000000000005</v>
      </c>
      <c r="I49" s="77">
        <f t="shared" si="13"/>
        <v>6.7500000000000004E-2</v>
      </c>
      <c r="J49" s="77">
        <f t="shared" si="13"/>
        <v>1.3500000000000001E-3</v>
      </c>
      <c r="K49" s="77">
        <f t="shared" si="13"/>
        <v>6.7499999999999999E-3</v>
      </c>
      <c r="L49" s="77">
        <f t="shared" si="13"/>
        <v>2.7E-2</v>
      </c>
      <c r="M49" s="77">
        <f t="shared" si="13"/>
        <v>3.0510000000000002E-2</v>
      </c>
      <c r="N49" s="77">
        <f t="shared" si="13"/>
        <v>0</v>
      </c>
      <c r="O49" s="77">
        <f t="shared" si="13"/>
        <v>0</v>
      </c>
      <c r="P49" s="77">
        <f t="shared" si="13"/>
        <v>45.36</v>
      </c>
      <c r="Q49" s="77">
        <f t="shared" si="10"/>
        <v>65.8125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21</v>
      </c>
      <c r="B50" s="15">
        <v>135</v>
      </c>
      <c r="C50" s="98">
        <f t="shared" si="5"/>
        <v>148.5</v>
      </c>
      <c r="D50" s="98">
        <f t="shared" si="6"/>
        <v>51.032025000000004</v>
      </c>
      <c r="E50" s="98">
        <f t="shared" si="7"/>
        <v>15.1775775</v>
      </c>
      <c r="F50" s="98">
        <f t="shared" si="8"/>
        <v>17.884017000000004</v>
      </c>
      <c r="G50" s="98">
        <f t="shared" si="13"/>
        <v>9.2340000000000005E-2</v>
      </c>
      <c r="H50" s="98">
        <f t="shared" si="13"/>
        <v>0.51165000000000005</v>
      </c>
      <c r="I50" s="98">
        <f t="shared" si="13"/>
        <v>6.7500000000000004E-2</v>
      </c>
      <c r="J50" s="98">
        <f t="shared" si="13"/>
        <v>1.3500000000000001E-3</v>
      </c>
      <c r="K50" s="98">
        <f t="shared" si="13"/>
        <v>6.7499999999999999E-3</v>
      </c>
      <c r="L50" s="98">
        <f t="shared" si="13"/>
        <v>2.7E-2</v>
      </c>
      <c r="M50" s="98">
        <f t="shared" si="13"/>
        <v>3.0510000000000002E-2</v>
      </c>
      <c r="N50" s="98">
        <f t="shared" si="13"/>
        <v>0</v>
      </c>
      <c r="O50" s="98">
        <f t="shared" si="13"/>
        <v>0</v>
      </c>
      <c r="P50" s="98">
        <f t="shared" si="13"/>
        <v>45.36</v>
      </c>
      <c r="Q50" s="98">
        <f t="shared" si="10"/>
        <v>65.8125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4">D8</f>
        <v>2</v>
      </c>
      <c r="D57" s="8">
        <f t="shared" si="14"/>
        <v>3</v>
      </c>
      <c r="E57" s="8">
        <f t="shared" si="14"/>
        <v>5</v>
      </c>
      <c r="F57" s="8">
        <f t="shared" si="14"/>
        <v>6</v>
      </c>
      <c r="G57" s="8">
        <f t="shared" si="14"/>
        <v>7</v>
      </c>
      <c r="H57" s="8">
        <f t="shared" si="14"/>
        <v>8</v>
      </c>
      <c r="I57" s="8">
        <f t="shared" si="14"/>
        <v>9</v>
      </c>
      <c r="J57" s="8">
        <f t="shared" si="14"/>
        <v>10</v>
      </c>
      <c r="K57" s="8">
        <f t="shared" si="14"/>
        <v>11</v>
      </c>
      <c r="L57" s="8">
        <f t="shared" si="14"/>
        <v>12</v>
      </c>
      <c r="M57" s="8">
        <f t="shared" si="14"/>
        <v>13</v>
      </c>
      <c r="N57" s="8">
        <f t="shared" si="14"/>
        <v>14</v>
      </c>
      <c r="O57" s="8">
        <f t="shared" si="14"/>
        <v>15</v>
      </c>
      <c r="P57" s="8">
        <f t="shared" si="14"/>
        <v>16</v>
      </c>
      <c r="Q57" s="8">
        <f t="shared" si="14"/>
        <v>17</v>
      </c>
      <c r="R57" s="8">
        <f t="shared" si="14"/>
        <v>18</v>
      </c>
      <c r="S57" s="8">
        <f t="shared" si="14"/>
        <v>19</v>
      </c>
      <c r="T57" s="8">
        <f t="shared" si="14"/>
        <v>20</v>
      </c>
      <c r="U57" s="8">
        <f t="shared" si="14"/>
        <v>21</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Arable</v>
      </c>
      <c r="J58" s="13" t="str">
        <f>K16&amp;" I "&amp;(VLOOKUP(K14,Table245811[],6,FALSE))</f>
        <v>Medium/Clay I Arable</v>
      </c>
      <c r="K58" s="13" t="str">
        <f>L16&amp;" I "&amp;(VLOOKUP(L14,Table245811[],6,FALSE))</f>
        <v>Medium/Clay I Arable</v>
      </c>
      <c r="L58" s="13" t="str">
        <f>M16&amp;" I "&amp;(VLOOKUP(M14,Table245811[],6,FALSE))</f>
        <v>Medium/Clay I Arable</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str">
        <f>V16&amp;" I "&amp;(VLOOKUP(V14,Table245811[],6,FALSE))</f>
        <v>Medium/Clay I Grass</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6.7</v>
      </c>
      <c r="G59" s="76">
        <f>VLOOKUP(H$14,Table245811[],5,FALSE)</f>
        <v>6.7</v>
      </c>
      <c r="H59" s="76">
        <f>VLOOKUP(I$14,Table245811[],5,FALSE)</f>
        <v>6.7</v>
      </c>
      <c r="I59" s="76">
        <f>VLOOKUP(J$14,Table245811[],5,FALSE)</f>
        <v>6.7</v>
      </c>
      <c r="J59" s="76">
        <f>VLOOKUP(K$14,Table245811[],5,FALSE)</f>
        <v>6.7</v>
      </c>
      <c r="K59" s="76">
        <f>VLOOKUP(L$14,Table245811[],5,FALSE)</f>
        <v>6.7</v>
      </c>
      <c r="L59" s="76">
        <f>VLOOKUP(M$14,Table245811[],5,FALSE)</f>
        <v>6.7</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f>VLOOKUP(V$14,Table245811[],5,FALSE)</f>
        <v>6.2</v>
      </c>
    </row>
    <row r="60" spans="1:35" s="19" customFormat="1" ht="13" x14ac:dyDescent="0.3">
      <c r="A60" s="111" t="s">
        <v>4</v>
      </c>
      <c r="B60" s="76">
        <f>C10</f>
        <v>6.5</v>
      </c>
      <c r="C60" s="76">
        <f t="shared" ref="C60:U60" si="15">D10</f>
        <v>7.4</v>
      </c>
      <c r="D60" s="76">
        <f t="shared" si="15"/>
        <v>6.2</v>
      </c>
      <c r="E60" s="76">
        <f t="shared" si="15"/>
        <v>5.6</v>
      </c>
      <c r="F60" s="76">
        <f t="shared" si="15"/>
        <v>6.4</v>
      </c>
      <c r="G60" s="76">
        <f t="shared" si="15"/>
        <v>5.9</v>
      </c>
      <c r="H60" s="76">
        <f t="shared" si="15"/>
        <v>6.4</v>
      </c>
      <c r="I60" s="76">
        <f t="shared" si="15"/>
        <v>6.1</v>
      </c>
      <c r="J60" s="76">
        <f t="shared" si="15"/>
        <v>6.1</v>
      </c>
      <c r="K60" s="76">
        <f t="shared" si="15"/>
        <v>5.6</v>
      </c>
      <c r="L60" s="76">
        <f t="shared" si="15"/>
        <v>5.8</v>
      </c>
      <c r="M60" s="76">
        <f t="shared" si="15"/>
        <v>6.3</v>
      </c>
      <c r="N60" s="76">
        <f t="shared" si="15"/>
        <v>6.3</v>
      </c>
      <c r="O60" s="76">
        <f t="shared" si="15"/>
        <v>6</v>
      </c>
      <c r="P60" s="76">
        <f t="shared" si="15"/>
        <v>6</v>
      </c>
      <c r="Q60" s="76">
        <f t="shared" si="15"/>
        <v>6.4</v>
      </c>
      <c r="R60" s="76">
        <f t="shared" si="15"/>
        <v>6.2</v>
      </c>
      <c r="S60" s="76">
        <f t="shared" si="15"/>
        <v>6.1</v>
      </c>
      <c r="T60" s="76">
        <f t="shared" si="15"/>
        <v>5.6</v>
      </c>
      <c r="U60" s="76">
        <f t="shared" si="15"/>
        <v>6</v>
      </c>
    </row>
    <row r="61" spans="1:35" s="19" customFormat="1" ht="13" x14ac:dyDescent="0.3">
      <c r="A61" s="111" t="s">
        <v>133</v>
      </c>
      <c r="B61" s="76">
        <f t="shared" ref="B61:U61" si="16">VLOOKUP(B58,$AD9:$AE18,2,FALSE)</f>
        <v>6</v>
      </c>
      <c r="C61" s="76">
        <f t="shared" si="16"/>
        <v>6</v>
      </c>
      <c r="D61" s="76">
        <f t="shared" si="16"/>
        <v>6</v>
      </c>
      <c r="E61" s="76">
        <f t="shared" si="16"/>
        <v>6</v>
      </c>
      <c r="F61" s="76">
        <f t="shared" si="16"/>
        <v>8</v>
      </c>
      <c r="G61" s="76">
        <f t="shared" si="16"/>
        <v>8</v>
      </c>
      <c r="H61" s="76">
        <f t="shared" si="16"/>
        <v>8</v>
      </c>
      <c r="I61" s="76">
        <f t="shared" si="16"/>
        <v>8</v>
      </c>
      <c r="J61" s="76">
        <f t="shared" si="16"/>
        <v>8</v>
      </c>
      <c r="K61" s="76">
        <f t="shared" si="16"/>
        <v>8</v>
      </c>
      <c r="L61" s="76">
        <f t="shared" si="16"/>
        <v>8</v>
      </c>
      <c r="M61" s="76">
        <f t="shared" si="16"/>
        <v>6</v>
      </c>
      <c r="N61" s="76">
        <f t="shared" si="16"/>
        <v>6</v>
      </c>
      <c r="O61" s="76">
        <f t="shared" si="16"/>
        <v>6</v>
      </c>
      <c r="P61" s="76">
        <f t="shared" si="16"/>
        <v>6</v>
      </c>
      <c r="Q61" s="76">
        <f t="shared" si="16"/>
        <v>6</v>
      </c>
      <c r="R61" s="76">
        <f t="shared" si="16"/>
        <v>6</v>
      </c>
      <c r="S61" s="76">
        <f t="shared" si="16"/>
        <v>6</v>
      </c>
      <c r="T61" s="76">
        <f t="shared" si="16"/>
        <v>6</v>
      </c>
      <c r="U61" s="76">
        <f t="shared" si="16"/>
        <v>6</v>
      </c>
    </row>
    <row r="62" spans="1:35" s="19" customFormat="1" ht="13" x14ac:dyDescent="0.3">
      <c r="A62" s="111" t="s">
        <v>134</v>
      </c>
      <c r="B62" s="77">
        <f>B31</f>
        <v>135</v>
      </c>
      <c r="C62" s="77">
        <f>B32</f>
        <v>135</v>
      </c>
      <c r="D62" s="77">
        <f>B33</f>
        <v>135</v>
      </c>
      <c r="E62" s="77">
        <f>B34</f>
        <v>135</v>
      </c>
      <c r="F62" s="77">
        <f>B35</f>
        <v>135</v>
      </c>
      <c r="G62" s="77">
        <f>B36</f>
        <v>135</v>
      </c>
      <c r="H62" s="77">
        <f>B37</f>
        <v>135</v>
      </c>
      <c r="I62" s="77">
        <f>B38</f>
        <v>135</v>
      </c>
      <c r="J62" s="77">
        <f>B39</f>
        <v>135</v>
      </c>
      <c r="K62" s="77">
        <f>B40</f>
        <v>135</v>
      </c>
      <c r="L62" s="77">
        <f>B41</f>
        <v>135</v>
      </c>
      <c r="M62" s="77">
        <f>B42</f>
        <v>135</v>
      </c>
      <c r="N62" s="77">
        <f>B43</f>
        <v>135</v>
      </c>
      <c r="O62" s="77">
        <f>B44</f>
        <v>135</v>
      </c>
      <c r="P62" s="77">
        <f>B45</f>
        <v>135</v>
      </c>
      <c r="Q62" s="77">
        <f>B46</f>
        <v>135</v>
      </c>
      <c r="R62" s="77">
        <f>B47</f>
        <v>135</v>
      </c>
      <c r="S62" s="77">
        <f>B48</f>
        <v>135</v>
      </c>
      <c r="T62" s="77">
        <f>B49</f>
        <v>135</v>
      </c>
      <c r="U62" s="77">
        <f>B50</f>
        <v>135</v>
      </c>
    </row>
    <row r="63" spans="1:35" s="19" customFormat="1" ht="39" x14ac:dyDescent="0.3">
      <c r="A63" s="112" t="s">
        <v>155</v>
      </c>
      <c r="B63" s="77">
        <f>$E55*(B62/100)</f>
        <v>0</v>
      </c>
      <c r="C63" s="77">
        <f t="shared" ref="C63:U63" si="17">$E55*(C62/100)</f>
        <v>0</v>
      </c>
      <c r="D63" s="77">
        <f t="shared" si="17"/>
        <v>0</v>
      </c>
      <c r="E63" s="77">
        <f t="shared" si="17"/>
        <v>0</v>
      </c>
      <c r="F63" s="77">
        <f>$E55*(F62/100)</f>
        <v>0</v>
      </c>
      <c r="G63" s="77">
        <f t="shared" si="17"/>
        <v>0</v>
      </c>
      <c r="H63" s="77">
        <f t="shared" si="17"/>
        <v>0</v>
      </c>
      <c r="I63" s="77">
        <f t="shared" si="17"/>
        <v>0</v>
      </c>
      <c r="J63" s="77">
        <f t="shared" si="17"/>
        <v>0</v>
      </c>
      <c r="K63" s="77">
        <f t="shared" si="17"/>
        <v>0</v>
      </c>
      <c r="L63" s="77">
        <f t="shared" si="17"/>
        <v>0</v>
      </c>
      <c r="M63" s="77">
        <f t="shared" si="17"/>
        <v>0</v>
      </c>
      <c r="N63" s="77">
        <f t="shared" si="17"/>
        <v>0</v>
      </c>
      <c r="O63" s="77">
        <f t="shared" si="17"/>
        <v>0</v>
      </c>
      <c r="P63" s="77">
        <f t="shared" si="17"/>
        <v>0</v>
      </c>
      <c r="Q63" s="77">
        <f t="shared" si="17"/>
        <v>0</v>
      </c>
      <c r="R63" s="77">
        <f t="shared" si="17"/>
        <v>0</v>
      </c>
      <c r="S63" s="77">
        <f t="shared" si="17"/>
        <v>0</v>
      </c>
      <c r="T63" s="77">
        <f t="shared" si="17"/>
        <v>0</v>
      </c>
      <c r="U63" s="77">
        <f t="shared" si="17"/>
        <v>0</v>
      </c>
    </row>
    <row r="64" spans="1:35" s="19" customFormat="1" ht="52" x14ac:dyDescent="0.3">
      <c r="A64" s="112" t="s">
        <v>156</v>
      </c>
      <c r="B64" s="77">
        <f>(B59-B60)*B61</f>
        <v>-1.7999999999999989</v>
      </c>
      <c r="C64" s="77">
        <f t="shared" ref="C64:U64" si="18">(C59-C60)*C61</f>
        <v>-7.2000000000000011</v>
      </c>
      <c r="D64" s="77">
        <f t="shared" si="18"/>
        <v>0</v>
      </c>
      <c r="E64" s="77">
        <f t="shared" si="18"/>
        <v>3.6000000000000032</v>
      </c>
      <c r="F64" s="77">
        <f t="shared" si="18"/>
        <v>2.3999999999999986</v>
      </c>
      <c r="G64" s="77">
        <f t="shared" si="18"/>
        <v>6.3999999999999986</v>
      </c>
      <c r="H64" s="77">
        <f t="shared" si="18"/>
        <v>2.3999999999999986</v>
      </c>
      <c r="I64" s="77">
        <f t="shared" si="18"/>
        <v>4.8000000000000043</v>
      </c>
      <c r="J64" s="77">
        <f t="shared" si="18"/>
        <v>4.8000000000000043</v>
      </c>
      <c r="K64" s="77">
        <f t="shared" si="18"/>
        <v>8.8000000000000043</v>
      </c>
      <c r="L64" s="77">
        <f t="shared" si="18"/>
        <v>7.2000000000000028</v>
      </c>
      <c r="M64" s="77">
        <f t="shared" si="18"/>
        <v>-0.59999999999999787</v>
      </c>
      <c r="N64" s="77">
        <f t="shared" si="18"/>
        <v>-0.59999999999999787</v>
      </c>
      <c r="O64" s="77">
        <f t="shared" si="18"/>
        <v>1.2000000000000011</v>
      </c>
      <c r="P64" s="77">
        <f t="shared" si="18"/>
        <v>1.2000000000000011</v>
      </c>
      <c r="Q64" s="77">
        <f t="shared" si="18"/>
        <v>-1.2000000000000011</v>
      </c>
      <c r="R64" s="77">
        <f t="shared" si="18"/>
        <v>0</v>
      </c>
      <c r="S64" s="77">
        <f t="shared" si="18"/>
        <v>0.6000000000000032</v>
      </c>
      <c r="T64" s="77">
        <f t="shared" si="18"/>
        <v>3.6000000000000032</v>
      </c>
      <c r="U64" s="77">
        <f t="shared" si="18"/>
        <v>1.2000000000000011</v>
      </c>
    </row>
    <row r="65" spans="1:21" s="19" customFormat="1" ht="52" x14ac:dyDescent="0.3">
      <c r="A65" s="112" t="s">
        <v>157</v>
      </c>
      <c r="B65" s="77">
        <f>B63-B64</f>
        <v>1.7999999999999989</v>
      </c>
      <c r="C65" s="77">
        <f t="shared" ref="C65:U65" si="19">C63-C64</f>
        <v>7.2000000000000011</v>
      </c>
      <c r="D65" s="77">
        <f t="shared" si="19"/>
        <v>0</v>
      </c>
      <c r="E65" s="77">
        <f t="shared" si="19"/>
        <v>-3.6000000000000032</v>
      </c>
      <c r="F65" s="77">
        <f t="shared" si="19"/>
        <v>-2.3999999999999986</v>
      </c>
      <c r="G65" s="77">
        <f t="shared" si="19"/>
        <v>-6.3999999999999986</v>
      </c>
      <c r="H65" s="77">
        <f t="shared" si="19"/>
        <v>-2.3999999999999986</v>
      </c>
      <c r="I65" s="77">
        <f t="shared" si="19"/>
        <v>-4.8000000000000043</v>
      </c>
      <c r="J65" s="77">
        <f t="shared" si="19"/>
        <v>-4.8000000000000043</v>
      </c>
      <c r="K65" s="77">
        <f t="shared" si="19"/>
        <v>-8.8000000000000043</v>
      </c>
      <c r="L65" s="77">
        <f t="shared" si="19"/>
        <v>-7.2000000000000028</v>
      </c>
      <c r="M65" s="77">
        <f t="shared" si="19"/>
        <v>0.59999999999999787</v>
      </c>
      <c r="N65" s="77">
        <f t="shared" si="19"/>
        <v>0.59999999999999787</v>
      </c>
      <c r="O65" s="77">
        <f t="shared" si="19"/>
        <v>-1.2000000000000011</v>
      </c>
      <c r="P65" s="77">
        <f t="shared" si="19"/>
        <v>-1.2000000000000011</v>
      </c>
      <c r="Q65" s="77">
        <f t="shared" si="19"/>
        <v>1.2000000000000011</v>
      </c>
      <c r="R65" s="77">
        <f t="shared" si="19"/>
        <v>0</v>
      </c>
      <c r="S65" s="77">
        <f t="shared" si="19"/>
        <v>-0.6000000000000032</v>
      </c>
      <c r="T65" s="77">
        <f t="shared" si="19"/>
        <v>-3.6000000000000032</v>
      </c>
      <c r="U65" s="77">
        <f t="shared" si="19"/>
        <v>-1.2000000000000011</v>
      </c>
    </row>
    <row r="66" spans="1:21" s="19" customFormat="1" ht="26" x14ac:dyDescent="0.3">
      <c r="A66" s="112" t="s">
        <v>148</v>
      </c>
      <c r="B66" s="78" t="str">
        <f>IF(B64&lt;=B63,"OVER","UNDER")</f>
        <v>OVER</v>
      </c>
      <c r="C66" s="78" t="str">
        <f t="shared" ref="C66:U66" si="20">IF(C64&lt;=C63,"OVER","UNDER")</f>
        <v>OVER</v>
      </c>
      <c r="D66" s="78" t="str">
        <f t="shared" si="20"/>
        <v>OVER</v>
      </c>
      <c r="E66" s="78" t="str">
        <f t="shared" si="20"/>
        <v>UNDER</v>
      </c>
      <c r="F66" s="78" t="str">
        <f t="shared" si="20"/>
        <v>UNDER</v>
      </c>
      <c r="G66" s="78" t="str">
        <f t="shared" si="20"/>
        <v>UNDER</v>
      </c>
      <c r="H66" s="78" t="str">
        <f t="shared" si="20"/>
        <v>UNDER</v>
      </c>
      <c r="I66" s="78" t="str">
        <f t="shared" si="20"/>
        <v>UNDER</v>
      </c>
      <c r="J66" s="78" t="str">
        <f t="shared" si="20"/>
        <v>UNDER</v>
      </c>
      <c r="K66" s="78" t="str">
        <f t="shared" si="20"/>
        <v>UNDER</v>
      </c>
      <c r="L66" s="78" t="str">
        <f t="shared" si="20"/>
        <v>UNDER</v>
      </c>
      <c r="M66" s="78" t="str">
        <f t="shared" si="20"/>
        <v>OVER</v>
      </c>
      <c r="N66" s="78" t="str">
        <f t="shared" si="20"/>
        <v>OVER</v>
      </c>
      <c r="O66" s="78" t="str">
        <f t="shared" si="20"/>
        <v>UNDER</v>
      </c>
      <c r="P66" s="78" t="str">
        <f t="shared" si="20"/>
        <v>UNDER</v>
      </c>
      <c r="Q66" s="78" t="str">
        <f t="shared" si="20"/>
        <v>OVER</v>
      </c>
      <c r="R66" s="78" t="str">
        <f t="shared" si="20"/>
        <v>OVER</v>
      </c>
      <c r="S66" s="78" t="str">
        <f t="shared" si="20"/>
        <v>UNDER</v>
      </c>
      <c r="T66" s="78" t="str">
        <f t="shared" si="20"/>
        <v>UNDER</v>
      </c>
      <c r="U66" s="78" t="str">
        <f t="shared" si="20"/>
        <v>UNDER</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PAN-024612</v>
      </c>
      <c r="D1" s="141"/>
      <c r="E1" s="93" t="s">
        <v>45</v>
      </c>
      <c r="F1" s="39">
        <f>'Field data and Waste 1'!F1</f>
        <v>42.1</v>
      </c>
      <c r="G1" s="120" t="s">
        <v>43</v>
      </c>
      <c r="H1" s="121"/>
      <c r="I1" s="118">
        <v>7.13</v>
      </c>
      <c r="J1" s="119" t="s">
        <v>153</v>
      </c>
      <c r="K1" s="119"/>
      <c r="L1" s="97">
        <v>669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FB3606GC</v>
      </c>
      <c r="D2" s="143"/>
      <c r="E2" s="93" t="s">
        <v>109</v>
      </c>
      <c r="F2" s="96" t="s">
        <v>167</v>
      </c>
      <c r="G2" s="138" t="s">
        <v>110</v>
      </c>
      <c r="H2" s="139"/>
      <c r="I2" s="118">
        <v>1253</v>
      </c>
      <c r="J2" s="119" t="s">
        <v>158</v>
      </c>
      <c r="K2" s="119"/>
      <c r="L2" s="97">
        <v>0.18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Agrispread</v>
      </c>
      <c r="D3" s="143"/>
      <c r="E3" s="93" t="s">
        <v>108</v>
      </c>
      <c r="F3" s="31" t="s">
        <v>78</v>
      </c>
      <c r="G3" s="119" t="s">
        <v>159</v>
      </c>
      <c r="H3" s="119"/>
      <c r="I3" s="118">
        <v>1300</v>
      </c>
      <c r="J3" s="120" t="s">
        <v>154</v>
      </c>
      <c r="K3" s="121"/>
      <c r="L3" s="97">
        <f>(L1/(L2*10000))*100</f>
        <v>37.166666666666664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Dyke Farm, Padeswood Lake Road, Padeswood, Flintshire, CH7 4HZ</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16</v>
      </c>
      <c r="R8" s="60">
        <f>'Field data and Waste 1'!R8</f>
        <v>17</v>
      </c>
      <c r="S8" s="60">
        <f>'Field data and Waste 1'!S8</f>
        <v>18</v>
      </c>
      <c r="T8" s="60">
        <f>'Field data and Waste 1'!T8</f>
        <v>19</v>
      </c>
      <c r="U8" s="60">
        <f>'Field data and Waste 1'!U8</f>
        <v>20</v>
      </c>
      <c r="V8" s="60">
        <f>'Field data and Waste 1'!V8</f>
        <v>21</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f>'Field data and Waste 1'!G9</f>
        <v>1</v>
      </c>
      <c r="H9" s="60">
        <f>'Field data and Waste 1'!H9</f>
        <v>1</v>
      </c>
      <c r="I9" s="60">
        <f>'Field data and Waste 1'!I9</f>
        <v>1</v>
      </c>
      <c r="J9" s="60">
        <f>'Field data and Waste 1'!J9</f>
        <v>1</v>
      </c>
      <c r="K9" s="60">
        <f>'Field data and Waste 1'!K9</f>
        <v>1</v>
      </c>
      <c r="L9" s="60">
        <f>'Field data and Waste 1'!L9</f>
        <v>1</v>
      </c>
      <c r="M9" s="60">
        <f>'Field data and Waste 1'!M9</f>
        <v>1</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6.5</v>
      </c>
      <c r="D10" s="60">
        <f>'Field data and Waste 1'!D10</f>
        <v>7.4</v>
      </c>
      <c r="E10" s="60">
        <f>'Field data and Waste 1'!E10</f>
        <v>6.2</v>
      </c>
      <c r="F10" s="60">
        <f>'Field data and Waste 1'!F10</f>
        <v>5.6</v>
      </c>
      <c r="G10" s="60">
        <f>'Field data and Waste 1'!G10</f>
        <v>6.4</v>
      </c>
      <c r="H10" s="60">
        <f>'Field data and Waste 1'!H10</f>
        <v>5.9</v>
      </c>
      <c r="I10" s="60">
        <f>'Field data and Waste 1'!I10</f>
        <v>6.4</v>
      </c>
      <c r="J10" s="60">
        <f>'Field data and Waste 1'!J10</f>
        <v>6.1</v>
      </c>
      <c r="K10" s="60">
        <f>'Field data and Waste 1'!K10</f>
        <v>6.1</v>
      </c>
      <c r="L10" s="60">
        <f>'Field data and Waste 1'!L10</f>
        <v>5.6</v>
      </c>
      <c r="M10" s="60">
        <f>'Field data and Waste 1'!M10</f>
        <v>5.8</v>
      </c>
      <c r="N10" s="60">
        <f>'Field data and Waste 1'!N10</f>
        <v>6.3</v>
      </c>
      <c r="O10" s="60">
        <f>'Field data and Waste 1'!O10</f>
        <v>6.3</v>
      </c>
      <c r="P10" s="60">
        <f>'Field data and Waste 1'!P10</f>
        <v>6</v>
      </c>
      <c r="Q10" s="60">
        <f>'Field data and Waste 1'!Q10</f>
        <v>6</v>
      </c>
      <c r="R10" s="60">
        <f>'Field data and Waste 1'!R10</f>
        <v>6.4</v>
      </c>
      <c r="S10" s="60">
        <f>'Field data and Waste 1'!S10</f>
        <v>6.2</v>
      </c>
      <c r="T10" s="60">
        <f>'Field data and Waste 1'!T10</f>
        <v>6.1</v>
      </c>
      <c r="U10" s="60">
        <f>'Field data and Waste 1'!U10</f>
        <v>5.6</v>
      </c>
      <c r="V10" s="60">
        <f>'Field data and Waste 1'!V10</f>
        <v>6</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3</v>
      </c>
      <c r="E11" s="60">
        <f>'Field data and Waste 1'!E11</f>
        <v>0</v>
      </c>
      <c r="F11" s="60">
        <f>'Field data and Waste 1'!F11</f>
        <v>3</v>
      </c>
      <c r="G11" s="60">
        <f>'Field data and Waste 1'!G11</f>
        <v>2</v>
      </c>
      <c r="H11" s="60">
        <f>'Field data and Waste 1'!H11</f>
        <v>2</v>
      </c>
      <c r="I11" s="60">
        <f>'Field data and Waste 1'!I11</f>
        <v>3</v>
      </c>
      <c r="J11" s="60">
        <f>'Field data and Waste 1'!J11</f>
        <v>3</v>
      </c>
      <c r="K11" s="60">
        <f>'Field data and Waste 1'!K11</f>
        <v>2</v>
      </c>
      <c r="L11" s="60">
        <f>'Field data and Waste 1'!L11</f>
        <v>2</v>
      </c>
      <c r="M11" s="60">
        <f>'Field data and Waste 1'!M11</f>
        <v>2</v>
      </c>
      <c r="N11" s="60">
        <f>'Field data and Waste 1'!N11</f>
        <v>2</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3</v>
      </c>
      <c r="E12" s="60">
        <f>'Field data and Waste 1'!E12</f>
        <v>1</v>
      </c>
      <c r="F12" s="60">
        <f>'Field data and Waste 1'!F12</f>
        <v>2</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1</v>
      </c>
      <c r="O12" s="60">
        <f>'Field data and Waste 1'!O12</f>
        <v>0</v>
      </c>
      <c r="P12" s="60">
        <f>'Field data and Waste 1'!P12</f>
        <v>0</v>
      </c>
      <c r="Q12" s="60">
        <f>'Field data and Waste 1'!Q12</f>
        <v>0</v>
      </c>
      <c r="R12" s="60">
        <f>'Field data and Waste 1'!R12</f>
        <v>0</v>
      </c>
      <c r="S12" s="60">
        <f>'Field data and Waste 1'!S12</f>
        <v>1</v>
      </c>
      <c r="T12" s="60">
        <f>'Field data and Waste 1'!T12</f>
        <v>0</v>
      </c>
      <c r="U12" s="60">
        <f>'Field data and Waste 1'!U12</f>
        <v>0</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2</v>
      </c>
      <c r="L13" s="60">
        <f>'Field data and Waste 1'!L13</f>
        <v>2</v>
      </c>
      <c r="M13" s="60">
        <f>'Field data and Waste 1'!M13</f>
        <v>2</v>
      </c>
      <c r="N13" s="60">
        <f>'Field data and Waste 1'!N13</f>
        <v>3</v>
      </c>
      <c r="O13" s="60">
        <f>'Field data and Waste 1'!O13</f>
        <v>2</v>
      </c>
      <c r="P13" s="60">
        <f>'Field data and Waste 1'!P13</f>
        <v>3</v>
      </c>
      <c r="Q13" s="60">
        <f>'Field data and Waste 1'!Q13</f>
        <v>2</v>
      </c>
      <c r="R13" s="60">
        <f>'Field data and Waste 1'!R13</f>
        <v>2</v>
      </c>
      <c r="S13" s="60">
        <f>'Field data and Waste 1'!S13</f>
        <v>2</v>
      </c>
      <c r="T13" s="60">
        <f>'Field data and Waste 1'!T13</f>
        <v>2</v>
      </c>
      <c r="U13" s="60">
        <f>'Field data and Waste 1'!U13</f>
        <v>2</v>
      </c>
      <c r="V13" s="60">
        <f>'Field data and Waste 1'!V13</f>
        <v>3</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Maize- Silage (30% DM)</v>
      </c>
      <c r="K14" s="102" t="str">
        <f>'Field data and Waste 1'!K14</f>
        <v>Maize- Silage (30% DM)</v>
      </c>
      <c r="L14" s="102" t="str">
        <f>'Field data and Waste 1'!L14</f>
        <v>Maize- Silage (30% DM)</v>
      </c>
      <c r="M14" s="102" t="str">
        <f>'Field data and Waste 1'!M14</f>
        <v>Maize- Silage (30% DM)</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40</v>
      </c>
      <c r="K15" s="60">
        <f>'Field data and Waste 1'!K15</f>
        <v>40</v>
      </c>
      <c r="L15" s="60">
        <f>'Field data and Waste 1'!L15</f>
        <v>40</v>
      </c>
      <c r="M15" s="60">
        <f>'Field data and Waste 1'!M15</f>
        <v>40</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1.61820203</v>
      </c>
      <c r="D18" s="16">
        <f>$D32</f>
        <v>1.61820203</v>
      </c>
      <c r="E18" s="16">
        <f>$D33</f>
        <v>1.61820203</v>
      </c>
      <c r="F18" s="16">
        <f>$D34</f>
        <v>1.61820203</v>
      </c>
      <c r="G18" s="16">
        <f>$D35</f>
        <v>1.61820203</v>
      </c>
      <c r="H18" s="16">
        <f>$D36</f>
        <v>1.61820203</v>
      </c>
      <c r="I18" s="16">
        <f>$D37</f>
        <v>1.61820203</v>
      </c>
      <c r="J18" s="16">
        <f>$D38</f>
        <v>1.61820203</v>
      </c>
      <c r="K18" s="16">
        <f>$D39</f>
        <v>1.61820203</v>
      </c>
      <c r="L18" s="16">
        <f>$D40</f>
        <v>1.61820203</v>
      </c>
      <c r="M18" s="16">
        <f>$D41</f>
        <v>1.61820203</v>
      </c>
      <c r="N18" s="16">
        <f>$D42</f>
        <v>1.61820203</v>
      </c>
      <c r="O18" s="16">
        <f>$D43</f>
        <v>1.61820203</v>
      </c>
      <c r="P18" s="16">
        <f>$D44</f>
        <v>1.61820203</v>
      </c>
      <c r="Q18" s="16">
        <f>$D45</f>
        <v>1.61820203</v>
      </c>
      <c r="R18" s="16">
        <f>$D46</f>
        <v>1.61820203</v>
      </c>
      <c r="S18" s="16">
        <f>$D47</f>
        <v>1.61820203</v>
      </c>
      <c r="T18" s="16">
        <f>$D48</f>
        <v>1.61820203</v>
      </c>
      <c r="U18" s="16">
        <f>$D49</f>
        <v>1.61820203</v>
      </c>
      <c r="V18" s="25">
        <f>$D50</f>
        <v>1.61820203</v>
      </c>
      <c r="AD18" s="52" t="s">
        <v>147</v>
      </c>
      <c r="AE18" s="30">
        <v>16</v>
      </c>
      <c r="AI18" s="48" t="s">
        <v>106</v>
      </c>
      <c r="AJ18" s="49">
        <v>5.9</v>
      </c>
      <c r="AK18" s="50">
        <v>18</v>
      </c>
      <c r="AL18" s="51">
        <v>16</v>
      </c>
      <c r="AM18" s="11">
        <v>6.2</v>
      </c>
      <c r="AN18" s="11" t="s">
        <v>112</v>
      </c>
    </row>
    <row r="19" spans="1:40" ht="13" x14ac:dyDescent="0.25">
      <c r="A19" s="124" t="s">
        <v>90</v>
      </c>
      <c r="B19" s="125"/>
      <c r="C19" s="16">
        <f>C18-C17</f>
        <v>-62.981797969999995</v>
      </c>
      <c r="D19" s="16">
        <f t="shared" ref="D19:V19" si="1">D18-D17</f>
        <v>-62.981797969999995</v>
      </c>
      <c r="E19" s="16">
        <f t="shared" si="1"/>
        <v>-62.981797969999995</v>
      </c>
      <c r="F19" s="16">
        <f t="shared" si="1"/>
        <v>-62.981797969999995</v>
      </c>
      <c r="G19" s="16">
        <f t="shared" si="1"/>
        <v>-54.381797970000001</v>
      </c>
      <c r="H19" s="16">
        <f t="shared" si="1"/>
        <v>-54.381797970000001</v>
      </c>
      <c r="I19" s="16">
        <f t="shared" si="1"/>
        <v>-54.381797970000001</v>
      </c>
      <c r="J19" s="16">
        <f t="shared" si="1"/>
        <v>-54.381797970000001</v>
      </c>
      <c r="K19" s="16">
        <f t="shared" si="1"/>
        <v>-54.381797970000001</v>
      </c>
      <c r="L19" s="16">
        <f t="shared" si="1"/>
        <v>-54.381797970000001</v>
      </c>
      <c r="M19" s="16">
        <f t="shared" si="1"/>
        <v>-54.381797970000001</v>
      </c>
      <c r="N19" s="16">
        <f t="shared" si="1"/>
        <v>-62.981797969999995</v>
      </c>
      <c r="O19" s="16">
        <f t="shared" si="1"/>
        <v>-62.981797969999995</v>
      </c>
      <c r="P19" s="16">
        <f t="shared" si="1"/>
        <v>-62.981797969999995</v>
      </c>
      <c r="Q19" s="16">
        <f t="shared" si="1"/>
        <v>-62.981797969999995</v>
      </c>
      <c r="R19" s="16">
        <f t="shared" si="1"/>
        <v>-62.981797969999995</v>
      </c>
      <c r="S19" s="16">
        <f t="shared" si="1"/>
        <v>-62.981797969999995</v>
      </c>
      <c r="T19" s="16">
        <f t="shared" si="1"/>
        <v>-62.981797969999995</v>
      </c>
      <c r="U19" s="16">
        <f t="shared" si="1"/>
        <v>-62.981797969999995</v>
      </c>
      <c r="V19" s="25">
        <f t="shared" si="1"/>
        <v>-62.981797969999995</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8.6012900000000023</v>
      </c>
      <c r="D22" s="16">
        <f>$E32</f>
        <v>8.6012900000000023</v>
      </c>
      <c r="E22" s="16">
        <f>$E33</f>
        <v>8.6012900000000023</v>
      </c>
      <c r="F22" s="16">
        <f>$E34</f>
        <v>8.6012900000000023</v>
      </c>
      <c r="G22" s="16">
        <f>$E35</f>
        <v>8.6012900000000023</v>
      </c>
      <c r="H22" s="16">
        <f>$E36</f>
        <v>8.6012900000000023</v>
      </c>
      <c r="I22" s="16">
        <f>$E37</f>
        <v>8.6012900000000023</v>
      </c>
      <c r="J22" s="16">
        <f>$E38</f>
        <v>8.6012900000000023</v>
      </c>
      <c r="K22" s="16">
        <f>$E39</f>
        <v>8.6012900000000023</v>
      </c>
      <c r="L22" s="16">
        <f>$E40</f>
        <v>8.6012900000000023</v>
      </c>
      <c r="M22" s="16">
        <f>$E41</f>
        <v>8.6012900000000023</v>
      </c>
      <c r="N22" s="16">
        <f>$E42</f>
        <v>8.6012900000000023</v>
      </c>
      <c r="O22" s="16">
        <f>$E43</f>
        <v>8.6012900000000023</v>
      </c>
      <c r="P22" s="16">
        <f>$E44</f>
        <v>8.6012900000000023</v>
      </c>
      <c r="Q22" s="16">
        <f>$E45</f>
        <v>8.6012900000000023</v>
      </c>
      <c r="R22" s="16">
        <f>$E46</f>
        <v>8.6012900000000023</v>
      </c>
      <c r="S22" s="16">
        <f>$E47</f>
        <v>8.6012900000000023</v>
      </c>
      <c r="T22" s="16">
        <f>$E48</f>
        <v>8.6012900000000023</v>
      </c>
      <c r="U22" s="16">
        <f>$E49</f>
        <v>8.6012900000000023</v>
      </c>
      <c r="V22" s="16">
        <f>$E50</f>
        <v>8.6012900000000023</v>
      </c>
      <c r="AI22" s="63" t="s">
        <v>102</v>
      </c>
      <c r="AJ22" s="64">
        <v>1.2</v>
      </c>
      <c r="AK22" s="65">
        <v>5</v>
      </c>
      <c r="AL22" s="29">
        <v>20</v>
      </c>
      <c r="AM22" s="11">
        <v>6.7</v>
      </c>
      <c r="AN22" s="11" t="s">
        <v>135</v>
      </c>
    </row>
    <row r="23" spans="1:40" ht="13" x14ac:dyDescent="0.25">
      <c r="A23" s="124" t="s">
        <v>92</v>
      </c>
      <c r="B23" s="125"/>
      <c r="C23" s="16">
        <f>C22-C21</f>
        <v>-219.39870999999999</v>
      </c>
      <c r="D23" s="16">
        <f t="shared" ref="D23:V23" si="3">D22-D21</f>
        <v>-219.39870999999999</v>
      </c>
      <c r="E23" s="16">
        <f t="shared" si="3"/>
        <v>-219.39870999999999</v>
      </c>
      <c r="F23" s="16">
        <f t="shared" si="3"/>
        <v>-219.39870999999999</v>
      </c>
      <c r="G23" s="16">
        <f t="shared" si="3"/>
        <v>-167.39870999999999</v>
      </c>
      <c r="H23" s="16">
        <f t="shared" si="3"/>
        <v>-167.39870999999999</v>
      </c>
      <c r="I23" s="16">
        <f t="shared" si="3"/>
        <v>-167.39870999999999</v>
      </c>
      <c r="J23" s="16">
        <f t="shared" si="3"/>
        <v>-167.39870999999999</v>
      </c>
      <c r="K23" s="16">
        <f t="shared" si="3"/>
        <v>-167.39870999999999</v>
      </c>
      <c r="L23" s="16">
        <f t="shared" si="3"/>
        <v>-167.39870999999999</v>
      </c>
      <c r="M23" s="16">
        <f t="shared" si="3"/>
        <v>-167.39870999999999</v>
      </c>
      <c r="N23" s="16">
        <f t="shared" si="3"/>
        <v>-219.39870999999999</v>
      </c>
      <c r="O23" s="16">
        <f t="shared" si="3"/>
        <v>-219.39870999999999</v>
      </c>
      <c r="P23" s="16">
        <f t="shared" si="3"/>
        <v>-219.39870999999999</v>
      </c>
      <c r="Q23" s="16">
        <f t="shared" si="3"/>
        <v>-219.39870999999999</v>
      </c>
      <c r="R23" s="16">
        <f t="shared" si="3"/>
        <v>-219.39870999999999</v>
      </c>
      <c r="S23" s="16">
        <f t="shared" si="3"/>
        <v>-219.39870999999999</v>
      </c>
      <c r="T23" s="16">
        <f t="shared" si="3"/>
        <v>-219.39870999999999</v>
      </c>
      <c r="U23" s="16">
        <f t="shared" si="3"/>
        <v>-219.39870999999999</v>
      </c>
      <c r="V23" s="16">
        <f t="shared" si="3"/>
        <v>-219.39870999999999</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2.67</v>
      </c>
      <c r="C28" s="15">
        <v>0.18</v>
      </c>
      <c r="D28" s="15">
        <v>8.51</v>
      </c>
      <c r="E28" s="15">
        <v>86</v>
      </c>
      <c r="F28" s="15">
        <v>66.8</v>
      </c>
      <c r="G28" s="15">
        <v>0.2</v>
      </c>
      <c r="H28" s="15">
        <v>0.58799999999999997</v>
      </c>
      <c r="I28" s="15">
        <v>0.5</v>
      </c>
      <c r="J28" s="15">
        <v>0.01</v>
      </c>
      <c r="K28" s="23">
        <v>0.05</v>
      </c>
      <c r="L28" s="15">
        <v>0.2</v>
      </c>
      <c r="M28" s="15">
        <v>0.2</v>
      </c>
      <c r="N28" s="15"/>
      <c r="O28" s="15"/>
      <c r="P28" s="15">
        <v>449</v>
      </c>
      <c r="Q28" s="15">
        <v>23.1</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83</v>
      </c>
      <c r="C31" s="77">
        <f>IF(C$27="%w/w SAR",((C$28*10)*$B31),IF(C$27="%w/w DM",(((C$28*10)*($B$28/100))*$B31),IF(C$27="kg/t SAR",(C$28*$B31),IF(C$27="kg/t DM",((C$28*($B$28/100))*$B31),IF(C$27="mg/kg SAR",((C$28*0.001)*$B31),IF(C$27="mg/kg DM",(((C$28*0.001)*($B$28/100))*$B31),0))))))</f>
        <v>149.39999999999998</v>
      </c>
      <c r="D31" s="77">
        <f>(IF(D$27="%w/w SAR",((D$28*10)*$B31),IF(D$27="%w/w DM",(((D$28*10)*($B$28/100))*$B31),IF(D$27="kg/t SAR",(D$28*$B31),IF(D$27="kg/t DM",((D$28*($B$28/100))*$B31),IF(D$27="mg/kg SAR",((D$28*0.001)*$B31),IF(D$27="mg/kg DM",(((D$28*0.001)*($B$28/100))*$B31),"0")))))))*2.291</f>
        <v>1.61820203</v>
      </c>
      <c r="E31" s="77">
        <f>(IF(E$27="%w/w SAR",((E$28*10)*$B31),IF(E$27="%w/w DM",(((E$28*10)*($B$28/100))*$B31),IF(E$27="kg/t SAR",(E$28*$B31),IF(E$27="kg/t DM",((E$28*($B$28/100))*$B31),IF(E$27="mg/kg SAR",((E$28*0.001)*$B31),IF(E$27="mg/kg DM",(((E$28*0.001)*($B$28/100))*$B31),"0")))))))*1.205</f>
        <v>8.6012900000000023</v>
      </c>
      <c r="F31" s="77">
        <f>(IF(F$27="%w/w SAR",((F$28*10)*$B31),IF(F$27="%w/w DM",(((F$28*10)*($B$28/100))*$B31),IF(F$27="kg/t SAR",(F$28*$B31),IF(F$27="kg/t DM",((F$28*($B$28/100))*$B31),IF(F$27="mg/kg SAR",((F$28*0.001)*$B31),IF(F$27="mg/kg DM",(((F$28*0.001)*($B$28/100))*$B31),"0")))))))*1.658</f>
        <v>9.1926151999999988</v>
      </c>
      <c r="G31" s="77">
        <f t="shared" ref="G31:P46" si="5">IF(G$27="%w/w SAR",((G$28*10)*$B31),IF(G$27="%w/w DM",(((G$28*10)*($B$28/100))*$B31),IF(G$27="kg/t SAR",(G$28*$B31),IF(G$27="kg/t DM",((G$28*($B$28/100))*$B31),IF(G$27="mg/kg SAR",((G$28*0.001)*$B31),IF(G$27="mg/kg DM",(((G$28*0.001)*($B$28/100))*$B31),0))))))</f>
        <v>1.66E-2</v>
      </c>
      <c r="H31" s="77">
        <f t="shared" si="5"/>
        <v>4.8804E-2</v>
      </c>
      <c r="I31" s="77">
        <f t="shared" si="5"/>
        <v>4.1500000000000002E-2</v>
      </c>
      <c r="J31" s="77">
        <f t="shared" si="5"/>
        <v>8.3000000000000012E-4</v>
      </c>
      <c r="K31" s="77">
        <f t="shared" si="5"/>
        <v>4.15E-3</v>
      </c>
      <c r="L31" s="77">
        <f t="shared" si="5"/>
        <v>1.66E-2</v>
      </c>
      <c r="M31" s="77">
        <f t="shared" si="5"/>
        <v>1.66E-2</v>
      </c>
      <c r="N31" s="77">
        <f t="shared" si="5"/>
        <v>0</v>
      </c>
      <c r="O31" s="77">
        <f t="shared" si="5"/>
        <v>0</v>
      </c>
      <c r="P31" s="77">
        <f t="shared" si="5"/>
        <v>37.267000000000003</v>
      </c>
      <c r="Q31" s="77">
        <f>(IF(Q$27="%w/w SAR",((Q$28*10)*$B31),IF(Q$27="%w/w DM",(((Q$28*10)*($B$28/100))*$B31),IF(Q$27="kg/t SAR",(Q$28*$B31),IF(Q$27="kg/t DM",((Q$28*($B$28/100))*$B31),IF(Q$27="mg/kg SAR",((Q$28*0.001)*$B31),IF(Q$27="mg/kg DM",(((Q$28*0.001)*($B$28/100))*$B31),0)))))))*2.5</f>
        <v>4.7932500000000005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83</v>
      </c>
      <c r="C32" s="77">
        <f t="shared" ref="C32:C50" si="6">IF(C$27="%w/w SAR",((C$28*10)*$B32),IF(C$27="%w/w DM",(((C$28*10)*($B$28/100))*$B32),IF(C$27="kg/t SAR",(C$28*$B32),IF(C$27="kg/t DM",((C$28*($B$28/100))*$B32),IF(C$27="mg/kg SAR",((C$28*0.001)*$B32),IF(C$27="mg/kg DM",(((C$28*0.001)*($B$28/100))*$B32),0))))))</f>
        <v>149.39999999999998</v>
      </c>
      <c r="D32" s="77">
        <f t="shared" ref="D32:D50" si="7">(IF(D$27="%w/w SAR",((D$28*10)*$B32),IF(D$27="%w/w DM",(((D$28*10)*($B$28/100))*$B32),IF(D$27="kg/t SAR",(D$28*$B32),IF(D$27="kg/t DM",((D$28*($B$28/100))*$B32),IF(D$27="mg/kg SAR",((D$28*0.001)*$B32),IF(D$27="mg/kg DM",(((D$28*0.001)*($B$28/100))*$B32),"0")))))))*2.291</f>
        <v>1.61820203</v>
      </c>
      <c r="E32" s="77">
        <f t="shared" ref="E32:E50" si="8">(IF(E$27="%w/w SAR",((E$28*10)*$B32),IF(E$27="%w/w DM",(((E$28*10)*($B$28/100))*$B32),IF(E$27="kg/t SAR",(E$28*$B32),IF(E$27="kg/t DM",((E$28*($B$28/100))*$B32),IF(E$27="mg/kg SAR",((E$28*0.001)*$B32),IF(E$27="mg/kg DM",(((E$28*0.001)*($B$28/100))*$B32),"0")))))))*1.205</f>
        <v>8.6012900000000023</v>
      </c>
      <c r="F32" s="77">
        <f t="shared" ref="F32:F50" si="9">(IF(F$27="%w/w SAR",((F$28*10)*$B32),IF(F$27="%w/w DM",(((F$28*10)*($B$28/100))*$B32),IF(F$27="kg/t SAR",(F$28*$B32),IF(F$27="kg/t DM",((F$28*($B$28/100))*$B32),IF(F$27="mg/kg SAR",((F$28*0.001)*$B32),IF(F$27="mg/kg DM",(((F$28*0.001)*($B$28/100))*$B32),"0")))))))*1.658</f>
        <v>9.1926151999999988</v>
      </c>
      <c r="G32" s="77">
        <f t="shared" si="5"/>
        <v>1.66E-2</v>
      </c>
      <c r="H32" s="77">
        <f t="shared" si="5"/>
        <v>4.8804E-2</v>
      </c>
      <c r="I32" s="77">
        <f t="shared" si="5"/>
        <v>4.1500000000000002E-2</v>
      </c>
      <c r="J32" s="77">
        <f t="shared" si="5"/>
        <v>8.3000000000000012E-4</v>
      </c>
      <c r="K32" s="77">
        <f t="shared" si="5"/>
        <v>4.15E-3</v>
      </c>
      <c r="L32" s="77">
        <f t="shared" si="5"/>
        <v>1.66E-2</v>
      </c>
      <c r="M32" s="77">
        <f t="shared" si="5"/>
        <v>1.66E-2</v>
      </c>
      <c r="N32" s="77">
        <f t="shared" si="5"/>
        <v>0</v>
      </c>
      <c r="O32" s="77">
        <f t="shared" si="5"/>
        <v>0</v>
      </c>
      <c r="P32" s="77">
        <f t="shared" si="5"/>
        <v>37.267000000000003</v>
      </c>
      <c r="Q32" s="77">
        <f t="shared" ref="Q32:Q50" si="10">(IF(Q$27="%w/w SAR",((Q$28*10)*$B32),IF(Q$27="%w/w DM",(((Q$28*10)*($B$28/100))*$B32),IF(Q$27="kg/t SAR",(Q$28*$B32),IF(Q$27="kg/t DM",((Q$28*($B$28/100))*$B32),IF(Q$27="mg/kg SAR",((Q$28*0.001)*$B32),IF(Q$27="mg/kg DM",(((Q$28*0.001)*($B$28/100))*$B32),0)))))))*2.5</f>
        <v>4.7932500000000005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83</v>
      </c>
      <c r="C33" s="77">
        <f t="shared" si="6"/>
        <v>149.39999999999998</v>
      </c>
      <c r="D33" s="77">
        <f t="shared" si="7"/>
        <v>1.61820203</v>
      </c>
      <c r="E33" s="77">
        <f t="shared" si="8"/>
        <v>8.6012900000000023</v>
      </c>
      <c r="F33" s="77">
        <f t="shared" si="9"/>
        <v>9.1926151999999988</v>
      </c>
      <c r="G33" s="77">
        <f t="shared" si="5"/>
        <v>1.66E-2</v>
      </c>
      <c r="H33" s="77">
        <f t="shared" si="5"/>
        <v>4.8804E-2</v>
      </c>
      <c r="I33" s="77">
        <f t="shared" si="5"/>
        <v>4.1500000000000002E-2</v>
      </c>
      <c r="J33" s="77">
        <f t="shared" si="5"/>
        <v>8.3000000000000012E-4</v>
      </c>
      <c r="K33" s="77">
        <f t="shared" si="5"/>
        <v>4.15E-3</v>
      </c>
      <c r="L33" s="77">
        <f t="shared" si="5"/>
        <v>1.66E-2</v>
      </c>
      <c r="M33" s="77">
        <f t="shared" si="5"/>
        <v>1.66E-2</v>
      </c>
      <c r="N33" s="77">
        <f t="shared" si="5"/>
        <v>0</v>
      </c>
      <c r="O33" s="77">
        <f t="shared" si="5"/>
        <v>0</v>
      </c>
      <c r="P33" s="77">
        <f t="shared" si="5"/>
        <v>37.267000000000003</v>
      </c>
      <c r="Q33" s="77">
        <f t="shared" si="10"/>
        <v>4.7932500000000005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v>83</v>
      </c>
      <c r="C34" s="77">
        <f t="shared" si="6"/>
        <v>149.39999999999998</v>
      </c>
      <c r="D34" s="77">
        <f t="shared" si="7"/>
        <v>1.61820203</v>
      </c>
      <c r="E34" s="77">
        <f t="shared" si="8"/>
        <v>8.6012900000000023</v>
      </c>
      <c r="F34" s="77">
        <f t="shared" si="9"/>
        <v>9.1926151999999988</v>
      </c>
      <c r="G34" s="77">
        <f t="shared" si="5"/>
        <v>1.66E-2</v>
      </c>
      <c r="H34" s="77">
        <f t="shared" si="5"/>
        <v>4.8804E-2</v>
      </c>
      <c r="I34" s="77">
        <f t="shared" si="5"/>
        <v>4.1500000000000002E-2</v>
      </c>
      <c r="J34" s="77">
        <f t="shared" si="5"/>
        <v>8.3000000000000012E-4</v>
      </c>
      <c r="K34" s="77">
        <f t="shared" si="5"/>
        <v>4.15E-3</v>
      </c>
      <c r="L34" s="77">
        <f t="shared" si="5"/>
        <v>1.66E-2</v>
      </c>
      <c r="M34" s="77">
        <f t="shared" si="5"/>
        <v>1.66E-2</v>
      </c>
      <c r="N34" s="77">
        <f t="shared" si="5"/>
        <v>0</v>
      </c>
      <c r="O34" s="77">
        <f t="shared" si="5"/>
        <v>0</v>
      </c>
      <c r="P34" s="77">
        <f t="shared" si="5"/>
        <v>37.267000000000003</v>
      </c>
      <c r="Q34" s="77">
        <f t="shared" si="10"/>
        <v>4.7932500000000005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83</v>
      </c>
      <c r="C35" s="77">
        <f t="shared" si="6"/>
        <v>149.39999999999998</v>
      </c>
      <c r="D35" s="77">
        <f t="shared" si="7"/>
        <v>1.61820203</v>
      </c>
      <c r="E35" s="77">
        <f t="shared" si="8"/>
        <v>8.6012900000000023</v>
      </c>
      <c r="F35" s="77">
        <f t="shared" si="9"/>
        <v>9.1926151999999988</v>
      </c>
      <c r="G35" s="77">
        <f t="shared" si="5"/>
        <v>1.66E-2</v>
      </c>
      <c r="H35" s="77">
        <f t="shared" si="5"/>
        <v>4.8804E-2</v>
      </c>
      <c r="I35" s="77">
        <f t="shared" si="5"/>
        <v>4.1500000000000002E-2</v>
      </c>
      <c r="J35" s="77">
        <f t="shared" si="5"/>
        <v>8.3000000000000012E-4</v>
      </c>
      <c r="K35" s="77">
        <f t="shared" si="5"/>
        <v>4.15E-3</v>
      </c>
      <c r="L35" s="77">
        <f t="shared" si="5"/>
        <v>1.66E-2</v>
      </c>
      <c r="M35" s="77">
        <f t="shared" si="5"/>
        <v>1.66E-2</v>
      </c>
      <c r="N35" s="77">
        <f t="shared" si="5"/>
        <v>0</v>
      </c>
      <c r="O35" s="77">
        <f t="shared" si="5"/>
        <v>0</v>
      </c>
      <c r="P35" s="77">
        <f t="shared" si="5"/>
        <v>37.267000000000003</v>
      </c>
      <c r="Q35" s="77">
        <f t="shared" si="10"/>
        <v>4.7932500000000005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83</v>
      </c>
      <c r="C36" s="77">
        <f t="shared" si="6"/>
        <v>149.39999999999998</v>
      </c>
      <c r="D36" s="77">
        <f t="shared" si="7"/>
        <v>1.61820203</v>
      </c>
      <c r="E36" s="77">
        <f t="shared" si="8"/>
        <v>8.6012900000000023</v>
      </c>
      <c r="F36" s="77">
        <f t="shared" si="9"/>
        <v>9.1926151999999988</v>
      </c>
      <c r="G36" s="77">
        <f t="shared" si="5"/>
        <v>1.66E-2</v>
      </c>
      <c r="H36" s="77">
        <f t="shared" si="5"/>
        <v>4.8804E-2</v>
      </c>
      <c r="I36" s="77">
        <f t="shared" si="5"/>
        <v>4.1500000000000002E-2</v>
      </c>
      <c r="J36" s="77">
        <f t="shared" si="5"/>
        <v>8.3000000000000012E-4</v>
      </c>
      <c r="K36" s="77">
        <f t="shared" si="5"/>
        <v>4.15E-3</v>
      </c>
      <c r="L36" s="77">
        <f t="shared" si="5"/>
        <v>1.66E-2</v>
      </c>
      <c r="M36" s="77">
        <f t="shared" si="5"/>
        <v>1.66E-2</v>
      </c>
      <c r="N36" s="77">
        <f t="shared" si="5"/>
        <v>0</v>
      </c>
      <c r="O36" s="77">
        <f t="shared" si="5"/>
        <v>0</v>
      </c>
      <c r="P36" s="77">
        <f t="shared" si="5"/>
        <v>37.267000000000003</v>
      </c>
      <c r="Q36" s="77">
        <f t="shared" si="10"/>
        <v>4.7932500000000005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83</v>
      </c>
      <c r="C37" s="77">
        <f t="shared" si="6"/>
        <v>149.39999999999998</v>
      </c>
      <c r="D37" s="77">
        <f t="shared" si="7"/>
        <v>1.61820203</v>
      </c>
      <c r="E37" s="77">
        <f t="shared" si="8"/>
        <v>8.6012900000000023</v>
      </c>
      <c r="F37" s="77">
        <f t="shared" si="9"/>
        <v>9.1926151999999988</v>
      </c>
      <c r="G37" s="77">
        <f t="shared" si="5"/>
        <v>1.66E-2</v>
      </c>
      <c r="H37" s="77">
        <f t="shared" si="5"/>
        <v>4.8804E-2</v>
      </c>
      <c r="I37" s="77">
        <f t="shared" si="5"/>
        <v>4.1500000000000002E-2</v>
      </c>
      <c r="J37" s="77">
        <f t="shared" si="5"/>
        <v>8.3000000000000012E-4</v>
      </c>
      <c r="K37" s="77">
        <f t="shared" si="5"/>
        <v>4.15E-3</v>
      </c>
      <c r="L37" s="77">
        <f t="shared" si="5"/>
        <v>1.66E-2</v>
      </c>
      <c r="M37" s="77">
        <f t="shared" si="5"/>
        <v>1.66E-2</v>
      </c>
      <c r="N37" s="77">
        <f t="shared" si="5"/>
        <v>0</v>
      </c>
      <c r="O37" s="77">
        <f t="shared" si="5"/>
        <v>0</v>
      </c>
      <c r="P37" s="77">
        <f t="shared" si="5"/>
        <v>37.267000000000003</v>
      </c>
      <c r="Q37" s="77">
        <f t="shared" si="10"/>
        <v>4.7932500000000005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83</v>
      </c>
      <c r="C38" s="77">
        <f t="shared" si="6"/>
        <v>149.39999999999998</v>
      </c>
      <c r="D38" s="77">
        <f t="shared" si="7"/>
        <v>1.61820203</v>
      </c>
      <c r="E38" s="77">
        <f t="shared" si="8"/>
        <v>8.6012900000000023</v>
      </c>
      <c r="F38" s="77">
        <f t="shared" si="9"/>
        <v>9.1926151999999988</v>
      </c>
      <c r="G38" s="77">
        <f t="shared" si="5"/>
        <v>1.66E-2</v>
      </c>
      <c r="H38" s="77">
        <f t="shared" si="5"/>
        <v>4.8804E-2</v>
      </c>
      <c r="I38" s="77">
        <f t="shared" si="5"/>
        <v>4.1500000000000002E-2</v>
      </c>
      <c r="J38" s="77">
        <f t="shared" si="5"/>
        <v>8.3000000000000012E-4</v>
      </c>
      <c r="K38" s="77">
        <f t="shared" si="5"/>
        <v>4.15E-3</v>
      </c>
      <c r="L38" s="77">
        <f t="shared" si="5"/>
        <v>1.66E-2</v>
      </c>
      <c r="M38" s="77">
        <f t="shared" si="5"/>
        <v>1.66E-2</v>
      </c>
      <c r="N38" s="77">
        <f t="shared" si="5"/>
        <v>0</v>
      </c>
      <c r="O38" s="77">
        <f t="shared" si="5"/>
        <v>0</v>
      </c>
      <c r="P38" s="77">
        <f t="shared" si="5"/>
        <v>37.267000000000003</v>
      </c>
      <c r="Q38" s="77">
        <f t="shared" si="10"/>
        <v>4.7932500000000005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83</v>
      </c>
      <c r="C39" s="77">
        <f t="shared" si="6"/>
        <v>149.39999999999998</v>
      </c>
      <c r="D39" s="77">
        <f t="shared" si="7"/>
        <v>1.61820203</v>
      </c>
      <c r="E39" s="77">
        <f t="shared" si="8"/>
        <v>8.6012900000000023</v>
      </c>
      <c r="F39" s="77">
        <f t="shared" si="9"/>
        <v>9.1926151999999988</v>
      </c>
      <c r="G39" s="77">
        <f t="shared" si="5"/>
        <v>1.66E-2</v>
      </c>
      <c r="H39" s="77">
        <f t="shared" si="5"/>
        <v>4.8804E-2</v>
      </c>
      <c r="I39" s="77">
        <f t="shared" si="5"/>
        <v>4.1500000000000002E-2</v>
      </c>
      <c r="J39" s="77">
        <f t="shared" si="5"/>
        <v>8.3000000000000012E-4</v>
      </c>
      <c r="K39" s="77">
        <f t="shared" si="5"/>
        <v>4.15E-3</v>
      </c>
      <c r="L39" s="77">
        <f t="shared" si="5"/>
        <v>1.66E-2</v>
      </c>
      <c r="M39" s="77">
        <f t="shared" si="5"/>
        <v>1.66E-2</v>
      </c>
      <c r="N39" s="77">
        <f t="shared" si="5"/>
        <v>0</v>
      </c>
      <c r="O39" s="77">
        <f t="shared" si="5"/>
        <v>0</v>
      </c>
      <c r="P39" s="77">
        <f t="shared" si="5"/>
        <v>37.267000000000003</v>
      </c>
      <c r="Q39" s="77">
        <f t="shared" si="10"/>
        <v>4.7932500000000005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83</v>
      </c>
      <c r="C40" s="77">
        <f t="shared" si="6"/>
        <v>149.39999999999998</v>
      </c>
      <c r="D40" s="77">
        <f t="shared" si="7"/>
        <v>1.61820203</v>
      </c>
      <c r="E40" s="77">
        <f t="shared" si="8"/>
        <v>8.6012900000000023</v>
      </c>
      <c r="F40" s="77">
        <f t="shared" si="9"/>
        <v>9.1926151999999988</v>
      </c>
      <c r="G40" s="77">
        <f t="shared" si="5"/>
        <v>1.66E-2</v>
      </c>
      <c r="H40" s="77">
        <f t="shared" si="5"/>
        <v>4.8804E-2</v>
      </c>
      <c r="I40" s="77">
        <f t="shared" si="5"/>
        <v>4.1500000000000002E-2</v>
      </c>
      <c r="J40" s="77">
        <f t="shared" si="5"/>
        <v>8.3000000000000012E-4</v>
      </c>
      <c r="K40" s="77">
        <f t="shared" si="5"/>
        <v>4.15E-3</v>
      </c>
      <c r="L40" s="77">
        <f t="shared" si="5"/>
        <v>1.66E-2</v>
      </c>
      <c r="M40" s="77">
        <f t="shared" si="5"/>
        <v>1.66E-2</v>
      </c>
      <c r="N40" s="77">
        <f t="shared" si="5"/>
        <v>0</v>
      </c>
      <c r="O40" s="77">
        <f t="shared" si="5"/>
        <v>0</v>
      </c>
      <c r="P40" s="77">
        <f t="shared" si="5"/>
        <v>37.267000000000003</v>
      </c>
      <c r="Q40" s="77">
        <f t="shared" si="10"/>
        <v>4.7932500000000005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83</v>
      </c>
      <c r="C41" s="77">
        <f t="shared" si="6"/>
        <v>149.39999999999998</v>
      </c>
      <c r="D41" s="77">
        <f t="shared" si="7"/>
        <v>1.61820203</v>
      </c>
      <c r="E41" s="77">
        <f t="shared" si="8"/>
        <v>8.6012900000000023</v>
      </c>
      <c r="F41" s="77">
        <f t="shared" si="9"/>
        <v>9.1926151999999988</v>
      </c>
      <c r="G41" s="77">
        <f t="shared" si="5"/>
        <v>1.66E-2</v>
      </c>
      <c r="H41" s="77">
        <f t="shared" si="5"/>
        <v>4.8804E-2</v>
      </c>
      <c r="I41" s="77">
        <f t="shared" si="5"/>
        <v>4.1500000000000002E-2</v>
      </c>
      <c r="J41" s="77">
        <f t="shared" si="5"/>
        <v>8.3000000000000012E-4</v>
      </c>
      <c r="K41" s="77">
        <f t="shared" si="5"/>
        <v>4.15E-3</v>
      </c>
      <c r="L41" s="77">
        <f t="shared" si="5"/>
        <v>1.66E-2</v>
      </c>
      <c r="M41" s="77">
        <f t="shared" si="5"/>
        <v>1.66E-2</v>
      </c>
      <c r="N41" s="77">
        <f t="shared" si="5"/>
        <v>0</v>
      </c>
      <c r="O41" s="77">
        <f t="shared" si="5"/>
        <v>0</v>
      </c>
      <c r="P41" s="77">
        <f t="shared" si="5"/>
        <v>37.267000000000003</v>
      </c>
      <c r="Q41" s="77">
        <f t="shared" si="10"/>
        <v>4.7932500000000005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83</v>
      </c>
      <c r="C42" s="77">
        <f t="shared" si="6"/>
        <v>149.39999999999998</v>
      </c>
      <c r="D42" s="77">
        <f t="shared" si="7"/>
        <v>1.61820203</v>
      </c>
      <c r="E42" s="77">
        <f t="shared" si="8"/>
        <v>8.6012900000000023</v>
      </c>
      <c r="F42" s="77">
        <f t="shared" si="9"/>
        <v>9.1926151999999988</v>
      </c>
      <c r="G42" s="77">
        <f t="shared" si="5"/>
        <v>1.66E-2</v>
      </c>
      <c r="H42" s="77">
        <f t="shared" si="5"/>
        <v>4.8804E-2</v>
      </c>
      <c r="I42" s="77">
        <f t="shared" si="5"/>
        <v>4.1500000000000002E-2</v>
      </c>
      <c r="J42" s="77">
        <f t="shared" si="5"/>
        <v>8.3000000000000012E-4</v>
      </c>
      <c r="K42" s="77">
        <f t="shared" si="5"/>
        <v>4.15E-3</v>
      </c>
      <c r="L42" s="77">
        <f t="shared" si="5"/>
        <v>1.66E-2</v>
      </c>
      <c r="M42" s="77">
        <f t="shared" si="5"/>
        <v>1.66E-2</v>
      </c>
      <c r="N42" s="77">
        <f t="shared" si="5"/>
        <v>0</v>
      </c>
      <c r="O42" s="77">
        <f t="shared" si="5"/>
        <v>0</v>
      </c>
      <c r="P42" s="77">
        <f t="shared" si="5"/>
        <v>37.267000000000003</v>
      </c>
      <c r="Q42" s="77">
        <f t="shared" si="10"/>
        <v>4.7932500000000005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83</v>
      </c>
      <c r="C43" s="77">
        <f t="shared" si="6"/>
        <v>149.39999999999998</v>
      </c>
      <c r="D43" s="77">
        <f t="shared" si="7"/>
        <v>1.61820203</v>
      </c>
      <c r="E43" s="77">
        <f t="shared" si="8"/>
        <v>8.6012900000000023</v>
      </c>
      <c r="F43" s="77">
        <f t="shared" si="9"/>
        <v>9.1926151999999988</v>
      </c>
      <c r="G43" s="77">
        <f t="shared" si="5"/>
        <v>1.66E-2</v>
      </c>
      <c r="H43" s="77">
        <f t="shared" si="5"/>
        <v>4.8804E-2</v>
      </c>
      <c r="I43" s="77">
        <f t="shared" si="5"/>
        <v>4.1500000000000002E-2</v>
      </c>
      <c r="J43" s="77">
        <f t="shared" si="5"/>
        <v>8.3000000000000012E-4</v>
      </c>
      <c r="K43" s="77">
        <f t="shared" si="5"/>
        <v>4.15E-3</v>
      </c>
      <c r="L43" s="77">
        <f t="shared" si="5"/>
        <v>1.66E-2</v>
      </c>
      <c r="M43" s="77">
        <f t="shared" si="5"/>
        <v>1.66E-2</v>
      </c>
      <c r="N43" s="77">
        <f t="shared" si="5"/>
        <v>0</v>
      </c>
      <c r="O43" s="77">
        <f t="shared" si="5"/>
        <v>0</v>
      </c>
      <c r="P43" s="77">
        <f t="shared" si="5"/>
        <v>37.267000000000003</v>
      </c>
      <c r="Q43" s="77">
        <f t="shared" si="10"/>
        <v>4.7932500000000005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83</v>
      </c>
      <c r="C44" s="77">
        <f t="shared" si="6"/>
        <v>149.39999999999998</v>
      </c>
      <c r="D44" s="77">
        <f t="shared" si="7"/>
        <v>1.61820203</v>
      </c>
      <c r="E44" s="77">
        <f t="shared" si="8"/>
        <v>8.6012900000000023</v>
      </c>
      <c r="F44" s="77">
        <f t="shared" si="9"/>
        <v>9.1926151999999988</v>
      </c>
      <c r="G44" s="77">
        <f t="shared" si="5"/>
        <v>1.66E-2</v>
      </c>
      <c r="H44" s="77">
        <f t="shared" si="5"/>
        <v>4.8804E-2</v>
      </c>
      <c r="I44" s="77">
        <f t="shared" si="5"/>
        <v>4.1500000000000002E-2</v>
      </c>
      <c r="J44" s="77">
        <f t="shared" si="5"/>
        <v>8.3000000000000012E-4</v>
      </c>
      <c r="K44" s="77">
        <f t="shared" si="5"/>
        <v>4.15E-3</v>
      </c>
      <c r="L44" s="77">
        <f t="shared" si="5"/>
        <v>1.66E-2</v>
      </c>
      <c r="M44" s="77">
        <f t="shared" si="5"/>
        <v>1.66E-2</v>
      </c>
      <c r="N44" s="77">
        <f t="shared" si="5"/>
        <v>0</v>
      </c>
      <c r="O44" s="77">
        <f t="shared" si="5"/>
        <v>0</v>
      </c>
      <c r="P44" s="77">
        <f t="shared" si="5"/>
        <v>37.267000000000003</v>
      </c>
      <c r="Q44" s="77">
        <f t="shared" si="10"/>
        <v>4.7932500000000005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83</v>
      </c>
      <c r="C45" s="77">
        <f t="shared" si="6"/>
        <v>149.39999999999998</v>
      </c>
      <c r="D45" s="77">
        <f t="shared" si="7"/>
        <v>1.61820203</v>
      </c>
      <c r="E45" s="77">
        <f t="shared" si="8"/>
        <v>8.6012900000000023</v>
      </c>
      <c r="F45" s="77">
        <f t="shared" si="9"/>
        <v>9.1926151999999988</v>
      </c>
      <c r="G45" s="77">
        <f t="shared" si="5"/>
        <v>1.66E-2</v>
      </c>
      <c r="H45" s="77">
        <f t="shared" si="5"/>
        <v>4.8804E-2</v>
      </c>
      <c r="I45" s="77">
        <f t="shared" si="5"/>
        <v>4.1500000000000002E-2</v>
      </c>
      <c r="J45" s="77">
        <f t="shared" si="5"/>
        <v>8.3000000000000012E-4</v>
      </c>
      <c r="K45" s="77">
        <f t="shared" si="5"/>
        <v>4.15E-3</v>
      </c>
      <c r="L45" s="77">
        <f t="shared" si="5"/>
        <v>1.66E-2</v>
      </c>
      <c r="M45" s="77">
        <f t="shared" si="5"/>
        <v>1.66E-2</v>
      </c>
      <c r="N45" s="77">
        <f t="shared" si="5"/>
        <v>0</v>
      </c>
      <c r="O45" s="77">
        <f t="shared" si="5"/>
        <v>0</v>
      </c>
      <c r="P45" s="77">
        <f t="shared" si="5"/>
        <v>37.267000000000003</v>
      </c>
      <c r="Q45" s="77">
        <f t="shared" si="10"/>
        <v>4.7932500000000005</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83</v>
      </c>
      <c r="C46" s="77">
        <f t="shared" si="6"/>
        <v>149.39999999999998</v>
      </c>
      <c r="D46" s="77">
        <f t="shared" si="7"/>
        <v>1.61820203</v>
      </c>
      <c r="E46" s="77">
        <f t="shared" si="8"/>
        <v>8.6012900000000023</v>
      </c>
      <c r="F46" s="77">
        <f t="shared" si="9"/>
        <v>9.1926151999999988</v>
      </c>
      <c r="G46" s="77">
        <f t="shared" si="5"/>
        <v>1.66E-2</v>
      </c>
      <c r="H46" s="77">
        <f t="shared" si="5"/>
        <v>4.8804E-2</v>
      </c>
      <c r="I46" s="77">
        <f t="shared" si="5"/>
        <v>4.1500000000000002E-2</v>
      </c>
      <c r="J46" s="77">
        <f t="shared" si="5"/>
        <v>8.3000000000000012E-4</v>
      </c>
      <c r="K46" s="77">
        <f t="shared" si="5"/>
        <v>4.15E-3</v>
      </c>
      <c r="L46" s="77">
        <f t="shared" si="5"/>
        <v>1.66E-2</v>
      </c>
      <c r="M46" s="77">
        <f t="shared" si="5"/>
        <v>1.66E-2</v>
      </c>
      <c r="N46" s="77">
        <f t="shared" si="5"/>
        <v>0</v>
      </c>
      <c r="O46" s="77">
        <f t="shared" si="5"/>
        <v>0</v>
      </c>
      <c r="P46" s="77">
        <f t="shared" si="5"/>
        <v>37.267000000000003</v>
      </c>
      <c r="Q46" s="77">
        <f t="shared" si="10"/>
        <v>4.7932500000000005</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83</v>
      </c>
      <c r="C47" s="77">
        <f t="shared" si="6"/>
        <v>149.39999999999998</v>
      </c>
      <c r="D47" s="77">
        <f t="shared" si="7"/>
        <v>1.61820203</v>
      </c>
      <c r="E47" s="77">
        <f t="shared" si="8"/>
        <v>8.6012900000000023</v>
      </c>
      <c r="F47" s="77">
        <f t="shared" si="9"/>
        <v>9.1926151999999988</v>
      </c>
      <c r="G47" s="77">
        <f t="shared" ref="G47:P50" si="12">IF(G$27="%w/w SAR",((G$28*10)*$B47),IF(G$27="%w/w DM",(((G$28*10)*($B$28/100))*$B47),IF(G$27="kg/t SAR",(G$28*$B47),IF(G$27="kg/t DM",((G$28*($B$28/100))*$B47),IF(G$27="mg/kg SAR",((G$28*0.001)*$B47),IF(G$27="mg/kg DM",(((G$28*0.001)*($B$28/100))*$B47),0))))))</f>
        <v>1.66E-2</v>
      </c>
      <c r="H47" s="77">
        <f t="shared" si="12"/>
        <v>4.8804E-2</v>
      </c>
      <c r="I47" s="77">
        <f t="shared" si="12"/>
        <v>4.1500000000000002E-2</v>
      </c>
      <c r="J47" s="77">
        <f t="shared" si="12"/>
        <v>8.3000000000000012E-4</v>
      </c>
      <c r="K47" s="77">
        <f t="shared" si="12"/>
        <v>4.15E-3</v>
      </c>
      <c r="L47" s="77">
        <f t="shared" si="12"/>
        <v>1.66E-2</v>
      </c>
      <c r="M47" s="77">
        <f t="shared" si="12"/>
        <v>1.66E-2</v>
      </c>
      <c r="N47" s="77">
        <f t="shared" si="12"/>
        <v>0</v>
      </c>
      <c r="O47" s="77">
        <f t="shared" si="12"/>
        <v>0</v>
      </c>
      <c r="P47" s="77">
        <f t="shared" si="12"/>
        <v>37.267000000000003</v>
      </c>
      <c r="Q47" s="77">
        <f t="shared" si="10"/>
        <v>4.7932500000000005</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83</v>
      </c>
      <c r="C48" s="77">
        <f t="shared" si="6"/>
        <v>149.39999999999998</v>
      </c>
      <c r="D48" s="77">
        <f t="shared" si="7"/>
        <v>1.61820203</v>
      </c>
      <c r="E48" s="77">
        <f t="shared" si="8"/>
        <v>8.6012900000000023</v>
      </c>
      <c r="F48" s="77">
        <f t="shared" si="9"/>
        <v>9.1926151999999988</v>
      </c>
      <c r="G48" s="77">
        <f t="shared" si="12"/>
        <v>1.66E-2</v>
      </c>
      <c r="H48" s="77">
        <f t="shared" si="12"/>
        <v>4.8804E-2</v>
      </c>
      <c r="I48" s="77">
        <f t="shared" si="12"/>
        <v>4.1500000000000002E-2</v>
      </c>
      <c r="J48" s="77">
        <f t="shared" si="12"/>
        <v>8.3000000000000012E-4</v>
      </c>
      <c r="K48" s="77">
        <f t="shared" si="12"/>
        <v>4.15E-3</v>
      </c>
      <c r="L48" s="77">
        <f t="shared" si="12"/>
        <v>1.66E-2</v>
      </c>
      <c r="M48" s="77">
        <f t="shared" si="12"/>
        <v>1.66E-2</v>
      </c>
      <c r="N48" s="77">
        <f t="shared" si="12"/>
        <v>0</v>
      </c>
      <c r="O48" s="77">
        <f t="shared" si="12"/>
        <v>0</v>
      </c>
      <c r="P48" s="77">
        <f t="shared" si="12"/>
        <v>37.267000000000003</v>
      </c>
      <c r="Q48" s="77">
        <f t="shared" si="10"/>
        <v>4.7932500000000005</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v>83</v>
      </c>
      <c r="C49" s="77">
        <f t="shared" si="6"/>
        <v>149.39999999999998</v>
      </c>
      <c r="D49" s="77">
        <f t="shared" si="7"/>
        <v>1.61820203</v>
      </c>
      <c r="E49" s="77">
        <f t="shared" si="8"/>
        <v>8.6012900000000023</v>
      </c>
      <c r="F49" s="77">
        <f t="shared" si="9"/>
        <v>9.1926151999999988</v>
      </c>
      <c r="G49" s="77">
        <f t="shared" si="12"/>
        <v>1.66E-2</v>
      </c>
      <c r="H49" s="77">
        <f t="shared" si="12"/>
        <v>4.8804E-2</v>
      </c>
      <c r="I49" s="77">
        <f t="shared" si="12"/>
        <v>4.1500000000000002E-2</v>
      </c>
      <c r="J49" s="77">
        <f t="shared" si="12"/>
        <v>8.3000000000000012E-4</v>
      </c>
      <c r="K49" s="77">
        <f t="shared" si="12"/>
        <v>4.15E-3</v>
      </c>
      <c r="L49" s="77">
        <f t="shared" si="12"/>
        <v>1.66E-2</v>
      </c>
      <c r="M49" s="77">
        <f t="shared" si="12"/>
        <v>1.66E-2</v>
      </c>
      <c r="N49" s="77">
        <f t="shared" si="12"/>
        <v>0</v>
      </c>
      <c r="O49" s="77">
        <f t="shared" si="12"/>
        <v>0</v>
      </c>
      <c r="P49" s="77">
        <f t="shared" si="12"/>
        <v>37.267000000000003</v>
      </c>
      <c r="Q49" s="77">
        <f t="shared" si="10"/>
        <v>4.7932500000000005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21</v>
      </c>
      <c r="B50" s="15">
        <v>83</v>
      </c>
      <c r="C50" s="98">
        <f t="shared" si="6"/>
        <v>149.39999999999998</v>
      </c>
      <c r="D50" s="98">
        <f t="shared" si="7"/>
        <v>1.61820203</v>
      </c>
      <c r="E50" s="98">
        <f t="shared" si="8"/>
        <v>8.6012900000000023</v>
      </c>
      <c r="F50" s="98">
        <f t="shared" si="9"/>
        <v>9.1926151999999988</v>
      </c>
      <c r="G50" s="98">
        <f t="shared" si="12"/>
        <v>1.66E-2</v>
      </c>
      <c r="H50" s="98">
        <f t="shared" si="12"/>
        <v>4.8804E-2</v>
      </c>
      <c r="I50" s="98">
        <f t="shared" si="12"/>
        <v>4.1500000000000002E-2</v>
      </c>
      <c r="J50" s="98">
        <f t="shared" si="12"/>
        <v>8.3000000000000012E-4</v>
      </c>
      <c r="K50" s="98">
        <f t="shared" si="12"/>
        <v>4.15E-3</v>
      </c>
      <c r="L50" s="98">
        <f t="shared" si="12"/>
        <v>1.66E-2</v>
      </c>
      <c r="M50" s="98">
        <f t="shared" si="12"/>
        <v>1.66E-2</v>
      </c>
      <c r="N50" s="98">
        <f t="shared" si="12"/>
        <v>0</v>
      </c>
      <c r="O50" s="98">
        <f t="shared" si="12"/>
        <v>0</v>
      </c>
      <c r="P50" s="98">
        <f t="shared" si="12"/>
        <v>37.267000000000003</v>
      </c>
      <c r="Q50" s="98">
        <f t="shared" si="10"/>
        <v>4.7932500000000005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21</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Arable</v>
      </c>
      <c r="J58" s="13" t="str">
        <f>K16&amp;" I "&amp;(VLOOKUP(K14,Table24581112[],6,FALSE))</f>
        <v>Medium/Clay I Arable</v>
      </c>
      <c r="K58" s="13" t="str">
        <f>L16&amp;" I "&amp;(VLOOKUP(L14,Table24581112[],6,FALSE))</f>
        <v>Medium/Clay I Arable</v>
      </c>
      <c r="L58" s="13" t="str">
        <f>M16&amp;" I "&amp;(VLOOKUP(M14,Table24581112[],6,FALSE))</f>
        <v>Medium/Clay I Arable</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str">
        <f>V16&amp;" I "&amp;(VLOOKUP(V14,Table24581112[],6,FALSE))</f>
        <v>Medium/Clay I Grass</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6.7</v>
      </c>
      <c r="G59" s="76">
        <f>VLOOKUP(H$14,Table24581112[],5,FALSE)</f>
        <v>6.7</v>
      </c>
      <c r="H59" s="76">
        <f>VLOOKUP(I$14,Table24581112[],5,FALSE)</f>
        <v>6.7</v>
      </c>
      <c r="I59" s="76">
        <f>VLOOKUP(J$14,Table24581112[],5,FALSE)</f>
        <v>6.7</v>
      </c>
      <c r="J59" s="76">
        <f>VLOOKUP(K$14,Table24581112[],5,FALSE)</f>
        <v>6.7</v>
      </c>
      <c r="K59" s="76">
        <f>VLOOKUP(L$14,Table24581112[],5,FALSE)</f>
        <v>6.7</v>
      </c>
      <c r="L59" s="76">
        <f>VLOOKUP(M$14,Table24581112[],5,FALSE)</f>
        <v>6.7</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f>VLOOKUP(V$14,Table24581112[],5,FALSE)</f>
        <v>6.2</v>
      </c>
    </row>
    <row r="60" spans="1:35" s="19" customFormat="1" ht="13" x14ac:dyDescent="0.3">
      <c r="A60" s="111" t="s">
        <v>4</v>
      </c>
      <c r="B60" s="76">
        <f>C10</f>
        <v>6.5</v>
      </c>
      <c r="C60" s="76">
        <f t="shared" ref="C60:U60" si="14">D10</f>
        <v>7.4</v>
      </c>
      <c r="D60" s="76">
        <f t="shared" si="14"/>
        <v>6.2</v>
      </c>
      <c r="E60" s="76">
        <f t="shared" si="14"/>
        <v>5.6</v>
      </c>
      <c r="F60" s="76">
        <f t="shared" si="14"/>
        <v>6.4</v>
      </c>
      <c r="G60" s="76">
        <f t="shared" si="14"/>
        <v>5.9</v>
      </c>
      <c r="H60" s="76">
        <f t="shared" si="14"/>
        <v>6.4</v>
      </c>
      <c r="I60" s="76">
        <f t="shared" si="14"/>
        <v>6.1</v>
      </c>
      <c r="J60" s="76">
        <f t="shared" si="14"/>
        <v>6.1</v>
      </c>
      <c r="K60" s="76">
        <f t="shared" si="14"/>
        <v>5.6</v>
      </c>
      <c r="L60" s="76">
        <f t="shared" si="14"/>
        <v>5.8</v>
      </c>
      <c r="M60" s="76">
        <f t="shared" si="14"/>
        <v>6.3</v>
      </c>
      <c r="N60" s="76">
        <f t="shared" si="14"/>
        <v>6.3</v>
      </c>
      <c r="O60" s="76">
        <f t="shared" si="14"/>
        <v>6</v>
      </c>
      <c r="P60" s="76">
        <f t="shared" si="14"/>
        <v>6</v>
      </c>
      <c r="Q60" s="76">
        <f t="shared" si="14"/>
        <v>6.4</v>
      </c>
      <c r="R60" s="76">
        <f t="shared" si="14"/>
        <v>6.2</v>
      </c>
      <c r="S60" s="76">
        <f t="shared" si="14"/>
        <v>6.1</v>
      </c>
      <c r="T60" s="76">
        <f t="shared" si="14"/>
        <v>5.6</v>
      </c>
      <c r="U60" s="76">
        <f t="shared" si="14"/>
        <v>6</v>
      </c>
    </row>
    <row r="61" spans="1:35" s="19" customFormat="1" ht="13" x14ac:dyDescent="0.3">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83</v>
      </c>
      <c r="C62" s="77">
        <f>B32</f>
        <v>83</v>
      </c>
      <c r="D62" s="77">
        <f>B33</f>
        <v>83</v>
      </c>
      <c r="E62" s="77">
        <f>B34</f>
        <v>83</v>
      </c>
      <c r="F62" s="77">
        <f>B35</f>
        <v>83</v>
      </c>
      <c r="G62" s="77">
        <f>B36</f>
        <v>83</v>
      </c>
      <c r="H62" s="77">
        <f>B37</f>
        <v>83</v>
      </c>
      <c r="I62" s="77">
        <f>B38</f>
        <v>83</v>
      </c>
      <c r="J62" s="77">
        <f>B39</f>
        <v>83</v>
      </c>
      <c r="K62" s="77">
        <f>B40</f>
        <v>83</v>
      </c>
      <c r="L62" s="77">
        <f>B41</f>
        <v>83</v>
      </c>
      <c r="M62" s="77">
        <f>B42</f>
        <v>83</v>
      </c>
      <c r="N62" s="77">
        <f>B43</f>
        <v>83</v>
      </c>
      <c r="O62" s="77">
        <f>B44</f>
        <v>83</v>
      </c>
      <c r="P62" s="77">
        <f>B45</f>
        <v>83</v>
      </c>
      <c r="Q62" s="77">
        <f>B46</f>
        <v>83</v>
      </c>
      <c r="R62" s="77">
        <f>B47</f>
        <v>83</v>
      </c>
      <c r="S62" s="77">
        <f>B48</f>
        <v>83</v>
      </c>
      <c r="T62" s="77">
        <f>B49</f>
        <v>83</v>
      </c>
      <c r="U62" s="77">
        <f>B50</f>
        <v>83</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-7.2000000000000011</v>
      </c>
      <c r="D64" s="77">
        <f t="shared" si="17"/>
        <v>0</v>
      </c>
      <c r="E64" s="77">
        <f t="shared" si="17"/>
        <v>3.6000000000000032</v>
      </c>
      <c r="F64" s="77">
        <f t="shared" si="17"/>
        <v>2.3999999999999986</v>
      </c>
      <c r="G64" s="77">
        <f t="shared" si="17"/>
        <v>6.3999999999999986</v>
      </c>
      <c r="H64" s="77">
        <f t="shared" si="17"/>
        <v>2.3999999999999986</v>
      </c>
      <c r="I64" s="77">
        <f t="shared" si="17"/>
        <v>4.8000000000000043</v>
      </c>
      <c r="J64" s="77">
        <f t="shared" si="17"/>
        <v>4.8000000000000043</v>
      </c>
      <c r="K64" s="77">
        <f t="shared" si="17"/>
        <v>8.8000000000000043</v>
      </c>
      <c r="L64" s="77">
        <f t="shared" si="17"/>
        <v>7.2000000000000028</v>
      </c>
      <c r="M64" s="77">
        <f t="shared" si="17"/>
        <v>-0.59999999999999787</v>
      </c>
      <c r="N64" s="77">
        <f t="shared" si="17"/>
        <v>-0.59999999999999787</v>
      </c>
      <c r="O64" s="77">
        <f t="shared" si="17"/>
        <v>1.2000000000000011</v>
      </c>
      <c r="P64" s="77">
        <f t="shared" si="17"/>
        <v>1.2000000000000011</v>
      </c>
      <c r="Q64" s="77">
        <f t="shared" si="17"/>
        <v>-1.2000000000000011</v>
      </c>
      <c r="R64" s="77">
        <f t="shared" si="17"/>
        <v>0</v>
      </c>
      <c r="S64" s="77">
        <f t="shared" si="17"/>
        <v>0.6000000000000032</v>
      </c>
      <c r="T64" s="77">
        <f t="shared" si="17"/>
        <v>3.6000000000000032</v>
      </c>
      <c r="U64" s="77">
        <f t="shared" si="17"/>
        <v>1.2000000000000011</v>
      </c>
    </row>
    <row r="65" spans="1:21" s="19" customFormat="1" ht="52" x14ac:dyDescent="0.3">
      <c r="A65" s="112" t="s">
        <v>157</v>
      </c>
      <c r="B65" s="77">
        <f>B63-B64</f>
        <v>1.7999999999999989</v>
      </c>
      <c r="C65" s="77">
        <f t="shared" ref="C65:U65" si="18">C63-C64</f>
        <v>7.2000000000000011</v>
      </c>
      <c r="D65" s="77">
        <f t="shared" si="18"/>
        <v>0</v>
      </c>
      <c r="E65" s="77">
        <f t="shared" si="18"/>
        <v>-3.6000000000000032</v>
      </c>
      <c r="F65" s="77">
        <f t="shared" si="18"/>
        <v>-2.3999999999999986</v>
      </c>
      <c r="G65" s="77">
        <f t="shared" si="18"/>
        <v>-6.3999999999999986</v>
      </c>
      <c r="H65" s="77">
        <f t="shared" si="18"/>
        <v>-2.3999999999999986</v>
      </c>
      <c r="I65" s="77">
        <f t="shared" si="18"/>
        <v>-4.8000000000000043</v>
      </c>
      <c r="J65" s="77">
        <f t="shared" si="18"/>
        <v>-4.8000000000000043</v>
      </c>
      <c r="K65" s="77">
        <f t="shared" si="18"/>
        <v>-8.8000000000000043</v>
      </c>
      <c r="L65" s="77">
        <f t="shared" si="18"/>
        <v>-7.2000000000000028</v>
      </c>
      <c r="M65" s="77">
        <f t="shared" si="18"/>
        <v>0.59999999999999787</v>
      </c>
      <c r="N65" s="77">
        <f t="shared" si="18"/>
        <v>0.59999999999999787</v>
      </c>
      <c r="O65" s="77">
        <f t="shared" si="18"/>
        <v>-1.2000000000000011</v>
      </c>
      <c r="P65" s="77">
        <f t="shared" si="18"/>
        <v>-1.2000000000000011</v>
      </c>
      <c r="Q65" s="77">
        <f t="shared" si="18"/>
        <v>1.2000000000000011</v>
      </c>
      <c r="R65" s="77">
        <f t="shared" si="18"/>
        <v>0</v>
      </c>
      <c r="S65" s="77">
        <f t="shared" si="18"/>
        <v>-0.6000000000000032</v>
      </c>
      <c r="T65" s="77">
        <f t="shared" si="18"/>
        <v>-3.6000000000000032</v>
      </c>
      <c r="U65" s="77">
        <f t="shared" si="18"/>
        <v>-1.2000000000000011</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OVER</v>
      </c>
      <c r="S66" s="78" t="str">
        <f t="shared" si="19"/>
        <v>UNDER</v>
      </c>
      <c r="T66" s="78" t="str">
        <f t="shared" si="19"/>
        <v>UNDER</v>
      </c>
      <c r="U66" s="78" t="str">
        <f t="shared" si="19"/>
        <v>UNDER</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R28" sqref="R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PAN-024612</v>
      </c>
      <c r="D1" s="141"/>
      <c r="E1" s="93" t="s">
        <v>45</v>
      </c>
      <c r="F1" s="39">
        <f>'Field data and Waste 1'!F1</f>
        <v>42.1</v>
      </c>
      <c r="G1" s="120" t="s">
        <v>43</v>
      </c>
      <c r="H1" s="121"/>
      <c r="I1" s="118">
        <v>7.01</v>
      </c>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FB3606GC</v>
      </c>
      <c r="D2" s="143"/>
      <c r="E2" s="93" t="s">
        <v>109</v>
      </c>
      <c r="F2" s="96" t="s">
        <v>174</v>
      </c>
      <c r="G2" s="138" t="s">
        <v>110</v>
      </c>
      <c r="H2" s="139"/>
      <c r="I2" s="118">
        <v>508</v>
      </c>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Agrispread</v>
      </c>
      <c r="D3" s="143"/>
      <c r="E3" s="93" t="s">
        <v>108</v>
      </c>
      <c r="F3" s="31" t="s">
        <v>78</v>
      </c>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Dyke Farm, Padeswood Lake Road, Padeswood, Flintshire, CH7 4HZ</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16</v>
      </c>
      <c r="R8" s="60">
        <f>'Field data and Waste 1'!R8</f>
        <v>17</v>
      </c>
      <c r="S8" s="60">
        <f>'Field data and Waste 1'!S8</f>
        <v>18</v>
      </c>
      <c r="T8" s="60">
        <f>'Field data and Waste 1'!T8</f>
        <v>19</v>
      </c>
      <c r="U8" s="60">
        <f>'Field data and Waste 1'!U8</f>
        <v>20</v>
      </c>
      <c r="V8" s="60">
        <f>'Field data and Waste 1'!V8</f>
        <v>21</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f>'Field data and Waste 1'!G9</f>
        <v>1</v>
      </c>
      <c r="H9" s="60">
        <f>'Field data and Waste 1'!H9</f>
        <v>1</v>
      </c>
      <c r="I9" s="60">
        <f>'Field data and Waste 1'!I9</f>
        <v>1</v>
      </c>
      <c r="J9" s="60">
        <f>'Field data and Waste 1'!J9</f>
        <v>1</v>
      </c>
      <c r="K9" s="60">
        <f>'Field data and Waste 1'!K9</f>
        <v>1</v>
      </c>
      <c r="L9" s="60">
        <f>'Field data and Waste 1'!L9</f>
        <v>1</v>
      </c>
      <c r="M9" s="60">
        <f>'Field data and Waste 1'!M9</f>
        <v>1</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6.5</v>
      </c>
      <c r="D10" s="60">
        <f>'Field data and Waste 1'!D10</f>
        <v>7.4</v>
      </c>
      <c r="E10" s="60">
        <f>'Field data and Waste 1'!E10</f>
        <v>6.2</v>
      </c>
      <c r="F10" s="60">
        <f>'Field data and Waste 1'!F10</f>
        <v>5.6</v>
      </c>
      <c r="G10" s="60">
        <f>'Field data and Waste 1'!G10</f>
        <v>6.4</v>
      </c>
      <c r="H10" s="60">
        <f>'Field data and Waste 1'!H10</f>
        <v>5.9</v>
      </c>
      <c r="I10" s="60">
        <f>'Field data and Waste 1'!I10</f>
        <v>6.4</v>
      </c>
      <c r="J10" s="60">
        <f>'Field data and Waste 1'!J10</f>
        <v>6.1</v>
      </c>
      <c r="K10" s="60">
        <f>'Field data and Waste 1'!K10</f>
        <v>6.1</v>
      </c>
      <c r="L10" s="60">
        <f>'Field data and Waste 1'!L10</f>
        <v>5.6</v>
      </c>
      <c r="M10" s="60">
        <f>'Field data and Waste 1'!M10</f>
        <v>5.8</v>
      </c>
      <c r="N10" s="60">
        <f>'Field data and Waste 1'!N10</f>
        <v>6.3</v>
      </c>
      <c r="O10" s="60">
        <f>'Field data and Waste 1'!O10</f>
        <v>6.3</v>
      </c>
      <c r="P10" s="60">
        <f>'Field data and Waste 1'!P10</f>
        <v>6</v>
      </c>
      <c r="Q10" s="60">
        <f>'Field data and Waste 1'!Q10</f>
        <v>6</v>
      </c>
      <c r="R10" s="60">
        <f>'Field data and Waste 1'!R10</f>
        <v>6.4</v>
      </c>
      <c r="S10" s="60">
        <f>'Field data and Waste 1'!S10</f>
        <v>6.2</v>
      </c>
      <c r="T10" s="60">
        <f>'Field data and Waste 1'!T10</f>
        <v>6.1</v>
      </c>
      <c r="U10" s="60">
        <f>'Field data and Waste 1'!U10</f>
        <v>5.6</v>
      </c>
      <c r="V10" s="60">
        <f>'Field data and Waste 1'!V10</f>
        <v>6</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3</v>
      </c>
      <c r="E11" s="60">
        <f>'Field data and Waste 1'!E11</f>
        <v>0</v>
      </c>
      <c r="F11" s="60">
        <f>'Field data and Waste 1'!F11</f>
        <v>3</v>
      </c>
      <c r="G11" s="60">
        <f>'Field data and Waste 1'!G11</f>
        <v>2</v>
      </c>
      <c r="H11" s="60">
        <f>'Field data and Waste 1'!H11</f>
        <v>2</v>
      </c>
      <c r="I11" s="60">
        <f>'Field data and Waste 1'!I11</f>
        <v>3</v>
      </c>
      <c r="J11" s="60">
        <f>'Field data and Waste 1'!J11</f>
        <v>3</v>
      </c>
      <c r="K11" s="60">
        <f>'Field data and Waste 1'!K11</f>
        <v>2</v>
      </c>
      <c r="L11" s="60">
        <f>'Field data and Waste 1'!L11</f>
        <v>2</v>
      </c>
      <c r="M11" s="60">
        <f>'Field data and Waste 1'!M11</f>
        <v>2</v>
      </c>
      <c r="N11" s="60">
        <f>'Field data and Waste 1'!N11</f>
        <v>2</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3</v>
      </c>
      <c r="E12" s="60">
        <f>'Field data and Waste 1'!E12</f>
        <v>1</v>
      </c>
      <c r="F12" s="60">
        <f>'Field data and Waste 1'!F12</f>
        <v>2</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1</v>
      </c>
      <c r="O12" s="60">
        <f>'Field data and Waste 1'!O12</f>
        <v>0</v>
      </c>
      <c r="P12" s="60">
        <f>'Field data and Waste 1'!P12</f>
        <v>0</v>
      </c>
      <c r="Q12" s="60">
        <f>'Field data and Waste 1'!Q12</f>
        <v>0</v>
      </c>
      <c r="R12" s="60">
        <f>'Field data and Waste 1'!R12</f>
        <v>0</v>
      </c>
      <c r="S12" s="60">
        <f>'Field data and Waste 1'!S12</f>
        <v>1</v>
      </c>
      <c r="T12" s="60">
        <f>'Field data and Waste 1'!T12</f>
        <v>0</v>
      </c>
      <c r="U12" s="60">
        <f>'Field data and Waste 1'!U12</f>
        <v>0</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2</v>
      </c>
      <c r="L13" s="60">
        <f>'Field data and Waste 1'!L13</f>
        <v>2</v>
      </c>
      <c r="M13" s="60">
        <f>'Field data and Waste 1'!M13</f>
        <v>2</v>
      </c>
      <c r="N13" s="60">
        <f>'Field data and Waste 1'!N13</f>
        <v>3</v>
      </c>
      <c r="O13" s="60">
        <f>'Field data and Waste 1'!O13</f>
        <v>2</v>
      </c>
      <c r="P13" s="60">
        <f>'Field data and Waste 1'!P13</f>
        <v>3</v>
      </c>
      <c r="Q13" s="60">
        <f>'Field data and Waste 1'!Q13</f>
        <v>2</v>
      </c>
      <c r="R13" s="60">
        <f>'Field data and Waste 1'!R13</f>
        <v>2</v>
      </c>
      <c r="S13" s="60">
        <f>'Field data and Waste 1'!S13</f>
        <v>2</v>
      </c>
      <c r="T13" s="60">
        <f>'Field data and Waste 1'!T13</f>
        <v>2</v>
      </c>
      <c r="U13" s="60">
        <f>'Field data and Waste 1'!U13</f>
        <v>2</v>
      </c>
      <c r="V13" s="60">
        <f>'Field data and Waste 1'!V13</f>
        <v>3</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Maize- Silage (30% DM)</v>
      </c>
      <c r="K14" s="102" t="str">
        <f>'Field data and Waste 1'!K14</f>
        <v>Maize- Silage (30% DM)</v>
      </c>
      <c r="L14" s="102" t="str">
        <f>'Field data and Waste 1'!L14</f>
        <v>Maize- Silage (30% DM)</v>
      </c>
      <c r="M14" s="102" t="str">
        <f>'Field data and Waste 1'!M14</f>
        <v>Maize- Silage (30% DM)</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40</v>
      </c>
      <c r="K15" s="60">
        <f>'Field data and Waste 1'!K15</f>
        <v>40</v>
      </c>
      <c r="L15" s="60">
        <f>'Field data and Waste 1'!L15</f>
        <v>40</v>
      </c>
      <c r="M15" s="60">
        <f>'Field data and Waste 1'!M15</f>
        <v>40</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54.729882279999991</v>
      </c>
      <c r="D18" s="16">
        <f>$D32</f>
        <v>54.729882279999991</v>
      </c>
      <c r="E18" s="16">
        <f>$D33</f>
        <v>54.729882279999991</v>
      </c>
      <c r="F18" s="16">
        <f>$D34</f>
        <v>54.729882279999991</v>
      </c>
      <c r="G18" s="16">
        <f>$D35</f>
        <v>54.729882279999991</v>
      </c>
      <c r="H18" s="16">
        <f>$D36</f>
        <v>54.729882279999991</v>
      </c>
      <c r="I18" s="16">
        <f>$D37</f>
        <v>54.729882279999991</v>
      </c>
      <c r="J18" s="16">
        <f>$D38</f>
        <v>54.729882279999991</v>
      </c>
      <c r="K18" s="16">
        <f>$D39</f>
        <v>54.729882279999991</v>
      </c>
      <c r="L18" s="16">
        <f>$D40</f>
        <v>54.729882279999991</v>
      </c>
      <c r="M18" s="16">
        <f>$D41</f>
        <v>54.729882279999991</v>
      </c>
      <c r="N18" s="16">
        <f>$D42</f>
        <v>54.729882279999991</v>
      </c>
      <c r="O18" s="16">
        <f>$D43</f>
        <v>54.729882279999991</v>
      </c>
      <c r="P18" s="16">
        <f>$D44</f>
        <v>54.729882279999991</v>
      </c>
      <c r="Q18" s="16">
        <f>$D45</f>
        <v>54.729882279999991</v>
      </c>
      <c r="R18" s="16">
        <f>$D46</f>
        <v>54.729882279999991</v>
      </c>
      <c r="S18" s="16">
        <f>$D47</f>
        <v>54.729882279999991</v>
      </c>
      <c r="T18" s="16">
        <f>$D48</f>
        <v>54.729882279999991</v>
      </c>
      <c r="U18" s="16">
        <f>$D49</f>
        <v>54.729882279999991</v>
      </c>
      <c r="V18" s="25">
        <f>$D50</f>
        <v>54.729882279999991</v>
      </c>
      <c r="AD18" s="52" t="s">
        <v>147</v>
      </c>
      <c r="AE18" s="30">
        <v>16</v>
      </c>
      <c r="AI18" s="48" t="s">
        <v>106</v>
      </c>
      <c r="AJ18" s="49">
        <v>5.9</v>
      </c>
      <c r="AK18" s="50">
        <v>18</v>
      </c>
      <c r="AL18" s="51">
        <v>16</v>
      </c>
      <c r="AM18" s="11">
        <v>6.2</v>
      </c>
      <c r="AN18" s="11" t="s">
        <v>112</v>
      </c>
    </row>
    <row r="19" spans="1:40" ht="13" x14ac:dyDescent="0.25">
      <c r="A19" s="124" t="s">
        <v>90</v>
      </c>
      <c r="B19" s="125"/>
      <c r="C19" s="16">
        <f>C18-C17</f>
        <v>-9.8701177200000032</v>
      </c>
      <c r="D19" s="16">
        <f t="shared" ref="D19:V19" si="1">D18-D17</f>
        <v>-9.8701177200000032</v>
      </c>
      <c r="E19" s="16">
        <f t="shared" si="1"/>
        <v>-9.8701177200000032</v>
      </c>
      <c r="F19" s="16">
        <f t="shared" si="1"/>
        <v>-9.8701177200000032</v>
      </c>
      <c r="G19" s="16">
        <f t="shared" si="1"/>
        <v>-1.2701177200000089</v>
      </c>
      <c r="H19" s="16">
        <f t="shared" si="1"/>
        <v>-1.2701177200000089</v>
      </c>
      <c r="I19" s="16">
        <f t="shared" si="1"/>
        <v>-1.2701177200000089</v>
      </c>
      <c r="J19" s="16">
        <f t="shared" si="1"/>
        <v>-1.2701177200000089</v>
      </c>
      <c r="K19" s="16">
        <f t="shared" si="1"/>
        <v>-1.2701177200000089</v>
      </c>
      <c r="L19" s="16">
        <f t="shared" si="1"/>
        <v>-1.2701177200000089</v>
      </c>
      <c r="M19" s="16">
        <f t="shared" si="1"/>
        <v>-1.2701177200000089</v>
      </c>
      <c r="N19" s="16">
        <f t="shared" si="1"/>
        <v>-9.8701177200000032</v>
      </c>
      <c r="O19" s="16">
        <f t="shared" si="1"/>
        <v>-9.8701177200000032</v>
      </c>
      <c r="P19" s="16">
        <f t="shared" si="1"/>
        <v>-9.8701177200000032</v>
      </c>
      <c r="Q19" s="16">
        <f t="shared" si="1"/>
        <v>-9.8701177200000032</v>
      </c>
      <c r="R19" s="16">
        <f t="shared" si="1"/>
        <v>-9.8701177200000032</v>
      </c>
      <c r="S19" s="16">
        <f t="shared" si="1"/>
        <v>-9.8701177200000032</v>
      </c>
      <c r="T19" s="16">
        <f t="shared" si="1"/>
        <v>-9.8701177200000032</v>
      </c>
      <c r="U19" s="16">
        <f t="shared" si="1"/>
        <v>-9.8701177200000032</v>
      </c>
      <c r="V19" s="25">
        <f t="shared" si="1"/>
        <v>-9.8701177200000032</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12.535447505</v>
      </c>
      <c r="D22" s="16">
        <f>$E32</f>
        <v>12.535447505</v>
      </c>
      <c r="E22" s="16">
        <f>$E33</f>
        <v>12.535447505</v>
      </c>
      <c r="F22" s="16">
        <f>$E34</f>
        <v>12.535447505</v>
      </c>
      <c r="G22" s="16">
        <f>$E35</f>
        <v>12.535447505</v>
      </c>
      <c r="H22" s="16">
        <f>$E36</f>
        <v>12.535447505</v>
      </c>
      <c r="I22" s="16">
        <f>$E37</f>
        <v>12.535447505</v>
      </c>
      <c r="J22" s="16">
        <f>$E38</f>
        <v>12.535447505</v>
      </c>
      <c r="K22" s="16">
        <f>$E39</f>
        <v>12.535447505</v>
      </c>
      <c r="L22" s="16">
        <f>$E40</f>
        <v>12.535447505</v>
      </c>
      <c r="M22" s="16">
        <f>$E41</f>
        <v>12.535447505</v>
      </c>
      <c r="N22" s="16">
        <f>$E42</f>
        <v>12.535447505</v>
      </c>
      <c r="O22" s="16">
        <f>$E43</f>
        <v>12.535447505</v>
      </c>
      <c r="P22" s="16">
        <f>$E44</f>
        <v>12.535447505</v>
      </c>
      <c r="Q22" s="16">
        <f>$E45</f>
        <v>12.535447505</v>
      </c>
      <c r="R22" s="16">
        <f>$E46</f>
        <v>12.535447505</v>
      </c>
      <c r="S22" s="16">
        <f>$E47</f>
        <v>12.535447505</v>
      </c>
      <c r="T22" s="16">
        <f>$E48</f>
        <v>12.535447505</v>
      </c>
      <c r="U22" s="16">
        <f>$E49</f>
        <v>12.535447505</v>
      </c>
      <c r="V22" s="16">
        <f>$E50</f>
        <v>12.535447505</v>
      </c>
      <c r="AI22" s="63" t="s">
        <v>102</v>
      </c>
      <c r="AJ22" s="64">
        <v>1.2</v>
      </c>
      <c r="AK22" s="65">
        <v>5</v>
      </c>
      <c r="AL22" s="29">
        <v>20</v>
      </c>
      <c r="AM22" s="11">
        <v>6.7</v>
      </c>
      <c r="AN22" s="11" t="s">
        <v>135</v>
      </c>
    </row>
    <row r="23" spans="1:40" ht="13" x14ac:dyDescent="0.25">
      <c r="A23" s="124" t="s">
        <v>92</v>
      </c>
      <c r="B23" s="125"/>
      <c r="C23" s="16">
        <f>C22-C21</f>
        <v>-215.46455249499999</v>
      </c>
      <c r="D23" s="16">
        <f t="shared" ref="D23:V23" si="3">D22-D21</f>
        <v>-215.46455249499999</v>
      </c>
      <c r="E23" s="16">
        <f t="shared" si="3"/>
        <v>-215.46455249499999</v>
      </c>
      <c r="F23" s="16">
        <f t="shared" si="3"/>
        <v>-215.46455249499999</v>
      </c>
      <c r="G23" s="16">
        <f t="shared" si="3"/>
        <v>-163.46455249499999</v>
      </c>
      <c r="H23" s="16">
        <f t="shared" si="3"/>
        <v>-163.46455249499999</v>
      </c>
      <c r="I23" s="16">
        <f t="shared" si="3"/>
        <v>-163.46455249499999</v>
      </c>
      <c r="J23" s="16">
        <f t="shared" si="3"/>
        <v>-163.46455249499999</v>
      </c>
      <c r="K23" s="16">
        <f t="shared" si="3"/>
        <v>-163.46455249499999</v>
      </c>
      <c r="L23" s="16">
        <f t="shared" si="3"/>
        <v>-163.46455249499999</v>
      </c>
      <c r="M23" s="16">
        <f t="shared" si="3"/>
        <v>-163.46455249499999</v>
      </c>
      <c r="N23" s="16">
        <f t="shared" si="3"/>
        <v>-215.46455249499999</v>
      </c>
      <c r="O23" s="16">
        <f t="shared" si="3"/>
        <v>-215.46455249499999</v>
      </c>
      <c r="P23" s="16">
        <f t="shared" si="3"/>
        <v>-215.46455249499999</v>
      </c>
      <c r="Q23" s="16">
        <f t="shared" si="3"/>
        <v>-215.46455249499999</v>
      </c>
      <c r="R23" s="16">
        <f t="shared" si="3"/>
        <v>-215.46455249499999</v>
      </c>
      <c r="S23" s="16">
        <f t="shared" si="3"/>
        <v>-215.46455249499999</v>
      </c>
      <c r="T23" s="16">
        <f t="shared" si="3"/>
        <v>-215.46455249499999</v>
      </c>
      <c r="U23" s="16">
        <f t="shared" si="3"/>
        <v>-215.46455249499999</v>
      </c>
      <c r="V23" s="16">
        <f t="shared" si="3"/>
        <v>-215.46455249499999</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t="s">
        <v>55</v>
      </c>
      <c r="S27" s="107" t="s">
        <v>55</v>
      </c>
      <c r="T27" s="107" t="s">
        <v>55</v>
      </c>
      <c r="U27" s="107" t="s">
        <v>55</v>
      </c>
    </row>
    <row r="28" spans="1:40" s="57" customFormat="1" x14ac:dyDescent="0.35">
      <c r="A28" s="108"/>
      <c r="B28" s="24">
        <v>8.17</v>
      </c>
      <c r="C28" s="15">
        <v>7.45</v>
      </c>
      <c r="D28" s="15">
        <v>1.72</v>
      </c>
      <c r="E28" s="15">
        <v>0.749</v>
      </c>
      <c r="F28" s="15">
        <v>0.252</v>
      </c>
      <c r="G28" s="15">
        <v>23.9</v>
      </c>
      <c r="H28" s="15">
        <v>177</v>
      </c>
      <c r="I28" s="15">
        <v>2.33</v>
      </c>
      <c r="J28" s="15">
        <v>0.1</v>
      </c>
      <c r="K28" s="23">
        <v>0.1</v>
      </c>
      <c r="L28" s="15">
        <v>16.3</v>
      </c>
      <c r="M28" s="15">
        <v>42.4</v>
      </c>
      <c r="N28" s="15"/>
      <c r="O28" s="15"/>
      <c r="P28" s="15">
        <v>1.06</v>
      </c>
      <c r="Q28" s="15">
        <v>1.86</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17</v>
      </c>
      <c r="C31" s="77">
        <f>IF(C$27="%w/w SAR",((C$28*10)*$B31),IF(C$27="%w/w DM",(((C$28*10)*($B$28/100))*$B31),IF(C$27="kg/t SAR",(C$28*$B31),IF(C$27="kg/t DM",((C$28*($B$28/100))*$B31),IF(C$27="mg/kg SAR",((C$28*0.001)*$B31),IF(C$27="mg/kg DM",(((C$28*0.001)*($B$28/100))*$B31),0))))))</f>
        <v>103.47305</v>
      </c>
      <c r="D31" s="77">
        <f>(IF(D$27="%w/w SAR",((D$28*10)*$B31),IF(D$27="%w/w DM",(((D$28*10)*($B$28/100))*$B31),IF(D$27="kg/t SAR",(D$28*$B31),IF(D$27="kg/t DM",((D$28*($B$28/100))*$B31),IF(D$27="mg/kg SAR",((D$28*0.001)*$B31),IF(D$27="mg/kg DM",(((D$28*0.001)*($B$28/100))*$B31),"0")))))))*2.291</f>
        <v>54.729882279999991</v>
      </c>
      <c r="E31" s="77">
        <f>(IF(E$27="%w/w SAR",((E$28*10)*$B31),IF(E$27="%w/w DM",(((E$28*10)*($B$28/100))*$B31),IF(E$27="kg/t SAR",(E$28*$B31),IF(E$27="kg/t DM",((E$28*($B$28/100))*$B31),IF(E$27="mg/kg SAR",((E$28*0.001)*$B31),IF(E$27="mg/kg DM",(((E$28*0.001)*($B$28/100))*$B31),"0")))))))*1.205</f>
        <v>12.535447505</v>
      </c>
      <c r="F31" s="77">
        <f>(IF(F$27="%w/w SAR",((F$28*10)*$B31),IF(F$27="%w/w DM",(((F$28*10)*($B$28/100))*$B31),IF(F$27="kg/t SAR",(F$28*$B31),IF(F$27="kg/t DM",((F$28*($B$28/100))*$B31),IF(F$27="mg/kg SAR",((F$28*0.001)*$B31),IF(F$27="mg/kg DM",(((F$28*0.001)*($B$28/100))*$B31),"0")))))))*1.658</f>
        <v>5.8030464239999997</v>
      </c>
      <c r="G31" s="77">
        <f t="shared" ref="G31:P46" si="5">IF(G$27="%w/w SAR",((G$28*10)*$B31),IF(G$27="%w/w DM",(((G$28*10)*($B$28/100))*$B31),IF(G$27="kg/t SAR",(G$28*$B31),IF(G$27="kg/t DM",((G$28*($B$28/100))*$B31),IF(G$27="mg/kg SAR",((G$28*0.001)*$B31),IF(G$27="mg/kg DM",(((G$28*0.001)*($B$28/100))*$B31),0))))))</f>
        <v>3.3194709999999995E-2</v>
      </c>
      <c r="H31" s="77">
        <f t="shared" si="5"/>
        <v>0.24583529999999998</v>
      </c>
      <c r="I31" s="77">
        <f t="shared" si="5"/>
        <v>3.236137E-3</v>
      </c>
      <c r="J31" s="77">
        <f t="shared" si="5"/>
        <v>1.3888999999999999E-4</v>
      </c>
      <c r="K31" s="77">
        <f t="shared" si="5"/>
        <v>1.3888999999999999E-4</v>
      </c>
      <c r="L31" s="77">
        <f t="shared" si="5"/>
        <v>2.2639070000000001E-2</v>
      </c>
      <c r="M31" s="77">
        <f t="shared" si="5"/>
        <v>5.8889359999999995E-2</v>
      </c>
      <c r="N31" s="77">
        <f t="shared" si="5"/>
        <v>0</v>
      </c>
      <c r="O31" s="77">
        <f t="shared" si="5"/>
        <v>0</v>
      </c>
      <c r="P31" s="77">
        <f t="shared" si="5"/>
        <v>14.722340000000001</v>
      </c>
      <c r="Q31" s="77">
        <f>(IF(Q$27="%w/w SAR",((Q$28*10)*$B31),IF(Q$27="%w/w DM",(((Q$28*10)*($B$28/100))*$B31),IF(Q$27="kg/t SAR",(Q$28*$B31),IF(Q$27="kg/t DM",((Q$28*($B$28/100))*$B31),IF(Q$27="mg/kg SAR",((Q$28*0.001)*$B31),IF(Q$27="mg/kg DM",(((Q$28*0.001)*($B$28/100))*$B31),0)))))))*2.5</f>
        <v>64.583849999999998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17</v>
      </c>
      <c r="C32" s="77">
        <f t="shared" ref="C32:C50" si="6">IF(C$27="%w/w SAR",((C$28*10)*$B32),IF(C$27="%w/w DM",(((C$28*10)*($B$28/100))*$B32),IF(C$27="kg/t SAR",(C$28*$B32),IF(C$27="kg/t DM",((C$28*($B$28/100))*$B32),IF(C$27="mg/kg SAR",((C$28*0.001)*$B32),IF(C$27="mg/kg DM",(((C$28*0.001)*($B$28/100))*$B32),0))))))</f>
        <v>103.47305</v>
      </c>
      <c r="D32" s="77">
        <f t="shared" ref="D32:D50" si="7">(IF(D$27="%w/w SAR",((D$28*10)*$B32),IF(D$27="%w/w DM",(((D$28*10)*($B$28/100))*$B32),IF(D$27="kg/t SAR",(D$28*$B32),IF(D$27="kg/t DM",((D$28*($B$28/100))*$B32),IF(D$27="mg/kg SAR",((D$28*0.001)*$B32),IF(D$27="mg/kg DM",(((D$28*0.001)*($B$28/100))*$B32),"0")))))))*2.291</f>
        <v>54.729882279999991</v>
      </c>
      <c r="E32" s="77">
        <f t="shared" ref="E32:E50" si="8">(IF(E$27="%w/w SAR",((E$28*10)*$B32),IF(E$27="%w/w DM",(((E$28*10)*($B$28/100))*$B32),IF(E$27="kg/t SAR",(E$28*$B32),IF(E$27="kg/t DM",((E$28*($B$28/100))*$B32),IF(E$27="mg/kg SAR",((E$28*0.001)*$B32),IF(E$27="mg/kg DM",(((E$28*0.001)*($B$28/100))*$B32),"0")))))))*1.205</f>
        <v>12.535447505</v>
      </c>
      <c r="F32" s="77">
        <f t="shared" ref="F32:F50" si="9">(IF(F$27="%w/w SAR",((F$28*10)*$B32),IF(F$27="%w/w DM",(((F$28*10)*($B$28/100))*$B32),IF(F$27="kg/t SAR",(F$28*$B32),IF(F$27="kg/t DM",((F$28*($B$28/100))*$B32),IF(F$27="mg/kg SAR",((F$28*0.001)*$B32),IF(F$27="mg/kg DM",(((F$28*0.001)*($B$28/100))*$B32),"0")))))))*1.658</f>
        <v>5.8030464239999997</v>
      </c>
      <c r="G32" s="77">
        <f t="shared" si="5"/>
        <v>3.3194709999999995E-2</v>
      </c>
      <c r="H32" s="77">
        <f t="shared" si="5"/>
        <v>0.24583529999999998</v>
      </c>
      <c r="I32" s="77">
        <f t="shared" si="5"/>
        <v>3.236137E-3</v>
      </c>
      <c r="J32" s="77">
        <f t="shared" si="5"/>
        <v>1.3888999999999999E-4</v>
      </c>
      <c r="K32" s="77">
        <f t="shared" si="5"/>
        <v>1.3888999999999999E-4</v>
      </c>
      <c r="L32" s="77">
        <f t="shared" si="5"/>
        <v>2.2639070000000001E-2</v>
      </c>
      <c r="M32" s="77">
        <f t="shared" si="5"/>
        <v>5.8889359999999995E-2</v>
      </c>
      <c r="N32" s="77">
        <f t="shared" si="5"/>
        <v>0</v>
      </c>
      <c r="O32" s="77">
        <f t="shared" si="5"/>
        <v>0</v>
      </c>
      <c r="P32" s="77">
        <f t="shared" si="5"/>
        <v>14.722340000000001</v>
      </c>
      <c r="Q32" s="77">
        <f t="shared" ref="Q32:Q50" si="10">(IF(Q$27="%w/w SAR",((Q$28*10)*$B32),IF(Q$27="%w/w DM",(((Q$28*10)*($B$28/100))*$B32),IF(Q$27="kg/t SAR",(Q$28*$B32),IF(Q$27="kg/t DM",((Q$28*($B$28/100))*$B32),IF(Q$27="mg/kg SAR",((Q$28*0.001)*$B32),IF(Q$27="mg/kg DM",(((Q$28*0.001)*($B$28/100))*$B32),0)))))))*2.5</f>
        <v>64.583849999999998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17</v>
      </c>
      <c r="C33" s="77">
        <f t="shared" si="6"/>
        <v>103.47305</v>
      </c>
      <c r="D33" s="77">
        <f t="shared" si="7"/>
        <v>54.729882279999991</v>
      </c>
      <c r="E33" s="77">
        <f t="shared" si="8"/>
        <v>12.535447505</v>
      </c>
      <c r="F33" s="77">
        <f t="shared" si="9"/>
        <v>5.8030464239999997</v>
      </c>
      <c r="G33" s="77">
        <f t="shared" si="5"/>
        <v>3.3194709999999995E-2</v>
      </c>
      <c r="H33" s="77">
        <f t="shared" si="5"/>
        <v>0.24583529999999998</v>
      </c>
      <c r="I33" s="77">
        <f t="shared" si="5"/>
        <v>3.236137E-3</v>
      </c>
      <c r="J33" s="77">
        <f t="shared" si="5"/>
        <v>1.3888999999999999E-4</v>
      </c>
      <c r="K33" s="77">
        <f t="shared" si="5"/>
        <v>1.3888999999999999E-4</v>
      </c>
      <c r="L33" s="77">
        <f t="shared" si="5"/>
        <v>2.2639070000000001E-2</v>
      </c>
      <c r="M33" s="77">
        <f t="shared" si="5"/>
        <v>5.8889359999999995E-2</v>
      </c>
      <c r="N33" s="77">
        <f t="shared" si="5"/>
        <v>0</v>
      </c>
      <c r="O33" s="77">
        <f t="shared" si="5"/>
        <v>0</v>
      </c>
      <c r="P33" s="77">
        <f t="shared" si="5"/>
        <v>14.722340000000001</v>
      </c>
      <c r="Q33" s="77">
        <f t="shared" si="10"/>
        <v>64.583849999999998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v>17</v>
      </c>
      <c r="C34" s="77">
        <f t="shared" si="6"/>
        <v>103.47305</v>
      </c>
      <c r="D34" s="77">
        <f t="shared" si="7"/>
        <v>54.729882279999991</v>
      </c>
      <c r="E34" s="77">
        <f t="shared" si="8"/>
        <v>12.535447505</v>
      </c>
      <c r="F34" s="77">
        <f t="shared" si="9"/>
        <v>5.8030464239999997</v>
      </c>
      <c r="G34" s="77">
        <f t="shared" si="5"/>
        <v>3.3194709999999995E-2</v>
      </c>
      <c r="H34" s="77">
        <f t="shared" si="5"/>
        <v>0.24583529999999998</v>
      </c>
      <c r="I34" s="77">
        <f t="shared" si="5"/>
        <v>3.236137E-3</v>
      </c>
      <c r="J34" s="77">
        <f t="shared" si="5"/>
        <v>1.3888999999999999E-4</v>
      </c>
      <c r="K34" s="77">
        <f t="shared" si="5"/>
        <v>1.3888999999999999E-4</v>
      </c>
      <c r="L34" s="77">
        <f t="shared" si="5"/>
        <v>2.2639070000000001E-2</v>
      </c>
      <c r="M34" s="77">
        <f t="shared" si="5"/>
        <v>5.8889359999999995E-2</v>
      </c>
      <c r="N34" s="77">
        <f t="shared" si="5"/>
        <v>0</v>
      </c>
      <c r="O34" s="77">
        <f t="shared" si="5"/>
        <v>0</v>
      </c>
      <c r="P34" s="77">
        <f t="shared" si="5"/>
        <v>14.722340000000001</v>
      </c>
      <c r="Q34" s="77">
        <f t="shared" si="10"/>
        <v>64.583849999999998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17</v>
      </c>
      <c r="C35" s="77">
        <f t="shared" si="6"/>
        <v>103.47305</v>
      </c>
      <c r="D35" s="77">
        <f t="shared" si="7"/>
        <v>54.729882279999991</v>
      </c>
      <c r="E35" s="77">
        <f t="shared" si="8"/>
        <v>12.535447505</v>
      </c>
      <c r="F35" s="77">
        <f t="shared" si="9"/>
        <v>5.8030464239999997</v>
      </c>
      <c r="G35" s="77">
        <f t="shared" si="5"/>
        <v>3.3194709999999995E-2</v>
      </c>
      <c r="H35" s="77">
        <f t="shared" si="5"/>
        <v>0.24583529999999998</v>
      </c>
      <c r="I35" s="77">
        <f t="shared" si="5"/>
        <v>3.236137E-3</v>
      </c>
      <c r="J35" s="77">
        <f t="shared" si="5"/>
        <v>1.3888999999999999E-4</v>
      </c>
      <c r="K35" s="77">
        <f t="shared" si="5"/>
        <v>1.3888999999999999E-4</v>
      </c>
      <c r="L35" s="77">
        <f t="shared" si="5"/>
        <v>2.2639070000000001E-2</v>
      </c>
      <c r="M35" s="77">
        <f t="shared" si="5"/>
        <v>5.8889359999999995E-2</v>
      </c>
      <c r="N35" s="77">
        <f t="shared" si="5"/>
        <v>0</v>
      </c>
      <c r="O35" s="77">
        <f t="shared" si="5"/>
        <v>0</v>
      </c>
      <c r="P35" s="77">
        <f t="shared" si="5"/>
        <v>14.722340000000001</v>
      </c>
      <c r="Q35" s="77">
        <f t="shared" si="10"/>
        <v>64.583849999999998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17</v>
      </c>
      <c r="C36" s="77">
        <f t="shared" si="6"/>
        <v>103.47305</v>
      </c>
      <c r="D36" s="77">
        <f t="shared" si="7"/>
        <v>54.729882279999991</v>
      </c>
      <c r="E36" s="77">
        <f t="shared" si="8"/>
        <v>12.535447505</v>
      </c>
      <c r="F36" s="77">
        <f t="shared" si="9"/>
        <v>5.8030464239999997</v>
      </c>
      <c r="G36" s="77">
        <f t="shared" si="5"/>
        <v>3.3194709999999995E-2</v>
      </c>
      <c r="H36" s="77">
        <f t="shared" si="5"/>
        <v>0.24583529999999998</v>
      </c>
      <c r="I36" s="77">
        <f t="shared" si="5"/>
        <v>3.236137E-3</v>
      </c>
      <c r="J36" s="77">
        <f t="shared" si="5"/>
        <v>1.3888999999999999E-4</v>
      </c>
      <c r="K36" s="77">
        <f t="shared" si="5"/>
        <v>1.3888999999999999E-4</v>
      </c>
      <c r="L36" s="77">
        <f t="shared" si="5"/>
        <v>2.2639070000000001E-2</v>
      </c>
      <c r="M36" s="77">
        <f t="shared" si="5"/>
        <v>5.8889359999999995E-2</v>
      </c>
      <c r="N36" s="77">
        <f t="shared" si="5"/>
        <v>0</v>
      </c>
      <c r="O36" s="77">
        <f t="shared" si="5"/>
        <v>0</v>
      </c>
      <c r="P36" s="77">
        <f t="shared" si="5"/>
        <v>14.722340000000001</v>
      </c>
      <c r="Q36" s="77">
        <f t="shared" si="10"/>
        <v>64.583849999999998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17</v>
      </c>
      <c r="C37" s="77">
        <f t="shared" si="6"/>
        <v>103.47305</v>
      </c>
      <c r="D37" s="77">
        <f t="shared" si="7"/>
        <v>54.729882279999991</v>
      </c>
      <c r="E37" s="77">
        <f t="shared" si="8"/>
        <v>12.535447505</v>
      </c>
      <c r="F37" s="77">
        <f t="shared" si="9"/>
        <v>5.8030464239999997</v>
      </c>
      <c r="G37" s="77">
        <f t="shared" si="5"/>
        <v>3.3194709999999995E-2</v>
      </c>
      <c r="H37" s="77">
        <f t="shared" si="5"/>
        <v>0.24583529999999998</v>
      </c>
      <c r="I37" s="77">
        <f t="shared" si="5"/>
        <v>3.236137E-3</v>
      </c>
      <c r="J37" s="77">
        <f t="shared" si="5"/>
        <v>1.3888999999999999E-4</v>
      </c>
      <c r="K37" s="77">
        <f t="shared" si="5"/>
        <v>1.3888999999999999E-4</v>
      </c>
      <c r="L37" s="77">
        <f t="shared" si="5"/>
        <v>2.2639070000000001E-2</v>
      </c>
      <c r="M37" s="77">
        <f t="shared" si="5"/>
        <v>5.8889359999999995E-2</v>
      </c>
      <c r="N37" s="77">
        <f t="shared" si="5"/>
        <v>0</v>
      </c>
      <c r="O37" s="77">
        <f t="shared" si="5"/>
        <v>0</v>
      </c>
      <c r="P37" s="77">
        <f t="shared" si="5"/>
        <v>14.722340000000001</v>
      </c>
      <c r="Q37" s="77">
        <f t="shared" si="10"/>
        <v>64.583849999999998</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17</v>
      </c>
      <c r="C38" s="77">
        <f t="shared" si="6"/>
        <v>103.47305</v>
      </c>
      <c r="D38" s="77">
        <f t="shared" si="7"/>
        <v>54.729882279999991</v>
      </c>
      <c r="E38" s="77">
        <f t="shared" si="8"/>
        <v>12.535447505</v>
      </c>
      <c r="F38" s="77">
        <f t="shared" si="9"/>
        <v>5.8030464239999997</v>
      </c>
      <c r="G38" s="77">
        <f t="shared" si="5"/>
        <v>3.3194709999999995E-2</v>
      </c>
      <c r="H38" s="77">
        <f t="shared" si="5"/>
        <v>0.24583529999999998</v>
      </c>
      <c r="I38" s="77">
        <f t="shared" si="5"/>
        <v>3.236137E-3</v>
      </c>
      <c r="J38" s="77">
        <f t="shared" si="5"/>
        <v>1.3888999999999999E-4</v>
      </c>
      <c r="K38" s="77">
        <f t="shared" si="5"/>
        <v>1.3888999999999999E-4</v>
      </c>
      <c r="L38" s="77">
        <f t="shared" si="5"/>
        <v>2.2639070000000001E-2</v>
      </c>
      <c r="M38" s="77">
        <f t="shared" si="5"/>
        <v>5.8889359999999995E-2</v>
      </c>
      <c r="N38" s="77">
        <f t="shared" si="5"/>
        <v>0</v>
      </c>
      <c r="O38" s="77">
        <f t="shared" si="5"/>
        <v>0</v>
      </c>
      <c r="P38" s="77">
        <f t="shared" si="5"/>
        <v>14.722340000000001</v>
      </c>
      <c r="Q38" s="77">
        <f t="shared" si="10"/>
        <v>64.583849999999998</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17</v>
      </c>
      <c r="C39" s="77">
        <f t="shared" si="6"/>
        <v>103.47305</v>
      </c>
      <c r="D39" s="77">
        <f t="shared" si="7"/>
        <v>54.729882279999991</v>
      </c>
      <c r="E39" s="77">
        <f t="shared" si="8"/>
        <v>12.535447505</v>
      </c>
      <c r="F39" s="77">
        <f t="shared" si="9"/>
        <v>5.8030464239999997</v>
      </c>
      <c r="G39" s="77">
        <f t="shared" si="5"/>
        <v>3.3194709999999995E-2</v>
      </c>
      <c r="H39" s="77">
        <f t="shared" si="5"/>
        <v>0.24583529999999998</v>
      </c>
      <c r="I39" s="77">
        <f t="shared" si="5"/>
        <v>3.236137E-3</v>
      </c>
      <c r="J39" s="77">
        <f t="shared" si="5"/>
        <v>1.3888999999999999E-4</v>
      </c>
      <c r="K39" s="77">
        <f t="shared" si="5"/>
        <v>1.3888999999999999E-4</v>
      </c>
      <c r="L39" s="77">
        <f t="shared" si="5"/>
        <v>2.2639070000000001E-2</v>
      </c>
      <c r="M39" s="77">
        <f t="shared" si="5"/>
        <v>5.8889359999999995E-2</v>
      </c>
      <c r="N39" s="77">
        <f t="shared" si="5"/>
        <v>0</v>
      </c>
      <c r="O39" s="77">
        <f t="shared" si="5"/>
        <v>0</v>
      </c>
      <c r="P39" s="77">
        <f t="shared" si="5"/>
        <v>14.722340000000001</v>
      </c>
      <c r="Q39" s="77">
        <f t="shared" si="10"/>
        <v>64.583849999999998</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17</v>
      </c>
      <c r="C40" s="77">
        <f t="shared" si="6"/>
        <v>103.47305</v>
      </c>
      <c r="D40" s="77">
        <f t="shared" si="7"/>
        <v>54.729882279999991</v>
      </c>
      <c r="E40" s="77">
        <f t="shared" si="8"/>
        <v>12.535447505</v>
      </c>
      <c r="F40" s="77">
        <f t="shared" si="9"/>
        <v>5.8030464239999997</v>
      </c>
      <c r="G40" s="77">
        <f t="shared" si="5"/>
        <v>3.3194709999999995E-2</v>
      </c>
      <c r="H40" s="77">
        <f t="shared" si="5"/>
        <v>0.24583529999999998</v>
      </c>
      <c r="I40" s="77">
        <f t="shared" si="5"/>
        <v>3.236137E-3</v>
      </c>
      <c r="J40" s="77">
        <f t="shared" si="5"/>
        <v>1.3888999999999999E-4</v>
      </c>
      <c r="K40" s="77">
        <f t="shared" si="5"/>
        <v>1.3888999999999999E-4</v>
      </c>
      <c r="L40" s="77">
        <f t="shared" si="5"/>
        <v>2.2639070000000001E-2</v>
      </c>
      <c r="M40" s="77">
        <f t="shared" si="5"/>
        <v>5.8889359999999995E-2</v>
      </c>
      <c r="N40" s="77">
        <f t="shared" si="5"/>
        <v>0</v>
      </c>
      <c r="O40" s="77">
        <f t="shared" si="5"/>
        <v>0</v>
      </c>
      <c r="P40" s="77">
        <f t="shared" si="5"/>
        <v>14.722340000000001</v>
      </c>
      <c r="Q40" s="77">
        <f t="shared" si="10"/>
        <v>64.583849999999998</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17</v>
      </c>
      <c r="C41" s="77">
        <f t="shared" si="6"/>
        <v>103.47305</v>
      </c>
      <c r="D41" s="77">
        <f t="shared" si="7"/>
        <v>54.729882279999991</v>
      </c>
      <c r="E41" s="77">
        <f t="shared" si="8"/>
        <v>12.535447505</v>
      </c>
      <c r="F41" s="77">
        <f t="shared" si="9"/>
        <v>5.8030464239999997</v>
      </c>
      <c r="G41" s="77">
        <f t="shared" si="5"/>
        <v>3.3194709999999995E-2</v>
      </c>
      <c r="H41" s="77">
        <f t="shared" si="5"/>
        <v>0.24583529999999998</v>
      </c>
      <c r="I41" s="77">
        <f t="shared" si="5"/>
        <v>3.236137E-3</v>
      </c>
      <c r="J41" s="77">
        <f t="shared" si="5"/>
        <v>1.3888999999999999E-4</v>
      </c>
      <c r="K41" s="77">
        <f t="shared" si="5"/>
        <v>1.3888999999999999E-4</v>
      </c>
      <c r="L41" s="77">
        <f t="shared" si="5"/>
        <v>2.2639070000000001E-2</v>
      </c>
      <c r="M41" s="77">
        <f t="shared" si="5"/>
        <v>5.8889359999999995E-2</v>
      </c>
      <c r="N41" s="77">
        <f t="shared" si="5"/>
        <v>0</v>
      </c>
      <c r="O41" s="77">
        <f t="shared" si="5"/>
        <v>0</v>
      </c>
      <c r="P41" s="77">
        <f t="shared" si="5"/>
        <v>14.722340000000001</v>
      </c>
      <c r="Q41" s="77">
        <f t="shared" si="10"/>
        <v>64.583849999999998</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17</v>
      </c>
      <c r="C42" s="77">
        <f t="shared" si="6"/>
        <v>103.47305</v>
      </c>
      <c r="D42" s="77">
        <f t="shared" si="7"/>
        <v>54.729882279999991</v>
      </c>
      <c r="E42" s="77">
        <f t="shared" si="8"/>
        <v>12.535447505</v>
      </c>
      <c r="F42" s="77">
        <f t="shared" si="9"/>
        <v>5.8030464239999997</v>
      </c>
      <c r="G42" s="77">
        <f t="shared" si="5"/>
        <v>3.3194709999999995E-2</v>
      </c>
      <c r="H42" s="77">
        <f t="shared" si="5"/>
        <v>0.24583529999999998</v>
      </c>
      <c r="I42" s="77">
        <f t="shared" si="5"/>
        <v>3.236137E-3</v>
      </c>
      <c r="J42" s="77">
        <f t="shared" si="5"/>
        <v>1.3888999999999999E-4</v>
      </c>
      <c r="K42" s="77">
        <f t="shared" si="5"/>
        <v>1.3888999999999999E-4</v>
      </c>
      <c r="L42" s="77">
        <f t="shared" si="5"/>
        <v>2.2639070000000001E-2</v>
      </c>
      <c r="M42" s="77">
        <f t="shared" si="5"/>
        <v>5.8889359999999995E-2</v>
      </c>
      <c r="N42" s="77">
        <f t="shared" si="5"/>
        <v>0</v>
      </c>
      <c r="O42" s="77">
        <f t="shared" si="5"/>
        <v>0</v>
      </c>
      <c r="P42" s="77">
        <f t="shared" si="5"/>
        <v>14.722340000000001</v>
      </c>
      <c r="Q42" s="77">
        <f t="shared" si="10"/>
        <v>64.583849999999998</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17</v>
      </c>
      <c r="C43" s="77">
        <f t="shared" si="6"/>
        <v>103.47305</v>
      </c>
      <c r="D43" s="77">
        <f t="shared" si="7"/>
        <v>54.729882279999991</v>
      </c>
      <c r="E43" s="77">
        <f t="shared" si="8"/>
        <v>12.535447505</v>
      </c>
      <c r="F43" s="77">
        <f t="shared" si="9"/>
        <v>5.8030464239999997</v>
      </c>
      <c r="G43" s="77">
        <f t="shared" si="5"/>
        <v>3.3194709999999995E-2</v>
      </c>
      <c r="H43" s="77">
        <f t="shared" si="5"/>
        <v>0.24583529999999998</v>
      </c>
      <c r="I43" s="77">
        <f t="shared" si="5"/>
        <v>3.236137E-3</v>
      </c>
      <c r="J43" s="77">
        <f t="shared" si="5"/>
        <v>1.3888999999999999E-4</v>
      </c>
      <c r="K43" s="77">
        <f t="shared" si="5"/>
        <v>1.3888999999999999E-4</v>
      </c>
      <c r="L43" s="77">
        <f t="shared" si="5"/>
        <v>2.2639070000000001E-2</v>
      </c>
      <c r="M43" s="77">
        <f t="shared" si="5"/>
        <v>5.8889359999999995E-2</v>
      </c>
      <c r="N43" s="77">
        <f t="shared" si="5"/>
        <v>0</v>
      </c>
      <c r="O43" s="77">
        <f t="shared" si="5"/>
        <v>0</v>
      </c>
      <c r="P43" s="77">
        <f t="shared" si="5"/>
        <v>14.722340000000001</v>
      </c>
      <c r="Q43" s="77">
        <f t="shared" si="10"/>
        <v>64.583849999999998</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17</v>
      </c>
      <c r="C44" s="77">
        <f t="shared" si="6"/>
        <v>103.47305</v>
      </c>
      <c r="D44" s="77">
        <f t="shared" si="7"/>
        <v>54.729882279999991</v>
      </c>
      <c r="E44" s="77">
        <f t="shared" si="8"/>
        <v>12.535447505</v>
      </c>
      <c r="F44" s="77">
        <f t="shared" si="9"/>
        <v>5.8030464239999997</v>
      </c>
      <c r="G44" s="77">
        <f t="shared" si="5"/>
        <v>3.3194709999999995E-2</v>
      </c>
      <c r="H44" s="77">
        <f t="shared" si="5"/>
        <v>0.24583529999999998</v>
      </c>
      <c r="I44" s="77">
        <f t="shared" si="5"/>
        <v>3.236137E-3</v>
      </c>
      <c r="J44" s="77">
        <f t="shared" si="5"/>
        <v>1.3888999999999999E-4</v>
      </c>
      <c r="K44" s="77">
        <f t="shared" si="5"/>
        <v>1.3888999999999999E-4</v>
      </c>
      <c r="L44" s="77">
        <f t="shared" si="5"/>
        <v>2.2639070000000001E-2</v>
      </c>
      <c r="M44" s="77">
        <f t="shared" si="5"/>
        <v>5.8889359999999995E-2</v>
      </c>
      <c r="N44" s="77">
        <f t="shared" si="5"/>
        <v>0</v>
      </c>
      <c r="O44" s="77">
        <f t="shared" si="5"/>
        <v>0</v>
      </c>
      <c r="P44" s="77">
        <f t="shared" si="5"/>
        <v>14.722340000000001</v>
      </c>
      <c r="Q44" s="77">
        <f t="shared" si="10"/>
        <v>64.583849999999998</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17</v>
      </c>
      <c r="C45" s="77">
        <f t="shared" si="6"/>
        <v>103.47305</v>
      </c>
      <c r="D45" s="77">
        <f t="shared" si="7"/>
        <v>54.729882279999991</v>
      </c>
      <c r="E45" s="77">
        <f t="shared" si="8"/>
        <v>12.535447505</v>
      </c>
      <c r="F45" s="77">
        <f t="shared" si="9"/>
        <v>5.8030464239999997</v>
      </c>
      <c r="G45" s="77">
        <f t="shared" si="5"/>
        <v>3.3194709999999995E-2</v>
      </c>
      <c r="H45" s="77">
        <f t="shared" si="5"/>
        <v>0.24583529999999998</v>
      </c>
      <c r="I45" s="77">
        <f t="shared" si="5"/>
        <v>3.236137E-3</v>
      </c>
      <c r="J45" s="77">
        <f t="shared" si="5"/>
        <v>1.3888999999999999E-4</v>
      </c>
      <c r="K45" s="77">
        <f t="shared" si="5"/>
        <v>1.3888999999999999E-4</v>
      </c>
      <c r="L45" s="77">
        <f t="shared" si="5"/>
        <v>2.2639070000000001E-2</v>
      </c>
      <c r="M45" s="77">
        <f t="shared" si="5"/>
        <v>5.8889359999999995E-2</v>
      </c>
      <c r="N45" s="77">
        <f t="shared" si="5"/>
        <v>0</v>
      </c>
      <c r="O45" s="77">
        <f t="shared" si="5"/>
        <v>0</v>
      </c>
      <c r="P45" s="77">
        <f t="shared" si="5"/>
        <v>14.722340000000001</v>
      </c>
      <c r="Q45" s="77">
        <f t="shared" si="10"/>
        <v>64.583849999999998</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17</v>
      </c>
      <c r="C46" s="77">
        <f t="shared" si="6"/>
        <v>103.47305</v>
      </c>
      <c r="D46" s="77">
        <f t="shared" si="7"/>
        <v>54.729882279999991</v>
      </c>
      <c r="E46" s="77">
        <f t="shared" si="8"/>
        <v>12.535447505</v>
      </c>
      <c r="F46" s="77">
        <f t="shared" si="9"/>
        <v>5.8030464239999997</v>
      </c>
      <c r="G46" s="77">
        <f t="shared" si="5"/>
        <v>3.3194709999999995E-2</v>
      </c>
      <c r="H46" s="77">
        <f t="shared" si="5"/>
        <v>0.24583529999999998</v>
      </c>
      <c r="I46" s="77">
        <f t="shared" si="5"/>
        <v>3.236137E-3</v>
      </c>
      <c r="J46" s="77">
        <f t="shared" si="5"/>
        <v>1.3888999999999999E-4</v>
      </c>
      <c r="K46" s="77">
        <f t="shared" si="5"/>
        <v>1.3888999999999999E-4</v>
      </c>
      <c r="L46" s="77">
        <f t="shared" si="5"/>
        <v>2.2639070000000001E-2</v>
      </c>
      <c r="M46" s="77">
        <f t="shared" si="5"/>
        <v>5.8889359999999995E-2</v>
      </c>
      <c r="N46" s="77">
        <f t="shared" si="5"/>
        <v>0</v>
      </c>
      <c r="O46" s="77">
        <f t="shared" si="5"/>
        <v>0</v>
      </c>
      <c r="P46" s="77">
        <f t="shared" si="5"/>
        <v>14.722340000000001</v>
      </c>
      <c r="Q46" s="77">
        <f t="shared" si="10"/>
        <v>64.583849999999998</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17</v>
      </c>
      <c r="C47" s="77">
        <f t="shared" si="6"/>
        <v>103.47305</v>
      </c>
      <c r="D47" s="77">
        <f t="shared" si="7"/>
        <v>54.729882279999991</v>
      </c>
      <c r="E47" s="77">
        <f t="shared" si="8"/>
        <v>12.535447505</v>
      </c>
      <c r="F47" s="77">
        <f t="shared" si="9"/>
        <v>5.8030464239999997</v>
      </c>
      <c r="G47" s="77">
        <f t="shared" ref="G47:P50" si="12">IF(G$27="%w/w SAR",((G$28*10)*$B47),IF(G$27="%w/w DM",(((G$28*10)*($B$28/100))*$B47),IF(G$27="kg/t SAR",(G$28*$B47),IF(G$27="kg/t DM",((G$28*($B$28/100))*$B47),IF(G$27="mg/kg SAR",((G$28*0.001)*$B47),IF(G$27="mg/kg DM",(((G$28*0.001)*($B$28/100))*$B47),0))))))</f>
        <v>3.3194709999999995E-2</v>
      </c>
      <c r="H47" s="77">
        <f t="shared" si="12"/>
        <v>0.24583529999999998</v>
      </c>
      <c r="I47" s="77">
        <f t="shared" si="12"/>
        <v>3.236137E-3</v>
      </c>
      <c r="J47" s="77">
        <f t="shared" si="12"/>
        <v>1.3888999999999999E-4</v>
      </c>
      <c r="K47" s="77">
        <f t="shared" si="12"/>
        <v>1.3888999999999999E-4</v>
      </c>
      <c r="L47" s="77">
        <f t="shared" si="12"/>
        <v>2.2639070000000001E-2</v>
      </c>
      <c r="M47" s="77">
        <f t="shared" si="12"/>
        <v>5.8889359999999995E-2</v>
      </c>
      <c r="N47" s="77">
        <f t="shared" si="12"/>
        <v>0</v>
      </c>
      <c r="O47" s="77">
        <f t="shared" si="12"/>
        <v>0</v>
      </c>
      <c r="P47" s="77">
        <f t="shared" si="12"/>
        <v>14.722340000000001</v>
      </c>
      <c r="Q47" s="77">
        <f t="shared" si="10"/>
        <v>64.583849999999998</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17</v>
      </c>
      <c r="C48" s="77">
        <f t="shared" si="6"/>
        <v>103.47305</v>
      </c>
      <c r="D48" s="77">
        <f t="shared" si="7"/>
        <v>54.729882279999991</v>
      </c>
      <c r="E48" s="77">
        <f t="shared" si="8"/>
        <v>12.535447505</v>
      </c>
      <c r="F48" s="77">
        <f t="shared" si="9"/>
        <v>5.8030464239999997</v>
      </c>
      <c r="G48" s="77">
        <f t="shared" si="12"/>
        <v>3.3194709999999995E-2</v>
      </c>
      <c r="H48" s="77">
        <f t="shared" si="12"/>
        <v>0.24583529999999998</v>
      </c>
      <c r="I48" s="77">
        <f t="shared" si="12"/>
        <v>3.236137E-3</v>
      </c>
      <c r="J48" s="77">
        <f t="shared" si="12"/>
        <v>1.3888999999999999E-4</v>
      </c>
      <c r="K48" s="77">
        <f t="shared" si="12"/>
        <v>1.3888999999999999E-4</v>
      </c>
      <c r="L48" s="77">
        <f t="shared" si="12"/>
        <v>2.2639070000000001E-2</v>
      </c>
      <c r="M48" s="77">
        <f t="shared" si="12"/>
        <v>5.8889359999999995E-2</v>
      </c>
      <c r="N48" s="77">
        <f t="shared" si="12"/>
        <v>0</v>
      </c>
      <c r="O48" s="77">
        <f t="shared" si="12"/>
        <v>0</v>
      </c>
      <c r="P48" s="77">
        <f t="shared" si="12"/>
        <v>14.722340000000001</v>
      </c>
      <c r="Q48" s="77">
        <f t="shared" si="10"/>
        <v>64.583849999999998</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v>17</v>
      </c>
      <c r="C49" s="77">
        <f t="shared" si="6"/>
        <v>103.47305</v>
      </c>
      <c r="D49" s="77">
        <f t="shared" si="7"/>
        <v>54.729882279999991</v>
      </c>
      <c r="E49" s="77">
        <f t="shared" si="8"/>
        <v>12.535447505</v>
      </c>
      <c r="F49" s="77">
        <f t="shared" si="9"/>
        <v>5.8030464239999997</v>
      </c>
      <c r="G49" s="77">
        <f t="shared" si="12"/>
        <v>3.3194709999999995E-2</v>
      </c>
      <c r="H49" s="77">
        <f t="shared" si="12"/>
        <v>0.24583529999999998</v>
      </c>
      <c r="I49" s="77">
        <f t="shared" si="12"/>
        <v>3.236137E-3</v>
      </c>
      <c r="J49" s="77">
        <f t="shared" si="12"/>
        <v>1.3888999999999999E-4</v>
      </c>
      <c r="K49" s="77">
        <f t="shared" si="12"/>
        <v>1.3888999999999999E-4</v>
      </c>
      <c r="L49" s="77">
        <f t="shared" si="12"/>
        <v>2.2639070000000001E-2</v>
      </c>
      <c r="M49" s="77">
        <f t="shared" si="12"/>
        <v>5.8889359999999995E-2</v>
      </c>
      <c r="N49" s="77">
        <f t="shared" si="12"/>
        <v>0</v>
      </c>
      <c r="O49" s="77">
        <f t="shared" si="12"/>
        <v>0</v>
      </c>
      <c r="P49" s="77">
        <f t="shared" si="12"/>
        <v>14.722340000000001</v>
      </c>
      <c r="Q49" s="77">
        <f t="shared" si="10"/>
        <v>64.583849999999998</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21</v>
      </c>
      <c r="B50" s="15">
        <v>17</v>
      </c>
      <c r="C50" s="98">
        <f t="shared" si="6"/>
        <v>103.47305</v>
      </c>
      <c r="D50" s="98">
        <f t="shared" si="7"/>
        <v>54.729882279999991</v>
      </c>
      <c r="E50" s="98">
        <f t="shared" si="8"/>
        <v>12.535447505</v>
      </c>
      <c r="F50" s="98">
        <f t="shared" si="9"/>
        <v>5.8030464239999997</v>
      </c>
      <c r="G50" s="98">
        <f t="shared" si="12"/>
        <v>3.3194709999999995E-2</v>
      </c>
      <c r="H50" s="98">
        <f t="shared" si="12"/>
        <v>0.24583529999999998</v>
      </c>
      <c r="I50" s="98">
        <f t="shared" si="12"/>
        <v>3.236137E-3</v>
      </c>
      <c r="J50" s="98">
        <f t="shared" si="12"/>
        <v>1.3888999999999999E-4</v>
      </c>
      <c r="K50" s="98">
        <f t="shared" si="12"/>
        <v>1.3888999999999999E-4</v>
      </c>
      <c r="L50" s="98">
        <f t="shared" si="12"/>
        <v>2.2639070000000001E-2</v>
      </c>
      <c r="M50" s="98">
        <f t="shared" si="12"/>
        <v>5.8889359999999995E-2</v>
      </c>
      <c r="N50" s="98">
        <f t="shared" si="12"/>
        <v>0</v>
      </c>
      <c r="O50" s="98">
        <f t="shared" si="12"/>
        <v>0</v>
      </c>
      <c r="P50" s="98">
        <f t="shared" si="12"/>
        <v>14.722340000000001</v>
      </c>
      <c r="Q50" s="98">
        <f t="shared" si="10"/>
        <v>64.583849999999998</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21</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Arable</v>
      </c>
      <c r="G58" s="13" t="str">
        <f>H16&amp;" I "&amp;(VLOOKUP(H14,Table24581114[],6,FALSE))</f>
        <v>Medium/Clay I Arable</v>
      </c>
      <c r="H58" s="13" t="str">
        <f>I16&amp;" I "&amp;(VLOOKUP(I14,Table24581114[],6,FALSE))</f>
        <v>Medium/Clay I Arable</v>
      </c>
      <c r="I58" s="13" t="str">
        <f>J16&amp;" I "&amp;(VLOOKUP(J14,Table24581114[],6,FALSE))</f>
        <v>Medium/Clay I Arable</v>
      </c>
      <c r="J58" s="13" t="str">
        <f>K16&amp;" I "&amp;(VLOOKUP(K14,Table24581114[],6,FALSE))</f>
        <v>Medium/Clay I Arable</v>
      </c>
      <c r="K58" s="13" t="str">
        <f>L16&amp;" I "&amp;(VLOOKUP(L14,Table24581114[],6,FALSE))</f>
        <v>Medium/Clay I Arable</v>
      </c>
      <c r="L58" s="13" t="str">
        <f>M16&amp;" I "&amp;(VLOOKUP(M14,Table24581114[],6,FALSE))</f>
        <v>Medium/Clay I Arable</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str">
        <f>T16&amp;" I "&amp;(VLOOKUP(T14,Table24581114[],6,FALSE))</f>
        <v>Medium/Clay I Grass</v>
      </c>
      <c r="T58" s="13" t="str">
        <f>U16&amp;" I "&amp;(VLOOKUP(U14,Table24581114[],6,FALSE))</f>
        <v>Medium/Clay I Grass</v>
      </c>
      <c r="U58" s="13" t="str">
        <f>V16&amp;" I "&amp;(VLOOKUP(V14,Table24581114[],6,FALSE))</f>
        <v>Medium/Clay I Grass</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6.7</v>
      </c>
      <c r="G59" s="76">
        <f>VLOOKUP(H$14,Table24581114[],5,FALSE)</f>
        <v>6.7</v>
      </c>
      <c r="H59" s="76">
        <f>VLOOKUP(I$14,Table24581114[],5,FALSE)</f>
        <v>6.7</v>
      </c>
      <c r="I59" s="76">
        <f>VLOOKUP(J$14,Table24581114[],5,FALSE)</f>
        <v>6.7</v>
      </c>
      <c r="J59" s="76">
        <f>VLOOKUP(K$14,Table24581114[],5,FALSE)</f>
        <v>6.7</v>
      </c>
      <c r="K59" s="76">
        <f>VLOOKUP(L$14,Table24581114[],5,FALSE)</f>
        <v>6.7</v>
      </c>
      <c r="L59" s="76">
        <f>VLOOKUP(M$14,Table24581114[],5,FALSE)</f>
        <v>6.7</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f>VLOOKUP(V$14,Table24581114[],5,FALSE)</f>
        <v>6.2</v>
      </c>
    </row>
    <row r="60" spans="1:35" s="19" customFormat="1" ht="13" x14ac:dyDescent="0.3">
      <c r="A60" s="111" t="s">
        <v>4</v>
      </c>
      <c r="B60" s="76">
        <f>C10</f>
        <v>6.5</v>
      </c>
      <c r="C60" s="76">
        <f t="shared" ref="C60:U60" si="14">D10</f>
        <v>7.4</v>
      </c>
      <c r="D60" s="76">
        <f t="shared" si="14"/>
        <v>6.2</v>
      </c>
      <c r="E60" s="76">
        <f t="shared" si="14"/>
        <v>5.6</v>
      </c>
      <c r="F60" s="76">
        <f t="shared" si="14"/>
        <v>6.4</v>
      </c>
      <c r="G60" s="76">
        <f t="shared" si="14"/>
        <v>5.9</v>
      </c>
      <c r="H60" s="76">
        <f t="shared" si="14"/>
        <v>6.4</v>
      </c>
      <c r="I60" s="76">
        <f t="shared" si="14"/>
        <v>6.1</v>
      </c>
      <c r="J60" s="76">
        <f t="shared" si="14"/>
        <v>6.1</v>
      </c>
      <c r="K60" s="76">
        <f t="shared" si="14"/>
        <v>5.6</v>
      </c>
      <c r="L60" s="76">
        <f t="shared" si="14"/>
        <v>5.8</v>
      </c>
      <c r="M60" s="76">
        <f t="shared" si="14"/>
        <v>6.3</v>
      </c>
      <c r="N60" s="76">
        <f t="shared" si="14"/>
        <v>6.3</v>
      </c>
      <c r="O60" s="76">
        <f t="shared" si="14"/>
        <v>6</v>
      </c>
      <c r="P60" s="76">
        <f t="shared" si="14"/>
        <v>6</v>
      </c>
      <c r="Q60" s="76">
        <f t="shared" si="14"/>
        <v>6.4</v>
      </c>
      <c r="R60" s="76">
        <f t="shared" si="14"/>
        <v>6.2</v>
      </c>
      <c r="S60" s="76">
        <f t="shared" si="14"/>
        <v>6.1</v>
      </c>
      <c r="T60" s="76">
        <f t="shared" si="14"/>
        <v>5.6</v>
      </c>
      <c r="U60" s="76">
        <f t="shared" si="14"/>
        <v>6</v>
      </c>
    </row>
    <row r="61" spans="1:35" s="19" customFormat="1" ht="13" x14ac:dyDescent="0.3">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17</v>
      </c>
      <c r="C62" s="77">
        <f>B32</f>
        <v>17</v>
      </c>
      <c r="D62" s="77">
        <f>B33</f>
        <v>17</v>
      </c>
      <c r="E62" s="77">
        <f>B34</f>
        <v>17</v>
      </c>
      <c r="F62" s="77">
        <f>B35</f>
        <v>17</v>
      </c>
      <c r="G62" s="77">
        <f>B36</f>
        <v>17</v>
      </c>
      <c r="H62" s="77">
        <f>B37</f>
        <v>17</v>
      </c>
      <c r="I62" s="77">
        <f>B38</f>
        <v>17</v>
      </c>
      <c r="J62" s="77">
        <f>B39</f>
        <v>17</v>
      </c>
      <c r="K62" s="77">
        <f>B40</f>
        <v>17</v>
      </c>
      <c r="L62" s="77">
        <f>B41</f>
        <v>17</v>
      </c>
      <c r="M62" s="77">
        <f>B42</f>
        <v>17</v>
      </c>
      <c r="N62" s="77">
        <f>B43</f>
        <v>17</v>
      </c>
      <c r="O62" s="77">
        <f>B44</f>
        <v>17</v>
      </c>
      <c r="P62" s="77">
        <f>B45</f>
        <v>17</v>
      </c>
      <c r="Q62" s="77">
        <f>B46</f>
        <v>17</v>
      </c>
      <c r="R62" s="77">
        <f>B47</f>
        <v>17</v>
      </c>
      <c r="S62" s="77">
        <f>B48</f>
        <v>17</v>
      </c>
      <c r="T62" s="77">
        <f>B49</f>
        <v>17</v>
      </c>
      <c r="U62" s="77">
        <f>B50</f>
        <v>17</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-7.2000000000000011</v>
      </c>
      <c r="D64" s="77">
        <f t="shared" si="17"/>
        <v>0</v>
      </c>
      <c r="E64" s="77">
        <f t="shared" si="17"/>
        <v>3.6000000000000032</v>
      </c>
      <c r="F64" s="77">
        <f t="shared" si="17"/>
        <v>2.3999999999999986</v>
      </c>
      <c r="G64" s="77">
        <f t="shared" si="17"/>
        <v>6.3999999999999986</v>
      </c>
      <c r="H64" s="77">
        <f t="shared" si="17"/>
        <v>2.3999999999999986</v>
      </c>
      <c r="I64" s="77">
        <f t="shared" si="17"/>
        <v>4.8000000000000043</v>
      </c>
      <c r="J64" s="77">
        <f t="shared" si="17"/>
        <v>4.8000000000000043</v>
      </c>
      <c r="K64" s="77">
        <f t="shared" si="17"/>
        <v>8.8000000000000043</v>
      </c>
      <c r="L64" s="77">
        <f t="shared" si="17"/>
        <v>7.2000000000000028</v>
      </c>
      <c r="M64" s="77">
        <f t="shared" si="17"/>
        <v>-0.59999999999999787</v>
      </c>
      <c r="N64" s="77">
        <f t="shared" si="17"/>
        <v>-0.59999999999999787</v>
      </c>
      <c r="O64" s="77">
        <f t="shared" si="17"/>
        <v>1.2000000000000011</v>
      </c>
      <c r="P64" s="77">
        <f t="shared" si="17"/>
        <v>1.2000000000000011</v>
      </c>
      <c r="Q64" s="77">
        <f t="shared" si="17"/>
        <v>-1.2000000000000011</v>
      </c>
      <c r="R64" s="77">
        <f t="shared" si="17"/>
        <v>0</v>
      </c>
      <c r="S64" s="77">
        <f t="shared" si="17"/>
        <v>0.6000000000000032</v>
      </c>
      <c r="T64" s="77">
        <f t="shared" si="17"/>
        <v>3.6000000000000032</v>
      </c>
      <c r="U64" s="77">
        <f t="shared" si="17"/>
        <v>1.2000000000000011</v>
      </c>
    </row>
    <row r="65" spans="1:21" s="19" customFormat="1" ht="52" x14ac:dyDescent="0.3">
      <c r="A65" s="112" t="s">
        <v>157</v>
      </c>
      <c r="B65" s="77">
        <f>B63-B64</f>
        <v>1.7999999999999989</v>
      </c>
      <c r="C65" s="77">
        <f t="shared" ref="C65:U65" si="18">C63-C64</f>
        <v>7.2000000000000011</v>
      </c>
      <c r="D65" s="77">
        <f t="shared" si="18"/>
        <v>0</v>
      </c>
      <c r="E65" s="77">
        <f t="shared" si="18"/>
        <v>-3.6000000000000032</v>
      </c>
      <c r="F65" s="77">
        <f t="shared" si="18"/>
        <v>-2.3999999999999986</v>
      </c>
      <c r="G65" s="77">
        <f t="shared" si="18"/>
        <v>-6.3999999999999986</v>
      </c>
      <c r="H65" s="77">
        <f t="shared" si="18"/>
        <v>-2.3999999999999986</v>
      </c>
      <c r="I65" s="77">
        <f t="shared" si="18"/>
        <v>-4.8000000000000043</v>
      </c>
      <c r="J65" s="77">
        <f t="shared" si="18"/>
        <v>-4.8000000000000043</v>
      </c>
      <c r="K65" s="77">
        <f t="shared" si="18"/>
        <v>-8.8000000000000043</v>
      </c>
      <c r="L65" s="77">
        <f t="shared" si="18"/>
        <v>-7.2000000000000028</v>
      </c>
      <c r="M65" s="77">
        <f t="shared" si="18"/>
        <v>0.59999999999999787</v>
      </c>
      <c r="N65" s="77">
        <f t="shared" si="18"/>
        <v>0.59999999999999787</v>
      </c>
      <c r="O65" s="77">
        <f t="shared" si="18"/>
        <v>-1.2000000000000011</v>
      </c>
      <c r="P65" s="77">
        <f t="shared" si="18"/>
        <v>-1.2000000000000011</v>
      </c>
      <c r="Q65" s="77">
        <f t="shared" si="18"/>
        <v>1.2000000000000011</v>
      </c>
      <c r="R65" s="77">
        <f t="shared" si="18"/>
        <v>0</v>
      </c>
      <c r="S65" s="77">
        <f t="shared" si="18"/>
        <v>-0.6000000000000032</v>
      </c>
      <c r="T65" s="77">
        <f t="shared" si="18"/>
        <v>-3.6000000000000032</v>
      </c>
      <c r="U65" s="77">
        <f t="shared" si="18"/>
        <v>-1.2000000000000011</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OVER</v>
      </c>
      <c r="S66" s="78" t="str">
        <f t="shared" si="19"/>
        <v>UNDER</v>
      </c>
      <c r="T66" s="78" t="str">
        <f t="shared" si="19"/>
        <v>UNDER</v>
      </c>
      <c r="U66" s="78" t="str">
        <f t="shared" si="19"/>
        <v>UNDER</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abSelected="1" topLeftCell="A8" zoomScale="90" zoomScaleNormal="90" workbookViewId="0">
      <selection activeCell="C42" sqref="C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PAN-024612</v>
      </c>
      <c r="D1" s="141"/>
      <c r="E1" s="93" t="s">
        <v>45</v>
      </c>
      <c r="F1" s="39">
        <f>'Field data and Waste 1'!F1</f>
        <v>42.1</v>
      </c>
      <c r="G1" s="120" t="s">
        <v>43</v>
      </c>
      <c r="H1" s="121"/>
      <c r="I1" s="118">
        <v>9.89</v>
      </c>
      <c r="J1" s="119" t="s">
        <v>153</v>
      </c>
      <c r="K1" s="119"/>
      <c r="L1" s="97">
        <v>34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FB3606GC</v>
      </c>
      <c r="D2" s="143"/>
      <c r="E2" s="93" t="s">
        <v>109</v>
      </c>
      <c r="F2" s="96" t="s">
        <v>167</v>
      </c>
      <c r="G2" s="138" t="s">
        <v>110</v>
      </c>
      <c r="H2" s="139"/>
      <c r="I2" s="118">
        <v>296</v>
      </c>
      <c r="J2" s="119" t="s">
        <v>158</v>
      </c>
      <c r="K2" s="119"/>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Agrispread</v>
      </c>
      <c r="D3" s="143"/>
      <c r="E3" s="93" t="s">
        <v>108</v>
      </c>
      <c r="F3" s="31" t="s">
        <v>78</v>
      </c>
      <c r="G3" s="119" t="s">
        <v>159</v>
      </c>
      <c r="H3" s="119"/>
      <c r="I3" s="118"/>
      <c r="J3" s="120" t="s">
        <v>154</v>
      </c>
      <c r="K3" s="121"/>
      <c r="L3" s="97">
        <f>(L1/(L2*10000))*100</f>
        <v>5.6666666666666661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Dyke Farm, Padeswood Lake Road, Padeswood, Flintshire, CH7 4HZ</v>
      </c>
      <c r="D4" s="141"/>
      <c r="E4" s="94" t="s">
        <v>1</v>
      </c>
      <c r="F4" s="96" t="s">
        <v>176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16</v>
      </c>
      <c r="R8" s="60">
        <f>'Field data and Waste 1'!R8</f>
        <v>17</v>
      </c>
      <c r="S8" s="60">
        <f>'Field data and Waste 1'!S8</f>
        <v>18</v>
      </c>
      <c r="T8" s="60">
        <f>'Field data and Waste 1'!T8</f>
        <v>19</v>
      </c>
      <c r="U8" s="60">
        <f>'Field data and Waste 1'!U8</f>
        <v>20</v>
      </c>
      <c r="V8" s="60">
        <f>'Field data and Waste 1'!V8</f>
        <v>21</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f>'Field data and Waste 1'!G9</f>
        <v>1</v>
      </c>
      <c r="H9" s="60">
        <f>'Field data and Waste 1'!H9</f>
        <v>1</v>
      </c>
      <c r="I9" s="60">
        <f>'Field data and Waste 1'!I9</f>
        <v>1</v>
      </c>
      <c r="J9" s="60">
        <f>'Field data and Waste 1'!J9</f>
        <v>1</v>
      </c>
      <c r="K9" s="60">
        <f>'Field data and Waste 1'!K9</f>
        <v>1</v>
      </c>
      <c r="L9" s="60">
        <f>'Field data and Waste 1'!L9</f>
        <v>1</v>
      </c>
      <c r="M9" s="60">
        <f>'Field data and Waste 1'!M9</f>
        <v>1</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6.5</v>
      </c>
      <c r="D10" s="60">
        <f>'Field data and Waste 1'!D10</f>
        <v>7.4</v>
      </c>
      <c r="E10" s="60">
        <f>'Field data and Waste 1'!E10</f>
        <v>6.2</v>
      </c>
      <c r="F10" s="60">
        <f>'Field data and Waste 1'!F10</f>
        <v>5.6</v>
      </c>
      <c r="G10" s="60">
        <f>'Field data and Waste 1'!G10</f>
        <v>6.4</v>
      </c>
      <c r="H10" s="60">
        <f>'Field data and Waste 1'!H10</f>
        <v>5.9</v>
      </c>
      <c r="I10" s="60">
        <f>'Field data and Waste 1'!I10</f>
        <v>6.4</v>
      </c>
      <c r="J10" s="60">
        <f>'Field data and Waste 1'!J10</f>
        <v>6.1</v>
      </c>
      <c r="K10" s="60">
        <f>'Field data and Waste 1'!K10</f>
        <v>6.1</v>
      </c>
      <c r="L10" s="60">
        <f>'Field data and Waste 1'!L10</f>
        <v>5.6</v>
      </c>
      <c r="M10" s="60">
        <f>'Field data and Waste 1'!M10</f>
        <v>5.8</v>
      </c>
      <c r="N10" s="60">
        <f>'Field data and Waste 1'!N10</f>
        <v>6.3</v>
      </c>
      <c r="O10" s="60">
        <f>'Field data and Waste 1'!O10</f>
        <v>6.3</v>
      </c>
      <c r="P10" s="60">
        <f>'Field data and Waste 1'!P10</f>
        <v>6</v>
      </c>
      <c r="Q10" s="60">
        <f>'Field data and Waste 1'!Q10</f>
        <v>6</v>
      </c>
      <c r="R10" s="60">
        <f>'Field data and Waste 1'!R10</f>
        <v>6.4</v>
      </c>
      <c r="S10" s="60">
        <f>'Field data and Waste 1'!S10</f>
        <v>6.2</v>
      </c>
      <c r="T10" s="60">
        <f>'Field data and Waste 1'!T10</f>
        <v>6.1</v>
      </c>
      <c r="U10" s="60">
        <f>'Field data and Waste 1'!U10</f>
        <v>5.6</v>
      </c>
      <c r="V10" s="60">
        <f>'Field data and Waste 1'!V10</f>
        <v>6</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3</v>
      </c>
      <c r="E11" s="60">
        <f>'Field data and Waste 1'!E11</f>
        <v>0</v>
      </c>
      <c r="F11" s="60">
        <f>'Field data and Waste 1'!F11</f>
        <v>3</v>
      </c>
      <c r="G11" s="60">
        <f>'Field data and Waste 1'!G11</f>
        <v>2</v>
      </c>
      <c r="H11" s="60">
        <f>'Field data and Waste 1'!H11</f>
        <v>2</v>
      </c>
      <c r="I11" s="60">
        <f>'Field data and Waste 1'!I11</f>
        <v>3</v>
      </c>
      <c r="J11" s="60">
        <f>'Field data and Waste 1'!J11</f>
        <v>3</v>
      </c>
      <c r="K11" s="60">
        <f>'Field data and Waste 1'!K11</f>
        <v>2</v>
      </c>
      <c r="L11" s="60">
        <f>'Field data and Waste 1'!L11</f>
        <v>2</v>
      </c>
      <c r="M11" s="60">
        <f>'Field data and Waste 1'!M11</f>
        <v>2</v>
      </c>
      <c r="N11" s="60">
        <f>'Field data and Waste 1'!N11</f>
        <v>2</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3</v>
      </c>
      <c r="E12" s="60">
        <f>'Field data and Waste 1'!E12</f>
        <v>1</v>
      </c>
      <c r="F12" s="60">
        <f>'Field data and Waste 1'!F12</f>
        <v>2</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1</v>
      </c>
      <c r="O12" s="60">
        <f>'Field data and Waste 1'!O12</f>
        <v>0</v>
      </c>
      <c r="P12" s="60">
        <f>'Field data and Waste 1'!P12</f>
        <v>0</v>
      </c>
      <c r="Q12" s="60">
        <f>'Field data and Waste 1'!Q12</f>
        <v>0</v>
      </c>
      <c r="R12" s="60">
        <f>'Field data and Waste 1'!R12</f>
        <v>0</v>
      </c>
      <c r="S12" s="60">
        <f>'Field data and Waste 1'!S12</f>
        <v>1</v>
      </c>
      <c r="T12" s="60">
        <f>'Field data and Waste 1'!T12</f>
        <v>0</v>
      </c>
      <c r="U12" s="60">
        <f>'Field data and Waste 1'!U12</f>
        <v>0</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2</v>
      </c>
      <c r="L13" s="60">
        <f>'Field data and Waste 1'!L13</f>
        <v>2</v>
      </c>
      <c r="M13" s="60">
        <f>'Field data and Waste 1'!M13</f>
        <v>2</v>
      </c>
      <c r="N13" s="60">
        <f>'Field data and Waste 1'!N13</f>
        <v>3</v>
      </c>
      <c r="O13" s="60">
        <f>'Field data and Waste 1'!O13</f>
        <v>2</v>
      </c>
      <c r="P13" s="60">
        <f>'Field data and Waste 1'!P13</f>
        <v>3</v>
      </c>
      <c r="Q13" s="60">
        <f>'Field data and Waste 1'!Q13</f>
        <v>2</v>
      </c>
      <c r="R13" s="60">
        <f>'Field data and Waste 1'!R13</f>
        <v>2</v>
      </c>
      <c r="S13" s="60">
        <f>'Field data and Waste 1'!S13</f>
        <v>2</v>
      </c>
      <c r="T13" s="60">
        <f>'Field data and Waste 1'!T13</f>
        <v>2</v>
      </c>
      <c r="U13" s="60">
        <f>'Field data and Waste 1'!U13</f>
        <v>2</v>
      </c>
      <c r="V13" s="60">
        <f>'Field data and Waste 1'!V13</f>
        <v>3</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Maize- Silage (30% DM)</v>
      </c>
      <c r="K14" s="102" t="str">
        <f>'Field data and Waste 1'!K14</f>
        <v>Maize- Silage (30% DM)</v>
      </c>
      <c r="L14" s="102" t="str">
        <f>'Field data and Waste 1'!L14</f>
        <v>Maize- Silage (30% DM)</v>
      </c>
      <c r="M14" s="102" t="str">
        <f>'Field data and Waste 1'!M14</f>
        <v>Maize- Silage (30% DM)</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40</v>
      </c>
      <c r="K15" s="60">
        <f>'Field data and Waste 1'!K15</f>
        <v>40</v>
      </c>
      <c r="L15" s="60">
        <f>'Field data and Waste 1'!L15</f>
        <v>40</v>
      </c>
      <c r="M15" s="60">
        <f>'Field data and Waste 1'!M15</f>
        <v>40</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15.910995</v>
      </c>
      <c r="D18" s="16">
        <f>$D32</f>
        <v>15.910995</v>
      </c>
      <c r="E18" s="16">
        <f>$D33</f>
        <v>15.910995</v>
      </c>
      <c r="F18" s="16">
        <f>$D34</f>
        <v>15.910995</v>
      </c>
      <c r="G18" s="16">
        <f>$D35</f>
        <v>15.910995</v>
      </c>
      <c r="H18" s="16">
        <f>$D36</f>
        <v>15.910995</v>
      </c>
      <c r="I18" s="16">
        <f>$D37</f>
        <v>15.910995</v>
      </c>
      <c r="J18" s="16">
        <f>$D38</f>
        <v>15.910995</v>
      </c>
      <c r="K18" s="16">
        <f>$D39</f>
        <v>15.910995</v>
      </c>
      <c r="L18" s="16">
        <f>$D40</f>
        <v>15.910995</v>
      </c>
      <c r="M18" s="16">
        <f>$D41</f>
        <v>15.910995</v>
      </c>
      <c r="N18" s="16">
        <f>$D42</f>
        <v>15.910995</v>
      </c>
      <c r="O18" s="16">
        <f>$D43</f>
        <v>15.910995</v>
      </c>
      <c r="P18" s="16">
        <f>$D44</f>
        <v>15.910995</v>
      </c>
      <c r="Q18" s="16">
        <f>$D45</f>
        <v>15.910995</v>
      </c>
      <c r="R18" s="16">
        <f>$D46</f>
        <v>15.910995</v>
      </c>
      <c r="S18" s="16">
        <f>$D47</f>
        <v>15.910995</v>
      </c>
      <c r="T18" s="16">
        <f>$D48</f>
        <v>15.910995</v>
      </c>
      <c r="U18" s="16">
        <f>$D49</f>
        <v>15.910995</v>
      </c>
      <c r="V18" s="25">
        <f>$D50</f>
        <v>15.910995</v>
      </c>
      <c r="AD18" s="52" t="s">
        <v>147</v>
      </c>
      <c r="AE18" s="30">
        <v>16</v>
      </c>
      <c r="AI18" s="48" t="s">
        <v>106</v>
      </c>
      <c r="AJ18" s="49">
        <v>5.9</v>
      </c>
      <c r="AK18" s="50">
        <v>18</v>
      </c>
      <c r="AL18" s="51">
        <v>16</v>
      </c>
      <c r="AM18" s="11">
        <v>6.2</v>
      </c>
      <c r="AN18" s="11" t="s">
        <v>112</v>
      </c>
    </row>
    <row r="19" spans="1:40" ht="13" x14ac:dyDescent="0.25">
      <c r="A19" s="124" t="s">
        <v>90</v>
      </c>
      <c r="B19" s="125"/>
      <c r="C19" s="16">
        <f>C18-C17</f>
        <v>-48.689004999999995</v>
      </c>
      <c r="D19" s="16">
        <f t="shared" ref="D19:V19" si="1">D18-D17</f>
        <v>-48.689004999999995</v>
      </c>
      <c r="E19" s="16">
        <f t="shared" si="1"/>
        <v>-48.689004999999995</v>
      </c>
      <c r="F19" s="16">
        <f t="shared" si="1"/>
        <v>-48.689004999999995</v>
      </c>
      <c r="G19" s="16">
        <f t="shared" si="1"/>
        <v>-40.089005</v>
      </c>
      <c r="H19" s="16">
        <f t="shared" si="1"/>
        <v>-40.089005</v>
      </c>
      <c r="I19" s="16">
        <f t="shared" si="1"/>
        <v>-40.089005</v>
      </c>
      <c r="J19" s="16">
        <f t="shared" si="1"/>
        <v>-40.089005</v>
      </c>
      <c r="K19" s="16">
        <f t="shared" si="1"/>
        <v>-40.089005</v>
      </c>
      <c r="L19" s="16">
        <f t="shared" si="1"/>
        <v>-40.089005</v>
      </c>
      <c r="M19" s="16">
        <f t="shared" si="1"/>
        <v>-40.089005</v>
      </c>
      <c r="N19" s="16">
        <f t="shared" si="1"/>
        <v>-48.689004999999995</v>
      </c>
      <c r="O19" s="16">
        <f t="shared" si="1"/>
        <v>-48.689004999999995</v>
      </c>
      <c r="P19" s="16">
        <f t="shared" si="1"/>
        <v>-48.689004999999995</v>
      </c>
      <c r="Q19" s="16">
        <f t="shared" si="1"/>
        <v>-48.689004999999995</v>
      </c>
      <c r="R19" s="16">
        <f t="shared" si="1"/>
        <v>-48.689004999999995</v>
      </c>
      <c r="S19" s="16">
        <f t="shared" si="1"/>
        <v>-48.689004999999995</v>
      </c>
      <c r="T19" s="16">
        <f t="shared" si="1"/>
        <v>-48.689004999999995</v>
      </c>
      <c r="U19" s="16">
        <f t="shared" si="1"/>
        <v>-48.689004999999995</v>
      </c>
      <c r="V19" s="25">
        <f t="shared" si="1"/>
        <v>-48.689004999999995</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8.5314000000000014</v>
      </c>
      <c r="D22" s="16">
        <f>$E32</f>
        <v>8.5314000000000014</v>
      </c>
      <c r="E22" s="16">
        <f>$E33</f>
        <v>8.5314000000000014</v>
      </c>
      <c r="F22" s="16">
        <f>$E34</f>
        <v>8.5314000000000014</v>
      </c>
      <c r="G22" s="16">
        <f>$E35</f>
        <v>8.5314000000000014</v>
      </c>
      <c r="H22" s="16">
        <f>$E36</f>
        <v>8.5314000000000014</v>
      </c>
      <c r="I22" s="16">
        <f>$E37</f>
        <v>8.5314000000000014</v>
      </c>
      <c r="J22" s="16">
        <f>$E38</f>
        <v>8.5314000000000014</v>
      </c>
      <c r="K22" s="16">
        <f>$E39</f>
        <v>8.5314000000000014</v>
      </c>
      <c r="L22" s="16">
        <f>$E40</f>
        <v>8.5314000000000014</v>
      </c>
      <c r="M22" s="16">
        <f>$E41</f>
        <v>8.5314000000000014</v>
      </c>
      <c r="N22" s="16">
        <f>$E42</f>
        <v>8.5314000000000014</v>
      </c>
      <c r="O22" s="16">
        <f>$E43</f>
        <v>8.5314000000000014</v>
      </c>
      <c r="P22" s="16">
        <f>$E44</f>
        <v>8.5314000000000014</v>
      </c>
      <c r="Q22" s="16">
        <f>$E45</f>
        <v>8.5314000000000014</v>
      </c>
      <c r="R22" s="16">
        <f>$E46</f>
        <v>8.5314000000000014</v>
      </c>
      <c r="S22" s="16">
        <f>$E47</f>
        <v>8.5314000000000014</v>
      </c>
      <c r="T22" s="16">
        <f>$E48</f>
        <v>8.5314000000000014</v>
      </c>
      <c r="U22" s="16">
        <f>$E49</f>
        <v>8.5314000000000014</v>
      </c>
      <c r="V22" s="16">
        <f>$E50</f>
        <v>8.5314000000000014</v>
      </c>
      <c r="AI22" s="63" t="s">
        <v>102</v>
      </c>
      <c r="AJ22" s="64">
        <v>1.2</v>
      </c>
      <c r="AK22" s="65">
        <v>5</v>
      </c>
      <c r="AL22" s="29">
        <v>20</v>
      </c>
      <c r="AM22" s="11">
        <v>6.7</v>
      </c>
      <c r="AN22" s="11" t="s">
        <v>135</v>
      </c>
    </row>
    <row r="23" spans="1:40" ht="13" x14ac:dyDescent="0.25">
      <c r="A23" s="124" t="s">
        <v>92</v>
      </c>
      <c r="B23" s="125"/>
      <c r="C23" s="16">
        <f>C22-C21</f>
        <v>-219.46860000000001</v>
      </c>
      <c r="D23" s="16">
        <f t="shared" ref="D23:V23" si="3">D22-D21</f>
        <v>-219.46860000000001</v>
      </c>
      <c r="E23" s="16">
        <f t="shared" si="3"/>
        <v>-219.46860000000001</v>
      </c>
      <c r="F23" s="16">
        <f t="shared" si="3"/>
        <v>-219.46860000000001</v>
      </c>
      <c r="G23" s="16">
        <f t="shared" si="3"/>
        <v>-167.46860000000001</v>
      </c>
      <c r="H23" s="16">
        <f t="shared" si="3"/>
        <v>-167.46860000000001</v>
      </c>
      <c r="I23" s="16">
        <f t="shared" si="3"/>
        <v>-167.46860000000001</v>
      </c>
      <c r="J23" s="16">
        <f t="shared" si="3"/>
        <v>-167.46860000000001</v>
      </c>
      <c r="K23" s="16">
        <f t="shared" si="3"/>
        <v>-167.46860000000001</v>
      </c>
      <c r="L23" s="16">
        <f t="shared" si="3"/>
        <v>-167.46860000000001</v>
      </c>
      <c r="M23" s="16">
        <f t="shared" si="3"/>
        <v>-167.46860000000001</v>
      </c>
      <c r="N23" s="16">
        <f t="shared" si="3"/>
        <v>-219.46860000000001</v>
      </c>
      <c r="O23" s="16">
        <f t="shared" si="3"/>
        <v>-219.46860000000001</v>
      </c>
      <c r="P23" s="16">
        <f t="shared" si="3"/>
        <v>-219.46860000000001</v>
      </c>
      <c r="Q23" s="16">
        <f t="shared" si="3"/>
        <v>-219.46860000000001</v>
      </c>
      <c r="R23" s="16">
        <f t="shared" si="3"/>
        <v>-219.46860000000001</v>
      </c>
      <c r="S23" s="16">
        <f t="shared" si="3"/>
        <v>-219.46860000000001</v>
      </c>
      <c r="T23" s="16">
        <f t="shared" si="3"/>
        <v>-219.46860000000001</v>
      </c>
      <c r="U23" s="16">
        <f t="shared" si="3"/>
        <v>-219.46860000000001</v>
      </c>
      <c r="V23" s="16">
        <f t="shared" si="3"/>
        <v>-219.46860000000001</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0.79</v>
      </c>
      <c r="C28" s="15">
        <v>0.06</v>
      </c>
      <c r="D28" s="15">
        <v>46.3</v>
      </c>
      <c r="E28" s="15">
        <v>47.2</v>
      </c>
      <c r="F28" s="15">
        <v>10</v>
      </c>
      <c r="G28" s="15">
        <v>0.2</v>
      </c>
      <c r="H28" s="15">
        <v>0.5</v>
      </c>
      <c r="I28" s="15">
        <v>0.5</v>
      </c>
      <c r="J28" s="15">
        <v>0.01</v>
      </c>
      <c r="K28" s="23">
        <v>0.05</v>
      </c>
      <c r="L28" s="15">
        <v>0.2</v>
      </c>
      <c r="M28" s="15">
        <v>0.2</v>
      </c>
      <c r="N28" s="15"/>
      <c r="O28" s="15"/>
      <c r="P28" s="15">
        <v>388</v>
      </c>
      <c r="Q28" s="15">
        <v>65.5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150</v>
      </c>
      <c r="C31" s="77">
        <f>IF(C$27="%w/w SAR",((C$28*10)*$B31),IF(C$27="%w/w DM",(((C$28*10)*($B$28/100))*$B31),IF(C$27="kg/t SAR",(C$28*$B31),IF(C$27="kg/t DM",((C$28*($B$28/100))*$B31),IF(C$27="mg/kg SAR",((C$28*0.001)*$B31),IF(C$27="mg/kg DM",(((C$28*0.001)*($B$28/100))*$B31),0))))))</f>
        <v>90</v>
      </c>
      <c r="D31" s="77">
        <f>(IF(D$27="%w/w SAR",((D$28*10)*$B31),IF(D$27="%w/w DM",(((D$28*10)*($B$28/100))*$B31),IF(D$27="kg/t SAR",(D$28*$B31),IF(D$27="kg/t DM",((D$28*($B$28/100))*$B31),IF(D$27="mg/kg SAR",((D$28*0.001)*$B31),IF(D$27="mg/kg DM",(((D$28*0.001)*($B$28/100))*$B31),"0")))))))*2.291</f>
        <v>15.910995</v>
      </c>
      <c r="E31" s="77">
        <f>(IF(E$27="%w/w SAR",((E$28*10)*$B31),IF(E$27="%w/w DM",(((E$28*10)*($B$28/100))*$B31),IF(E$27="kg/t SAR",(E$28*$B31),IF(E$27="kg/t DM",((E$28*($B$28/100))*$B31),IF(E$27="mg/kg SAR",((E$28*0.001)*$B31),IF(E$27="mg/kg DM",(((E$28*0.001)*($B$28/100))*$B31),"0")))))))*1.205</f>
        <v>8.5314000000000014</v>
      </c>
      <c r="F31" s="77">
        <f>(IF(F$27="%w/w SAR",((F$28*10)*$B31),IF(F$27="%w/w DM",(((F$28*10)*($B$28/100))*$B31),IF(F$27="kg/t SAR",(F$28*$B31),IF(F$27="kg/t DM",((F$28*($B$28/100))*$B31),IF(F$27="mg/kg SAR",((F$28*0.001)*$B31),IF(F$27="mg/kg DM",(((F$28*0.001)*($B$28/100))*$B31),"0")))))))*1.658</f>
        <v>2.4870000000000001</v>
      </c>
      <c r="G31" s="77">
        <f t="shared" ref="G31:P46" si="5">IF(G$27="%w/w SAR",((G$28*10)*$B31),IF(G$27="%w/w DM",(((G$28*10)*($B$28/100))*$B31),IF(G$27="kg/t SAR",(G$28*$B31),IF(G$27="kg/t DM",((G$28*($B$28/100))*$B31),IF(G$27="mg/kg SAR",((G$28*0.001)*$B31),IF(G$27="mg/kg DM",(((G$28*0.001)*($B$28/100))*$B31),0))))))</f>
        <v>3.0000000000000002E-2</v>
      </c>
      <c r="H31" s="77">
        <f t="shared" si="5"/>
        <v>7.4999999999999997E-2</v>
      </c>
      <c r="I31" s="77">
        <f t="shared" si="5"/>
        <v>7.4999999999999997E-2</v>
      </c>
      <c r="J31" s="77">
        <f t="shared" si="5"/>
        <v>1.5E-3</v>
      </c>
      <c r="K31" s="77">
        <f t="shared" si="5"/>
        <v>7.5000000000000006E-3</v>
      </c>
      <c r="L31" s="77">
        <f t="shared" si="5"/>
        <v>3.0000000000000002E-2</v>
      </c>
      <c r="M31" s="77">
        <f t="shared" si="5"/>
        <v>3.0000000000000002E-2</v>
      </c>
      <c r="N31" s="77">
        <f t="shared" si="5"/>
        <v>0</v>
      </c>
      <c r="O31" s="77">
        <f t="shared" si="5"/>
        <v>0</v>
      </c>
      <c r="P31" s="77">
        <f t="shared" si="5"/>
        <v>58.2</v>
      </c>
      <c r="Q31" s="77">
        <f>(IF(Q$27="%w/w SAR",((Q$28*10)*$B31),IF(Q$27="%w/w DM",(((Q$28*10)*($B$28/100))*$B31),IF(Q$27="kg/t SAR",(Q$28*$B31),IF(Q$27="kg/t DM",((Q$28*($B$28/100))*$B31),IF(Q$27="mg/kg SAR",((Q$28*0.001)*$B31),IF(Q$27="mg/kg DM",(((Q$28*0.001)*($B$28/100))*$B31),0)))))))*2.5</f>
        <v>24.562500000000004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150</v>
      </c>
      <c r="C32" s="77">
        <f t="shared" ref="C32:C50" si="6">IF(C$27="%w/w SAR",((C$28*10)*$B32),IF(C$27="%w/w DM",(((C$28*10)*($B$28/100))*$B32),IF(C$27="kg/t SAR",(C$28*$B32),IF(C$27="kg/t DM",((C$28*($B$28/100))*$B32),IF(C$27="mg/kg SAR",((C$28*0.001)*$B32),IF(C$27="mg/kg DM",(((C$28*0.001)*($B$28/100))*$B32),0))))))</f>
        <v>90</v>
      </c>
      <c r="D32" s="77">
        <f t="shared" ref="D32:D50" si="7">(IF(D$27="%w/w SAR",((D$28*10)*$B32),IF(D$27="%w/w DM",(((D$28*10)*($B$28/100))*$B32),IF(D$27="kg/t SAR",(D$28*$B32),IF(D$27="kg/t DM",((D$28*($B$28/100))*$B32),IF(D$27="mg/kg SAR",((D$28*0.001)*$B32),IF(D$27="mg/kg DM",(((D$28*0.001)*($B$28/100))*$B32),"0")))))))*2.291</f>
        <v>15.910995</v>
      </c>
      <c r="E32" s="77">
        <f t="shared" ref="E32:E50" si="8">(IF(E$27="%w/w SAR",((E$28*10)*$B32),IF(E$27="%w/w DM",(((E$28*10)*($B$28/100))*$B32),IF(E$27="kg/t SAR",(E$28*$B32),IF(E$27="kg/t DM",((E$28*($B$28/100))*$B32),IF(E$27="mg/kg SAR",((E$28*0.001)*$B32),IF(E$27="mg/kg DM",(((E$28*0.001)*($B$28/100))*$B32),"0")))))))*1.205</f>
        <v>8.5314000000000014</v>
      </c>
      <c r="F32" s="77">
        <f t="shared" ref="F32:F50" si="9">(IF(F$27="%w/w SAR",((F$28*10)*$B32),IF(F$27="%w/w DM",(((F$28*10)*($B$28/100))*$B32),IF(F$27="kg/t SAR",(F$28*$B32),IF(F$27="kg/t DM",((F$28*($B$28/100))*$B32),IF(F$27="mg/kg SAR",((F$28*0.001)*$B32),IF(F$27="mg/kg DM",(((F$28*0.001)*($B$28/100))*$B32),"0")))))))*1.658</f>
        <v>2.4870000000000001</v>
      </c>
      <c r="G32" s="77">
        <f t="shared" si="5"/>
        <v>3.0000000000000002E-2</v>
      </c>
      <c r="H32" s="77">
        <f t="shared" si="5"/>
        <v>7.4999999999999997E-2</v>
      </c>
      <c r="I32" s="77">
        <f t="shared" si="5"/>
        <v>7.4999999999999997E-2</v>
      </c>
      <c r="J32" s="77">
        <f t="shared" si="5"/>
        <v>1.5E-3</v>
      </c>
      <c r="K32" s="77">
        <f t="shared" si="5"/>
        <v>7.5000000000000006E-3</v>
      </c>
      <c r="L32" s="77">
        <f t="shared" si="5"/>
        <v>3.0000000000000002E-2</v>
      </c>
      <c r="M32" s="77">
        <f t="shared" si="5"/>
        <v>3.0000000000000002E-2</v>
      </c>
      <c r="N32" s="77">
        <f t="shared" si="5"/>
        <v>0</v>
      </c>
      <c r="O32" s="77">
        <f t="shared" si="5"/>
        <v>0</v>
      </c>
      <c r="P32" s="77">
        <f t="shared" si="5"/>
        <v>58.2</v>
      </c>
      <c r="Q32" s="77">
        <f t="shared" ref="Q32:Q50" si="10">(IF(Q$27="%w/w SAR",((Q$28*10)*$B32),IF(Q$27="%w/w DM",(((Q$28*10)*($B$28/100))*$B32),IF(Q$27="kg/t SAR",(Q$28*$B32),IF(Q$27="kg/t DM",((Q$28*($B$28/100))*$B32),IF(Q$27="mg/kg SAR",((Q$28*0.001)*$B32),IF(Q$27="mg/kg DM",(((Q$28*0.001)*($B$28/100))*$B32),0)))))))*2.5</f>
        <v>24.562500000000004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150</v>
      </c>
      <c r="C33" s="77">
        <f t="shared" si="6"/>
        <v>90</v>
      </c>
      <c r="D33" s="77">
        <f t="shared" si="7"/>
        <v>15.910995</v>
      </c>
      <c r="E33" s="77">
        <f t="shared" si="8"/>
        <v>8.5314000000000014</v>
      </c>
      <c r="F33" s="77">
        <f t="shared" si="9"/>
        <v>2.4870000000000001</v>
      </c>
      <c r="G33" s="77">
        <f t="shared" si="5"/>
        <v>3.0000000000000002E-2</v>
      </c>
      <c r="H33" s="77">
        <f t="shared" si="5"/>
        <v>7.4999999999999997E-2</v>
      </c>
      <c r="I33" s="77">
        <f t="shared" si="5"/>
        <v>7.4999999999999997E-2</v>
      </c>
      <c r="J33" s="77">
        <f t="shared" si="5"/>
        <v>1.5E-3</v>
      </c>
      <c r="K33" s="77">
        <f t="shared" si="5"/>
        <v>7.5000000000000006E-3</v>
      </c>
      <c r="L33" s="77">
        <f t="shared" si="5"/>
        <v>3.0000000000000002E-2</v>
      </c>
      <c r="M33" s="77">
        <f t="shared" si="5"/>
        <v>3.0000000000000002E-2</v>
      </c>
      <c r="N33" s="77">
        <f t="shared" si="5"/>
        <v>0</v>
      </c>
      <c r="O33" s="77">
        <f t="shared" si="5"/>
        <v>0</v>
      </c>
      <c r="P33" s="77">
        <f t="shared" si="5"/>
        <v>58.2</v>
      </c>
      <c r="Q33" s="77">
        <f t="shared" si="10"/>
        <v>24.562500000000004</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v>150</v>
      </c>
      <c r="C34" s="77">
        <f t="shared" si="6"/>
        <v>90</v>
      </c>
      <c r="D34" s="77">
        <f t="shared" si="7"/>
        <v>15.910995</v>
      </c>
      <c r="E34" s="77">
        <f t="shared" si="8"/>
        <v>8.5314000000000014</v>
      </c>
      <c r="F34" s="77">
        <f t="shared" si="9"/>
        <v>2.4870000000000001</v>
      </c>
      <c r="G34" s="77">
        <f t="shared" si="5"/>
        <v>3.0000000000000002E-2</v>
      </c>
      <c r="H34" s="77">
        <f t="shared" si="5"/>
        <v>7.4999999999999997E-2</v>
      </c>
      <c r="I34" s="77">
        <f t="shared" si="5"/>
        <v>7.4999999999999997E-2</v>
      </c>
      <c r="J34" s="77">
        <f t="shared" si="5"/>
        <v>1.5E-3</v>
      </c>
      <c r="K34" s="77">
        <f t="shared" si="5"/>
        <v>7.5000000000000006E-3</v>
      </c>
      <c r="L34" s="77">
        <f t="shared" si="5"/>
        <v>3.0000000000000002E-2</v>
      </c>
      <c r="M34" s="77">
        <f t="shared" si="5"/>
        <v>3.0000000000000002E-2</v>
      </c>
      <c r="N34" s="77">
        <f t="shared" si="5"/>
        <v>0</v>
      </c>
      <c r="O34" s="77">
        <f t="shared" si="5"/>
        <v>0</v>
      </c>
      <c r="P34" s="77">
        <f t="shared" si="5"/>
        <v>58.2</v>
      </c>
      <c r="Q34" s="77">
        <f t="shared" si="10"/>
        <v>24.562500000000004</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150</v>
      </c>
      <c r="C35" s="77">
        <f t="shared" si="6"/>
        <v>90</v>
      </c>
      <c r="D35" s="77">
        <f t="shared" si="7"/>
        <v>15.910995</v>
      </c>
      <c r="E35" s="77">
        <f t="shared" si="8"/>
        <v>8.5314000000000014</v>
      </c>
      <c r="F35" s="77">
        <f t="shared" si="9"/>
        <v>2.4870000000000001</v>
      </c>
      <c r="G35" s="77">
        <f t="shared" si="5"/>
        <v>3.0000000000000002E-2</v>
      </c>
      <c r="H35" s="77">
        <f t="shared" si="5"/>
        <v>7.4999999999999997E-2</v>
      </c>
      <c r="I35" s="77">
        <f t="shared" si="5"/>
        <v>7.4999999999999997E-2</v>
      </c>
      <c r="J35" s="77">
        <f t="shared" si="5"/>
        <v>1.5E-3</v>
      </c>
      <c r="K35" s="77">
        <f t="shared" si="5"/>
        <v>7.5000000000000006E-3</v>
      </c>
      <c r="L35" s="77">
        <f t="shared" si="5"/>
        <v>3.0000000000000002E-2</v>
      </c>
      <c r="M35" s="77">
        <f t="shared" si="5"/>
        <v>3.0000000000000002E-2</v>
      </c>
      <c r="N35" s="77">
        <f t="shared" si="5"/>
        <v>0</v>
      </c>
      <c r="O35" s="77">
        <f t="shared" si="5"/>
        <v>0</v>
      </c>
      <c r="P35" s="77">
        <f t="shared" si="5"/>
        <v>58.2</v>
      </c>
      <c r="Q35" s="77">
        <f t="shared" si="10"/>
        <v>24.562500000000004</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150</v>
      </c>
      <c r="C36" s="77">
        <f t="shared" si="6"/>
        <v>90</v>
      </c>
      <c r="D36" s="77">
        <f t="shared" si="7"/>
        <v>15.910995</v>
      </c>
      <c r="E36" s="77">
        <f t="shared" si="8"/>
        <v>8.5314000000000014</v>
      </c>
      <c r="F36" s="77">
        <f t="shared" si="9"/>
        <v>2.4870000000000001</v>
      </c>
      <c r="G36" s="77">
        <f t="shared" si="5"/>
        <v>3.0000000000000002E-2</v>
      </c>
      <c r="H36" s="77">
        <f t="shared" si="5"/>
        <v>7.4999999999999997E-2</v>
      </c>
      <c r="I36" s="77">
        <f t="shared" si="5"/>
        <v>7.4999999999999997E-2</v>
      </c>
      <c r="J36" s="77">
        <f t="shared" si="5"/>
        <v>1.5E-3</v>
      </c>
      <c r="K36" s="77">
        <f t="shared" si="5"/>
        <v>7.5000000000000006E-3</v>
      </c>
      <c r="L36" s="77">
        <f t="shared" si="5"/>
        <v>3.0000000000000002E-2</v>
      </c>
      <c r="M36" s="77">
        <f t="shared" si="5"/>
        <v>3.0000000000000002E-2</v>
      </c>
      <c r="N36" s="77">
        <f t="shared" si="5"/>
        <v>0</v>
      </c>
      <c r="O36" s="77">
        <f t="shared" si="5"/>
        <v>0</v>
      </c>
      <c r="P36" s="77">
        <f t="shared" si="5"/>
        <v>58.2</v>
      </c>
      <c r="Q36" s="77">
        <f t="shared" si="10"/>
        <v>24.562500000000004</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150</v>
      </c>
      <c r="C37" s="77">
        <f t="shared" si="6"/>
        <v>90</v>
      </c>
      <c r="D37" s="77">
        <f t="shared" si="7"/>
        <v>15.910995</v>
      </c>
      <c r="E37" s="77">
        <f t="shared" si="8"/>
        <v>8.5314000000000014</v>
      </c>
      <c r="F37" s="77">
        <f t="shared" si="9"/>
        <v>2.4870000000000001</v>
      </c>
      <c r="G37" s="77">
        <f t="shared" si="5"/>
        <v>3.0000000000000002E-2</v>
      </c>
      <c r="H37" s="77">
        <f t="shared" si="5"/>
        <v>7.4999999999999997E-2</v>
      </c>
      <c r="I37" s="77">
        <f t="shared" si="5"/>
        <v>7.4999999999999997E-2</v>
      </c>
      <c r="J37" s="77">
        <f t="shared" si="5"/>
        <v>1.5E-3</v>
      </c>
      <c r="K37" s="77">
        <f t="shared" si="5"/>
        <v>7.5000000000000006E-3</v>
      </c>
      <c r="L37" s="77">
        <f t="shared" si="5"/>
        <v>3.0000000000000002E-2</v>
      </c>
      <c r="M37" s="77">
        <f t="shared" si="5"/>
        <v>3.0000000000000002E-2</v>
      </c>
      <c r="N37" s="77">
        <f t="shared" si="5"/>
        <v>0</v>
      </c>
      <c r="O37" s="77">
        <f t="shared" si="5"/>
        <v>0</v>
      </c>
      <c r="P37" s="77">
        <f t="shared" si="5"/>
        <v>58.2</v>
      </c>
      <c r="Q37" s="77">
        <f t="shared" si="10"/>
        <v>24.562500000000004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150</v>
      </c>
      <c r="C38" s="77">
        <f t="shared" si="6"/>
        <v>90</v>
      </c>
      <c r="D38" s="77">
        <f t="shared" si="7"/>
        <v>15.910995</v>
      </c>
      <c r="E38" s="77">
        <f t="shared" si="8"/>
        <v>8.5314000000000014</v>
      </c>
      <c r="F38" s="77">
        <f t="shared" si="9"/>
        <v>2.4870000000000001</v>
      </c>
      <c r="G38" s="77">
        <f t="shared" si="5"/>
        <v>3.0000000000000002E-2</v>
      </c>
      <c r="H38" s="77">
        <f t="shared" si="5"/>
        <v>7.4999999999999997E-2</v>
      </c>
      <c r="I38" s="77">
        <f t="shared" si="5"/>
        <v>7.4999999999999997E-2</v>
      </c>
      <c r="J38" s="77">
        <f t="shared" si="5"/>
        <v>1.5E-3</v>
      </c>
      <c r="K38" s="77">
        <f t="shared" si="5"/>
        <v>7.5000000000000006E-3</v>
      </c>
      <c r="L38" s="77">
        <f t="shared" si="5"/>
        <v>3.0000000000000002E-2</v>
      </c>
      <c r="M38" s="77">
        <f t="shared" si="5"/>
        <v>3.0000000000000002E-2</v>
      </c>
      <c r="N38" s="77">
        <f t="shared" si="5"/>
        <v>0</v>
      </c>
      <c r="O38" s="77">
        <f t="shared" si="5"/>
        <v>0</v>
      </c>
      <c r="P38" s="77">
        <f t="shared" si="5"/>
        <v>58.2</v>
      </c>
      <c r="Q38" s="77">
        <f t="shared" si="10"/>
        <v>24.562500000000004</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150</v>
      </c>
      <c r="C39" s="77">
        <f t="shared" si="6"/>
        <v>90</v>
      </c>
      <c r="D39" s="77">
        <f t="shared" si="7"/>
        <v>15.910995</v>
      </c>
      <c r="E39" s="77">
        <f t="shared" si="8"/>
        <v>8.5314000000000014</v>
      </c>
      <c r="F39" s="77">
        <f t="shared" si="9"/>
        <v>2.4870000000000001</v>
      </c>
      <c r="G39" s="77">
        <f t="shared" si="5"/>
        <v>3.0000000000000002E-2</v>
      </c>
      <c r="H39" s="77">
        <f t="shared" si="5"/>
        <v>7.4999999999999997E-2</v>
      </c>
      <c r="I39" s="77">
        <f t="shared" si="5"/>
        <v>7.4999999999999997E-2</v>
      </c>
      <c r="J39" s="77">
        <f t="shared" si="5"/>
        <v>1.5E-3</v>
      </c>
      <c r="K39" s="77">
        <f t="shared" si="5"/>
        <v>7.5000000000000006E-3</v>
      </c>
      <c r="L39" s="77">
        <f t="shared" si="5"/>
        <v>3.0000000000000002E-2</v>
      </c>
      <c r="M39" s="77">
        <f t="shared" si="5"/>
        <v>3.0000000000000002E-2</v>
      </c>
      <c r="N39" s="77">
        <f t="shared" si="5"/>
        <v>0</v>
      </c>
      <c r="O39" s="77">
        <f t="shared" si="5"/>
        <v>0</v>
      </c>
      <c r="P39" s="77">
        <f t="shared" si="5"/>
        <v>58.2</v>
      </c>
      <c r="Q39" s="77">
        <f t="shared" si="10"/>
        <v>24.562500000000004</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150</v>
      </c>
      <c r="C40" s="77">
        <f t="shared" si="6"/>
        <v>90</v>
      </c>
      <c r="D40" s="77">
        <f t="shared" si="7"/>
        <v>15.910995</v>
      </c>
      <c r="E40" s="77">
        <f t="shared" si="8"/>
        <v>8.5314000000000014</v>
      </c>
      <c r="F40" s="77">
        <f t="shared" si="9"/>
        <v>2.4870000000000001</v>
      </c>
      <c r="G40" s="77">
        <f t="shared" si="5"/>
        <v>3.0000000000000002E-2</v>
      </c>
      <c r="H40" s="77">
        <f t="shared" si="5"/>
        <v>7.4999999999999997E-2</v>
      </c>
      <c r="I40" s="77">
        <f t="shared" si="5"/>
        <v>7.4999999999999997E-2</v>
      </c>
      <c r="J40" s="77">
        <f t="shared" si="5"/>
        <v>1.5E-3</v>
      </c>
      <c r="K40" s="77">
        <f t="shared" si="5"/>
        <v>7.5000000000000006E-3</v>
      </c>
      <c r="L40" s="77">
        <f t="shared" si="5"/>
        <v>3.0000000000000002E-2</v>
      </c>
      <c r="M40" s="77">
        <f t="shared" si="5"/>
        <v>3.0000000000000002E-2</v>
      </c>
      <c r="N40" s="77">
        <f t="shared" si="5"/>
        <v>0</v>
      </c>
      <c r="O40" s="77">
        <f t="shared" si="5"/>
        <v>0</v>
      </c>
      <c r="P40" s="77">
        <f t="shared" si="5"/>
        <v>58.2</v>
      </c>
      <c r="Q40" s="77">
        <f t="shared" si="10"/>
        <v>24.562500000000004</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150</v>
      </c>
      <c r="C41" s="77">
        <f t="shared" si="6"/>
        <v>90</v>
      </c>
      <c r="D41" s="77">
        <f t="shared" si="7"/>
        <v>15.910995</v>
      </c>
      <c r="E41" s="77">
        <f t="shared" si="8"/>
        <v>8.5314000000000014</v>
      </c>
      <c r="F41" s="77">
        <f t="shared" si="9"/>
        <v>2.4870000000000001</v>
      </c>
      <c r="G41" s="77">
        <f t="shared" si="5"/>
        <v>3.0000000000000002E-2</v>
      </c>
      <c r="H41" s="77">
        <f t="shared" si="5"/>
        <v>7.4999999999999997E-2</v>
      </c>
      <c r="I41" s="77">
        <f t="shared" si="5"/>
        <v>7.4999999999999997E-2</v>
      </c>
      <c r="J41" s="77">
        <f t="shared" si="5"/>
        <v>1.5E-3</v>
      </c>
      <c r="K41" s="77">
        <f t="shared" si="5"/>
        <v>7.5000000000000006E-3</v>
      </c>
      <c r="L41" s="77">
        <f t="shared" si="5"/>
        <v>3.0000000000000002E-2</v>
      </c>
      <c r="M41" s="77">
        <f t="shared" si="5"/>
        <v>3.0000000000000002E-2</v>
      </c>
      <c r="N41" s="77">
        <f t="shared" si="5"/>
        <v>0</v>
      </c>
      <c r="O41" s="77">
        <f t="shared" si="5"/>
        <v>0</v>
      </c>
      <c r="P41" s="77">
        <f t="shared" si="5"/>
        <v>58.2</v>
      </c>
      <c r="Q41" s="77">
        <f t="shared" si="10"/>
        <v>24.562500000000004</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150</v>
      </c>
      <c r="C42" s="77">
        <f t="shared" si="6"/>
        <v>90</v>
      </c>
      <c r="D42" s="77">
        <f t="shared" si="7"/>
        <v>15.910995</v>
      </c>
      <c r="E42" s="77">
        <f t="shared" si="8"/>
        <v>8.5314000000000014</v>
      </c>
      <c r="F42" s="77">
        <f t="shared" si="9"/>
        <v>2.4870000000000001</v>
      </c>
      <c r="G42" s="77">
        <f t="shared" si="5"/>
        <v>3.0000000000000002E-2</v>
      </c>
      <c r="H42" s="77">
        <f t="shared" si="5"/>
        <v>7.4999999999999997E-2</v>
      </c>
      <c r="I42" s="77">
        <f t="shared" si="5"/>
        <v>7.4999999999999997E-2</v>
      </c>
      <c r="J42" s="77">
        <f t="shared" si="5"/>
        <v>1.5E-3</v>
      </c>
      <c r="K42" s="77">
        <f t="shared" si="5"/>
        <v>7.5000000000000006E-3</v>
      </c>
      <c r="L42" s="77">
        <f t="shared" si="5"/>
        <v>3.0000000000000002E-2</v>
      </c>
      <c r="M42" s="77">
        <f t="shared" si="5"/>
        <v>3.0000000000000002E-2</v>
      </c>
      <c r="N42" s="77">
        <f t="shared" si="5"/>
        <v>0</v>
      </c>
      <c r="O42" s="77">
        <f t="shared" si="5"/>
        <v>0</v>
      </c>
      <c r="P42" s="77">
        <f t="shared" si="5"/>
        <v>58.2</v>
      </c>
      <c r="Q42" s="77">
        <f t="shared" si="10"/>
        <v>24.562500000000004</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150</v>
      </c>
      <c r="C43" s="77">
        <f t="shared" si="6"/>
        <v>90</v>
      </c>
      <c r="D43" s="77">
        <f t="shared" si="7"/>
        <v>15.910995</v>
      </c>
      <c r="E43" s="77">
        <f t="shared" si="8"/>
        <v>8.5314000000000014</v>
      </c>
      <c r="F43" s="77">
        <f t="shared" si="9"/>
        <v>2.4870000000000001</v>
      </c>
      <c r="G43" s="77">
        <f t="shared" si="5"/>
        <v>3.0000000000000002E-2</v>
      </c>
      <c r="H43" s="77">
        <f t="shared" si="5"/>
        <v>7.4999999999999997E-2</v>
      </c>
      <c r="I43" s="77">
        <f t="shared" si="5"/>
        <v>7.4999999999999997E-2</v>
      </c>
      <c r="J43" s="77">
        <f t="shared" si="5"/>
        <v>1.5E-3</v>
      </c>
      <c r="K43" s="77">
        <f t="shared" si="5"/>
        <v>7.5000000000000006E-3</v>
      </c>
      <c r="L43" s="77">
        <f t="shared" si="5"/>
        <v>3.0000000000000002E-2</v>
      </c>
      <c r="M43" s="77">
        <f t="shared" si="5"/>
        <v>3.0000000000000002E-2</v>
      </c>
      <c r="N43" s="77">
        <f t="shared" si="5"/>
        <v>0</v>
      </c>
      <c r="O43" s="77">
        <f t="shared" si="5"/>
        <v>0</v>
      </c>
      <c r="P43" s="77">
        <f t="shared" si="5"/>
        <v>58.2</v>
      </c>
      <c r="Q43" s="77">
        <f t="shared" si="10"/>
        <v>24.562500000000004</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150</v>
      </c>
      <c r="C44" s="77">
        <f t="shared" si="6"/>
        <v>90</v>
      </c>
      <c r="D44" s="77">
        <f t="shared" si="7"/>
        <v>15.910995</v>
      </c>
      <c r="E44" s="77">
        <f t="shared" si="8"/>
        <v>8.5314000000000014</v>
      </c>
      <c r="F44" s="77">
        <f t="shared" si="9"/>
        <v>2.4870000000000001</v>
      </c>
      <c r="G44" s="77">
        <f t="shared" si="5"/>
        <v>3.0000000000000002E-2</v>
      </c>
      <c r="H44" s="77">
        <f t="shared" si="5"/>
        <v>7.4999999999999997E-2</v>
      </c>
      <c r="I44" s="77">
        <f t="shared" si="5"/>
        <v>7.4999999999999997E-2</v>
      </c>
      <c r="J44" s="77">
        <f t="shared" si="5"/>
        <v>1.5E-3</v>
      </c>
      <c r="K44" s="77">
        <f t="shared" si="5"/>
        <v>7.5000000000000006E-3</v>
      </c>
      <c r="L44" s="77">
        <f t="shared" si="5"/>
        <v>3.0000000000000002E-2</v>
      </c>
      <c r="M44" s="77">
        <f t="shared" si="5"/>
        <v>3.0000000000000002E-2</v>
      </c>
      <c r="N44" s="77">
        <f t="shared" si="5"/>
        <v>0</v>
      </c>
      <c r="O44" s="77">
        <f t="shared" si="5"/>
        <v>0</v>
      </c>
      <c r="P44" s="77">
        <f t="shared" si="5"/>
        <v>58.2</v>
      </c>
      <c r="Q44" s="77">
        <f t="shared" si="10"/>
        <v>24.562500000000004</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150</v>
      </c>
      <c r="C45" s="77">
        <f t="shared" si="6"/>
        <v>90</v>
      </c>
      <c r="D45" s="77">
        <f t="shared" si="7"/>
        <v>15.910995</v>
      </c>
      <c r="E45" s="77">
        <f t="shared" si="8"/>
        <v>8.5314000000000014</v>
      </c>
      <c r="F45" s="77">
        <f t="shared" si="9"/>
        <v>2.4870000000000001</v>
      </c>
      <c r="G45" s="77">
        <f t="shared" si="5"/>
        <v>3.0000000000000002E-2</v>
      </c>
      <c r="H45" s="77">
        <f t="shared" si="5"/>
        <v>7.4999999999999997E-2</v>
      </c>
      <c r="I45" s="77">
        <f t="shared" si="5"/>
        <v>7.4999999999999997E-2</v>
      </c>
      <c r="J45" s="77">
        <f t="shared" si="5"/>
        <v>1.5E-3</v>
      </c>
      <c r="K45" s="77">
        <f t="shared" si="5"/>
        <v>7.5000000000000006E-3</v>
      </c>
      <c r="L45" s="77">
        <f t="shared" si="5"/>
        <v>3.0000000000000002E-2</v>
      </c>
      <c r="M45" s="77">
        <f t="shared" si="5"/>
        <v>3.0000000000000002E-2</v>
      </c>
      <c r="N45" s="77">
        <f t="shared" si="5"/>
        <v>0</v>
      </c>
      <c r="O45" s="77">
        <f t="shared" si="5"/>
        <v>0</v>
      </c>
      <c r="P45" s="77">
        <f t="shared" si="5"/>
        <v>58.2</v>
      </c>
      <c r="Q45" s="77">
        <f t="shared" si="10"/>
        <v>24.562500000000004</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150</v>
      </c>
      <c r="C46" s="77">
        <f t="shared" si="6"/>
        <v>90</v>
      </c>
      <c r="D46" s="77">
        <f t="shared" si="7"/>
        <v>15.910995</v>
      </c>
      <c r="E46" s="77">
        <f t="shared" si="8"/>
        <v>8.5314000000000014</v>
      </c>
      <c r="F46" s="77">
        <f t="shared" si="9"/>
        <v>2.4870000000000001</v>
      </c>
      <c r="G46" s="77">
        <f t="shared" si="5"/>
        <v>3.0000000000000002E-2</v>
      </c>
      <c r="H46" s="77">
        <f t="shared" si="5"/>
        <v>7.4999999999999997E-2</v>
      </c>
      <c r="I46" s="77">
        <f t="shared" si="5"/>
        <v>7.4999999999999997E-2</v>
      </c>
      <c r="J46" s="77">
        <f t="shared" si="5"/>
        <v>1.5E-3</v>
      </c>
      <c r="K46" s="77">
        <f t="shared" si="5"/>
        <v>7.5000000000000006E-3</v>
      </c>
      <c r="L46" s="77">
        <f t="shared" si="5"/>
        <v>3.0000000000000002E-2</v>
      </c>
      <c r="M46" s="77">
        <f t="shared" si="5"/>
        <v>3.0000000000000002E-2</v>
      </c>
      <c r="N46" s="77">
        <f t="shared" si="5"/>
        <v>0</v>
      </c>
      <c r="O46" s="77">
        <f t="shared" si="5"/>
        <v>0</v>
      </c>
      <c r="P46" s="77">
        <f t="shared" si="5"/>
        <v>58.2</v>
      </c>
      <c r="Q46" s="77">
        <f t="shared" si="10"/>
        <v>24.562500000000004</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150</v>
      </c>
      <c r="C47" s="77">
        <f t="shared" si="6"/>
        <v>90</v>
      </c>
      <c r="D47" s="77">
        <f t="shared" si="7"/>
        <v>15.910995</v>
      </c>
      <c r="E47" s="77">
        <f t="shared" si="8"/>
        <v>8.5314000000000014</v>
      </c>
      <c r="F47" s="77">
        <f t="shared" si="9"/>
        <v>2.4870000000000001</v>
      </c>
      <c r="G47" s="77">
        <f t="shared" ref="G47:P50" si="12">IF(G$27="%w/w SAR",((G$28*10)*$B47),IF(G$27="%w/w DM",(((G$28*10)*($B$28/100))*$B47),IF(G$27="kg/t SAR",(G$28*$B47),IF(G$27="kg/t DM",((G$28*($B$28/100))*$B47),IF(G$27="mg/kg SAR",((G$28*0.001)*$B47),IF(G$27="mg/kg DM",(((G$28*0.001)*($B$28/100))*$B47),0))))))</f>
        <v>3.0000000000000002E-2</v>
      </c>
      <c r="H47" s="77">
        <f t="shared" si="12"/>
        <v>7.4999999999999997E-2</v>
      </c>
      <c r="I47" s="77">
        <f t="shared" si="12"/>
        <v>7.4999999999999997E-2</v>
      </c>
      <c r="J47" s="77">
        <f t="shared" si="12"/>
        <v>1.5E-3</v>
      </c>
      <c r="K47" s="77">
        <f t="shared" si="12"/>
        <v>7.5000000000000006E-3</v>
      </c>
      <c r="L47" s="77">
        <f t="shared" si="12"/>
        <v>3.0000000000000002E-2</v>
      </c>
      <c r="M47" s="77">
        <f t="shared" si="12"/>
        <v>3.0000000000000002E-2</v>
      </c>
      <c r="N47" s="77">
        <f t="shared" si="12"/>
        <v>0</v>
      </c>
      <c r="O47" s="77">
        <f t="shared" si="12"/>
        <v>0</v>
      </c>
      <c r="P47" s="77">
        <f t="shared" si="12"/>
        <v>58.2</v>
      </c>
      <c r="Q47" s="77">
        <f t="shared" si="10"/>
        <v>24.562500000000004</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150</v>
      </c>
      <c r="C48" s="77">
        <f t="shared" si="6"/>
        <v>90</v>
      </c>
      <c r="D48" s="77">
        <f t="shared" si="7"/>
        <v>15.910995</v>
      </c>
      <c r="E48" s="77">
        <f t="shared" si="8"/>
        <v>8.5314000000000014</v>
      </c>
      <c r="F48" s="77">
        <f t="shared" si="9"/>
        <v>2.4870000000000001</v>
      </c>
      <c r="G48" s="77">
        <f t="shared" si="12"/>
        <v>3.0000000000000002E-2</v>
      </c>
      <c r="H48" s="77">
        <f t="shared" si="12"/>
        <v>7.4999999999999997E-2</v>
      </c>
      <c r="I48" s="77">
        <f t="shared" si="12"/>
        <v>7.4999999999999997E-2</v>
      </c>
      <c r="J48" s="77">
        <f t="shared" si="12"/>
        <v>1.5E-3</v>
      </c>
      <c r="K48" s="77">
        <f t="shared" si="12"/>
        <v>7.5000000000000006E-3</v>
      </c>
      <c r="L48" s="77">
        <f t="shared" si="12"/>
        <v>3.0000000000000002E-2</v>
      </c>
      <c r="M48" s="77">
        <f t="shared" si="12"/>
        <v>3.0000000000000002E-2</v>
      </c>
      <c r="N48" s="77">
        <f t="shared" si="12"/>
        <v>0</v>
      </c>
      <c r="O48" s="77">
        <f t="shared" si="12"/>
        <v>0</v>
      </c>
      <c r="P48" s="77">
        <f t="shared" si="12"/>
        <v>58.2</v>
      </c>
      <c r="Q48" s="77">
        <f t="shared" si="10"/>
        <v>24.562500000000004</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v>150</v>
      </c>
      <c r="C49" s="77">
        <f t="shared" si="6"/>
        <v>90</v>
      </c>
      <c r="D49" s="77">
        <f t="shared" si="7"/>
        <v>15.910995</v>
      </c>
      <c r="E49" s="77">
        <f t="shared" si="8"/>
        <v>8.5314000000000014</v>
      </c>
      <c r="F49" s="77">
        <f t="shared" si="9"/>
        <v>2.4870000000000001</v>
      </c>
      <c r="G49" s="77">
        <f t="shared" si="12"/>
        <v>3.0000000000000002E-2</v>
      </c>
      <c r="H49" s="77">
        <f t="shared" si="12"/>
        <v>7.4999999999999997E-2</v>
      </c>
      <c r="I49" s="77">
        <f t="shared" si="12"/>
        <v>7.4999999999999997E-2</v>
      </c>
      <c r="J49" s="77">
        <f t="shared" si="12"/>
        <v>1.5E-3</v>
      </c>
      <c r="K49" s="77">
        <f t="shared" si="12"/>
        <v>7.5000000000000006E-3</v>
      </c>
      <c r="L49" s="77">
        <f t="shared" si="12"/>
        <v>3.0000000000000002E-2</v>
      </c>
      <c r="M49" s="77">
        <f t="shared" si="12"/>
        <v>3.0000000000000002E-2</v>
      </c>
      <c r="N49" s="77">
        <f t="shared" si="12"/>
        <v>0</v>
      </c>
      <c r="O49" s="77">
        <f t="shared" si="12"/>
        <v>0</v>
      </c>
      <c r="P49" s="77">
        <f t="shared" si="12"/>
        <v>58.2</v>
      </c>
      <c r="Q49" s="77">
        <f t="shared" si="10"/>
        <v>24.562500000000004</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21</v>
      </c>
      <c r="B50" s="15">
        <v>150</v>
      </c>
      <c r="C50" s="98">
        <f t="shared" si="6"/>
        <v>90</v>
      </c>
      <c r="D50" s="98">
        <f t="shared" si="7"/>
        <v>15.910995</v>
      </c>
      <c r="E50" s="98">
        <f t="shared" si="8"/>
        <v>8.5314000000000014</v>
      </c>
      <c r="F50" s="98">
        <f t="shared" si="9"/>
        <v>2.4870000000000001</v>
      </c>
      <c r="G50" s="98">
        <f t="shared" si="12"/>
        <v>3.0000000000000002E-2</v>
      </c>
      <c r="H50" s="98">
        <f t="shared" si="12"/>
        <v>7.4999999999999997E-2</v>
      </c>
      <c r="I50" s="98">
        <f t="shared" si="12"/>
        <v>7.4999999999999997E-2</v>
      </c>
      <c r="J50" s="98">
        <f t="shared" si="12"/>
        <v>1.5E-3</v>
      </c>
      <c r="K50" s="98">
        <f t="shared" si="12"/>
        <v>7.5000000000000006E-3</v>
      </c>
      <c r="L50" s="98">
        <f t="shared" si="12"/>
        <v>3.0000000000000002E-2</v>
      </c>
      <c r="M50" s="98">
        <f t="shared" si="12"/>
        <v>3.0000000000000002E-2</v>
      </c>
      <c r="N50" s="98">
        <f t="shared" si="12"/>
        <v>0</v>
      </c>
      <c r="O50" s="98">
        <f t="shared" si="12"/>
        <v>0</v>
      </c>
      <c r="P50" s="98">
        <f t="shared" si="12"/>
        <v>58.2</v>
      </c>
      <c r="Q50" s="98">
        <f t="shared" si="10"/>
        <v>24.562500000000004</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21</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Arable</v>
      </c>
      <c r="G58" s="13" t="str">
        <f>H16&amp;" I "&amp;(VLOOKUP(H14,Table245810[],6,FALSE))</f>
        <v>Medium/Clay I Arable</v>
      </c>
      <c r="H58" s="13" t="str">
        <f>I16&amp;" I "&amp;(VLOOKUP(I14,Table245810[],6,FALSE))</f>
        <v>Medium/Clay I Arable</v>
      </c>
      <c r="I58" s="13" t="str">
        <f>J16&amp;" I "&amp;(VLOOKUP(J14,Table245810[],6,FALSE))</f>
        <v>Medium/Clay I Arable</v>
      </c>
      <c r="J58" s="13" t="str">
        <f>K16&amp;" I "&amp;(VLOOKUP(K14,Table245810[],6,FALSE))</f>
        <v>Medium/Clay I Arable</v>
      </c>
      <c r="K58" s="13" t="str">
        <f>L16&amp;" I "&amp;(VLOOKUP(L14,Table245810[],6,FALSE))</f>
        <v>Medium/Clay I Arable</v>
      </c>
      <c r="L58" s="13" t="str">
        <f>M16&amp;" I "&amp;(VLOOKUP(M14,Table245810[],6,FALSE))</f>
        <v>Medium/Clay I Arable</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str">
        <f>T16&amp;" I "&amp;(VLOOKUP(T14,Table245810[],6,FALSE))</f>
        <v>Medium/Clay I Grass</v>
      </c>
      <c r="T58" s="13" t="str">
        <f>U16&amp;" I "&amp;(VLOOKUP(U14,Table245810[],6,FALSE))</f>
        <v>Medium/Clay I Grass</v>
      </c>
      <c r="U58" s="13" t="str">
        <f>V16&amp;" I "&amp;(VLOOKUP(V14,Table245810[],6,FALSE))</f>
        <v>Medium/Clay I Grass</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6.7</v>
      </c>
      <c r="G59" s="76">
        <f>VLOOKUP(H$14,Table245810[],5,FALSE)</f>
        <v>6.7</v>
      </c>
      <c r="H59" s="76">
        <f>VLOOKUP(I$14,Table245810[],5,FALSE)</f>
        <v>6.7</v>
      </c>
      <c r="I59" s="76">
        <f>VLOOKUP(J$14,Table245810[],5,FALSE)</f>
        <v>6.7</v>
      </c>
      <c r="J59" s="76">
        <f>VLOOKUP(K$14,Table245810[],5,FALSE)</f>
        <v>6.7</v>
      </c>
      <c r="K59" s="76">
        <f>VLOOKUP(L$14,Table245810[],5,FALSE)</f>
        <v>6.7</v>
      </c>
      <c r="L59" s="76">
        <f>VLOOKUP(M$14,Table245810[],5,FALSE)</f>
        <v>6.7</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f>VLOOKUP(V$14,Table245810[],5,FALSE)</f>
        <v>6.2</v>
      </c>
    </row>
    <row r="60" spans="1:35" s="19" customFormat="1" ht="13" x14ac:dyDescent="0.3">
      <c r="A60" s="111" t="s">
        <v>4</v>
      </c>
      <c r="B60" s="76">
        <f>C10</f>
        <v>6.5</v>
      </c>
      <c r="C60" s="76">
        <f t="shared" ref="C60:U60" si="14">D10</f>
        <v>7.4</v>
      </c>
      <c r="D60" s="76">
        <f t="shared" si="14"/>
        <v>6.2</v>
      </c>
      <c r="E60" s="76">
        <f t="shared" si="14"/>
        <v>5.6</v>
      </c>
      <c r="F60" s="76">
        <f t="shared" si="14"/>
        <v>6.4</v>
      </c>
      <c r="G60" s="76">
        <f t="shared" si="14"/>
        <v>5.9</v>
      </c>
      <c r="H60" s="76">
        <f t="shared" si="14"/>
        <v>6.4</v>
      </c>
      <c r="I60" s="76">
        <f t="shared" si="14"/>
        <v>6.1</v>
      </c>
      <c r="J60" s="76">
        <f t="shared" si="14"/>
        <v>6.1</v>
      </c>
      <c r="K60" s="76">
        <f t="shared" si="14"/>
        <v>5.6</v>
      </c>
      <c r="L60" s="76">
        <f t="shared" si="14"/>
        <v>5.8</v>
      </c>
      <c r="M60" s="76">
        <f t="shared" si="14"/>
        <v>6.3</v>
      </c>
      <c r="N60" s="76">
        <f t="shared" si="14"/>
        <v>6.3</v>
      </c>
      <c r="O60" s="76">
        <f t="shared" si="14"/>
        <v>6</v>
      </c>
      <c r="P60" s="76">
        <f t="shared" si="14"/>
        <v>6</v>
      </c>
      <c r="Q60" s="76">
        <f t="shared" si="14"/>
        <v>6.4</v>
      </c>
      <c r="R60" s="76">
        <f t="shared" si="14"/>
        <v>6.2</v>
      </c>
      <c r="S60" s="76">
        <f t="shared" si="14"/>
        <v>6.1</v>
      </c>
      <c r="T60" s="76">
        <f t="shared" si="14"/>
        <v>5.6</v>
      </c>
      <c r="U60" s="76">
        <f t="shared" si="14"/>
        <v>6</v>
      </c>
    </row>
    <row r="61" spans="1:35" s="19" customFormat="1" ht="13" x14ac:dyDescent="0.3">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150</v>
      </c>
      <c r="C62" s="77">
        <f>B32</f>
        <v>150</v>
      </c>
      <c r="D62" s="77">
        <f>B33</f>
        <v>150</v>
      </c>
      <c r="E62" s="77">
        <f>B34</f>
        <v>150</v>
      </c>
      <c r="F62" s="77">
        <f>B35</f>
        <v>150</v>
      </c>
      <c r="G62" s="77">
        <f>B36</f>
        <v>150</v>
      </c>
      <c r="H62" s="77">
        <f>B37</f>
        <v>150</v>
      </c>
      <c r="I62" s="77">
        <f>B38</f>
        <v>150</v>
      </c>
      <c r="J62" s="77">
        <f>B39</f>
        <v>150</v>
      </c>
      <c r="K62" s="77">
        <f>B40</f>
        <v>150</v>
      </c>
      <c r="L62" s="77">
        <f>B41</f>
        <v>150</v>
      </c>
      <c r="M62" s="77">
        <f>B42</f>
        <v>150</v>
      </c>
      <c r="N62" s="77">
        <f>B43</f>
        <v>150</v>
      </c>
      <c r="O62" s="77">
        <f>B44</f>
        <v>150</v>
      </c>
      <c r="P62" s="77">
        <f>B45</f>
        <v>150</v>
      </c>
      <c r="Q62" s="77">
        <f>B46</f>
        <v>150</v>
      </c>
      <c r="R62" s="77">
        <f>B47</f>
        <v>150</v>
      </c>
      <c r="S62" s="77">
        <f>B48</f>
        <v>150</v>
      </c>
      <c r="T62" s="77">
        <f>B49</f>
        <v>150</v>
      </c>
      <c r="U62" s="77">
        <f>B50</f>
        <v>150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-7.2000000000000011</v>
      </c>
      <c r="D64" s="77">
        <f t="shared" si="17"/>
        <v>0</v>
      </c>
      <c r="E64" s="77">
        <f t="shared" si="17"/>
        <v>3.6000000000000032</v>
      </c>
      <c r="F64" s="77">
        <f t="shared" si="17"/>
        <v>2.3999999999999986</v>
      </c>
      <c r="G64" s="77">
        <f t="shared" si="17"/>
        <v>6.3999999999999986</v>
      </c>
      <c r="H64" s="77">
        <f t="shared" si="17"/>
        <v>2.3999999999999986</v>
      </c>
      <c r="I64" s="77">
        <f t="shared" si="17"/>
        <v>4.8000000000000043</v>
      </c>
      <c r="J64" s="77">
        <f t="shared" si="17"/>
        <v>4.8000000000000043</v>
      </c>
      <c r="K64" s="77">
        <f t="shared" si="17"/>
        <v>8.8000000000000043</v>
      </c>
      <c r="L64" s="77">
        <f t="shared" si="17"/>
        <v>7.2000000000000028</v>
      </c>
      <c r="M64" s="77">
        <f t="shared" si="17"/>
        <v>-0.59999999999999787</v>
      </c>
      <c r="N64" s="77">
        <f t="shared" si="17"/>
        <v>-0.59999999999999787</v>
      </c>
      <c r="O64" s="77">
        <f t="shared" si="17"/>
        <v>1.2000000000000011</v>
      </c>
      <c r="P64" s="77">
        <f t="shared" si="17"/>
        <v>1.2000000000000011</v>
      </c>
      <c r="Q64" s="77">
        <f t="shared" si="17"/>
        <v>-1.2000000000000011</v>
      </c>
      <c r="R64" s="77">
        <f t="shared" si="17"/>
        <v>0</v>
      </c>
      <c r="S64" s="77">
        <f t="shared" si="17"/>
        <v>0.6000000000000032</v>
      </c>
      <c r="T64" s="77">
        <f t="shared" si="17"/>
        <v>3.6000000000000032</v>
      </c>
      <c r="U64" s="77">
        <f t="shared" si="17"/>
        <v>1.2000000000000011</v>
      </c>
    </row>
    <row r="65" spans="1:21" s="19" customFormat="1" ht="52" x14ac:dyDescent="0.3">
      <c r="A65" s="112" t="s">
        <v>157</v>
      </c>
      <c r="B65" s="77">
        <f>B63-B64</f>
        <v>1.7999999999999989</v>
      </c>
      <c r="C65" s="77">
        <f t="shared" ref="C65:U65" si="18">C63-C64</f>
        <v>7.2000000000000011</v>
      </c>
      <c r="D65" s="77">
        <f t="shared" si="18"/>
        <v>0</v>
      </c>
      <c r="E65" s="77">
        <f t="shared" si="18"/>
        <v>-3.6000000000000032</v>
      </c>
      <c r="F65" s="77">
        <f t="shared" si="18"/>
        <v>-2.3999999999999986</v>
      </c>
      <c r="G65" s="77">
        <f t="shared" si="18"/>
        <v>-6.3999999999999986</v>
      </c>
      <c r="H65" s="77">
        <f t="shared" si="18"/>
        <v>-2.3999999999999986</v>
      </c>
      <c r="I65" s="77">
        <f t="shared" si="18"/>
        <v>-4.8000000000000043</v>
      </c>
      <c r="J65" s="77">
        <f t="shared" si="18"/>
        <v>-4.8000000000000043</v>
      </c>
      <c r="K65" s="77">
        <f t="shared" si="18"/>
        <v>-8.8000000000000043</v>
      </c>
      <c r="L65" s="77">
        <f t="shared" si="18"/>
        <v>-7.2000000000000028</v>
      </c>
      <c r="M65" s="77">
        <f t="shared" si="18"/>
        <v>0.59999999999999787</v>
      </c>
      <c r="N65" s="77">
        <f t="shared" si="18"/>
        <v>0.59999999999999787</v>
      </c>
      <c r="O65" s="77">
        <f t="shared" si="18"/>
        <v>-1.2000000000000011</v>
      </c>
      <c r="P65" s="77">
        <f t="shared" si="18"/>
        <v>-1.2000000000000011</v>
      </c>
      <c r="Q65" s="77">
        <f t="shared" si="18"/>
        <v>1.2000000000000011</v>
      </c>
      <c r="R65" s="77">
        <f t="shared" si="18"/>
        <v>0</v>
      </c>
      <c r="S65" s="77">
        <f t="shared" si="18"/>
        <v>-0.6000000000000032</v>
      </c>
      <c r="T65" s="77">
        <f t="shared" si="18"/>
        <v>-3.6000000000000032</v>
      </c>
      <c r="U65" s="77">
        <f t="shared" si="18"/>
        <v>-1.2000000000000011</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OVER</v>
      </c>
      <c r="S66" s="78" t="str">
        <f t="shared" si="19"/>
        <v>UNDER</v>
      </c>
      <c r="T66" s="78" t="str">
        <f t="shared" si="19"/>
        <v>UNDER</v>
      </c>
      <c r="U66" s="78" t="str">
        <f t="shared" si="19"/>
        <v>UNDER</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PAN-024612</v>
      </c>
      <c r="D1" s="141"/>
      <c r="E1" s="93" t="s">
        <v>45</v>
      </c>
      <c r="F1" s="39">
        <f>'Field data and Waste 1'!F1</f>
        <v>42.1</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FB3606GC</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Agrispread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Dyke Farm, Padeswood Lake Road, Padeswood, Flintshire, CH7 4HZ</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16</v>
      </c>
      <c r="R8" s="60">
        <f>'Field data and Waste 1'!R8</f>
        <v>17</v>
      </c>
      <c r="S8" s="60">
        <f>'Field data and Waste 1'!S8</f>
        <v>18</v>
      </c>
      <c r="T8" s="60">
        <f>'Field data and Waste 1'!T8</f>
        <v>19</v>
      </c>
      <c r="U8" s="60">
        <f>'Field data and Waste 1'!U8</f>
        <v>20</v>
      </c>
      <c r="V8" s="60">
        <f>'Field data and Waste 1'!V8</f>
        <v>21</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f>'Field data and Waste 1'!G9</f>
        <v>1</v>
      </c>
      <c r="H9" s="60">
        <f>'Field data and Waste 1'!H9</f>
        <v>1</v>
      </c>
      <c r="I9" s="60">
        <f>'Field data and Waste 1'!I9</f>
        <v>1</v>
      </c>
      <c r="J9" s="60">
        <f>'Field data and Waste 1'!J9</f>
        <v>1</v>
      </c>
      <c r="K9" s="60">
        <f>'Field data and Waste 1'!K9</f>
        <v>1</v>
      </c>
      <c r="L9" s="60">
        <f>'Field data and Waste 1'!L9</f>
        <v>1</v>
      </c>
      <c r="M9" s="60">
        <f>'Field data and Waste 1'!M9</f>
        <v>1</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6.5</v>
      </c>
      <c r="D10" s="60">
        <f>'Field data and Waste 1'!D10</f>
        <v>7.4</v>
      </c>
      <c r="E10" s="60">
        <f>'Field data and Waste 1'!E10</f>
        <v>6.2</v>
      </c>
      <c r="F10" s="60">
        <f>'Field data and Waste 1'!F10</f>
        <v>5.6</v>
      </c>
      <c r="G10" s="60">
        <f>'Field data and Waste 1'!G10</f>
        <v>6.4</v>
      </c>
      <c r="H10" s="60">
        <f>'Field data and Waste 1'!H10</f>
        <v>5.9</v>
      </c>
      <c r="I10" s="60">
        <f>'Field data and Waste 1'!I10</f>
        <v>6.4</v>
      </c>
      <c r="J10" s="60">
        <f>'Field data and Waste 1'!J10</f>
        <v>6.1</v>
      </c>
      <c r="K10" s="60">
        <f>'Field data and Waste 1'!K10</f>
        <v>6.1</v>
      </c>
      <c r="L10" s="60">
        <f>'Field data and Waste 1'!L10</f>
        <v>5.6</v>
      </c>
      <c r="M10" s="60">
        <f>'Field data and Waste 1'!M10</f>
        <v>5.8</v>
      </c>
      <c r="N10" s="60">
        <f>'Field data and Waste 1'!N10</f>
        <v>6.3</v>
      </c>
      <c r="O10" s="60">
        <f>'Field data and Waste 1'!O10</f>
        <v>6.3</v>
      </c>
      <c r="P10" s="60">
        <f>'Field data and Waste 1'!P10</f>
        <v>6</v>
      </c>
      <c r="Q10" s="60">
        <f>'Field data and Waste 1'!Q10</f>
        <v>6</v>
      </c>
      <c r="R10" s="60">
        <f>'Field data and Waste 1'!R10</f>
        <v>6.4</v>
      </c>
      <c r="S10" s="60">
        <f>'Field data and Waste 1'!S10</f>
        <v>6.2</v>
      </c>
      <c r="T10" s="60">
        <f>'Field data and Waste 1'!T10</f>
        <v>6.1</v>
      </c>
      <c r="U10" s="60">
        <f>'Field data and Waste 1'!U10</f>
        <v>5.6</v>
      </c>
      <c r="V10" s="60">
        <f>'Field data and Waste 1'!V10</f>
        <v>6</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3</v>
      </c>
      <c r="E11" s="60">
        <f>'Field data and Waste 1'!E11</f>
        <v>0</v>
      </c>
      <c r="F11" s="60">
        <f>'Field data and Waste 1'!F11</f>
        <v>3</v>
      </c>
      <c r="G11" s="60">
        <f>'Field data and Waste 1'!G11</f>
        <v>2</v>
      </c>
      <c r="H11" s="60">
        <f>'Field data and Waste 1'!H11</f>
        <v>2</v>
      </c>
      <c r="I11" s="60">
        <f>'Field data and Waste 1'!I11</f>
        <v>3</v>
      </c>
      <c r="J11" s="60">
        <f>'Field data and Waste 1'!J11</f>
        <v>3</v>
      </c>
      <c r="K11" s="60">
        <f>'Field data and Waste 1'!K11</f>
        <v>2</v>
      </c>
      <c r="L11" s="60">
        <f>'Field data and Waste 1'!L11</f>
        <v>2</v>
      </c>
      <c r="M11" s="60">
        <f>'Field data and Waste 1'!M11</f>
        <v>2</v>
      </c>
      <c r="N11" s="60">
        <f>'Field data and Waste 1'!N11</f>
        <v>2</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3</v>
      </c>
      <c r="E12" s="60">
        <f>'Field data and Waste 1'!E12</f>
        <v>1</v>
      </c>
      <c r="F12" s="60">
        <f>'Field data and Waste 1'!F12</f>
        <v>2</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1</v>
      </c>
      <c r="O12" s="60">
        <f>'Field data and Waste 1'!O12</f>
        <v>0</v>
      </c>
      <c r="P12" s="60">
        <f>'Field data and Waste 1'!P12</f>
        <v>0</v>
      </c>
      <c r="Q12" s="60">
        <f>'Field data and Waste 1'!Q12</f>
        <v>0</v>
      </c>
      <c r="R12" s="60">
        <f>'Field data and Waste 1'!R12</f>
        <v>0</v>
      </c>
      <c r="S12" s="60">
        <f>'Field data and Waste 1'!S12</f>
        <v>1</v>
      </c>
      <c r="T12" s="60">
        <f>'Field data and Waste 1'!T12</f>
        <v>0</v>
      </c>
      <c r="U12" s="60">
        <f>'Field data and Waste 1'!U12</f>
        <v>0</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2</v>
      </c>
      <c r="L13" s="60">
        <f>'Field data and Waste 1'!L13</f>
        <v>2</v>
      </c>
      <c r="M13" s="60">
        <f>'Field data and Waste 1'!M13</f>
        <v>2</v>
      </c>
      <c r="N13" s="60">
        <f>'Field data and Waste 1'!N13</f>
        <v>3</v>
      </c>
      <c r="O13" s="60">
        <f>'Field data and Waste 1'!O13</f>
        <v>2</v>
      </c>
      <c r="P13" s="60">
        <f>'Field data and Waste 1'!P13</f>
        <v>3</v>
      </c>
      <c r="Q13" s="60">
        <f>'Field data and Waste 1'!Q13</f>
        <v>2</v>
      </c>
      <c r="R13" s="60">
        <f>'Field data and Waste 1'!R13</f>
        <v>2</v>
      </c>
      <c r="S13" s="60">
        <f>'Field data and Waste 1'!S13</f>
        <v>2</v>
      </c>
      <c r="T13" s="60">
        <f>'Field data and Waste 1'!T13</f>
        <v>2</v>
      </c>
      <c r="U13" s="60">
        <f>'Field data and Waste 1'!U13</f>
        <v>2</v>
      </c>
      <c r="V13" s="60">
        <f>'Field data and Waste 1'!V13</f>
        <v>3</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Maize- Silage (30% DM)</v>
      </c>
      <c r="K14" s="102" t="str">
        <f>'Field data and Waste 1'!K14</f>
        <v>Maize- Silage (30% DM)</v>
      </c>
      <c r="L14" s="102" t="str">
        <f>'Field data and Waste 1'!L14</f>
        <v>Maize- Silage (30% DM)</v>
      </c>
      <c r="M14" s="102" t="str">
        <f>'Field data and Waste 1'!M14</f>
        <v>Maize- Silage (30% DM)</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40</v>
      </c>
      <c r="K15" s="60">
        <f>'Field data and Waste 1'!K15</f>
        <v>40</v>
      </c>
      <c r="L15" s="60">
        <f>'Field data and Waste 1'!L15</f>
        <v>40</v>
      </c>
      <c r="M15" s="60">
        <f>'Field data and Waste 1'!M15</f>
        <v>40</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-56</v>
      </c>
      <c r="K19" s="16">
        <f t="shared" si="1"/>
        <v>-56</v>
      </c>
      <c r="L19" s="16">
        <f t="shared" si="1"/>
        <v>-56</v>
      </c>
      <c r="M19" s="16">
        <f t="shared" si="1"/>
        <v>-56</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-176</v>
      </c>
      <c r="H23" s="16">
        <f t="shared" si="3"/>
        <v>-176</v>
      </c>
      <c r="I23" s="16">
        <f t="shared" si="3"/>
        <v>-176</v>
      </c>
      <c r="J23" s="16">
        <f t="shared" si="3"/>
        <v>-176</v>
      </c>
      <c r="K23" s="16">
        <f t="shared" si="3"/>
        <v>-176</v>
      </c>
      <c r="L23" s="16">
        <f t="shared" si="3"/>
        <v>-176</v>
      </c>
      <c r="M23" s="16">
        <f t="shared" si="3"/>
        <v>-176</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21</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21</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Arable</v>
      </c>
      <c r="G58" s="13" t="str">
        <f>H16&amp;" I "&amp;(VLOOKUP(H14,Table2458[],6,FALSE))</f>
        <v>Medium/Clay I Arable</v>
      </c>
      <c r="H58" s="13" t="str">
        <f>I16&amp;" I "&amp;(VLOOKUP(I14,Table2458[],6,FALSE))</f>
        <v>Medium/Clay I Arable</v>
      </c>
      <c r="I58" s="13" t="str">
        <f>J16&amp;" I "&amp;(VLOOKUP(J14,Table2458[],6,FALSE))</f>
        <v>Medium/Clay I Arable</v>
      </c>
      <c r="J58" s="13" t="str">
        <f>K16&amp;" I "&amp;(VLOOKUP(K14,Table2458[],6,FALSE))</f>
        <v>Medium/Clay I Arable</v>
      </c>
      <c r="K58" s="13" t="str">
        <f>L16&amp;" I "&amp;(VLOOKUP(L14,Table2458[],6,FALSE))</f>
        <v>Medium/Clay I Arable</v>
      </c>
      <c r="L58" s="13" t="str">
        <f>M16&amp;" I "&amp;(VLOOKUP(M14,Table2458[],6,FALSE))</f>
        <v>Medium/Clay I Arable</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str">
        <f>T16&amp;" I "&amp;(VLOOKUP(T14,Table2458[],6,FALSE))</f>
        <v>Medium/Clay I Grass</v>
      </c>
      <c r="T58" s="13" t="str">
        <f>U16&amp;" I "&amp;(VLOOKUP(U14,Table2458[],6,FALSE))</f>
        <v>Medium/Clay I Grass</v>
      </c>
      <c r="U58" s="13" t="str">
        <f>V16&amp;" I "&amp;(VLOOKUP(V14,Table2458[],6,FALSE))</f>
        <v>Medium/Clay I Grass</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6.7</v>
      </c>
      <c r="G59" s="76">
        <f>VLOOKUP(H$14,Table2458[],5,FALSE)</f>
        <v>6.7</v>
      </c>
      <c r="H59" s="76">
        <f>VLOOKUP(I$14,Table2458[],5,FALSE)</f>
        <v>6.7</v>
      </c>
      <c r="I59" s="76">
        <f>VLOOKUP(J$14,Table2458[],5,FALSE)</f>
        <v>6.7</v>
      </c>
      <c r="J59" s="76">
        <f>VLOOKUP(K$14,Table2458[],5,FALSE)</f>
        <v>6.7</v>
      </c>
      <c r="K59" s="76">
        <f>VLOOKUP(L$14,Table2458[],5,FALSE)</f>
        <v>6.7</v>
      </c>
      <c r="L59" s="76">
        <f>VLOOKUP(M$14,Table2458[],5,FALSE)</f>
        <v>6.7</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f>VLOOKUP(V$14,Table2458[],5,FALSE)</f>
        <v>6.2</v>
      </c>
    </row>
    <row r="60" spans="1:35" s="19" customFormat="1" ht="13" x14ac:dyDescent="0.3">
      <c r="A60" s="111" t="s">
        <v>4</v>
      </c>
      <c r="B60" s="76">
        <f>C10</f>
        <v>6.5</v>
      </c>
      <c r="C60" s="76">
        <f t="shared" ref="C60:U60" si="14">D10</f>
        <v>7.4</v>
      </c>
      <c r="D60" s="76">
        <f t="shared" si="14"/>
        <v>6.2</v>
      </c>
      <c r="E60" s="76">
        <f t="shared" si="14"/>
        <v>5.6</v>
      </c>
      <c r="F60" s="76">
        <f t="shared" si="14"/>
        <v>6.4</v>
      </c>
      <c r="G60" s="76">
        <f t="shared" si="14"/>
        <v>5.9</v>
      </c>
      <c r="H60" s="76">
        <f t="shared" si="14"/>
        <v>6.4</v>
      </c>
      <c r="I60" s="76">
        <f t="shared" si="14"/>
        <v>6.1</v>
      </c>
      <c r="J60" s="76">
        <f t="shared" si="14"/>
        <v>6.1</v>
      </c>
      <c r="K60" s="76">
        <f t="shared" si="14"/>
        <v>5.6</v>
      </c>
      <c r="L60" s="76">
        <f t="shared" si="14"/>
        <v>5.8</v>
      </c>
      <c r="M60" s="76">
        <f t="shared" si="14"/>
        <v>6.3</v>
      </c>
      <c r="N60" s="76">
        <f t="shared" si="14"/>
        <v>6.3</v>
      </c>
      <c r="O60" s="76">
        <f t="shared" si="14"/>
        <v>6</v>
      </c>
      <c r="P60" s="76">
        <f t="shared" si="14"/>
        <v>6</v>
      </c>
      <c r="Q60" s="76">
        <f t="shared" si="14"/>
        <v>6.4</v>
      </c>
      <c r="R60" s="76">
        <f t="shared" si="14"/>
        <v>6.2</v>
      </c>
      <c r="S60" s="76">
        <f t="shared" si="14"/>
        <v>6.1</v>
      </c>
      <c r="T60" s="76">
        <f t="shared" si="14"/>
        <v>5.6</v>
      </c>
      <c r="U60" s="76">
        <f t="shared" si="14"/>
        <v>6</v>
      </c>
    </row>
    <row r="61" spans="1:35" s="19" customFormat="1" ht="13" x14ac:dyDescent="0.3">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-7.2000000000000011</v>
      </c>
      <c r="D64" s="77">
        <f t="shared" si="17"/>
        <v>0</v>
      </c>
      <c r="E64" s="77">
        <f t="shared" si="17"/>
        <v>3.6000000000000032</v>
      </c>
      <c r="F64" s="77">
        <f t="shared" si="17"/>
        <v>2.3999999999999986</v>
      </c>
      <c r="G64" s="77">
        <f t="shared" si="17"/>
        <v>6.3999999999999986</v>
      </c>
      <c r="H64" s="77">
        <f t="shared" si="17"/>
        <v>2.3999999999999986</v>
      </c>
      <c r="I64" s="77">
        <f t="shared" si="17"/>
        <v>4.8000000000000043</v>
      </c>
      <c r="J64" s="77">
        <f t="shared" si="17"/>
        <v>4.8000000000000043</v>
      </c>
      <c r="K64" s="77">
        <f t="shared" si="17"/>
        <v>8.8000000000000043</v>
      </c>
      <c r="L64" s="77">
        <f t="shared" si="17"/>
        <v>7.2000000000000028</v>
      </c>
      <c r="M64" s="77">
        <f t="shared" si="17"/>
        <v>-0.59999999999999787</v>
      </c>
      <c r="N64" s="77">
        <f t="shared" si="17"/>
        <v>-0.59999999999999787</v>
      </c>
      <c r="O64" s="77">
        <f t="shared" si="17"/>
        <v>1.2000000000000011</v>
      </c>
      <c r="P64" s="77">
        <f t="shared" si="17"/>
        <v>1.2000000000000011</v>
      </c>
      <c r="Q64" s="77">
        <f t="shared" si="17"/>
        <v>-1.2000000000000011</v>
      </c>
      <c r="R64" s="77">
        <f t="shared" si="17"/>
        <v>0</v>
      </c>
      <c r="S64" s="77">
        <f t="shared" si="17"/>
        <v>0.6000000000000032</v>
      </c>
      <c r="T64" s="77">
        <f t="shared" si="17"/>
        <v>3.6000000000000032</v>
      </c>
      <c r="U64" s="77">
        <f t="shared" si="17"/>
        <v>1.2000000000000011</v>
      </c>
    </row>
    <row r="65" spans="1:21" s="19" customFormat="1" ht="52" x14ac:dyDescent="0.3">
      <c r="A65" s="112" t="s">
        <v>157</v>
      </c>
      <c r="B65" s="77">
        <f>B63-B64</f>
        <v>1.7999999999999989</v>
      </c>
      <c r="C65" s="77">
        <f t="shared" ref="C65:U65" si="18">C63-C64</f>
        <v>7.2000000000000011</v>
      </c>
      <c r="D65" s="77">
        <f t="shared" si="18"/>
        <v>0</v>
      </c>
      <c r="E65" s="77">
        <f t="shared" si="18"/>
        <v>-3.6000000000000032</v>
      </c>
      <c r="F65" s="77">
        <f t="shared" si="18"/>
        <v>-2.3999999999999986</v>
      </c>
      <c r="G65" s="77">
        <f t="shared" si="18"/>
        <v>-6.3999999999999986</v>
      </c>
      <c r="H65" s="77">
        <f t="shared" si="18"/>
        <v>-2.3999999999999986</v>
      </c>
      <c r="I65" s="77">
        <f t="shared" si="18"/>
        <v>-4.8000000000000043</v>
      </c>
      <c r="J65" s="77">
        <f t="shared" si="18"/>
        <v>-4.8000000000000043</v>
      </c>
      <c r="K65" s="77">
        <f t="shared" si="18"/>
        <v>-8.8000000000000043</v>
      </c>
      <c r="L65" s="77">
        <f t="shared" si="18"/>
        <v>-7.2000000000000028</v>
      </c>
      <c r="M65" s="77">
        <f t="shared" si="18"/>
        <v>0.59999999999999787</v>
      </c>
      <c r="N65" s="77">
        <f t="shared" si="18"/>
        <v>0.59999999999999787</v>
      </c>
      <c r="O65" s="77">
        <f t="shared" si="18"/>
        <v>-1.2000000000000011</v>
      </c>
      <c r="P65" s="77">
        <f t="shared" si="18"/>
        <v>-1.2000000000000011</v>
      </c>
      <c r="Q65" s="77">
        <f t="shared" si="18"/>
        <v>1.2000000000000011</v>
      </c>
      <c r="R65" s="77">
        <f t="shared" si="18"/>
        <v>0</v>
      </c>
      <c r="S65" s="77">
        <f t="shared" si="18"/>
        <v>-0.6000000000000032</v>
      </c>
      <c r="T65" s="77">
        <f t="shared" si="18"/>
        <v>-3.6000000000000032</v>
      </c>
      <c r="U65" s="77">
        <f t="shared" si="18"/>
        <v>-1.2000000000000011</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OVER</v>
      </c>
      <c r="S66" s="78" t="str">
        <f t="shared" si="19"/>
        <v>UNDER</v>
      </c>
      <c r="T66" s="78" t="str">
        <f t="shared" si="19"/>
        <v>UNDER</v>
      </c>
      <c r="U66" s="78" t="str">
        <f t="shared" si="19"/>
        <v>UNDER</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PAN-024612</v>
      </c>
      <c r="D1" s="141"/>
      <c r="E1" s="93" t="s">
        <v>45</v>
      </c>
      <c r="F1" s="39">
        <f>'Field data and Waste 1'!F1</f>
        <v>42.1</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FB3606GC</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Agrispread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Dyke Farm, Padeswood Lake Road, Padeswood, Flintshire, CH7 4HZ</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16</v>
      </c>
      <c r="R8" s="60">
        <f>'Field data and Waste 1'!R8</f>
        <v>17</v>
      </c>
      <c r="S8" s="60">
        <f>'Field data and Waste 1'!S8</f>
        <v>18</v>
      </c>
      <c r="T8" s="60">
        <f>'Field data and Waste 1'!T8</f>
        <v>19</v>
      </c>
      <c r="U8" s="60">
        <f>'Field data and Waste 1'!U8</f>
        <v>20</v>
      </c>
      <c r="V8" s="60">
        <f>'Field data and Waste 1'!V8</f>
        <v>21</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f>'Field data and Waste 1'!G9</f>
        <v>1</v>
      </c>
      <c r="H9" s="60">
        <f>'Field data and Waste 1'!H9</f>
        <v>1</v>
      </c>
      <c r="I9" s="60">
        <f>'Field data and Waste 1'!I9</f>
        <v>1</v>
      </c>
      <c r="J9" s="60">
        <f>'Field data and Waste 1'!J9</f>
        <v>1</v>
      </c>
      <c r="K9" s="60">
        <f>'Field data and Waste 1'!K9</f>
        <v>1</v>
      </c>
      <c r="L9" s="60">
        <f>'Field data and Waste 1'!L9</f>
        <v>1</v>
      </c>
      <c r="M9" s="60">
        <f>'Field data and Waste 1'!M9</f>
        <v>1</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6.5</v>
      </c>
      <c r="D10" s="60">
        <f>'Field data and Waste 1'!D10</f>
        <v>7.4</v>
      </c>
      <c r="E10" s="60">
        <f>'Field data and Waste 1'!E10</f>
        <v>6.2</v>
      </c>
      <c r="F10" s="60">
        <f>'Field data and Waste 1'!F10</f>
        <v>5.6</v>
      </c>
      <c r="G10" s="60">
        <f>'Field data and Waste 1'!G10</f>
        <v>6.4</v>
      </c>
      <c r="H10" s="60">
        <f>'Field data and Waste 1'!H10</f>
        <v>5.9</v>
      </c>
      <c r="I10" s="60">
        <f>'Field data and Waste 1'!I10</f>
        <v>6.4</v>
      </c>
      <c r="J10" s="60">
        <f>'Field data and Waste 1'!J10</f>
        <v>6.1</v>
      </c>
      <c r="K10" s="60">
        <f>'Field data and Waste 1'!K10</f>
        <v>6.1</v>
      </c>
      <c r="L10" s="60">
        <f>'Field data and Waste 1'!L10</f>
        <v>5.6</v>
      </c>
      <c r="M10" s="60">
        <f>'Field data and Waste 1'!M10</f>
        <v>5.8</v>
      </c>
      <c r="N10" s="60">
        <f>'Field data and Waste 1'!N10</f>
        <v>6.3</v>
      </c>
      <c r="O10" s="60">
        <f>'Field data and Waste 1'!O10</f>
        <v>6.3</v>
      </c>
      <c r="P10" s="60">
        <f>'Field data and Waste 1'!P10</f>
        <v>6</v>
      </c>
      <c r="Q10" s="60">
        <f>'Field data and Waste 1'!Q10</f>
        <v>6</v>
      </c>
      <c r="R10" s="60">
        <f>'Field data and Waste 1'!R10</f>
        <v>6.4</v>
      </c>
      <c r="S10" s="60">
        <f>'Field data and Waste 1'!S10</f>
        <v>6.2</v>
      </c>
      <c r="T10" s="60">
        <f>'Field data and Waste 1'!T10</f>
        <v>6.1</v>
      </c>
      <c r="U10" s="60">
        <f>'Field data and Waste 1'!U10</f>
        <v>5.6</v>
      </c>
      <c r="V10" s="60">
        <f>'Field data and Waste 1'!V10</f>
        <v>6</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3</v>
      </c>
      <c r="E11" s="60">
        <f>'Field data and Waste 1'!E11</f>
        <v>0</v>
      </c>
      <c r="F11" s="60">
        <f>'Field data and Waste 1'!F11</f>
        <v>3</v>
      </c>
      <c r="G11" s="60">
        <f>'Field data and Waste 1'!G11</f>
        <v>2</v>
      </c>
      <c r="H11" s="60">
        <f>'Field data and Waste 1'!H11</f>
        <v>2</v>
      </c>
      <c r="I11" s="60">
        <f>'Field data and Waste 1'!I11</f>
        <v>3</v>
      </c>
      <c r="J11" s="60">
        <f>'Field data and Waste 1'!J11</f>
        <v>3</v>
      </c>
      <c r="K11" s="60">
        <f>'Field data and Waste 1'!K11</f>
        <v>2</v>
      </c>
      <c r="L11" s="60">
        <f>'Field data and Waste 1'!L11</f>
        <v>2</v>
      </c>
      <c r="M11" s="60">
        <f>'Field data and Waste 1'!M11</f>
        <v>2</v>
      </c>
      <c r="N11" s="60">
        <f>'Field data and Waste 1'!N11</f>
        <v>2</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3</v>
      </c>
      <c r="E12" s="60">
        <f>'Field data and Waste 1'!E12</f>
        <v>1</v>
      </c>
      <c r="F12" s="60">
        <f>'Field data and Waste 1'!F12</f>
        <v>2</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1</v>
      </c>
      <c r="O12" s="60">
        <f>'Field data and Waste 1'!O12</f>
        <v>0</v>
      </c>
      <c r="P12" s="60">
        <f>'Field data and Waste 1'!P12</f>
        <v>0</v>
      </c>
      <c r="Q12" s="60">
        <f>'Field data and Waste 1'!Q12</f>
        <v>0</v>
      </c>
      <c r="R12" s="60">
        <f>'Field data and Waste 1'!R12</f>
        <v>0</v>
      </c>
      <c r="S12" s="60">
        <f>'Field data and Waste 1'!S12</f>
        <v>1</v>
      </c>
      <c r="T12" s="60">
        <f>'Field data and Waste 1'!T12</f>
        <v>0</v>
      </c>
      <c r="U12" s="60">
        <f>'Field data and Waste 1'!U12</f>
        <v>0</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2</v>
      </c>
      <c r="L13" s="60">
        <f>'Field data and Waste 1'!L13</f>
        <v>2</v>
      </c>
      <c r="M13" s="60">
        <f>'Field data and Waste 1'!M13</f>
        <v>2</v>
      </c>
      <c r="N13" s="60">
        <f>'Field data and Waste 1'!N13</f>
        <v>3</v>
      </c>
      <c r="O13" s="60">
        <f>'Field data and Waste 1'!O13</f>
        <v>2</v>
      </c>
      <c r="P13" s="60">
        <f>'Field data and Waste 1'!P13</f>
        <v>3</v>
      </c>
      <c r="Q13" s="60">
        <f>'Field data and Waste 1'!Q13</f>
        <v>2</v>
      </c>
      <c r="R13" s="60">
        <f>'Field data and Waste 1'!R13</f>
        <v>2</v>
      </c>
      <c r="S13" s="60">
        <f>'Field data and Waste 1'!S13</f>
        <v>2</v>
      </c>
      <c r="T13" s="60">
        <f>'Field data and Waste 1'!T13</f>
        <v>2</v>
      </c>
      <c r="U13" s="60">
        <f>'Field data and Waste 1'!U13</f>
        <v>2</v>
      </c>
      <c r="V13" s="60">
        <f>'Field data and Waste 1'!V13</f>
        <v>3</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Maize- Silage (30% DM)</v>
      </c>
      <c r="K14" s="102" t="str">
        <f>'Field data and Waste 1'!K14</f>
        <v>Maize- Silage (30% DM)</v>
      </c>
      <c r="L14" s="102" t="str">
        <f>'Field data and Waste 1'!L14</f>
        <v>Maize- Silage (30% DM)</v>
      </c>
      <c r="M14" s="102" t="str">
        <f>'Field data and Waste 1'!M14</f>
        <v>Maize- Silage (30% DM)</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40</v>
      </c>
      <c r="K15" s="60">
        <f>'Field data and Waste 1'!K15</f>
        <v>40</v>
      </c>
      <c r="L15" s="60">
        <f>'Field data and Waste 1'!L15</f>
        <v>40</v>
      </c>
      <c r="M15" s="60">
        <f>'Field data and Waste 1'!M15</f>
        <v>40</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-56</v>
      </c>
      <c r="K19" s="16">
        <f t="shared" si="1"/>
        <v>-56</v>
      </c>
      <c r="L19" s="16">
        <f t="shared" si="1"/>
        <v>-56</v>
      </c>
      <c r="M19" s="16">
        <f t="shared" si="1"/>
        <v>-56</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-176</v>
      </c>
      <c r="H23" s="16">
        <f t="shared" si="3"/>
        <v>-176</v>
      </c>
      <c r="I23" s="16">
        <f t="shared" si="3"/>
        <v>-176</v>
      </c>
      <c r="J23" s="16">
        <f t="shared" si="3"/>
        <v>-176</v>
      </c>
      <c r="K23" s="16">
        <f t="shared" si="3"/>
        <v>-176</v>
      </c>
      <c r="L23" s="16">
        <f t="shared" si="3"/>
        <v>-176</v>
      </c>
      <c r="M23" s="16">
        <f t="shared" si="3"/>
        <v>-176</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21</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21</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Arable</v>
      </c>
      <c r="G58" s="13" t="str">
        <f>H16&amp;" I "&amp;(VLOOKUP(H14,Table24581113[],6,FALSE))</f>
        <v>Medium/Clay I Arable</v>
      </c>
      <c r="H58" s="13" t="str">
        <f>I16&amp;" I "&amp;(VLOOKUP(I14,Table24581113[],6,FALSE))</f>
        <v>Medium/Clay I Arable</v>
      </c>
      <c r="I58" s="13" t="str">
        <f>J16&amp;" I "&amp;(VLOOKUP(J14,Table24581113[],6,FALSE))</f>
        <v>Medium/Clay I Arable</v>
      </c>
      <c r="J58" s="13" t="str">
        <f>K16&amp;" I "&amp;(VLOOKUP(K14,Table24581113[],6,FALSE))</f>
        <v>Medium/Clay I Arable</v>
      </c>
      <c r="K58" s="13" t="str">
        <f>L16&amp;" I "&amp;(VLOOKUP(L14,Table24581113[],6,FALSE))</f>
        <v>Medium/Clay I Arable</v>
      </c>
      <c r="L58" s="13" t="str">
        <f>M16&amp;" I "&amp;(VLOOKUP(M14,Table24581113[],6,FALSE))</f>
        <v>Medium/Clay I Arable</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str">
        <f>T16&amp;" I "&amp;(VLOOKUP(T14,Table24581113[],6,FALSE))</f>
        <v>Medium/Clay I Grass</v>
      </c>
      <c r="T58" s="13" t="str">
        <f>U16&amp;" I "&amp;(VLOOKUP(U14,Table24581113[],6,FALSE))</f>
        <v>Medium/Clay I Grass</v>
      </c>
      <c r="U58" s="13" t="str">
        <f>V16&amp;" I "&amp;(VLOOKUP(V14,Table24581113[],6,FALSE))</f>
        <v>Medium/Clay I Grass</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6.7</v>
      </c>
      <c r="G59" s="76">
        <f>VLOOKUP(H$14,Table24581113[],5,FALSE)</f>
        <v>6.7</v>
      </c>
      <c r="H59" s="76">
        <f>VLOOKUP(I$14,Table24581113[],5,FALSE)</f>
        <v>6.7</v>
      </c>
      <c r="I59" s="76">
        <f>VLOOKUP(J$14,Table24581113[],5,FALSE)</f>
        <v>6.7</v>
      </c>
      <c r="J59" s="76">
        <f>VLOOKUP(K$14,Table24581113[],5,FALSE)</f>
        <v>6.7</v>
      </c>
      <c r="K59" s="76">
        <f>VLOOKUP(L$14,Table24581113[],5,FALSE)</f>
        <v>6.7</v>
      </c>
      <c r="L59" s="76">
        <f>VLOOKUP(M$14,Table24581113[],5,FALSE)</f>
        <v>6.7</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f>VLOOKUP(V$14,Table24581113[],5,FALSE)</f>
        <v>6.2</v>
      </c>
    </row>
    <row r="60" spans="1:35" s="19" customFormat="1" ht="13" x14ac:dyDescent="0.3">
      <c r="A60" s="111" t="s">
        <v>4</v>
      </c>
      <c r="B60" s="76">
        <f>C10</f>
        <v>6.5</v>
      </c>
      <c r="C60" s="76">
        <f t="shared" ref="C60:U60" si="14">D10</f>
        <v>7.4</v>
      </c>
      <c r="D60" s="76">
        <f t="shared" si="14"/>
        <v>6.2</v>
      </c>
      <c r="E60" s="76">
        <f t="shared" si="14"/>
        <v>5.6</v>
      </c>
      <c r="F60" s="76">
        <f t="shared" si="14"/>
        <v>6.4</v>
      </c>
      <c r="G60" s="76">
        <f t="shared" si="14"/>
        <v>5.9</v>
      </c>
      <c r="H60" s="76">
        <f t="shared" si="14"/>
        <v>6.4</v>
      </c>
      <c r="I60" s="76">
        <f t="shared" si="14"/>
        <v>6.1</v>
      </c>
      <c r="J60" s="76">
        <f t="shared" si="14"/>
        <v>6.1</v>
      </c>
      <c r="K60" s="76">
        <f t="shared" si="14"/>
        <v>5.6</v>
      </c>
      <c r="L60" s="76">
        <f t="shared" si="14"/>
        <v>5.8</v>
      </c>
      <c r="M60" s="76">
        <f t="shared" si="14"/>
        <v>6.3</v>
      </c>
      <c r="N60" s="76">
        <f t="shared" si="14"/>
        <v>6.3</v>
      </c>
      <c r="O60" s="76">
        <f t="shared" si="14"/>
        <v>6</v>
      </c>
      <c r="P60" s="76">
        <f t="shared" si="14"/>
        <v>6</v>
      </c>
      <c r="Q60" s="76">
        <f t="shared" si="14"/>
        <v>6.4</v>
      </c>
      <c r="R60" s="76">
        <f t="shared" si="14"/>
        <v>6.2</v>
      </c>
      <c r="S60" s="76">
        <f t="shared" si="14"/>
        <v>6.1</v>
      </c>
      <c r="T60" s="76">
        <f t="shared" si="14"/>
        <v>5.6</v>
      </c>
      <c r="U60" s="76">
        <f t="shared" si="14"/>
        <v>6</v>
      </c>
    </row>
    <row r="61" spans="1:35" s="19" customFormat="1" ht="13" x14ac:dyDescent="0.3">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-7.2000000000000011</v>
      </c>
      <c r="D64" s="77">
        <f t="shared" si="17"/>
        <v>0</v>
      </c>
      <c r="E64" s="77">
        <f t="shared" si="17"/>
        <v>3.6000000000000032</v>
      </c>
      <c r="F64" s="77">
        <f t="shared" si="17"/>
        <v>2.3999999999999986</v>
      </c>
      <c r="G64" s="77">
        <f t="shared" si="17"/>
        <v>6.3999999999999986</v>
      </c>
      <c r="H64" s="77">
        <f t="shared" si="17"/>
        <v>2.3999999999999986</v>
      </c>
      <c r="I64" s="77">
        <f t="shared" si="17"/>
        <v>4.8000000000000043</v>
      </c>
      <c r="J64" s="77">
        <f t="shared" si="17"/>
        <v>4.8000000000000043</v>
      </c>
      <c r="K64" s="77">
        <f t="shared" si="17"/>
        <v>8.8000000000000043</v>
      </c>
      <c r="L64" s="77">
        <f t="shared" si="17"/>
        <v>7.2000000000000028</v>
      </c>
      <c r="M64" s="77">
        <f t="shared" si="17"/>
        <v>-0.59999999999999787</v>
      </c>
      <c r="N64" s="77">
        <f t="shared" si="17"/>
        <v>-0.59999999999999787</v>
      </c>
      <c r="O64" s="77">
        <f t="shared" si="17"/>
        <v>1.2000000000000011</v>
      </c>
      <c r="P64" s="77">
        <f t="shared" si="17"/>
        <v>1.2000000000000011</v>
      </c>
      <c r="Q64" s="77">
        <f t="shared" si="17"/>
        <v>-1.2000000000000011</v>
      </c>
      <c r="R64" s="77">
        <f t="shared" si="17"/>
        <v>0</v>
      </c>
      <c r="S64" s="77">
        <f t="shared" si="17"/>
        <v>0.6000000000000032</v>
      </c>
      <c r="T64" s="77">
        <f t="shared" si="17"/>
        <v>3.6000000000000032</v>
      </c>
      <c r="U64" s="77">
        <f t="shared" si="17"/>
        <v>1.2000000000000011</v>
      </c>
    </row>
    <row r="65" spans="1:21" s="19" customFormat="1" ht="52" x14ac:dyDescent="0.3">
      <c r="A65" s="112" t="s">
        <v>157</v>
      </c>
      <c r="B65" s="77">
        <f>B63-B64</f>
        <v>1.7999999999999989</v>
      </c>
      <c r="C65" s="77">
        <f t="shared" ref="C65:U65" si="18">C63-C64</f>
        <v>7.2000000000000011</v>
      </c>
      <c r="D65" s="77">
        <f t="shared" si="18"/>
        <v>0</v>
      </c>
      <c r="E65" s="77">
        <f t="shared" si="18"/>
        <v>-3.6000000000000032</v>
      </c>
      <c r="F65" s="77">
        <f t="shared" si="18"/>
        <v>-2.3999999999999986</v>
      </c>
      <c r="G65" s="77">
        <f t="shared" si="18"/>
        <v>-6.3999999999999986</v>
      </c>
      <c r="H65" s="77">
        <f t="shared" si="18"/>
        <v>-2.3999999999999986</v>
      </c>
      <c r="I65" s="77">
        <f t="shared" si="18"/>
        <v>-4.8000000000000043</v>
      </c>
      <c r="J65" s="77">
        <f t="shared" si="18"/>
        <v>-4.8000000000000043</v>
      </c>
      <c r="K65" s="77">
        <f t="shared" si="18"/>
        <v>-8.8000000000000043</v>
      </c>
      <c r="L65" s="77">
        <f t="shared" si="18"/>
        <v>-7.2000000000000028</v>
      </c>
      <c r="M65" s="77">
        <f t="shared" si="18"/>
        <v>0.59999999999999787</v>
      </c>
      <c r="N65" s="77">
        <f t="shared" si="18"/>
        <v>0.59999999999999787</v>
      </c>
      <c r="O65" s="77">
        <f t="shared" si="18"/>
        <v>-1.2000000000000011</v>
      </c>
      <c r="P65" s="77">
        <f t="shared" si="18"/>
        <v>-1.2000000000000011</v>
      </c>
      <c r="Q65" s="77">
        <f t="shared" si="18"/>
        <v>1.2000000000000011</v>
      </c>
      <c r="R65" s="77">
        <f t="shared" si="18"/>
        <v>0</v>
      </c>
      <c r="S65" s="77">
        <f t="shared" si="18"/>
        <v>-0.6000000000000032</v>
      </c>
      <c r="T65" s="77">
        <f t="shared" si="18"/>
        <v>-3.6000000000000032</v>
      </c>
      <c r="U65" s="77">
        <f t="shared" si="18"/>
        <v>-1.2000000000000011</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OVER</v>
      </c>
      <c r="S66" s="78" t="str">
        <f t="shared" si="19"/>
        <v>UNDER</v>
      </c>
      <c r="T66" s="78" t="str">
        <f t="shared" si="19"/>
        <v>UNDER</v>
      </c>
      <c r="U66" s="78" t="str">
        <f t="shared" si="19"/>
        <v>UNDER</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PAN-024612</v>
      </c>
      <c r="D1" s="141"/>
      <c r="E1" s="93" t="s">
        <v>45</v>
      </c>
      <c r="F1" s="39">
        <f>'Field data and Waste 1'!F1</f>
        <v>42.1</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FB3606GC</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Agrispread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Dyke Farm, Padeswood Lake Road, Padeswood, Flintshire, CH7 4HZ</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16</v>
      </c>
      <c r="R8" s="60">
        <f>'Field data and Waste 1'!R8</f>
        <v>17</v>
      </c>
      <c r="S8" s="60">
        <f>'Field data and Waste 1'!S8</f>
        <v>18</v>
      </c>
      <c r="T8" s="60">
        <f>'Field data and Waste 1'!T8</f>
        <v>19</v>
      </c>
      <c r="U8" s="60">
        <f>'Field data and Waste 1'!U8</f>
        <v>20</v>
      </c>
      <c r="V8" s="60">
        <f>'Field data and Waste 1'!V8</f>
        <v>21</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f>'Field data and Waste 1'!G9</f>
        <v>1</v>
      </c>
      <c r="H9" s="60">
        <f>'Field data and Waste 1'!H9</f>
        <v>1</v>
      </c>
      <c r="I9" s="60">
        <f>'Field data and Waste 1'!I9</f>
        <v>1</v>
      </c>
      <c r="J9" s="60">
        <f>'Field data and Waste 1'!J9</f>
        <v>1</v>
      </c>
      <c r="K9" s="60">
        <f>'Field data and Waste 1'!K9</f>
        <v>1</v>
      </c>
      <c r="L9" s="60">
        <f>'Field data and Waste 1'!L9</f>
        <v>1</v>
      </c>
      <c r="M9" s="60">
        <f>'Field data and Waste 1'!M9</f>
        <v>1</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6.5</v>
      </c>
      <c r="D10" s="60">
        <f>'Field data and Waste 1'!D10</f>
        <v>7.4</v>
      </c>
      <c r="E10" s="60">
        <f>'Field data and Waste 1'!E10</f>
        <v>6.2</v>
      </c>
      <c r="F10" s="60">
        <f>'Field data and Waste 1'!F10</f>
        <v>5.6</v>
      </c>
      <c r="G10" s="60">
        <f>'Field data and Waste 1'!G10</f>
        <v>6.4</v>
      </c>
      <c r="H10" s="60">
        <f>'Field data and Waste 1'!H10</f>
        <v>5.9</v>
      </c>
      <c r="I10" s="60">
        <f>'Field data and Waste 1'!I10</f>
        <v>6.4</v>
      </c>
      <c r="J10" s="60">
        <f>'Field data and Waste 1'!J10</f>
        <v>6.1</v>
      </c>
      <c r="K10" s="60">
        <f>'Field data and Waste 1'!K10</f>
        <v>6.1</v>
      </c>
      <c r="L10" s="60">
        <f>'Field data and Waste 1'!L10</f>
        <v>5.6</v>
      </c>
      <c r="M10" s="60">
        <f>'Field data and Waste 1'!M10</f>
        <v>5.8</v>
      </c>
      <c r="N10" s="60">
        <f>'Field data and Waste 1'!N10</f>
        <v>6.3</v>
      </c>
      <c r="O10" s="60">
        <f>'Field data and Waste 1'!O10</f>
        <v>6.3</v>
      </c>
      <c r="P10" s="60">
        <f>'Field data and Waste 1'!P10</f>
        <v>6</v>
      </c>
      <c r="Q10" s="60">
        <f>'Field data and Waste 1'!Q10</f>
        <v>6</v>
      </c>
      <c r="R10" s="60">
        <f>'Field data and Waste 1'!R10</f>
        <v>6.4</v>
      </c>
      <c r="S10" s="60">
        <f>'Field data and Waste 1'!S10</f>
        <v>6.2</v>
      </c>
      <c r="T10" s="60">
        <f>'Field data and Waste 1'!T10</f>
        <v>6.1</v>
      </c>
      <c r="U10" s="60">
        <f>'Field data and Waste 1'!U10</f>
        <v>5.6</v>
      </c>
      <c r="V10" s="60">
        <f>'Field data and Waste 1'!V10</f>
        <v>6</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3</v>
      </c>
      <c r="E11" s="60">
        <f>'Field data and Waste 1'!E11</f>
        <v>0</v>
      </c>
      <c r="F11" s="60">
        <f>'Field data and Waste 1'!F11</f>
        <v>3</v>
      </c>
      <c r="G11" s="60">
        <f>'Field data and Waste 1'!G11</f>
        <v>2</v>
      </c>
      <c r="H11" s="60">
        <f>'Field data and Waste 1'!H11</f>
        <v>2</v>
      </c>
      <c r="I11" s="60">
        <f>'Field data and Waste 1'!I11</f>
        <v>3</v>
      </c>
      <c r="J11" s="60">
        <f>'Field data and Waste 1'!J11</f>
        <v>3</v>
      </c>
      <c r="K11" s="60">
        <f>'Field data and Waste 1'!K11</f>
        <v>2</v>
      </c>
      <c r="L11" s="60">
        <f>'Field data and Waste 1'!L11</f>
        <v>2</v>
      </c>
      <c r="M11" s="60">
        <f>'Field data and Waste 1'!M11</f>
        <v>2</v>
      </c>
      <c r="N11" s="60">
        <f>'Field data and Waste 1'!N11</f>
        <v>2</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3</v>
      </c>
      <c r="E12" s="60">
        <f>'Field data and Waste 1'!E12</f>
        <v>1</v>
      </c>
      <c r="F12" s="60">
        <f>'Field data and Waste 1'!F12</f>
        <v>2</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1</v>
      </c>
      <c r="O12" s="60">
        <f>'Field data and Waste 1'!O12</f>
        <v>0</v>
      </c>
      <c r="P12" s="60">
        <f>'Field data and Waste 1'!P12</f>
        <v>0</v>
      </c>
      <c r="Q12" s="60">
        <f>'Field data and Waste 1'!Q12</f>
        <v>0</v>
      </c>
      <c r="R12" s="60">
        <f>'Field data and Waste 1'!R12</f>
        <v>0</v>
      </c>
      <c r="S12" s="60">
        <f>'Field data and Waste 1'!S12</f>
        <v>1</v>
      </c>
      <c r="T12" s="60">
        <f>'Field data and Waste 1'!T12</f>
        <v>0</v>
      </c>
      <c r="U12" s="60">
        <f>'Field data and Waste 1'!U12</f>
        <v>0</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2</v>
      </c>
      <c r="L13" s="60">
        <f>'Field data and Waste 1'!L13</f>
        <v>2</v>
      </c>
      <c r="M13" s="60">
        <f>'Field data and Waste 1'!M13</f>
        <v>2</v>
      </c>
      <c r="N13" s="60">
        <f>'Field data and Waste 1'!N13</f>
        <v>3</v>
      </c>
      <c r="O13" s="60">
        <f>'Field data and Waste 1'!O13</f>
        <v>2</v>
      </c>
      <c r="P13" s="60">
        <f>'Field data and Waste 1'!P13</f>
        <v>3</v>
      </c>
      <c r="Q13" s="60">
        <f>'Field data and Waste 1'!Q13</f>
        <v>2</v>
      </c>
      <c r="R13" s="60">
        <f>'Field data and Waste 1'!R13</f>
        <v>2</v>
      </c>
      <c r="S13" s="60">
        <f>'Field data and Waste 1'!S13</f>
        <v>2</v>
      </c>
      <c r="T13" s="60">
        <f>'Field data and Waste 1'!T13</f>
        <v>2</v>
      </c>
      <c r="U13" s="60">
        <f>'Field data and Waste 1'!U13</f>
        <v>2</v>
      </c>
      <c r="V13" s="60">
        <f>'Field data and Waste 1'!V13</f>
        <v>3</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Maize- Silage (30% DM)</v>
      </c>
      <c r="K14" s="102" t="str">
        <f>'Field data and Waste 1'!K14</f>
        <v>Maize- Silage (30% DM)</v>
      </c>
      <c r="L14" s="102" t="str">
        <f>'Field data and Waste 1'!L14</f>
        <v>Maize- Silage (30% DM)</v>
      </c>
      <c r="M14" s="102" t="str">
        <f>'Field data and Waste 1'!M14</f>
        <v>Maize- Silage (30% DM)</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40</v>
      </c>
      <c r="K15" s="60">
        <f>'Field data and Waste 1'!K15</f>
        <v>40</v>
      </c>
      <c r="L15" s="60">
        <f>'Field data and Waste 1'!L15</f>
        <v>40</v>
      </c>
      <c r="M15" s="60">
        <f>'Field data and Waste 1'!M15</f>
        <v>40</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-56</v>
      </c>
      <c r="K19" s="16">
        <f t="shared" si="1"/>
        <v>-56</v>
      </c>
      <c r="L19" s="16">
        <f t="shared" si="1"/>
        <v>-56</v>
      </c>
      <c r="M19" s="16">
        <f t="shared" si="1"/>
        <v>-56</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-176</v>
      </c>
      <c r="H23" s="16">
        <f t="shared" si="3"/>
        <v>-176</v>
      </c>
      <c r="I23" s="16">
        <f t="shared" si="3"/>
        <v>-176</v>
      </c>
      <c r="J23" s="16">
        <f t="shared" si="3"/>
        <v>-176</v>
      </c>
      <c r="K23" s="16">
        <f t="shared" si="3"/>
        <v>-176</v>
      </c>
      <c r="L23" s="16">
        <f t="shared" si="3"/>
        <v>-176</v>
      </c>
      <c r="M23" s="16">
        <f t="shared" si="3"/>
        <v>-176</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21</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21</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Arable</v>
      </c>
      <c r="G58" s="13" t="str">
        <f>H16&amp;" I "&amp;(VLOOKUP(H14,Table24567[],6,FALSE))</f>
        <v>Medium/Clay I Arable</v>
      </c>
      <c r="H58" s="13" t="str">
        <f>I16&amp;" I "&amp;(VLOOKUP(I14,Table24567[],6,FALSE))</f>
        <v>Medium/Clay I Arable</v>
      </c>
      <c r="I58" s="13" t="str">
        <f>J16&amp;" I "&amp;(VLOOKUP(J14,Table24567[],6,FALSE))</f>
        <v>Medium/Clay I Arable</v>
      </c>
      <c r="J58" s="13" t="str">
        <f>K16&amp;" I "&amp;(VLOOKUP(K14,Table24567[],6,FALSE))</f>
        <v>Medium/Clay I Arable</v>
      </c>
      <c r="K58" s="13" t="str">
        <f>L16&amp;" I "&amp;(VLOOKUP(L14,Table24567[],6,FALSE))</f>
        <v>Medium/Clay I Arable</v>
      </c>
      <c r="L58" s="13" t="str">
        <f>M16&amp;" I "&amp;(VLOOKUP(M14,Table24567[],6,FALSE))</f>
        <v>Medium/Clay I Arable</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str">
        <f>S16&amp;" I "&amp;(VLOOKUP(S14,Table24567[],6,FALSE))</f>
        <v>Medium/Clay I Grass</v>
      </c>
      <c r="S58" s="13" t="str">
        <f>T16&amp;" I "&amp;(VLOOKUP(T14,Table24567[],6,FALSE))</f>
        <v>Medium/Clay I Grass</v>
      </c>
      <c r="T58" s="13" t="str">
        <f>U16&amp;" I "&amp;(VLOOKUP(U14,Table24567[],6,FALSE))</f>
        <v>Medium/Clay I Grass</v>
      </c>
      <c r="U58" s="13" t="str">
        <f>V16&amp;" I "&amp;(VLOOKUP(V14,Table24567[],6,FALSE))</f>
        <v>Medium/Clay I Grass</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6.7</v>
      </c>
      <c r="G59" s="76">
        <f>VLOOKUP(H$14,Table24567[],5,FALSE)</f>
        <v>6.7</v>
      </c>
      <c r="H59" s="76">
        <f>VLOOKUP(I$14,Table24567[],5,FALSE)</f>
        <v>6.7</v>
      </c>
      <c r="I59" s="76">
        <f>VLOOKUP(J$14,Table24567[],5,FALSE)</f>
        <v>6.7</v>
      </c>
      <c r="J59" s="76">
        <f>VLOOKUP(K$14,Table24567[],5,FALSE)</f>
        <v>6.7</v>
      </c>
      <c r="K59" s="76">
        <f>VLOOKUP(L$14,Table24567[],5,FALSE)</f>
        <v>6.7</v>
      </c>
      <c r="L59" s="76">
        <f>VLOOKUP(M$14,Table24567[],5,FALSE)</f>
        <v>6.7</v>
      </c>
      <c r="M59" s="76">
        <f>VLOOKUP(N$14,Table24567[],5,FALSE)</f>
        <v>6.2</v>
      </c>
      <c r="N59" s="76">
        <f>VLOOKUP(O$14,Table24567[],5,FALSE)</f>
        <v>6.2</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f>VLOOKUP(V$14,Table24567[],5,FALSE)</f>
        <v>6.2</v>
      </c>
    </row>
    <row r="60" spans="1:35" s="19" customFormat="1" ht="13" x14ac:dyDescent="0.3">
      <c r="A60" s="111" t="s">
        <v>4</v>
      </c>
      <c r="B60" s="76">
        <f>C10</f>
        <v>6.5</v>
      </c>
      <c r="C60" s="76">
        <f t="shared" ref="C60:U60" si="14">D10</f>
        <v>7.4</v>
      </c>
      <c r="D60" s="76">
        <f t="shared" si="14"/>
        <v>6.2</v>
      </c>
      <c r="E60" s="76">
        <f t="shared" si="14"/>
        <v>5.6</v>
      </c>
      <c r="F60" s="76">
        <f t="shared" si="14"/>
        <v>6.4</v>
      </c>
      <c r="G60" s="76">
        <f t="shared" si="14"/>
        <v>5.9</v>
      </c>
      <c r="H60" s="76">
        <f t="shared" si="14"/>
        <v>6.4</v>
      </c>
      <c r="I60" s="76">
        <f t="shared" si="14"/>
        <v>6.1</v>
      </c>
      <c r="J60" s="76">
        <f t="shared" si="14"/>
        <v>6.1</v>
      </c>
      <c r="K60" s="76">
        <f t="shared" si="14"/>
        <v>5.6</v>
      </c>
      <c r="L60" s="76">
        <f t="shared" si="14"/>
        <v>5.8</v>
      </c>
      <c r="M60" s="76">
        <f t="shared" si="14"/>
        <v>6.3</v>
      </c>
      <c r="N60" s="76">
        <f t="shared" si="14"/>
        <v>6.3</v>
      </c>
      <c r="O60" s="76">
        <f t="shared" si="14"/>
        <v>6</v>
      </c>
      <c r="P60" s="76">
        <f t="shared" si="14"/>
        <v>6</v>
      </c>
      <c r="Q60" s="76">
        <f t="shared" si="14"/>
        <v>6.4</v>
      </c>
      <c r="R60" s="76">
        <f t="shared" si="14"/>
        <v>6.2</v>
      </c>
      <c r="S60" s="76">
        <f t="shared" si="14"/>
        <v>6.1</v>
      </c>
      <c r="T60" s="76">
        <f t="shared" si="14"/>
        <v>5.6</v>
      </c>
      <c r="U60" s="76">
        <f t="shared" si="14"/>
        <v>6</v>
      </c>
    </row>
    <row r="61" spans="1:35" s="19" customFormat="1" ht="13" x14ac:dyDescent="0.3">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-7.2000000000000011</v>
      </c>
      <c r="D64" s="77">
        <f t="shared" si="17"/>
        <v>0</v>
      </c>
      <c r="E64" s="77">
        <f t="shared" si="17"/>
        <v>3.6000000000000032</v>
      </c>
      <c r="F64" s="77">
        <f t="shared" si="17"/>
        <v>2.3999999999999986</v>
      </c>
      <c r="G64" s="77">
        <f t="shared" si="17"/>
        <v>6.3999999999999986</v>
      </c>
      <c r="H64" s="77">
        <f t="shared" si="17"/>
        <v>2.3999999999999986</v>
      </c>
      <c r="I64" s="77">
        <f t="shared" si="17"/>
        <v>4.8000000000000043</v>
      </c>
      <c r="J64" s="77">
        <f t="shared" si="17"/>
        <v>4.8000000000000043</v>
      </c>
      <c r="K64" s="77">
        <f t="shared" si="17"/>
        <v>8.8000000000000043</v>
      </c>
      <c r="L64" s="77">
        <f t="shared" si="17"/>
        <v>7.2000000000000028</v>
      </c>
      <c r="M64" s="77">
        <f t="shared" si="17"/>
        <v>-0.59999999999999787</v>
      </c>
      <c r="N64" s="77">
        <f t="shared" si="17"/>
        <v>-0.59999999999999787</v>
      </c>
      <c r="O64" s="77">
        <f t="shared" si="17"/>
        <v>1.2000000000000011</v>
      </c>
      <c r="P64" s="77">
        <f t="shared" si="17"/>
        <v>1.2000000000000011</v>
      </c>
      <c r="Q64" s="77">
        <f t="shared" si="17"/>
        <v>-1.2000000000000011</v>
      </c>
      <c r="R64" s="77">
        <f t="shared" si="17"/>
        <v>0</v>
      </c>
      <c r="S64" s="77">
        <f t="shared" si="17"/>
        <v>0.6000000000000032</v>
      </c>
      <c r="T64" s="77">
        <f t="shared" si="17"/>
        <v>3.6000000000000032</v>
      </c>
      <c r="U64" s="77">
        <f t="shared" si="17"/>
        <v>1.2000000000000011</v>
      </c>
    </row>
    <row r="65" spans="1:21" s="19" customFormat="1" ht="52" x14ac:dyDescent="0.3">
      <c r="A65" s="112" t="s">
        <v>157</v>
      </c>
      <c r="B65" s="77">
        <f>B63-B64</f>
        <v>1.7999999999999989</v>
      </c>
      <c r="C65" s="77">
        <f t="shared" ref="C65:U65" si="18">C63-C64</f>
        <v>7.2000000000000011</v>
      </c>
      <c r="D65" s="77">
        <f t="shared" si="18"/>
        <v>0</v>
      </c>
      <c r="E65" s="77">
        <f t="shared" si="18"/>
        <v>-3.6000000000000032</v>
      </c>
      <c r="F65" s="77">
        <f t="shared" si="18"/>
        <v>-2.3999999999999986</v>
      </c>
      <c r="G65" s="77">
        <f t="shared" si="18"/>
        <v>-6.3999999999999986</v>
      </c>
      <c r="H65" s="77">
        <f t="shared" si="18"/>
        <v>-2.3999999999999986</v>
      </c>
      <c r="I65" s="77">
        <f t="shared" si="18"/>
        <v>-4.8000000000000043</v>
      </c>
      <c r="J65" s="77">
        <f t="shared" si="18"/>
        <v>-4.8000000000000043</v>
      </c>
      <c r="K65" s="77">
        <f t="shared" si="18"/>
        <v>-8.8000000000000043</v>
      </c>
      <c r="L65" s="77">
        <f t="shared" si="18"/>
        <v>-7.2000000000000028</v>
      </c>
      <c r="M65" s="77">
        <f t="shared" si="18"/>
        <v>0.59999999999999787</v>
      </c>
      <c r="N65" s="77">
        <f t="shared" si="18"/>
        <v>0.59999999999999787</v>
      </c>
      <c r="O65" s="77">
        <f t="shared" si="18"/>
        <v>-1.2000000000000011</v>
      </c>
      <c r="P65" s="77">
        <f t="shared" si="18"/>
        <v>-1.2000000000000011</v>
      </c>
      <c r="Q65" s="77">
        <f t="shared" si="18"/>
        <v>1.2000000000000011</v>
      </c>
      <c r="R65" s="77">
        <f t="shared" si="18"/>
        <v>0</v>
      </c>
      <c r="S65" s="77">
        <f t="shared" si="18"/>
        <v>-0.6000000000000032</v>
      </c>
      <c r="T65" s="77">
        <f t="shared" si="18"/>
        <v>-3.6000000000000032</v>
      </c>
      <c r="U65" s="77">
        <f t="shared" si="18"/>
        <v>-1.2000000000000011</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OVER</v>
      </c>
      <c r="S66" s="78" t="str">
        <f t="shared" si="19"/>
        <v>UNDER</v>
      </c>
      <c r="T66" s="78" t="str">
        <f t="shared" si="19"/>
        <v>UNDER</v>
      </c>
      <c r="U66" s="78" t="str">
        <f t="shared" si="19"/>
        <v>UNDER</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PAN-024612</v>
      </c>
      <c r="D1" s="141"/>
      <c r="E1" s="93" t="s">
        <v>45</v>
      </c>
      <c r="F1" s="39">
        <f>'Field data and Waste 1'!F1</f>
        <v>42.1</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FB3606GC</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Agrispread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Dyke Farm, Padeswood Lake Road, Padeswood, Flintshire, CH7 4HZ</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16</v>
      </c>
      <c r="R8" s="60">
        <f>'Field data and Waste 1'!R8</f>
        <v>17</v>
      </c>
      <c r="S8" s="60">
        <f>'Field data and Waste 1'!S8</f>
        <v>18</v>
      </c>
      <c r="T8" s="60">
        <f>'Field data and Waste 1'!T8</f>
        <v>19</v>
      </c>
      <c r="U8" s="60">
        <f>'Field data and Waste 1'!U8</f>
        <v>20</v>
      </c>
      <c r="V8" s="60">
        <f>'Field data and Waste 1'!V8</f>
        <v>21</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f>'Field data and Waste 1'!G9</f>
        <v>1</v>
      </c>
      <c r="H9" s="60">
        <f>'Field data and Waste 1'!H9</f>
        <v>1</v>
      </c>
      <c r="I9" s="60">
        <f>'Field data and Waste 1'!I9</f>
        <v>1</v>
      </c>
      <c r="J9" s="60">
        <f>'Field data and Waste 1'!J9</f>
        <v>1</v>
      </c>
      <c r="K9" s="60">
        <f>'Field data and Waste 1'!K9</f>
        <v>1</v>
      </c>
      <c r="L9" s="60">
        <f>'Field data and Waste 1'!L9</f>
        <v>1</v>
      </c>
      <c r="M9" s="60">
        <f>'Field data and Waste 1'!M9</f>
        <v>1</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6.5</v>
      </c>
      <c r="D10" s="60">
        <f>'Field data and Waste 1'!D10</f>
        <v>7.4</v>
      </c>
      <c r="E10" s="60">
        <f>'Field data and Waste 1'!E10</f>
        <v>6.2</v>
      </c>
      <c r="F10" s="60">
        <f>'Field data and Waste 1'!F10</f>
        <v>5.6</v>
      </c>
      <c r="G10" s="60">
        <f>'Field data and Waste 1'!G10</f>
        <v>6.4</v>
      </c>
      <c r="H10" s="60">
        <f>'Field data and Waste 1'!H10</f>
        <v>5.9</v>
      </c>
      <c r="I10" s="60">
        <f>'Field data and Waste 1'!I10</f>
        <v>6.4</v>
      </c>
      <c r="J10" s="60">
        <f>'Field data and Waste 1'!J10</f>
        <v>6.1</v>
      </c>
      <c r="K10" s="60">
        <f>'Field data and Waste 1'!K10</f>
        <v>6.1</v>
      </c>
      <c r="L10" s="60">
        <f>'Field data and Waste 1'!L10</f>
        <v>5.6</v>
      </c>
      <c r="M10" s="60">
        <f>'Field data and Waste 1'!M10</f>
        <v>5.8</v>
      </c>
      <c r="N10" s="60">
        <f>'Field data and Waste 1'!N10</f>
        <v>6.3</v>
      </c>
      <c r="O10" s="60">
        <f>'Field data and Waste 1'!O10</f>
        <v>6.3</v>
      </c>
      <c r="P10" s="60">
        <f>'Field data and Waste 1'!P10</f>
        <v>6</v>
      </c>
      <c r="Q10" s="60">
        <f>'Field data and Waste 1'!Q10</f>
        <v>6</v>
      </c>
      <c r="R10" s="60">
        <f>'Field data and Waste 1'!R10</f>
        <v>6.4</v>
      </c>
      <c r="S10" s="60">
        <f>'Field data and Waste 1'!S10</f>
        <v>6.2</v>
      </c>
      <c r="T10" s="60">
        <f>'Field data and Waste 1'!T10</f>
        <v>6.1</v>
      </c>
      <c r="U10" s="60">
        <f>'Field data and Waste 1'!U10</f>
        <v>5.6</v>
      </c>
      <c r="V10" s="60">
        <f>'Field data and Waste 1'!V10</f>
        <v>6</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1</v>
      </c>
      <c r="D11" s="60">
        <f>'Field data and Waste 1'!D11</f>
        <v>3</v>
      </c>
      <c r="E11" s="60">
        <f>'Field data and Waste 1'!E11</f>
        <v>0</v>
      </c>
      <c r="F11" s="60">
        <f>'Field data and Waste 1'!F11</f>
        <v>3</v>
      </c>
      <c r="G11" s="60">
        <f>'Field data and Waste 1'!G11</f>
        <v>2</v>
      </c>
      <c r="H11" s="60">
        <f>'Field data and Waste 1'!H11</f>
        <v>2</v>
      </c>
      <c r="I11" s="60">
        <f>'Field data and Waste 1'!I11</f>
        <v>3</v>
      </c>
      <c r="J11" s="60">
        <f>'Field data and Waste 1'!J11</f>
        <v>3</v>
      </c>
      <c r="K11" s="60">
        <f>'Field data and Waste 1'!K11</f>
        <v>2</v>
      </c>
      <c r="L11" s="60">
        <f>'Field data and Waste 1'!L11</f>
        <v>2</v>
      </c>
      <c r="M11" s="60">
        <f>'Field data and Waste 1'!M11</f>
        <v>2</v>
      </c>
      <c r="N11" s="60">
        <f>'Field data and Waste 1'!N11</f>
        <v>2</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3</v>
      </c>
      <c r="E12" s="60">
        <f>'Field data and Waste 1'!E12</f>
        <v>1</v>
      </c>
      <c r="F12" s="60">
        <f>'Field data and Waste 1'!F12</f>
        <v>2</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1</v>
      </c>
      <c r="O12" s="60">
        <f>'Field data and Waste 1'!O12</f>
        <v>0</v>
      </c>
      <c r="P12" s="60">
        <f>'Field data and Waste 1'!P12</f>
        <v>0</v>
      </c>
      <c r="Q12" s="60">
        <f>'Field data and Waste 1'!Q12</f>
        <v>0</v>
      </c>
      <c r="R12" s="60">
        <f>'Field data and Waste 1'!R12</f>
        <v>0</v>
      </c>
      <c r="S12" s="60">
        <f>'Field data and Waste 1'!S12</f>
        <v>1</v>
      </c>
      <c r="T12" s="60">
        <f>'Field data and Waste 1'!T12</f>
        <v>0</v>
      </c>
      <c r="U12" s="60">
        <f>'Field data and Waste 1'!U12</f>
        <v>0</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2</v>
      </c>
      <c r="F13" s="60">
        <f>'Field data and Waste 1'!F13</f>
        <v>2</v>
      </c>
      <c r="G13" s="60">
        <f>'Field data and Waste 1'!G13</f>
        <v>2</v>
      </c>
      <c r="H13" s="60">
        <f>'Field data and Waste 1'!H13</f>
        <v>1</v>
      </c>
      <c r="I13" s="60">
        <f>'Field data and Waste 1'!I13</f>
        <v>2</v>
      </c>
      <c r="J13" s="60">
        <f>'Field data and Waste 1'!J13</f>
        <v>2</v>
      </c>
      <c r="K13" s="60">
        <f>'Field data and Waste 1'!K13</f>
        <v>2</v>
      </c>
      <c r="L13" s="60">
        <f>'Field data and Waste 1'!L13</f>
        <v>2</v>
      </c>
      <c r="M13" s="60">
        <f>'Field data and Waste 1'!M13</f>
        <v>2</v>
      </c>
      <c r="N13" s="60">
        <f>'Field data and Waste 1'!N13</f>
        <v>3</v>
      </c>
      <c r="O13" s="60">
        <f>'Field data and Waste 1'!O13</f>
        <v>2</v>
      </c>
      <c r="P13" s="60">
        <f>'Field data and Waste 1'!P13</f>
        <v>3</v>
      </c>
      <c r="Q13" s="60">
        <f>'Field data and Waste 1'!Q13</f>
        <v>2</v>
      </c>
      <c r="R13" s="60">
        <f>'Field data and Waste 1'!R13</f>
        <v>2</v>
      </c>
      <c r="S13" s="60">
        <f>'Field data and Waste 1'!S13</f>
        <v>2</v>
      </c>
      <c r="T13" s="60">
        <f>'Field data and Waste 1'!T13</f>
        <v>2</v>
      </c>
      <c r="U13" s="60">
        <f>'Field data and Waste 1'!U13</f>
        <v>2</v>
      </c>
      <c r="V13" s="60">
        <f>'Field data and Waste 1'!V13</f>
        <v>3</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Maize- Silage (30% DM)</v>
      </c>
      <c r="K14" s="102" t="str">
        <f>'Field data and Waste 1'!K14</f>
        <v>Maize- Silage (30% DM)</v>
      </c>
      <c r="L14" s="102" t="str">
        <f>'Field data and Waste 1'!L14</f>
        <v>Maize- Silage (30% DM)</v>
      </c>
      <c r="M14" s="102" t="str">
        <f>'Field data and Waste 1'!M14</f>
        <v>Maize- Silage (30% DM)</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38</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40</v>
      </c>
      <c r="K15" s="60">
        <f>'Field data and Waste 1'!K15</f>
        <v>40</v>
      </c>
      <c r="L15" s="60">
        <f>'Field data and Waste 1'!L15</f>
        <v>40</v>
      </c>
      <c r="M15" s="60">
        <f>'Field data and Waste 1'!M15</f>
        <v>40</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56</v>
      </c>
      <c r="K17" s="28">
        <f t="shared" si="0"/>
        <v>56</v>
      </c>
      <c r="L17" s="28">
        <f t="shared" si="0"/>
        <v>56</v>
      </c>
      <c r="M17" s="28">
        <f t="shared" si="0"/>
        <v>56</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-56</v>
      </c>
      <c r="K19" s="16">
        <f t="shared" si="1"/>
        <v>-56</v>
      </c>
      <c r="L19" s="16">
        <f t="shared" si="1"/>
        <v>-56</v>
      </c>
      <c r="M19" s="16">
        <f t="shared" si="1"/>
        <v>-56</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176</v>
      </c>
      <c r="H21" s="28">
        <f t="shared" si="2"/>
        <v>176</v>
      </c>
      <c r="I21" s="28">
        <f t="shared" si="2"/>
        <v>176</v>
      </c>
      <c r="J21" s="28">
        <f t="shared" si="2"/>
        <v>176</v>
      </c>
      <c r="K21" s="28">
        <f t="shared" si="2"/>
        <v>176</v>
      </c>
      <c r="L21" s="28">
        <f t="shared" si="2"/>
        <v>176</v>
      </c>
      <c r="M21" s="28">
        <f t="shared" si="2"/>
        <v>176</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-228</v>
      </c>
      <c r="F23" s="16">
        <f t="shared" si="3"/>
        <v>-228</v>
      </c>
      <c r="G23" s="16">
        <f t="shared" si="3"/>
        <v>-176</v>
      </c>
      <c r="H23" s="16">
        <f t="shared" si="3"/>
        <v>-176</v>
      </c>
      <c r="I23" s="16">
        <f t="shared" si="3"/>
        <v>-176</v>
      </c>
      <c r="J23" s="16">
        <f t="shared" si="3"/>
        <v>-176</v>
      </c>
      <c r="K23" s="16">
        <f t="shared" si="3"/>
        <v>-176</v>
      </c>
      <c r="L23" s="16">
        <f t="shared" si="3"/>
        <v>-176</v>
      </c>
      <c r="M23" s="16">
        <f t="shared" si="3"/>
        <v>-176</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20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21</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15</v>
      </c>
      <c r="P57" s="8">
        <f t="shared" si="13"/>
        <v>16</v>
      </c>
      <c r="Q57" s="8">
        <f t="shared" si="13"/>
        <v>17</v>
      </c>
      <c r="R57" s="8">
        <f t="shared" si="13"/>
        <v>18</v>
      </c>
      <c r="S57" s="8">
        <f t="shared" si="13"/>
        <v>19</v>
      </c>
      <c r="T57" s="8">
        <f t="shared" si="13"/>
        <v>20</v>
      </c>
      <c r="U57" s="8">
        <f t="shared" si="13"/>
        <v>21</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Arable</v>
      </c>
      <c r="G58" s="13" t="str">
        <f>H16&amp;" I "&amp;(VLOOKUP(H14,Table2456[],6,FALSE))</f>
        <v>Medium/Clay I Arable</v>
      </c>
      <c r="H58" s="13" t="str">
        <f>I16&amp;" I "&amp;(VLOOKUP(I14,Table2456[],6,FALSE))</f>
        <v>Medium/Clay I Arable</v>
      </c>
      <c r="I58" s="13" t="str">
        <f>J16&amp;" I "&amp;(VLOOKUP(J14,Table2456[],6,FALSE))</f>
        <v>Medium/Clay I Arable</v>
      </c>
      <c r="J58" s="13" t="str">
        <f>K16&amp;" I "&amp;(VLOOKUP(K14,Table2456[],6,FALSE))</f>
        <v>Medium/Clay I Arable</v>
      </c>
      <c r="K58" s="13" t="str">
        <f>L16&amp;" I "&amp;(VLOOKUP(L14,Table2456[],6,FALSE))</f>
        <v>Medium/Clay I Arable</v>
      </c>
      <c r="L58" s="13" t="str">
        <f>M16&amp;" I "&amp;(VLOOKUP(M14,Table2456[],6,FALSE))</f>
        <v>Medium/Clay I Arable</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str">
        <f>S16&amp;" I "&amp;(VLOOKUP(S14,Table2456[],6,FALSE))</f>
        <v>Medium/Clay I Grass</v>
      </c>
      <c r="S58" s="13" t="str">
        <f>T16&amp;" I "&amp;(VLOOKUP(T14,Table2456[],6,FALSE))</f>
        <v>Medium/Clay I Grass</v>
      </c>
      <c r="T58" s="13" t="str">
        <f>U16&amp;" I "&amp;(VLOOKUP(U14,Table2456[],6,FALSE))</f>
        <v>Medium/Clay I Grass</v>
      </c>
      <c r="U58" s="13" t="str">
        <f>V16&amp;" I "&amp;(VLOOKUP(V14,Table2456[],6,FALSE))</f>
        <v>Medium/Clay I Grass</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6.7</v>
      </c>
      <c r="G59" s="76">
        <f>VLOOKUP(H$14,Table2456[],5,FALSE)</f>
        <v>6.7</v>
      </c>
      <c r="H59" s="76">
        <f>VLOOKUP(I$14,Table2456[],5,FALSE)</f>
        <v>6.7</v>
      </c>
      <c r="I59" s="76">
        <f>VLOOKUP(J$14,Table2456[],5,FALSE)</f>
        <v>6.7</v>
      </c>
      <c r="J59" s="76">
        <f>VLOOKUP(K$14,Table2456[],5,FALSE)</f>
        <v>6.7</v>
      </c>
      <c r="K59" s="76">
        <f>VLOOKUP(L$14,Table2456[],5,FALSE)</f>
        <v>6.7</v>
      </c>
      <c r="L59" s="76">
        <f>VLOOKUP(M$14,Table2456[],5,FALSE)</f>
        <v>6.7</v>
      </c>
      <c r="M59" s="76">
        <f>VLOOKUP(N$14,Table2456[],5,FALSE)</f>
        <v>6.2</v>
      </c>
      <c r="N59" s="76">
        <f>VLOOKUP(O$14,Table2456[],5,FALSE)</f>
        <v>6.2</v>
      </c>
      <c r="O59" s="76">
        <f>VLOOKUP(P$14,Table2456[],5,FALSE)</f>
        <v>6.2</v>
      </c>
      <c r="P59" s="76">
        <f>VLOOKUP(Q$14,Table2456[],5,FALSE)</f>
        <v>6.2</v>
      </c>
      <c r="Q59" s="76">
        <f>VLOOKUP(R$14,Table2456[],5,FALSE)</f>
        <v>6.2</v>
      </c>
      <c r="R59" s="76">
        <f>VLOOKUP(S$14,Table2456[],5,FALSE)</f>
        <v>6.2</v>
      </c>
      <c r="S59" s="76">
        <f>VLOOKUP(T$14,Table2456[],5,FALSE)</f>
        <v>6.2</v>
      </c>
      <c r="T59" s="76">
        <f>VLOOKUP(U$14,Table2456[],5,FALSE)</f>
        <v>6.2</v>
      </c>
      <c r="U59" s="76">
        <f>VLOOKUP(V$14,Table2456[],5,FALSE)</f>
        <v>6.2</v>
      </c>
    </row>
    <row r="60" spans="1:35" s="19" customFormat="1" ht="13" x14ac:dyDescent="0.3">
      <c r="A60" s="111" t="s">
        <v>4</v>
      </c>
      <c r="B60" s="76">
        <f>C10</f>
        <v>6.5</v>
      </c>
      <c r="C60" s="76">
        <f t="shared" ref="C60:U60" si="14">D10</f>
        <v>7.4</v>
      </c>
      <c r="D60" s="76">
        <f t="shared" si="14"/>
        <v>6.2</v>
      </c>
      <c r="E60" s="76">
        <f t="shared" si="14"/>
        <v>5.6</v>
      </c>
      <c r="F60" s="76">
        <f t="shared" si="14"/>
        <v>6.4</v>
      </c>
      <c r="G60" s="76">
        <f t="shared" si="14"/>
        <v>5.9</v>
      </c>
      <c r="H60" s="76">
        <f t="shared" si="14"/>
        <v>6.4</v>
      </c>
      <c r="I60" s="76">
        <f t="shared" si="14"/>
        <v>6.1</v>
      </c>
      <c r="J60" s="76">
        <f t="shared" si="14"/>
        <v>6.1</v>
      </c>
      <c r="K60" s="76">
        <f t="shared" si="14"/>
        <v>5.6</v>
      </c>
      <c r="L60" s="76">
        <f t="shared" si="14"/>
        <v>5.8</v>
      </c>
      <c r="M60" s="76">
        <f t="shared" si="14"/>
        <v>6.3</v>
      </c>
      <c r="N60" s="76">
        <f t="shared" si="14"/>
        <v>6.3</v>
      </c>
      <c r="O60" s="76">
        <f t="shared" si="14"/>
        <v>6</v>
      </c>
      <c r="P60" s="76">
        <f t="shared" si="14"/>
        <v>6</v>
      </c>
      <c r="Q60" s="76">
        <f t="shared" si="14"/>
        <v>6.4</v>
      </c>
      <c r="R60" s="76">
        <f t="shared" si="14"/>
        <v>6.2</v>
      </c>
      <c r="S60" s="76">
        <f t="shared" si="14"/>
        <v>6.1</v>
      </c>
      <c r="T60" s="76">
        <f t="shared" si="14"/>
        <v>5.6</v>
      </c>
      <c r="U60" s="76">
        <f t="shared" si="14"/>
        <v>6</v>
      </c>
    </row>
    <row r="61" spans="1:35" s="19" customFormat="1" ht="13" x14ac:dyDescent="0.3">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-7.2000000000000011</v>
      </c>
      <c r="D64" s="77">
        <f t="shared" si="17"/>
        <v>0</v>
      </c>
      <c r="E64" s="77">
        <f t="shared" si="17"/>
        <v>3.6000000000000032</v>
      </c>
      <c r="F64" s="77">
        <f t="shared" si="17"/>
        <v>2.3999999999999986</v>
      </c>
      <c r="G64" s="77">
        <f t="shared" si="17"/>
        <v>6.3999999999999986</v>
      </c>
      <c r="H64" s="77">
        <f t="shared" si="17"/>
        <v>2.3999999999999986</v>
      </c>
      <c r="I64" s="77">
        <f t="shared" si="17"/>
        <v>4.8000000000000043</v>
      </c>
      <c r="J64" s="77">
        <f t="shared" si="17"/>
        <v>4.8000000000000043</v>
      </c>
      <c r="K64" s="77">
        <f t="shared" si="17"/>
        <v>8.8000000000000043</v>
      </c>
      <c r="L64" s="77">
        <f t="shared" si="17"/>
        <v>7.2000000000000028</v>
      </c>
      <c r="M64" s="77">
        <f t="shared" si="17"/>
        <v>-0.59999999999999787</v>
      </c>
      <c r="N64" s="77">
        <f t="shared" si="17"/>
        <v>-0.59999999999999787</v>
      </c>
      <c r="O64" s="77">
        <f t="shared" si="17"/>
        <v>1.2000000000000011</v>
      </c>
      <c r="P64" s="77">
        <f t="shared" si="17"/>
        <v>1.2000000000000011</v>
      </c>
      <c r="Q64" s="77">
        <f t="shared" si="17"/>
        <v>-1.2000000000000011</v>
      </c>
      <c r="R64" s="77">
        <f t="shared" si="17"/>
        <v>0</v>
      </c>
      <c r="S64" s="77">
        <f t="shared" si="17"/>
        <v>0.6000000000000032</v>
      </c>
      <c r="T64" s="77">
        <f t="shared" si="17"/>
        <v>3.6000000000000032</v>
      </c>
      <c r="U64" s="77">
        <f t="shared" si="17"/>
        <v>1.2000000000000011</v>
      </c>
    </row>
    <row r="65" spans="1:21" s="19" customFormat="1" ht="52" x14ac:dyDescent="0.3">
      <c r="A65" s="112" t="s">
        <v>157</v>
      </c>
      <c r="B65" s="77">
        <f>B63-B64</f>
        <v>1.7999999999999989</v>
      </c>
      <c r="C65" s="77">
        <f t="shared" ref="C65:U65" si="18">C63-C64</f>
        <v>7.2000000000000011</v>
      </c>
      <c r="D65" s="77">
        <f t="shared" si="18"/>
        <v>0</v>
      </c>
      <c r="E65" s="77">
        <f t="shared" si="18"/>
        <v>-3.6000000000000032</v>
      </c>
      <c r="F65" s="77">
        <f t="shared" si="18"/>
        <v>-2.3999999999999986</v>
      </c>
      <c r="G65" s="77">
        <f t="shared" si="18"/>
        <v>-6.3999999999999986</v>
      </c>
      <c r="H65" s="77">
        <f t="shared" si="18"/>
        <v>-2.3999999999999986</v>
      </c>
      <c r="I65" s="77">
        <f t="shared" si="18"/>
        <v>-4.8000000000000043</v>
      </c>
      <c r="J65" s="77">
        <f t="shared" si="18"/>
        <v>-4.8000000000000043</v>
      </c>
      <c r="K65" s="77">
        <f t="shared" si="18"/>
        <v>-8.8000000000000043</v>
      </c>
      <c r="L65" s="77">
        <f t="shared" si="18"/>
        <v>-7.2000000000000028</v>
      </c>
      <c r="M65" s="77">
        <f t="shared" si="18"/>
        <v>0.59999999999999787</v>
      </c>
      <c r="N65" s="77">
        <f t="shared" si="18"/>
        <v>0.59999999999999787</v>
      </c>
      <c r="O65" s="77">
        <f t="shared" si="18"/>
        <v>-1.2000000000000011</v>
      </c>
      <c r="P65" s="77">
        <f t="shared" si="18"/>
        <v>-1.2000000000000011</v>
      </c>
      <c r="Q65" s="77">
        <f t="shared" si="18"/>
        <v>1.2000000000000011</v>
      </c>
      <c r="R65" s="77">
        <f t="shared" si="18"/>
        <v>0</v>
      </c>
      <c r="S65" s="77">
        <f t="shared" si="18"/>
        <v>-0.6000000000000032</v>
      </c>
      <c r="T65" s="77">
        <f t="shared" si="18"/>
        <v>-3.6000000000000032</v>
      </c>
      <c r="U65" s="77">
        <f t="shared" si="18"/>
        <v>-1.2000000000000011</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UNDER</v>
      </c>
      <c r="P66" s="78" t="str">
        <f t="shared" si="19"/>
        <v>UNDER</v>
      </c>
      <c r="Q66" s="78" t="str">
        <f t="shared" si="19"/>
        <v>OVER</v>
      </c>
      <c r="R66" s="78" t="str">
        <f t="shared" si="19"/>
        <v>OVER</v>
      </c>
      <c r="S66" s="78" t="str">
        <f t="shared" si="19"/>
        <v>UNDER</v>
      </c>
      <c r="T66" s="78" t="str">
        <f t="shared" si="19"/>
        <v>UNDER</v>
      </c>
      <c r="U66" s="78" t="str">
        <f t="shared" si="19"/>
        <v>UNDER</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28</v>
      </c>
      <c r="C3" s="33">
        <f>'Field data and Waste 1'!C31</f>
        <v>84</v>
      </c>
      <c r="D3" s="33">
        <f>'Field data and Waste 1'!D31</f>
        <v>55.423871999999996</v>
      </c>
      <c r="E3" s="33">
        <f>'Field data and Waste 1'!E31</f>
        <v>17.612280000000002</v>
      </c>
      <c r="F3" s="33">
        <f>'Field data and Waste 1'!F31</f>
        <v>2.9200695999999997</v>
      </c>
      <c r="G3" s="33">
        <f>'Field data and Waste 1'!G31</f>
        <v>6.5519999999999995E-2</v>
      </c>
      <c r="H3" s="33">
        <f>'Field data and Waste 1'!H31</f>
        <v>1.5091999999999999</v>
      </c>
      <c r="I3" s="33">
        <f>'Field data and Waste 1'!I31</f>
        <v>8.9880000000000002E-2</v>
      </c>
      <c r="J3" s="33">
        <f>'Field data and Waste 1'!J31</f>
        <v>1.3720000000000002E-3</v>
      </c>
      <c r="K3" s="33">
        <f>'Field data and Waste 1'!K31</f>
        <v>1.4E-3</v>
      </c>
      <c r="L3" s="33">
        <f>'Field data and Waste 1'!L31</f>
        <v>2.1840000000000002E-2</v>
      </c>
      <c r="M3" s="33">
        <f>'Field data and Waste 1'!M31</f>
        <v>2.6152000000000002E-2</v>
      </c>
      <c r="N3" s="33">
        <f>'Field data and Waste 1'!N31</f>
        <v>0</v>
      </c>
      <c r="O3" s="33">
        <f>'Field data and Waste 1'!O31</f>
        <v>0</v>
      </c>
      <c r="P3" s="33">
        <f>'Field data and Waste 1'!P31</f>
        <v>42.756</v>
      </c>
      <c r="Q3" s="33">
        <f>'Field data and Waste 1'!Q31</f>
        <v>62.58</v>
      </c>
      <c r="R3" s="33">
        <f>'Field data and Waste 1'!R31</f>
        <v>0</v>
      </c>
      <c r="S3" s="33">
        <f>'Field data and Waste 1'!S31</f>
        <v>0</v>
      </c>
      <c r="T3" s="33">
        <f>'Field data and Waste 1'!T31</f>
        <v>0</v>
      </c>
      <c r="U3" s="33">
        <f>'Field data and Waste 1'!U31</f>
        <v>0</v>
      </c>
    </row>
    <row r="4" spans="1:21" x14ac:dyDescent="0.25">
      <c r="A4" s="36">
        <v>2</v>
      </c>
      <c r="B4" s="33">
        <f>'Waste 2'!B31</f>
        <v>94</v>
      </c>
      <c r="C4" s="33">
        <f>'Waste 2'!C31</f>
        <v>65.800000000000011</v>
      </c>
      <c r="D4" s="33">
        <f>'Waste 2'!D31</f>
        <v>45.008986</v>
      </c>
      <c r="E4" s="33">
        <f>'Waste 2'!E31</f>
        <v>7.6457250000000014</v>
      </c>
      <c r="F4" s="33">
        <f>'Waste 2'!F31</f>
        <v>3.9430556000000001</v>
      </c>
      <c r="G4" s="33">
        <f>'Waste 2'!G31</f>
        <v>4.4179999999999997E-2</v>
      </c>
      <c r="H4" s="33">
        <f>'Waste 2'!H31</f>
        <v>0.66645999999999994</v>
      </c>
      <c r="I4" s="33">
        <f>'Waste 2'!I31</f>
        <v>4.7E-2</v>
      </c>
      <c r="J4" s="33">
        <f>'Waste 2'!J31</f>
        <v>9.4000000000000008E-4</v>
      </c>
      <c r="K4" s="33">
        <f>'Waste 2'!K31</f>
        <v>4.7000000000000002E-3</v>
      </c>
      <c r="L4" s="33">
        <f>'Waste 2'!L31</f>
        <v>2.162E-2</v>
      </c>
      <c r="M4" s="33">
        <f>'Waste 2'!M31</f>
        <v>0.188</v>
      </c>
      <c r="N4" s="33">
        <f>'Waste 2'!N31</f>
        <v>0</v>
      </c>
      <c r="O4" s="33">
        <f>'Waste 2'!O31</f>
        <v>0</v>
      </c>
      <c r="P4" s="33">
        <f>'Waste 2'!P31</f>
        <v>264.98599999999999</v>
      </c>
      <c r="Q4" s="33">
        <f>'Waste 2'!Q31</f>
        <v>299.625</v>
      </c>
      <c r="R4" s="33">
        <f>'Waste 2'!R31</f>
        <v>0</v>
      </c>
      <c r="S4" s="33">
        <f>'Waste 2'!S31</f>
        <v>0</v>
      </c>
      <c r="T4" s="33">
        <f>'Waste 2'!T31</f>
        <v>0</v>
      </c>
      <c r="U4" s="33">
        <f>'Waste 2'!U31</f>
        <v>0</v>
      </c>
    </row>
    <row r="5" spans="1:21" x14ac:dyDescent="0.25">
      <c r="A5" s="36">
        <v>3</v>
      </c>
      <c r="B5" s="33">
        <f>'Waste 3'!B31</f>
        <v>135</v>
      </c>
      <c r="C5" s="33">
        <f>'Waste 3'!C31</f>
        <v>148.5</v>
      </c>
      <c r="D5" s="33">
        <f>'Waste 3'!D31</f>
        <v>51.032025000000004</v>
      </c>
      <c r="E5" s="33">
        <f>'Waste 3'!E31</f>
        <v>15.1775775</v>
      </c>
      <c r="F5" s="33">
        <f>'Waste 3'!F31</f>
        <v>17.884017000000004</v>
      </c>
      <c r="G5" s="33">
        <f>'Waste 3'!G31</f>
        <v>9.2340000000000005E-2</v>
      </c>
      <c r="H5" s="33">
        <f>'Waste 3'!H31</f>
        <v>0.51165000000000005</v>
      </c>
      <c r="I5" s="33">
        <f>'Waste 3'!I31</f>
        <v>6.7500000000000004E-2</v>
      </c>
      <c r="J5" s="33">
        <f>'Waste 3'!J31</f>
        <v>1.3500000000000001E-3</v>
      </c>
      <c r="K5" s="33">
        <f>'Waste 3'!K31</f>
        <v>6.7499999999999999E-3</v>
      </c>
      <c r="L5" s="33">
        <f>'Waste 3'!L31</f>
        <v>2.7E-2</v>
      </c>
      <c r="M5" s="33">
        <f>'Waste 3'!M31</f>
        <v>3.0510000000000002E-2</v>
      </c>
      <c r="N5" s="33">
        <f>'Waste 3'!N31</f>
        <v>0</v>
      </c>
      <c r="O5" s="33">
        <f>'Waste 3'!O31</f>
        <v>0</v>
      </c>
      <c r="P5" s="33">
        <f>'Waste 3'!P31</f>
        <v>45.36</v>
      </c>
      <c r="Q5" s="33">
        <f>'Waste 3'!Q31</f>
        <v>65.8125</v>
      </c>
      <c r="R5" s="33">
        <f>'Waste 3'!R31</f>
        <v>0</v>
      </c>
      <c r="S5" s="33">
        <f>'Waste 3'!S31</f>
        <v>0</v>
      </c>
      <c r="T5" s="33">
        <f>'Waste 3'!T31</f>
        <v>0</v>
      </c>
      <c r="U5" s="33">
        <f>'Waste 3'!U31</f>
        <v>0</v>
      </c>
    </row>
    <row r="6" spans="1:21" x14ac:dyDescent="0.25">
      <c r="A6" s="36">
        <v>4</v>
      </c>
      <c r="B6" s="33">
        <f>'Waste 4'!B31</f>
        <v>83</v>
      </c>
      <c r="C6" s="33">
        <f>'Waste 4'!C31</f>
        <v>149.39999999999998</v>
      </c>
      <c r="D6" s="33">
        <f>'Waste 4'!D31</f>
        <v>1.61820203</v>
      </c>
      <c r="E6" s="33">
        <f>'Waste 4'!E31</f>
        <v>8.6012900000000023</v>
      </c>
      <c r="F6" s="33">
        <f>'Waste 4'!F31</f>
        <v>9.1926151999999988</v>
      </c>
      <c r="G6" s="33">
        <f>'Waste 4'!G31</f>
        <v>1.66E-2</v>
      </c>
      <c r="H6" s="33">
        <f>'Waste 4'!H31</f>
        <v>4.8804E-2</v>
      </c>
      <c r="I6" s="33">
        <f>'Waste 4'!I31</f>
        <v>4.1500000000000002E-2</v>
      </c>
      <c r="J6" s="33">
        <f>'Waste 4'!J31</f>
        <v>8.3000000000000012E-4</v>
      </c>
      <c r="K6" s="33">
        <f>'Waste 4'!K31</f>
        <v>4.15E-3</v>
      </c>
      <c r="L6" s="33">
        <f>'Waste 4'!L31</f>
        <v>1.66E-2</v>
      </c>
      <c r="M6" s="33">
        <f>'Waste 4'!M31</f>
        <v>1.66E-2</v>
      </c>
      <c r="N6" s="33">
        <f>'Waste 4'!N31</f>
        <v>0</v>
      </c>
      <c r="O6" s="33">
        <f>'Waste 4'!O31</f>
        <v>0</v>
      </c>
      <c r="P6" s="33">
        <f>'Waste 4'!P31</f>
        <v>37.267000000000003</v>
      </c>
      <c r="Q6" s="33">
        <f>'Waste 4'!Q31</f>
        <v>4.7932500000000005</v>
      </c>
      <c r="R6" s="33">
        <f>'Waste 4'!R31</f>
        <v>0</v>
      </c>
      <c r="S6" s="33">
        <f>'Waste 4'!S31</f>
        <v>0</v>
      </c>
      <c r="T6" s="33">
        <f>'Waste 4'!T31</f>
        <v>0</v>
      </c>
      <c r="U6" s="33">
        <f>'Waste 4'!U31</f>
        <v>0</v>
      </c>
    </row>
    <row r="7" spans="1:21" x14ac:dyDescent="0.25">
      <c r="A7" s="36">
        <v>5</v>
      </c>
      <c r="B7" s="33">
        <f>'Waste 5'!B31</f>
        <v>17</v>
      </c>
      <c r="C7" s="33">
        <f>'Waste 5'!C31</f>
        <v>103.47305</v>
      </c>
      <c r="D7" s="33">
        <f>'Waste 5'!D31</f>
        <v>54.729882279999991</v>
      </c>
      <c r="E7" s="33">
        <f>'Waste 5'!E31</f>
        <v>12.535447505</v>
      </c>
      <c r="F7" s="33">
        <f>'Waste 5'!F31</f>
        <v>5.8030464239999997</v>
      </c>
      <c r="G7" s="33">
        <f>'Waste 5'!G31</f>
        <v>3.3194709999999995E-2</v>
      </c>
      <c r="H7" s="33">
        <f>'Waste 5'!H31</f>
        <v>0.24583529999999998</v>
      </c>
      <c r="I7" s="33">
        <f>'Waste 5'!I31</f>
        <v>3.236137E-3</v>
      </c>
      <c r="J7" s="33">
        <f>'Waste 5'!J31</f>
        <v>1.3888999999999999E-4</v>
      </c>
      <c r="K7" s="33">
        <f>'Waste 5'!K31</f>
        <v>1.3888999999999999E-4</v>
      </c>
      <c r="L7" s="33">
        <f>'Waste 5'!L31</f>
        <v>2.2639070000000001E-2</v>
      </c>
      <c r="M7" s="33">
        <f>'Waste 5'!M31</f>
        <v>5.8889359999999995E-2</v>
      </c>
      <c r="N7" s="33">
        <f>'Waste 5'!N31</f>
        <v>0</v>
      </c>
      <c r="O7" s="33">
        <f>'Waste 5'!O31</f>
        <v>0</v>
      </c>
      <c r="P7" s="33">
        <f>'Waste 5'!P31</f>
        <v>14.722340000000001</v>
      </c>
      <c r="Q7" s="33">
        <f>'Waste 5'!Q31</f>
        <v>64.583849999999998</v>
      </c>
      <c r="R7" s="33">
        <f>'Waste 5'!R31</f>
        <v>0</v>
      </c>
      <c r="S7" s="33">
        <f>'Waste 5'!S31</f>
        <v>0</v>
      </c>
      <c r="T7" s="33">
        <f>'Waste 5'!T31</f>
        <v>0</v>
      </c>
      <c r="U7" s="33">
        <f>'Waste 5'!U31</f>
        <v>0</v>
      </c>
    </row>
    <row r="8" spans="1:21" x14ac:dyDescent="0.25">
      <c r="A8" s="36">
        <v>6</v>
      </c>
      <c r="B8" s="33">
        <f>'Waste 6'!B31</f>
        <v>150</v>
      </c>
      <c r="C8" s="33">
        <f>'Waste 6'!C31</f>
        <v>90</v>
      </c>
      <c r="D8" s="33">
        <f>'Waste 6'!D31</f>
        <v>15.910995</v>
      </c>
      <c r="E8" s="33">
        <f>'Waste 6'!E31</f>
        <v>8.5314000000000014</v>
      </c>
      <c r="F8" s="33">
        <f>'Waste 6'!F31</f>
        <v>2.4870000000000001</v>
      </c>
      <c r="G8" s="33">
        <f>'Waste 6'!G31</f>
        <v>3.0000000000000002E-2</v>
      </c>
      <c r="H8" s="33">
        <f>'Waste 6'!H31</f>
        <v>7.4999999999999997E-2</v>
      </c>
      <c r="I8" s="33">
        <f>'Waste 6'!I31</f>
        <v>7.4999999999999997E-2</v>
      </c>
      <c r="J8" s="33">
        <f>'Waste 6'!J31</f>
        <v>1.5E-3</v>
      </c>
      <c r="K8" s="33">
        <f>'Waste 6'!K31</f>
        <v>7.5000000000000006E-3</v>
      </c>
      <c r="L8" s="33">
        <f>'Waste 6'!L31</f>
        <v>3.0000000000000002E-2</v>
      </c>
      <c r="M8" s="33">
        <f>'Waste 6'!M31</f>
        <v>3.0000000000000002E-2</v>
      </c>
      <c r="N8" s="33">
        <f>'Waste 6'!N31</f>
        <v>0</v>
      </c>
      <c r="O8" s="33">
        <f>'Waste 6'!O31</f>
        <v>0</v>
      </c>
      <c r="P8" s="33">
        <f>'Waste 6'!P31</f>
        <v>58.2</v>
      </c>
      <c r="Q8" s="33">
        <f>'Waste 6'!Q31</f>
        <v>24.562500000000004</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507</v>
      </c>
      <c r="C13" s="81">
        <f t="shared" ref="C13:U13" si="0">SUM(C3:C12)</f>
        <v>641.17304999999999</v>
      </c>
      <c r="D13" s="81">
        <f t="shared" si="0"/>
        <v>223.72396230999999</v>
      </c>
      <c r="E13" s="81">
        <f t="shared" si="0"/>
        <v>70.103720005</v>
      </c>
      <c r="F13" s="81">
        <f t="shared" si="0"/>
        <v>42.229803824000008</v>
      </c>
      <c r="G13" s="81">
        <f t="shared" si="0"/>
        <v>0.28183471000000004</v>
      </c>
      <c r="H13" s="81">
        <f t="shared" si="0"/>
        <v>3.0569492999999999</v>
      </c>
      <c r="I13" s="81">
        <f t="shared" si="0"/>
        <v>0.32411613700000003</v>
      </c>
      <c r="J13" s="81">
        <f t="shared" si="0"/>
        <v>6.13089E-3</v>
      </c>
      <c r="K13" s="81">
        <f t="shared" si="0"/>
        <v>2.463889E-2</v>
      </c>
      <c r="L13" s="81">
        <f t="shared" si="0"/>
        <v>0.13969907000000001</v>
      </c>
      <c r="M13" s="81">
        <f t="shared" si="0"/>
        <v>0.35015136000000002</v>
      </c>
      <c r="N13" s="81">
        <f t="shared" si="0"/>
        <v>0</v>
      </c>
      <c r="O13" s="81">
        <f t="shared" si="0"/>
        <v>0</v>
      </c>
      <c r="P13" s="81">
        <f t="shared" si="0"/>
        <v>463.29133999999993</v>
      </c>
      <c r="Q13" s="81">
        <f t="shared" si="0"/>
        <v>521.95709999999997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28</v>
      </c>
      <c r="D3" s="33">
        <f>'Field data and Waste 1'!C31</f>
        <v>84</v>
      </c>
      <c r="E3" s="33">
        <f>'Field data and Waste 1'!D31</f>
        <v>55.423871999999996</v>
      </c>
      <c r="F3" s="33">
        <f>'Field data and Waste 1'!E31</f>
        <v>17.612280000000002</v>
      </c>
      <c r="G3" s="33">
        <f>'Field data and Waste 1'!F31</f>
        <v>2.9200695999999997</v>
      </c>
      <c r="H3" s="33">
        <f>'Field data and Waste 1'!G31</f>
        <v>6.5519999999999995E-2</v>
      </c>
      <c r="I3" s="33">
        <f>'Field data and Waste 1'!H31</f>
        <v>1.5091999999999999</v>
      </c>
      <c r="J3" s="33">
        <f>'Field data and Waste 1'!I31</f>
        <v>8.9880000000000002E-2</v>
      </c>
      <c r="K3" s="33">
        <f>'Field data and Waste 1'!J31</f>
        <v>1.3720000000000002E-3</v>
      </c>
      <c r="L3" s="33">
        <f>'Field data and Waste 1'!K31</f>
        <v>1.4E-3</v>
      </c>
      <c r="M3" s="33">
        <f>'Field data and Waste 1'!L31</f>
        <v>2.1840000000000002E-2</v>
      </c>
      <c r="N3" s="33">
        <f>'Field data and Waste 1'!M31</f>
        <v>2.6152000000000002E-2</v>
      </c>
      <c r="O3" s="33">
        <f>'Field data and Waste 1'!N31</f>
        <v>0</v>
      </c>
      <c r="P3" s="33">
        <f>'Field data and Waste 1'!O31</f>
        <v>0</v>
      </c>
      <c r="Q3" s="33">
        <f>'Field data and Waste 1'!P31</f>
        <v>42.756</v>
      </c>
      <c r="R3" s="33">
        <f>'Field data and Waste 1'!Q31</f>
        <v>62.58</v>
      </c>
      <c r="S3" s="33">
        <f>'Field data and Waste 1'!R31</f>
        <v>0</v>
      </c>
      <c r="T3" s="33">
        <f>'Field data and Waste 1'!S31</f>
        <v>0</v>
      </c>
      <c r="U3" s="33">
        <f>'Field data and Waste 1'!T31</f>
        <v>0</v>
      </c>
      <c r="V3" s="33">
        <f>'Field data and Waste 1'!U31</f>
        <v>0</v>
      </c>
    </row>
    <row r="4" spans="1:22" x14ac:dyDescent="0.25">
      <c r="A4" s="36">
        <v>2</v>
      </c>
      <c r="B4" s="91"/>
      <c r="C4" s="33">
        <f>'Waste 2'!B31</f>
        <v>94</v>
      </c>
      <c r="D4" s="33">
        <f>'Waste 2'!C31</f>
        <v>65.800000000000011</v>
      </c>
      <c r="E4" s="33">
        <f>'Waste 2'!D31</f>
        <v>45.008986</v>
      </c>
      <c r="F4" s="33">
        <f>'Waste 2'!E31</f>
        <v>7.6457250000000014</v>
      </c>
      <c r="G4" s="33">
        <f>'Waste 2'!F31</f>
        <v>3.9430556000000001</v>
      </c>
      <c r="H4" s="33">
        <f>'Waste 2'!G31</f>
        <v>4.4179999999999997E-2</v>
      </c>
      <c r="I4" s="33">
        <f>'Waste 2'!H31</f>
        <v>0.66645999999999994</v>
      </c>
      <c r="J4" s="33">
        <f>'Waste 2'!I31</f>
        <v>4.7E-2</v>
      </c>
      <c r="K4" s="33">
        <f>'Waste 2'!J31</f>
        <v>9.4000000000000008E-4</v>
      </c>
      <c r="L4" s="33">
        <f>'Waste 2'!K31</f>
        <v>4.7000000000000002E-3</v>
      </c>
      <c r="M4" s="33">
        <f>'Waste 2'!L31</f>
        <v>2.162E-2</v>
      </c>
      <c r="N4" s="33">
        <f>'Waste 2'!M31</f>
        <v>0.188</v>
      </c>
      <c r="O4" s="33">
        <f>'Waste 2'!N31</f>
        <v>0</v>
      </c>
      <c r="P4" s="33">
        <f>'Waste 2'!O31</f>
        <v>0</v>
      </c>
      <c r="Q4" s="33">
        <f>'Waste 2'!P31</f>
        <v>264.98599999999999</v>
      </c>
      <c r="R4" s="33">
        <f>'Waste 2'!Q31</f>
        <v>299.625</v>
      </c>
      <c r="S4" s="33">
        <f>'Waste 2'!R31</f>
        <v>0</v>
      </c>
      <c r="T4" s="33">
        <f>'Waste 2'!S31</f>
        <v>0</v>
      </c>
      <c r="U4" s="33">
        <f>'Waste 2'!T31</f>
        <v>0</v>
      </c>
      <c r="V4" s="33">
        <f>'Waste 2'!U31</f>
        <v>0</v>
      </c>
    </row>
    <row r="5" spans="1:22" x14ac:dyDescent="0.25">
      <c r="A5" s="36">
        <v>3</v>
      </c>
      <c r="B5" s="91"/>
      <c r="C5" s="33">
        <f>'Waste 3'!B31</f>
        <v>135</v>
      </c>
      <c r="D5" s="33">
        <f>'Waste 3'!C31</f>
        <v>148.5</v>
      </c>
      <c r="E5" s="33">
        <f>'Waste 3'!D31</f>
        <v>51.032025000000004</v>
      </c>
      <c r="F5" s="33">
        <f>'Waste 3'!E31</f>
        <v>15.1775775</v>
      </c>
      <c r="G5" s="33">
        <f>'Waste 3'!F31</f>
        <v>17.884017000000004</v>
      </c>
      <c r="H5" s="33">
        <f>'Waste 3'!G31</f>
        <v>9.2340000000000005E-2</v>
      </c>
      <c r="I5" s="33">
        <f>'Waste 3'!H31</f>
        <v>0.51165000000000005</v>
      </c>
      <c r="J5" s="33">
        <f>'Waste 3'!I31</f>
        <v>6.7500000000000004E-2</v>
      </c>
      <c r="K5" s="33">
        <f>'Waste 3'!J31</f>
        <v>1.3500000000000001E-3</v>
      </c>
      <c r="L5" s="33">
        <f>'Waste 3'!K31</f>
        <v>6.7499999999999999E-3</v>
      </c>
      <c r="M5" s="33">
        <f>'Waste 3'!L31</f>
        <v>2.7E-2</v>
      </c>
      <c r="N5" s="33">
        <f>'Waste 3'!M31</f>
        <v>3.0510000000000002E-2</v>
      </c>
      <c r="O5" s="33">
        <f>'Waste 3'!N31</f>
        <v>0</v>
      </c>
      <c r="P5" s="33">
        <f>'Waste 3'!O31</f>
        <v>0</v>
      </c>
      <c r="Q5" s="33">
        <f>'Waste 3'!P31</f>
        <v>45.36</v>
      </c>
      <c r="R5" s="33">
        <f>'Waste 3'!Q31</f>
        <v>65.8125</v>
      </c>
      <c r="S5" s="33">
        <f>'Waste 3'!R31</f>
        <v>0</v>
      </c>
      <c r="T5" s="33">
        <f>'Waste 3'!S31</f>
        <v>0</v>
      </c>
      <c r="U5" s="33">
        <f>'Waste 3'!T31</f>
        <v>0</v>
      </c>
      <c r="V5" s="33">
        <f>'Waste 3'!U31</f>
        <v>0</v>
      </c>
    </row>
    <row r="6" spans="1:22" x14ac:dyDescent="0.25">
      <c r="A6" s="36">
        <v>4</v>
      </c>
      <c r="B6" s="91"/>
      <c r="C6" s="33">
        <f>'Waste 4'!B31</f>
        <v>83</v>
      </c>
      <c r="D6" s="33">
        <f>'Waste 4'!C31</f>
        <v>149.39999999999998</v>
      </c>
      <c r="E6" s="33">
        <f>'Waste 4'!D31</f>
        <v>1.61820203</v>
      </c>
      <c r="F6" s="33">
        <f>'Waste 4'!E31</f>
        <v>8.6012900000000023</v>
      </c>
      <c r="G6" s="33">
        <f>'Waste 4'!F31</f>
        <v>9.1926151999999988</v>
      </c>
      <c r="H6" s="33">
        <f>'Waste 4'!G31</f>
        <v>1.66E-2</v>
      </c>
      <c r="I6" s="33">
        <f>'Waste 4'!H31</f>
        <v>4.8804E-2</v>
      </c>
      <c r="J6" s="33">
        <f>'Waste 4'!I31</f>
        <v>4.1500000000000002E-2</v>
      </c>
      <c r="K6" s="33">
        <f>'Waste 4'!J31</f>
        <v>8.3000000000000012E-4</v>
      </c>
      <c r="L6" s="33">
        <f>'Waste 4'!K31</f>
        <v>4.15E-3</v>
      </c>
      <c r="M6" s="33">
        <f>'Waste 4'!L31</f>
        <v>1.66E-2</v>
      </c>
      <c r="N6" s="33">
        <f>'Waste 4'!M31</f>
        <v>1.66E-2</v>
      </c>
      <c r="O6" s="33">
        <f>'Waste 4'!N31</f>
        <v>0</v>
      </c>
      <c r="P6" s="33">
        <f>'Waste 4'!O31</f>
        <v>0</v>
      </c>
      <c r="Q6" s="33">
        <f>'Waste 4'!P31</f>
        <v>37.267000000000003</v>
      </c>
      <c r="R6" s="33">
        <f>'Waste 4'!Q31</f>
        <v>4.7932500000000005</v>
      </c>
      <c r="S6" s="33">
        <f>'Waste 4'!R31</f>
        <v>0</v>
      </c>
      <c r="T6" s="33">
        <f>'Waste 4'!S31</f>
        <v>0</v>
      </c>
      <c r="U6" s="33">
        <f>'Waste 4'!T31</f>
        <v>0</v>
      </c>
      <c r="V6" s="33">
        <f>'Waste 4'!U31</f>
        <v>0</v>
      </c>
    </row>
    <row r="7" spans="1:22" x14ac:dyDescent="0.25">
      <c r="A7" s="36">
        <v>5</v>
      </c>
      <c r="B7" s="91"/>
      <c r="C7" s="33">
        <f>'Waste 5'!B31</f>
        <v>17</v>
      </c>
      <c r="D7" s="33">
        <f>'Waste 5'!C31</f>
        <v>103.47305</v>
      </c>
      <c r="E7" s="33">
        <f>'Waste 5'!D31</f>
        <v>54.729882279999991</v>
      </c>
      <c r="F7" s="33">
        <f>'Waste 5'!E31</f>
        <v>12.535447505</v>
      </c>
      <c r="G7" s="33">
        <f>'Waste 5'!F31</f>
        <v>5.8030464239999997</v>
      </c>
      <c r="H7" s="33">
        <f>'Waste 5'!G31</f>
        <v>3.3194709999999995E-2</v>
      </c>
      <c r="I7" s="33">
        <f>'Waste 5'!H31</f>
        <v>0.24583529999999998</v>
      </c>
      <c r="J7" s="33">
        <f>'Waste 5'!I31</f>
        <v>3.236137E-3</v>
      </c>
      <c r="K7" s="33">
        <f>'Waste 5'!J31</f>
        <v>1.3888999999999999E-4</v>
      </c>
      <c r="L7" s="33">
        <f>'Waste 5'!K31</f>
        <v>1.3888999999999999E-4</v>
      </c>
      <c r="M7" s="33">
        <f>'Waste 5'!L31</f>
        <v>2.2639070000000001E-2</v>
      </c>
      <c r="N7" s="33">
        <f>'Waste 5'!M31</f>
        <v>5.8889359999999995E-2</v>
      </c>
      <c r="O7" s="33">
        <f>'Waste 5'!N31</f>
        <v>0</v>
      </c>
      <c r="P7" s="33">
        <f>'Waste 5'!O31</f>
        <v>0</v>
      </c>
      <c r="Q7" s="33">
        <f>'Waste 5'!P31</f>
        <v>14.722340000000001</v>
      </c>
      <c r="R7" s="33">
        <f>'Waste 5'!Q31</f>
        <v>64.583849999999998</v>
      </c>
      <c r="S7" s="33">
        <f>'Waste 5'!R31</f>
        <v>0</v>
      </c>
      <c r="T7" s="33">
        <f>'Waste 5'!S31</f>
        <v>0</v>
      </c>
      <c r="U7" s="33">
        <f>'Waste 5'!T31</f>
        <v>0</v>
      </c>
      <c r="V7" s="33">
        <f>'Waste 5'!U31</f>
        <v>0</v>
      </c>
    </row>
    <row r="8" spans="1:22" x14ac:dyDescent="0.25">
      <c r="A8" s="36">
        <v>6</v>
      </c>
      <c r="B8" s="91"/>
      <c r="C8" s="33">
        <f>'Waste 6'!B31</f>
        <v>150</v>
      </c>
      <c r="D8" s="33">
        <f>'Waste 6'!C31</f>
        <v>90</v>
      </c>
      <c r="E8" s="33">
        <f>'Waste 6'!D31</f>
        <v>15.910995</v>
      </c>
      <c r="F8" s="33">
        <f>'Waste 6'!E31</f>
        <v>8.5314000000000014</v>
      </c>
      <c r="G8" s="33">
        <f>'Waste 6'!F31</f>
        <v>2.4870000000000001</v>
      </c>
      <c r="H8" s="33">
        <f>'Waste 6'!G31</f>
        <v>3.0000000000000002E-2</v>
      </c>
      <c r="I8" s="33">
        <f>'Waste 6'!H31</f>
        <v>7.4999999999999997E-2</v>
      </c>
      <c r="J8" s="33">
        <f>'Waste 6'!I31</f>
        <v>7.4999999999999997E-2</v>
      </c>
      <c r="K8" s="33">
        <f>'Waste 6'!J31</f>
        <v>1.5E-3</v>
      </c>
      <c r="L8" s="33">
        <f>'Waste 6'!K31</f>
        <v>7.5000000000000006E-3</v>
      </c>
      <c r="M8" s="33">
        <f>'Waste 6'!L31</f>
        <v>3.0000000000000002E-2</v>
      </c>
      <c r="N8" s="33">
        <f>'Waste 6'!M31</f>
        <v>3.0000000000000002E-2</v>
      </c>
      <c r="O8" s="33">
        <f>'Waste 6'!N31</f>
        <v>0</v>
      </c>
      <c r="P8" s="33">
        <f>'Waste 6'!O31</f>
        <v>0</v>
      </c>
      <c r="Q8" s="33">
        <f>'Waste 6'!P31</f>
        <v>58.2</v>
      </c>
      <c r="R8" s="33">
        <f>'Waste 6'!Q31</f>
        <v>24.562500000000004</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28</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28</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28</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94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135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83</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17</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REGU-415-1631624</_dlc_DocId>
    <_dlc_DocIdUrl xmlns="9be56660-2c31-41ef-bc00-23e72f632f2a">
      <Url>https://cyfoethnaturiolcymru.sharepoint.com/teams/Regulatory/Permitting/_layouts/15/DocIdRedir.aspx?ID=REGU-415-1631624</Url>
      <Description>REGU-415-1631624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R&amp;R Piggott, 22 Coniston Drive, Frodsham, Cheshire, WA6 7LR</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2024-03-28T00:00:00+00:00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3EB88BFD-E29A-4849-A8E6-116EB74B98EA}">
  <ds:schemaRef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9be56660-2c31-41ef-bc00-23e72f632f2a"/>
    <ds:schemaRef ds:uri="http://www.w3.org/XML/1998/namespace"/>
  </ds:schemaRefs>
</ds:datastoreItem>
</file>

<file path=customXml/itemProps2.xml><?xml version="1.0" encoding="utf-8"?>
<ds:datastoreItem xmlns:ds="http://schemas.openxmlformats.org/officeDocument/2006/customXml" ds:itemID="{86007F0D-44F9-40B5-877F-6F2134069EFA}"/>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14AB5CA0-503A-4258-8CC9-E612B370C7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PAN-024612  NRW Nutrient Calculator</dc:title>
  <dc:creator>Louise Bailey</dc:creator>
  <cp:keywords>NRW Nutrient Calculator</cp:keywords>
  <cp:lastModifiedBy>Banfield, Ethan</cp:lastModifiedBy>
  <dcterms:created xsi:type="dcterms:W3CDTF">2016-09-26T10:07:59Z</dcterms:created>
  <dcterms:modified xsi:type="dcterms:W3CDTF">2024-03-27T15:42:57Z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e9b19a61-c1bc-4cc4-9318-917a8f5734b3</vt:lpwstr>
  </property>
  <property fmtid="{D5CDD505-2E9C-101B-9397-08002B2CF9AE}" pid="4" name="Order">
    <vt:r8>163162400</vt:r8>
  </property>
  <property fmtid="{D5CDD505-2E9C-101B-9397-08002B2CF9AE}" pid="5" name="MediaServiceImageTags">
    <vt:lpwstr/>
  </property>
</Properties>
</file>