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 B/PAN-024720 dep Dan JAmes/"/>
    </mc:Choice>
  </mc:AlternateContent>
  <xr:revisionPtr revIDLastSave="0" documentId="13_ncr:1_{0C9B6525-6589-44C4-AE8B-7B63F673ECD1}" xr6:coauthVersionLast="47" xr6:coauthVersionMax="47" xr10:uidLastSave="{00000000-0000-0000-0000-000000000000}"/>
  <bookViews>
    <workbookView xWindow="-120" yWindow="-120" windowWidth="29040" windowHeight="15840" tabRatio="849" activeTab="4" xr2:uid="{00000000-000D-0000-FFFF-FFFF00000000}"/>
  </bookViews>
  <sheets>
    <sheet name="Volac Sensient Felinfach" sheetId="1" r:id="rId1"/>
    <sheet name="First Milk –Haverfordwest" sheetId="21" r:id="rId2"/>
    <sheet name="DCWW Bolton Hill WTW" sheetId="27" r:id="rId3"/>
    <sheet name="DCWW Bontgoch WTW" sheetId="28" r:id="rId4"/>
    <sheet name="DCWW Llechryd WTW" sheetId="30" r:id="rId5"/>
    <sheet name="Strata Florida- STACK" sheetId="26" r:id="rId6"/>
    <sheet name="Strata Florida- NON-STACK" sheetId="24" r:id="rId7"/>
    <sheet name="Preseli STACK" sheetId="29" r:id="rId8"/>
    <sheet name="Preseli NON-STACK"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M65" i="1" l="1"/>
  <c r="N65" i="1"/>
  <c r="O65" i="1"/>
  <c r="P65" i="1"/>
  <c r="Q65" i="1"/>
  <c r="R65" i="1"/>
  <c r="S65" i="1"/>
  <c r="T65" i="1"/>
  <c r="U65" i="1"/>
  <c r="M65" i="21"/>
  <c r="N65" i="21"/>
  <c r="O65" i="21"/>
  <c r="P65" i="21"/>
  <c r="Q65" i="21"/>
  <c r="R65" i="21"/>
  <c r="S65" i="21"/>
  <c r="T65" i="21"/>
  <c r="U65" i="21"/>
  <c r="M65" i="27"/>
  <c r="N65" i="27"/>
  <c r="O65" i="27"/>
  <c r="P65" i="27"/>
  <c r="Q65" i="27"/>
  <c r="R65" i="27"/>
  <c r="S65" i="27"/>
  <c r="T65" i="27"/>
  <c r="U65" i="27"/>
  <c r="M65" i="28"/>
  <c r="N65" i="28"/>
  <c r="O65" i="28"/>
  <c r="P65" i="28"/>
  <c r="Q65" i="28"/>
  <c r="R65" i="28"/>
  <c r="S65" i="28"/>
  <c r="T65" i="28"/>
  <c r="U65" i="28"/>
  <c r="M65" i="30"/>
  <c r="N65" i="30"/>
  <c r="O65" i="30"/>
  <c r="P65" i="30"/>
  <c r="Q65" i="30"/>
  <c r="R65" i="30"/>
  <c r="S65" i="30"/>
  <c r="T65" i="30"/>
  <c r="U65" i="30"/>
  <c r="M65" i="26"/>
  <c r="N65" i="26"/>
  <c r="O65" i="26"/>
  <c r="P65" i="26"/>
  <c r="Q65" i="26"/>
  <c r="R65" i="26"/>
  <c r="S65" i="26"/>
  <c r="T65" i="26"/>
  <c r="U65" i="26"/>
  <c r="M65" i="24"/>
  <c r="N65" i="24"/>
  <c r="O65" i="24"/>
  <c r="P65" i="24"/>
  <c r="Q65" i="24"/>
  <c r="R65" i="24"/>
  <c r="S65" i="24"/>
  <c r="T65" i="24"/>
  <c r="U65" i="24"/>
  <c r="M65" i="29"/>
  <c r="N65" i="29"/>
  <c r="O65" i="29"/>
  <c r="P65" i="29"/>
  <c r="Q65" i="29"/>
  <c r="R65" i="29"/>
  <c r="S65" i="29"/>
  <c r="T65" i="29"/>
  <c r="U65" i="29"/>
  <c r="M65" i="23"/>
  <c r="N65" i="23"/>
  <c r="O65" i="23"/>
  <c r="P65" i="23"/>
  <c r="Q65" i="23"/>
  <c r="R65" i="23"/>
  <c r="S65" i="23"/>
  <c r="T65" i="23"/>
  <c r="U65" i="23"/>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Q22" i="30"/>
  <c r="I22" i="30"/>
  <c r="V20" i="30"/>
  <c r="U20" i="30"/>
  <c r="T20" i="30"/>
  <c r="S20" i="30"/>
  <c r="R20" i="30"/>
  <c r="Q20" i="30"/>
  <c r="P20" i="30"/>
  <c r="O20" i="30"/>
  <c r="N20" i="30"/>
  <c r="T18" i="30"/>
  <c r="P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T22" i="29"/>
  <c r="L22" i="29"/>
  <c r="V20" i="29"/>
  <c r="U20" i="29"/>
  <c r="T20" i="29"/>
  <c r="S20" i="29"/>
  <c r="R20" i="29"/>
  <c r="Q20" i="29"/>
  <c r="P20" i="29"/>
  <c r="O20" i="29"/>
  <c r="N20" i="29"/>
  <c r="T18" i="29"/>
  <c r="P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U22" i="28"/>
  <c r="V20" i="28"/>
  <c r="U20" i="28"/>
  <c r="T20" i="28"/>
  <c r="S20" i="28"/>
  <c r="R20" i="28"/>
  <c r="Q20" i="28"/>
  <c r="P20" i="28"/>
  <c r="O20" i="28"/>
  <c r="N20" i="28"/>
  <c r="U18" i="28"/>
  <c r="P18" i="28"/>
  <c r="N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Q22" i="27"/>
  <c r="O22" i="27"/>
  <c r="I22" i="27"/>
  <c r="V20" i="27"/>
  <c r="U20" i="27"/>
  <c r="T20" i="27"/>
  <c r="S20" i="27"/>
  <c r="R20" i="27"/>
  <c r="Q20" i="27"/>
  <c r="P20" i="27"/>
  <c r="O20" i="27"/>
  <c r="N20" i="27"/>
  <c r="U18" i="27"/>
  <c r="T18" i="27"/>
  <c r="S18" i="27"/>
  <c r="R18" i="27"/>
  <c r="L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Q22" i="26"/>
  <c r="O22" i="26"/>
  <c r="K22" i="26"/>
  <c r="V20" i="26"/>
  <c r="U20" i="26"/>
  <c r="T20" i="26"/>
  <c r="S20" i="26"/>
  <c r="R20" i="26"/>
  <c r="Q20" i="26"/>
  <c r="P20" i="26"/>
  <c r="O20" i="26"/>
  <c r="N20" i="26"/>
  <c r="O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V20" i="24"/>
  <c r="U20" i="24"/>
  <c r="T20" i="24"/>
  <c r="S20" i="24"/>
  <c r="R20" i="24"/>
  <c r="Q20" i="24"/>
  <c r="P20" i="24"/>
  <c r="O20" i="24"/>
  <c r="N20" i="24"/>
  <c r="U18" i="24"/>
  <c r="P18" i="24"/>
  <c r="M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S22" i="23"/>
  <c r="M22" i="23"/>
  <c r="V20" i="23"/>
  <c r="U20" i="23"/>
  <c r="T20" i="23"/>
  <c r="S20" i="23"/>
  <c r="R20" i="23"/>
  <c r="Q20" i="23"/>
  <c r="P20" i="23"/>
  <c r="O20" i="23"/>
  <c r="N20" i="23"/>
  <c r="S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L64" i="21" s="1"/>
  <c r="L65"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23" i="29" s="1"/>
  <c r="L24" i="29" s="1"/>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19" i="28" s="1"/>
  <c r="M20" i="28" s="1"/>
  <c r="M21" i="28"/>
  <c r="T59" i="28"/>
  <c r="U17" i="28"/>
  <c r="U21" i="28"/>
  <c r="U23" i="28" s="1"/>
  <c r="I4" i="20"/>
  <c r="J4" i="19"/>
  <c r="J18" i="19" s="1"/>
  <c r="I59" i="21"/>
  <c r="J17" i="21"/>
  <c r="J19" i="21" s="1"/>
  <c r="J20" i="21" s="1"/>
  <c r="J21" i="2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17" i="21"/>
  <c r="K59" i="22"/>
  <c r="L21" i="22"/>
  <c r="L17" i="22"/>
  <c r="L19" i="22" s="1"/>
  <c r="G12" i="20"/>
  <c r="H12" i="19"/>
  <c r="H26" i="19" s="1"/>
  <c r="J4" i="20"/>
  <c r="K4" i="19"/>
  <c r="K18" i="19" s="1"/>
  <c r="U63" i="21"/>
  <c r="N63" i="21"/>
  <c r="F63" i="21"/>
  <c r="P59" i="21"/>
  <c r="Q21" i="21"/>
  <c r="Q23" i="21" s="1"/>
  <c r="Q24" i="21" s="1"/>
  <c r="Q17" i="21"/>
  <c r="I17" i="21"/>
  <c r="I19" i="21" s="1"/>
  <c r="I20" i="21" s="1"/>
  <c r="I21" i="21"/>
  <c r="D59" i="22"/>
  <c r="E21" i="22"/>
  <c r="E17" i="22"/>
  <c r="E19" i="22" s="1"/>
  <c r="L59" i="22"/>
  <c r="M21" i="22"/>
  <c r="M23" i="22" s="1"/>
  <c r="M17" i="22"/>
  <c r="M19" i="22" s="1"/>
  <c r="T59" i="22"/>
  <c r="U21" i="22"/>
  <c r="U17" i="22"/>
  <c r="U19" i="22" s="1"/>
  <c r="D59" i="27"/>
  <c r="E17" i="27"/>
  <c r="E19" i="27" s="1"/>
  <c r="E20" i="27" s="1"/>
  <c r="L59" i="27"/>
  <c r="M17" i="27"/>
  <c r="M19" i="27" s="1"/>
  <c r="M20" i="27" s="1"/>
  <c r="T59" i="27"/>
  <c r="U17" i="27"/>
  <c r="S59" i="22"/>
  <c r="T21" i="22"/>
  <c r="T17" i="22"/>
  <c r="G21" i="23"/>
  <c r="G23" i="23" s="1"/>
  <c r="G24" i="23" s="1"/>
  <c r="G17" i="23"/>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0" i="21" s="1"/>
  <c r="L21" i="21"/>
  <c r="L23" i="21" s="1"/>
  <c r="L24" i="21" s="1"/>
  <c r="I59" i="22"/>
  <c r="J17" i="22"/>
  <c r="J19" i="22" s="1"/>
  <c r="J21" i="22"/>
  <c r="J23" i="22" s="1"/>
  <c r="K59" i="23"/>
  <c r="L17" i="23"/>
  <c r="L19" i="23" s="1"/>
  <c r="L20" i="23" s="1"/>
  <c r="L21" i="23"/>
  <c r="M57" i="21"/>
  <c r="R59" i="21"/>
  <c r="S21" i="21"/>
  <c r="S23" i="21" s="1"/>
  <c r="S24" i="21" s="1"/>
  <c r="S17" i="21"/>
  <c r="J59" i="21"/>
  <c r="K21" i="21"/>
  <c r="K23" i="21" s="1"/>
  <c r="K24" i="21" s="1"/>
  <c r="K17" i="21"/>
  <c r="K19" i="21" s="1"/>
  <c r="K20" i="21" s="1"/>
  <c r="J59" i="22"/>
  <c r="K17" i="22"/>
  <c r="K19" i="22" s="1"/>
  <c r="K21" i="22"/>
  <c r="K23" i="22" s="1"/>
  <c r="R59" i="22"/>
  <c r="S17" i="22"/>
  <c r="S21" i="22"/>
  <c r="S23" i="22" s="1"/>
  <c r="D59" i="23"/>
  <c r="E17" i="23"/>
  <c r="E21" i="23"/>
  <c r="L59" i="23"/>
  <c r="M17" i="23"/>
  <c r="M19" i="23" s="1"/>
  <c r="M20" i="23" s="1"/>
  <c r="M21" i="23"/>
  <c r="T59" i="23"/>
  <c r="U17" i="23"/>
  <c r="U19" i="23" s="1"/>
  <c r="U21" i="23"/>
  <c r="U23" i="23" s="1"/>
  <c r="H21" i="24"/>
  <c r="H23" i="24" s="1"/>
  <c r="H24" i="24" s="1"/>
  <c r="H17" i="24"/>
  <c r="H19" i="24" s="1"/>
  <c r="H20" i="24" s="1"/>
  <c r="P17" i="24"/>
  <c r="P21" i="24"/>
  <c r="C59" i="26"/>
  <c r="D21" i="26"/>
  <c r="D23" i="26" s="1"/>
  <c r="D24" i="26" s="1"/>
  <c r="D17" i="26"/>
  <c r="D19" i="26" s="1"/>
  <c r="D20" i="26" s="1"/>
  <c r="K59" i="26"/>
  <c r="L21" i="26"/>
  <c r="L23" i="26" s="1"/>
  <c r="L24" i="26" s="1"/>
  <c r="L17" i="26"/>
  <c r="L19" i="26" s="1"/>
  <c r="L20" i="26" s="1"/>
  <c r="S59" i="26"/>
  <c r="T21" i="26"/>
  <c r="T17" i="26"/>
  <c r="N63" i="26"/>
  <c r="J59" i="27"/>
  <c r="K17" i="27"/>
  <c r="K19" i="27" s="1"/>
  <c r="K20" i="27" s="1"/>
  <c r="R59" i="27"/>
  <c r="S17" i="27"/>
  <c r="S19" i="27" s="1"/>
  <c r="J59" i="28"/>
  <c r="K17" i="28"/>
  <c r="K19" i="28" s="1"/>
  <c r="K20" i="28" s="1"/>
  <c r="K21" i="28"/>
  <c r="K23" i="28" s="1"/>
  <c r="K24" i="28" s="1"/>
  <c r="R59" i="28"/>
  <c r="S17" i="28"/>
  <c r="S21" i="28"/>
  <c r="S23" i="28" s="1"/>
  <c r="I59" i="29"/>
  <c r="J17" i="29"/>
  <c r="J21" i="29"/>
  <c r="Q59" i="29"/>
  <c r="R21" i="29"/>
  <c r="R23"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0" i="24" s="1"/>
  <c r="I21" i="24"/>
  <c r="Q17" i="24"/>
  <c r="Q19" i="24" s="1"/>
  <c r="Q21" i="24"/>
  <c r="Q23" i="24" s="1"/>
  <c r="D59" i="26"/>
  <c r="E21" i="26"/>
  <c r="E23" i="26" s="1"/>
  <c r="E24" i="26" s="1"/>
  <c r="E17" i="26"/>
  <c r="E19" i="26" s="1"/>
  <c r="E20" i="26" s="1"/>
  <c r="L59" i="26"/>
  <c r="M21" i="26"/>
  <c r="M23" i="26" s="1"/>
  <c r="M24" i="26" s="1"/>
  <c r="M17" i="26"/>
  <c r="M19" i="26" s="1"/>
  <c r="M20" i="26" s="1"/>
  <c r="T59" i="26"/>
  <c r="U21" i="26"/>
  <c r="U23" i="26" s="1"/>
  <c r="U17" i="26"/>
  <c r="U19" i="26" s="1"/>
  <c r="C59" i="27"/>
  <c r="D17" i="27"/>
  <c r="K59" i="27"/>
  <c r="L17" i="27"/>
  <c r="L19" i="27" s="1"/>
  <c r="L20" i="27" s="1"/>
  <c r="S59" i="27"/>
  <c r="T17" i="27"/>
  <c r="T19" i="27" s="1"/>
  <c r="C59" i="28"/>
  <c r="D21" i="28"/>
  <c r="D23" i="28" s="1"/>
  <c r="D24" i="28" s="1"/>
  <c r="D17" i="28"/>
  <c r="D19" i="28" s="1"/>
  <c r="D20" i="28" s="1"/>
  <c r="K59" i="28"/>
  <c r="L21" i="28"/>
  <c r="L17" i="28"/>
  <c r="L19" i="28" s="1"/>
  <c r="L20" i="28" s="1"/>
  <c r="S59" i="28"/>
  <c r="T21" i="28"/>
  <c r="T17" i="28"/>
  <c r="T19" i="28" s="1"/>
  <c r="J59" i="29"/>
  <c r="K17" i="29"/>
  <c r="K21" i="29"/>
  <c r="K23" i="29" s="1"/>
  <c r="K24" i="29" s="1"/>
  <c r="R59" i="29"/>
  <c r="S21" i="29"/>
  <c r="S17" i="29"/>
  <c r="I59" i="30"/>
  <c r="J21" i="30"/>
  <c r="J23" i="30" s="1"/>
  <c r="J24" i="30" s="1"/>
  <c r="J17" i="30"/>
  <c r="J19" i="30" s="1"/>
  <c r="J20"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24" i="23" s="1"/>
  <c r="H17" i="23"/>
  <c r="H19" i="23" s="1"/>
  <c r="H20" i="23" s="1"/>
  <c r="P17" i="23"/>
  <c r="P19" i="23" s="1"/>
  <c r="P21" i="23"/>
  <c r="J59" i="24"/>
  <c r="K21" i="24"/>
  <c r="K23" i="24" s="1"/>
  <c r="K24" i="24" s="1"/>
  <c r="K17" i="24"/>
  <c r="K19" i="24" s="1"/>
  <c r="K20" i="24" s="1"/>
  <c r="R59" i="24"/>
  <c r="S21" i="24"/>
  <c r="S23" i="24" s="1"/>
  <c r="S17" i="24"/>
  <c r="G21" i="26"/>
  <c r="G23" i="26" s="1"/>
  <c r="G24" i="26" s="1"/>
  <c r="G17" i="26"/>
  <c r="O17" i="26"/>
  <c r="O21" i="26"/>
  <c r="E59" i="27"/>
  <c r="F17" i="27"/>
  <c r="F19" i="27" s="1"/>
  <c r="F20" i="27" s="1"/>
  <c r="M59" i="27"/>
  <c r="N17" i="27"/>
  <c r="U59" i="27"/>
  <c r="V17" i="27"/>
  <c r="E59" i="28"/>
  <c r="F17" i="28"/>
  <c r="F19" i="28" s="1"/>
  <c r="F20" i="28" s="1"/>
  <c r="F21" i="28"/>
  <c r="M59" i="28"/>
  <c r="N17" i="28"/>
  <c r="N19" i="28" s="1"/>
  <c r="N21" i="28"/>
  <c r="U59" i="28"/>
  <c r="V17" i="28"/>
  <c r="V21" i="28"/>
  <c r="D59" i="29"/>
  <c r="E17" i="29"/>
  <c r="E19" i="29" s="1"/>
  <c r="E20" i="29" s="1"/>
  <c r="E21" i="29"/>
  <c r="E23" i="29" s="1"/>
  <c r="E24" i="29" s="1"/>
  <c r="L59" i="29"/>
  <c r="M17" i="29"/>
  <c r="M19" i="29" s="1"/>
  <c r="M20" i="29" s="1"/>
  <c r="M21" i="29"/>
  <c r="T59" i="29"/>
  <c r="U17" i="29"/>
  <c r="U21" i="29"/>
  <c r="C59" i="30"/>
  <c r="D17" i="30"/>
  <c r="D19" i="30" s="1"/>
  <c r="D20" i="30" s="1"/>
  <c r="D21" i="30"/>
  <c r="D23" i="30" s="1"/>
  <c r="D24" i="30" s="1"/>
  <c r="K59" i="30"/>
  <c r="L17" i="30"/>
  <c r="L19" i="30" s="1"/>
  <c r="L20" i="30" s="1"/>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9" i="21" s="1"/>
  <c r="G20" i="21" s="1"/>
  <c r="G17" i="22"/>
  <c r="G19" i="22" s="1"/>
  <c r="G21" i="22"/>
  <c r="G23" i="22" s="1"/>
  <c r="O17" i="22"/>
  <c r="O19" i="22" s="1"/>
  <c r="O21" i="22"/>
  <c r="O23" i="22" s="1"/>
  <c r="H59" i="23"/>
  <c r="I21" i="23"/>
  <c r="I23" i="23" s="1"/>
  <c r="I24" i="23" s="1"/>
  <c r="I17" i="23"/>
  <c r="P59" i="23"/>
  <c r="Q17" i="23"/>
  <c r="Q21" i="23"/>
  <c r="Q23" i="23" s="1"/>
  <c r="C59" i="24"/>
  <c r="D17" i="24"/>
  <c r="D19" i="24" s="1"/>
  <c r="D20" i="24" s="1"/>
  <c r="D21" i="24"/>
  <c r="D23" i="24" s="1"/>
  <c r="D24" i="24" s="1"/>
  <c r="K59" i="24"/>
  <c r="L21" i="24"/>
  <c r="L17" i="24"/>
  <c r="L19" i="24" s="1"/>
  <c r="L20"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E59" i="29"/>
  <c r="F17" i="29"/>
  <c r="F21" i="29"/>
  <c r="M59" i="29"/>
  <c r="N17" i="29"/>
  <c r="N21" i="29"/>
  <c r="U59" i="29"/>
  <c r="V17" i="29"/>
  <c r="V21" i="29"/>
  <c r="V23" i="29" s="1"/>
  <c r="D59" i="30"/>
  <c r="E17" i="30"/>
  <c r="E21" i="30"/>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23" i="23" s="1"/>
  <c r="J24" i="23" s="1"/>
  <c r="J17" i="23"/>
  <c r="J19" i="23" s="1"/>
  <c r="J20" i="23" s="1"/>
  <c r="Q59" i="23"/>
  <c r="R21" i="23"/>
  <c r="R17" i="23"/>
  <c r="D59" i="24"/>
  <c r="E17" i="24"/>
  <c r="E19" i="24" s="1"/>
  <c r="E20" i="24" s="1"/>
  <c r="E21" i="24"/>
  <c r="L59" i="24"/>
  <c r="M17" i="24"/>
  <c r="M19" i="24" s="1"/>
  <c r="M20" i="24" s="1"/>
  <c r="M21" i="24"/>
  <c r="M23" i="24" s="1"/>
  <c r="M24" i="24" s="1"/>
  <c r="T59" i="24"/>
  <c r="U21" i="24"/>
  <c r="U17" i="24"/>
  <c r="H59" i="26"/>
  <c r="H64" i="26" s="1"/>
  <c r="I17" i="26"/>
  <c r="I21" i="26"/>
  <c r="I23" i="26" s="1"/>
  <c r="I24" i="26" s="1"/>
  <c r="P59" i="26"/>
  <c r="Q17" i="26"/>
  <c r="Q19" i="26" s="1"/>
  <c r="Q21" i="26"/>
  <c r="E63" i="26"/>
  <c r="H17" i="27"/>
  <c r="P17" i="27"/>
  <c r="P19" i="27" s="1"/>
  <c r="H21" i="28"/>
  <c r="H23" i="28" s="1"/>
  <c r="H24" i="28" s="1"/>
  <c r="H17" i="28"/>
  <c r="P21" i="28"/>
  <c r="P17" i="28"/>
  <c r="P19" i="28" s="1"/>
  <c r="G17" i="29"/>
  <c r="G19" i="29" s="1"/>
  <c r="G20" i="29" s="1"/>
  <c r="G21" i="29"/>
  <c r="G23" i="29" s="1"/>
  <c r="G24" i="29" s="1"/>
  <c r="O17" i="29"/>
  <c r="O21" i="29"/>
  <c r="E59" i="30"/>
  <c r="F21" i="30"/>
  <c r="F23" i="30" s="1"/>
  <c r="F24" i="30" s="1"/>
  <c r="F17" i="30"/>
  <c r="F19" i="30" s="1"/>
  <c r="F20"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19" i="23" s="1"/>
  <c r="K20" i="23" s="1"/>
  <c r="K21" i="23"/>
  <c r="K23" i="23" s="1"/>
  <c r="K24" i="23" s="1"/>
  <c r="R59" i="23"/>
  <c r="S17" i="23"/>
  <c r="S19" i="23" s="1"/>
  <c r="S21" i="23"/>
  <c r="E59" i="24"/>
  <c r="F21" i="24"/>
  <c r="F17" i="24"/>
  <c r="M59" i="24"/>
  <c r="N21" i="24"/>
  <c r="N23" i="24" s="1"/>
  <c r="N17" i="24"/>
  <c r="N19" i="24" s="1"/>
  <c r="U59" i="24"/>
  <c r="V21" i="24"/>
  <c r="V17" i="24"/>
  <c r="V19" i="24" s="1"/>
  <c r="I58" i="26"/>
  <c r="I61" i="26" s="1"/>
  <c r="J17" i="26"/>
  <c r="J19" i="26" s="1"/>
  <c r="J20" i="26" s="1"/>
  <c r="J21" i="26"/>
  <c r="J23" i="26" s="1"/>
  <c r="J24" i="26" s="1"/>
  <c r="Q58" i="26"/>
  <c r="Q61" i="26" s="1"/>
  <c r="R21" i="26"/>
  <c r="R23" i="26" s="1"/>
  <c r="R17" i="26"/>
  <c r="R19" i="26" s="1"/>
  <c r="F63" i="26"/>
  <c r="I17" i="27"/>
  <c r="I19" i="27" s="1"/>
  <c r="I20" i="27" s="1"/>
  <c r="Q17" i="27"/>
  <c r="I21" i="28"/>
  <c r="I23" i="28" s="1"/>
  <c r="I24" i="28" s="1"/>
  <c r="I17" i="28"/>
  <c r="Q21" i="28"/>
  <c r="Q23" i="28" s="1"/>
  <c r="Q17" i="28"/>
  <c r="Q19" i="28" s="1"/>
  <c r="H21" i="29"/>
  <c r="H23" i="29" s="1"/>
  <c r="H24" i="29" s="1"/>
  <c r="H17" i="29"/>
  <c r="H19" i="29" s="1"/>
  <c r="H20" i="29" s="1"/>
  <c r="P21" i="29"/>
  <c r="P23" i="29" s="1"/>
  <c r="P17" i="29"/>
  <c r="G21" i="30"/>
  <c r="G23" i="30" s="1"/>
  <c r="G24" i="30" s="1"/>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0" i="23" s="1"/>
  <c r="D21" i="23"/>
  <c r="S59" i="23"/>
  <c r="T17" i="23"/>
  <c r="T21" i="23"/>
  <c r="G17" i="24"/>
  <c r="G19" i="24" s="1"/>
  <c r="G20" i="24" s="1"/>
  <c r="G21" i="24"/>
  <c r="G23" i="24" s="1"/>
  <c r="G24" i="24" s="1"/>
  <c r="O17" i="24"/>
  <c r="O21" i="24"/>
  <c r="J59" i="26"/>
  <c r="K17" i="26"/>
  <c r="K19" i="26" s="1"/>
  <c r="K20" i="26" s="1"/>
  <c r="K21" i="26"/>
  <c r="R59" i="26"/>
  <c r="S17" i="26"/>
  <c r="S19" i="26" s="1"/>
  <c r="S21" i="26"/>
  <c r="S23" i="26" s="1"/>
  <c r="M63" i="26"/>
  <c r="I59" i="27"/>
  <c r="J17" i="27"/>
  <c r="Q59" i="27"/>
  <c r="R17" i="27"/>
  <c r="I59" i="28"/>
  <c r="J17" i="28"/>
  <c r="J19" i="28" s="1"/>
  <c r="J20" i="28" s="1"/>
  <c r="J21" i="28"/>
  <c r="J23" i="28" s="1"/>
  <c r="J24" i="28" s="1"/>
  <c r="Q59" i="28"/>
  <c r="R21" i="28"/>
  <c r="R23" i="28" s="1"/>
  <c r="R17" i="28"/>
  <c r="I21" i="29"/>
  <c r="I23" i="29" s="1"/>
  <c r="I24" i="29" s="1"/>
  <c r="I17" i="29"/>
  <c r="I19" i="29" s="1"/>
  <c r="I20" i="29" s="1"/>
  <c r="Q21" i="29"/>
  <c r="Q17" i="29"/>
  <c r="Q19" i="29" s="1"/>
  <c r="H17" i="30"/>
  <c r="H19" i="30" s="1"/>
  <c r="H20" i="30" s="1"/>
  <c r="H21" i="30"/>
  <c r="H23" i="30" s="1"/>
  <c r="H24"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C65" i="21" s="1"/>
  <c r="K58" i="21"/>
  <c r="K61" i="21" s="1"/>
  <c r="K64" i="21" s="1"/>
  <c r="K65" i="21" s="1"/>
  <c r="R19" i="24"/>
  <c r="I21" i="27"/>
  <c r="I23" i="27" s="1"/>
  <c r="I24" i="27" s="1"/>
  <c r="Q21" i="27"/>
  <c r="R58" i="21"/>
  <c r="R61" i="21" s="1"/>
  <c r="R64" i="21" s="1"/>
  <c r="O57" i="21"/>
  <c r="A43" i="21"/>
  <c r="J58" i="21"/>
  <c r="J61" i="21" s="1"/>
  <c r="D58" i="29"/>
  <c r="D61" i="29" s="1"/>
  <c r="P23" i="26"/>
  <c r="G21" i="27"/>
  <c r="G23" i="27" s="1"/>
  <c r="G24" i="27" s="1"/>
  <c r="O21" i="27"/>
  <c r="O23" i="27" s="1"/>
  <c r="D58" i="30"/>
  <c r="D61" i="30" s="1"/>
  <c r="D64" i="30" s="1"/>
  <c r="L58" i="30"/>
  <c r="L61" i="30" s="1"/>
  <c r="L64" i="30" s="1"/>
  <c r="R58" i="23"/>
  <c r="R61" i="23" s="1"/>
  <c r="H21" i="27"/>
  <c r="H23" i="27" s="1"/>
  <c r="H24" i="27" s="1"/>
  <c r="P21" i="27"/>
  <c r="J58" i="22"/>
  <c r="J61" i="22" s="1"/>
  <c r="J58" i="26"/>
  <c r="J61" i="26" s="1"/>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P58" i="22"/>
  <c r="P61" i="22" s="1"/>
  <c r="P64" i="22" s="1"/>
  <c r="F59" i="22"/>
  <c r="K58" i="29"/>
  <c r="K61" i="29" s="1"/>
  <c r="F19" i="23"/>
  <c r="F20" i="23" s="1"/>
  <c r="I58" i="23"/>
  <c r="I61" i="23" s="1"/>
  <c r="I64" i="23" s="1"/>
  <c r="Q58" i="23"/>
  <c r="Q61" i="23" s="1"/>
  <c r="L58" i="29"/>
  <c r="L61" i="29" s="1"/>
  <c r="T58" i="29"/>
  <c r="T61" i="29" s="1"/>
  <c r="T64" i="29" s="1"/>
  <c r="I23" i="30"/>
  <c r="I24" i="30" s="1"/>
  <c r="Q23" i="30"/>
  <c r="E23" i="30"/>
  <c r="E24" i="30" s="1"/>
  <c r="U23" i="30"/>
  <c r="J58" i="28"/>
  <c r="J61" i="28" s="1"/>
  <c r="J64" i="28" s="1"/>
  <c r="J65" i="28" s="1"/>
  <c r="R58" i="22"/>
  <c r="R61" i="22" s="1"/>
  <c r="R64" i="22" s="1"/>
  <c r="J58" i="23"/>
  <c r="J61" i="23" s="1"/>
  <c r="J58" i="24"/>
  <c r="J61" i="24" s="1"/>
  <c r="J64" i="24" s="1"/>
  <c r="R58" i="24"/>
  <c r="R61" i="24" s="1"/>
  <c r="F57" i="24"/>
  <c r="T58" i="30"/>
  <c r="T61" i="30" s="1"/>
  <c r="T64" i="30" s="1"/>
  <c r="C58" i="23"/>
  <c r="C61" i="23" s="1"/>
  <c r="K58" i="23"/>
  <c r="K61" i="23" s="1"/>
  <c r="S58" i="23"/>
  <c r="S61" i="23" s="1"/>
  <c r="F58" i="26"/>
  <c r="F61" i="26" s="1"/>
  <c r="D58" i="27"/>
  <c r="D61" i="27" s="1"/>
  <c r="L58" i="27"/>
  <c r="L61" i="27" s="1"/>
  <c r="T58" i="27"/>
  <c r="T61" i="27" s="1"/>
  <c r="T64" i="27" s="1"/>
  <c r="J58" i="30"/>
  <c r="J61" i="30" s="1"/>
  <c r="R58" i="30"/>
  <c r="R61" i="30" s="1"/>
  <c r="R64" i="30" s="1"/>
  <c r="P57" i="30"/>
  <c r="J57" i="21"/>
  <c r="H59" i="21"/>
  <c r="Q23" i="22"/>
  <c r="J19" i="27"/>
  <c r="J20" i="27" s="1"/>
  <c r="R21" i="27"/>
  <c r="R23" i="27" s="1"/>
  <c r="E58" i="27"/>
  <c r="E61" i="27" s="1"/>
  <c r="E64" i="27" s="1"/>
  <c r="E65"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T23" i="30"/>
  <c r="G58" i="30"/>
  <c r="G61" i="30" s="1"/>
  <c r="O58" i="30"/>
  <c r="O61" i="30" s="1"/>
  <c r="Q57" i="30"/>
  <c r="A36" i="22"/>
  <c r="G58" i="27"/>
  <c r="G61" i="27" s="1"/>
  <c r="T58" i="28"/>
  <c r="T61" i="28" s="1"/>
  <c r="T64" i="28" s="1"/>
  <c r="C58" i="29"/>
  <c r="C61" i="29" s="1"/>
  <c r="C64" i="29" s="1"/>
  <c r="H58" i="30"/>
  <c r="H61" i="30" s="1"/>
  <c r="N59" i="30"/>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P58" i="26"/>
  <c r="P61" i="26" s="1"/>
  <c r="F59" i="26"/>
  <c r="F64" i="26" s="1"/>
  <c r="O58" i="27"/>
  <c r="O61" i="27" s="1"/>
  <c r="A38" i="21"/>
  <c r="F57" i="22"/>
  <c r="N59" i="22"/>
  <c r="E58" i="23"/>
  <c r="E61" i="23" s="1"/>
  <c r="E64"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C64" i="22" s="1"/>
  <c r="C65" i="22" s="1"/>
  <c r="K58" i="22"/>
  <c r="K61" i="22" s="1"/>
  <c r="S58" i="22"/>
  <c r="S61" i="22" s="1"/>
  <c r="S64" i="22" s="1"/>
  <c r="F57" i="23"/>
  <c r="L23" i="24"/>
  <c r="L24" i="24" s="1"/>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D58" i="26"/>
  <c r="D61" i="26" s="1"/>
  <c r="L58" i="26"/>
  <c r="L61" i="26" s="1"/>
  <c r="T58" i="26"/>
  <c r="T61" i="26" s="1"/>
  <c r="F57" i="26"/>
  <c r="C58" i="27"/>
  <c r="C61" i="27" s="1"/>
  <c r="K58" i="27"/>
  <c r="K61" i="27" s="1"/>
  <c r="S58" i="27"/>
  <c r="S61" i="27" s="1"/>
  <c r="S64" i="27" s="1"/>
  <c r="P57" i="27"/>
  <c r="N59" i="27"/>
  <c r="H58" i="28"/>
  <c r="H61" i="28" s="1"/>
  <c r="P58" i="28"/>
  <c r="P61" i="28" s="1"/>
  <c r="N57" i="28"/>
  <c r="D23" i="29"/>
  <c r="D24" i="29" s="1"/>
  <c r="T23" i="29"/>
  <c r="G58" i="29"/>
  <c r="G61" i="29" s="1"/>
  <c r="O58" i="29"/>
  <c r="O61" i="29" s="1"/>
  <c r="P59" i="29"/>
  <c r="I57" i="30"/>
  <c r="M19" i="21"/>
  <c r="M20" i="21" s="1"/>
  <c r="G57" i="21"/>
  <c r="E58" i="22"/>
  <c r="E61" i="22" s="1"/>
  <c r="E64" i="22" s="1"/>
  <c r="E65" i="22" s="1"/>
  <c r="M58" i="22"/>
  <c r="M61" i="22" s="1"/>
  <c r="M64" i="22" s="1"/>
  <c r="U58" i="22"/>
  <c r="U61" i="22" s="1"/>
  <c r="A45" i="22"/>
  <c r="O57" i="22"/>
  <c r="H58" i="23"/>
  <c r="H61"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H58" i="29"/>
  <c r="H61" i="29" s="1"/>
  <c r="P58" i="29"/>
  <c r="P61" i="29" s="1"/>
  <c r="E58" i="30"/>
  <c r="E61" i="30" s="1"/>
  <c r="M58" i="30"/>
  <c r="M61" i="30" s="1"/>
  <c r="U58" i="30"/>
  <c r="U61" i="30" s="1"/>
  <c r="U64" i="30" s="1"/>
  <c r="U66" i="30" s="1"/>
  <c r="N57" i="30"/>
  <c r="F59" i="30"/>
  <c r="B58" i="30"/>
  <c r="B61"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R19" i="30"/>
  <c r="F63" i="30"/>
  <c r="N63" i="30"/>
  <c r="K19" i="30"/>
  <c r="K20" i="30" s="1"/>
  <c r="S19" i="30"/>
  <c r="S23" i="30"/>
  <c r="A31" i="30"/>
  <c r="A33" i="30"/>
  <c r="A39" i="30"/>
  <c r="A41" i="30"/>
  <c r="A47" i="30"/>
  <c r="A49" i="30"/>
  <c r="G57" i="30"/>
  <c r="O57" i="30"/>
  <c r="G59" i="30"/>
  <c r="O59" i="30"/>
  <c r="G63" i="30"/>
  <c r="O63" i="30"/>
  <c r="P63" i="30"/>
  <c r="I63" i="30"/>
  <c r="Q63" i="30"/>
  <c r="T19" i="30"/>
  <c r="E19" i="30"/>
  <c r="E20" i="30" s="1"/>
  <c r="N19" i="30"/>
  <c r="V19" i="30"/>
  <c r="N23" i="30"/>
  <c r="B63" i="30"/>
  <c r="J63" i="30"/>
  <c r="R63" i="30"/>
  <c r="A32" i="30"/>
  <c r="A34" i="30"/>
  <c r="A40" i="30"/>
  <c r="A42" i="30"/>
  <c r="A48" i="30"/>
  <c r="A50" i="30"/>
  <c r="C63" i="30"/>
  <c r="K63" i="30"/>
  <c r="S63" i="30"/>
  <c r="P19" i="30"/>
  <c r="D63" i="30"/>
  <c r="L63" i="30"/>
  <c r="T63" i="30"/>
  <c r="H63" i="30"/>
  <c r="Q19" i="30"/>
  <c r="E63" i="30"/>
  <c r="M63" i="30"/>
  <c r="Q23" i="29"/>
  <c r="O23" i="29"/>
  <c r="T19" i="29"/>
  <c r="P63" i="29"/>
  <c r="J19" i="29"/>
  <c r="J20" i="29" s="1"/>
  <c r="R19" i="29"/>
  <c r="J23" i="29"/>
  <c r="J24" i="29" s="1"/>
  <c r="F57" i="29"/>
  <c r="N57" i="29"/>
  <c r="F59" i="29"/>
  <c r="N59" i="29"/>
  <c r="F63" i="29"/>
  <c r="N63" i="29"/>
  <c r="H63" i="29"/>
  <c r="K19" i="29"/>
  <c r="K20" i="29" s="1"/>
  <c r="S19" i="29"/>
  <c r="S23" i="29"/>
  <c r="A31" i="29"/>
  <c r="A33" i="29"/>
  <c r="A39" i="29"/>
  <c r="A41" i="29"/>
  <c r="A47" i="29"/>
  <c r="A49" i="29"/>
  <c r="G57" i="29"/>
  <c r="O57" i="29"/>
  <c r="G59" i="29"/>
  <c r="O59" i="29"/>
  <c r="G63" i="29"/>
  <c r="O63" i="29"/>
  <c r="U19" i="29"/>
  <c r="M23" i="29"/>
  <c r="M24" i="29" s="1"/>
  <c r="U23" i="29"/>
  <c r="I57" i="29"/>
  <c r="Q57" i="29"/>
  <c r="I63" i="29"/>
  <c r="Q63" i="29"/>
  <c r="F19" i="29"/>
  <c r="F20" i="29" s="1"/>
  <c r="N19" i="29"/>
  <c r="V19" i="29"/>
  <c r="F23" i="29"/>
  <c r="F24" i="29" s="1"/>
  <c r="N23" i="29"/>
  <c r="B63" i="29"/>
  <c r="J63" i="29"/>
  <c r="R63" i="29"/>
  <c r="L19" i="29"/>
  <c r="L20" i="29" s="1"/>
  <c r="O19" i="29"/>
  <c r="A32" i="29"/>
  <c r="A34" i="29"/>
  <c r="A40" i="29"/>
  <c r="A42" i="29"/>
  <c r="A48" i="29"/>
  <c r="A50" i="29"/>
  <c r="C63" i="29"/>
  <c r="K63" i="29"/>
  <c r="S63" i="29"/>
  <c r="P19" i="29"/>
  <c r="D63" i="29"/>
  <c r="L63" i="29"/>
  <c r="T63" i="29"/>
  <c r="E63" i="29"/>
  <c r="M63" i="29"/>
  <c r="S19" i="28"/>
  <c r="A31" i="28"/>
  <c r="A33" i="28"/>
  <c r="A37" i="28"/>
  <c r="A39" i="28"/>
  <c r="A41" i="28"/>
  <c r="A45" i="28"/>
  <c r="A47" i="28"/>
  <c r="A49" i="28"/>
  <c r="G57" i="28"/>
  <c r="O57" i="28"/>
  <c r="G59" i="28"/>
  <c r="O59" i="28"/>
  <c r="G63" i="28"/>
  <c r="O63" i="28"/>
  <c r="L23" i="28"/>
  <c r="L24" i="28" s="1"/>
  <c r="T23" i="28"/>
  <c r="H59" i="28"/>
  <c r="P59" i="28"/>
  <c r="H63" i="28"/>
  <c r="P63" i="28"/>
  <c r="U19" i="28"/>
  <c r="M23" i="28"/>
  <c r="M24" i="28" s="1"/>
  <c r="I57" i="28"/>
  <c r="Q57" i="28"/>
  <c r="I63" i="28"/>
  <c r="Q63" i="28"/>
  <c r="R19" i="28"/>
  <c r="V19" i="28"/>
  <c r="F23" i="28"/>
  <c r="F24" i="28" s="1"/>
  <c r="N23" i="28"/>
  <c r="V23" i="28"/>
  <c r="B63" i="28"/>
  <c r="J63" i="28"/>
  <c r="R63" i="28"/>
  <c r="A32" i="28"/>
  <c r="A34" i="28"/>
  <c r="A40" i="28"/>
  <c r="A42" i="28"/>
  <c r="A48" i="28"/>
  <c r="A50" i="28"/>
  <c r="C63" i="28"/>
  <c r="K63" i="28"/>
  <c r="S63" i="28"/>
  <c r="H19" i="28"/>
  <c r="H20" i="28" s="1"/>
  <c r="D63" i="28"/>
  <c r="L63" i="28"/>
  <c r="T63" i="28"/>
  <c r="I19" i="28"/>
  <c r="I20" i="28" s="1"/>
  <c r="E63" i="28"/>
  <c r="M63" i="28"/>
  <c r="Q23" i="27"/>
  <c r="T23" i="27"/>
  <c r="R19" i="27"/>
  <c r="J21" i="27"/>
  <c r="J23" i="27" s="1"/>
  <c r="J24" i="27" s="1"/>
  <c r="F63" i="27"/>
  <c r="N63" i="27"/>
  <c r="C23" i="27"/>
  <c r="C24" i="27" s="1"/>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N19" i="27"/>
  <c r="V19" i="27"/>
  <c r="F21" i="27"/>
  <c r="F23" i="27" s="1"/>
  <c r="F24" i="27" s="1"/>
  <c r="N21" i="27"/>
  <c r="N23" i="27" s="1"/>
  <c r="V21" i="27"/>
  <c r="V23" i="27" s="1"/>
  <c r="B63" i="27"/>
  <c r="J63" i="27"/>
  <c r="R63" i="27"/>
  <c r="G19" i="27"/>
  <c r="G20" i="27" s="1"/>
  <c r="A32" i="27"/>
  <c r="A34" i="27"/>
  <c r="A40" i="27"/>
  <c r="A42" i="27"/>
  <c r="A48" i="27"/>
  <c r="A50" i="27"/>
  <c r="C63" i="27"/>
  <c r="K63" i="27"/>
  <c r="S63" i="27"/>
  <c r="H19" i="27"/>
  <c r="H20" i="27" s="1"/>
  <c r="D63" i="27"/>
  <c r="L63" i="27"/>
  <c r="T63" i="27"/>
  <c r="H63" i="27"/>
  <c r="Q19" i="27"/>
  <c r="E63" i="27"/>
  <c r="M63" i="27"/>
  <c r="U64" i="26"/>
  <c r="U66" i="26" s="1"/>
  <c r="O23" i="26"/>
  <c r="C19" i="26"/>
  <c r="C20" i="26" s="1"/>
  <c r="K23" i="26"/>
  <c r="K24" i="26" s="1"/>
  <c r="A31" i="26"/>
  <c r="A33" i="26"/>
  <c r="A37" i="26"/>
  <c r="A39" i="26"/>
  <c r="A41" i="26"/>
  <c r="A45" i="26"/>
  <c r="A47" i="26"/>
  <c r="A49" i="26"/>
  <c r="G57" i="26"/>
  <c r="O57" i="26"/>
  <c r="G59" i="26"/>
  <c r="O59" i="26"/>
  <c r="G63" i="26"/>
  <c r="O63" i="26"/>
  <c r="T19" i="26"/>
  <c r="T23" i="26"/>
  <c r="H63" i="26"/>
  <c r="P63" i="26"/>
  <c r="I57" i="26"/>
  <c r="Q57" i="26"/>
  <c r="I59" i="26"/>
  <c r="I64" i="26" s="1"/>
  <c r="I65" i="26" s="1"/>
  <c r="Q59" i="26"/>
  <c r="Q64" i="26" s="1"/>
  <c r="I63" i="26"/>
  <c r="Q63" i="26"/>
  <c r="N19" i="26"/>
  <c r="N23" i="26"/>
  <c r="V23" i="26"/>
  <c r="B63" i="26"/>
  <c r="J63" i="26"/>
  <c r="R63" i="26"/>
  <c r="G19" i="26"/>
  <c r="G20" i="26" s="1"/>
  <c r="O19" i="26"/>
  <c r="A32" i="26"/>
  <c r="A34" i="26"/>
  <c r="A40" i="26"/>
  <c r="A42" i="26"/>
  <c r="A48" i="26"/>
  <c r="A50" i="26"/>
  <c r="C63" i="26"/>
  <c r="K63" i="26"/>
  <c r="S63" i="26"/>
  <c r="P19" i="26"/>
  <c r="D63" i="26"/>
  <c r="L63" i="26"/>
  <c r="I19" i="26"/>
  <c r="I20" i="26" s="1"/>
  <c r="J23" i="24"/>
  <c r="J24" i="24" s="1"/>
  <c r="P23" i="24"/>
  <c r="S19" i="24"/>
  <c r="A31" i="24"/>
  <c r="A33" i="24"/>
  <c r="A37" i="24"/>
  <c r="A39" i="24"/>
  <c r="A41" i="24"/>
  <c r="A45" i="24"/>
  <c r="A47" i="24"/>
  <c r="A49" i="24"/>
  <c r="G57" i="24"/>
  <c r="O57" i="24"/>
  <c r="G59" i="24"/>
  <c r="O59" i="24"/>
  <c r="G63" i="24"/>
  <c r="O63" i="24"/>
  <c r="H59" i="24"/>
  <c r="P59" i="24"/>
  <c r="H63" i="24"/>
  <c r="P63" i="24"/>
  <c r="U19" i="24"/>
  <c r="E23" i="24"/>
  <c r="E24" i="24" s="1"/>
  <c r="U23" i="24"/>
  <c r="I57" i="24"/>
  <c r="Q57" i="24"/>
  <c r="I63" i="24"/>
  <c r="Q63" i="24"/>
  <c r="F19" i="24"/>
  <c r="F20" i="24" s="1"/>
  <c r="F23" i="24"/>
  <c r="F24" i="24" s="1"/>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T19" i="23"/>
  <c r="D23" i="23"/>
  <c r="D24" i="23" s="1"/>
  <c r="L23" i="23"/>
  <c r="L24" i="23" s="1"/>
  <c r="T23" i="23"/>
  <c r="E19" i="23"/>
  <c r="E20" i="23" s="1"/>
  <c r="E23" i="23"/>
  <c r="E24" i="23" s="1"/>
  <c r="M23" i="23"/>
  <c r="M24" i="23" s="1"/>
  <c r="I57" i="23"/>
  <c r="Q57" i="23"/>
  <c r="F23" i="23"/>
  <c r="F24" i="23" s="1"/>
  <c r="N23" i="23"/>
  <c r="G19" i="23"/>
  <c r="G20" i="23" s="1"/>
  <c r="O19" i="23"/>
  <c r="A32" i="23"/>
  <c r="A34" i="23"/>
  <c r="A40" i="23"/>
  <c r="A42" i="23"/>
  <c r="A48" i="23"/>
  <c r="A50" i="23"/>
  <c r="I19" i="23"/>
  <c r="I20" i="23" s="1"/>
  <c r="Q19" i="23"/>
  <c r="U63" i="22"/>
  <c r="M63" i="22"/>
  <c r="E63" i="22"/>
  <c r="F63" i="22"/>
  <c r="T63" i="22"/>
  <c r="L63" i="22"/>
  <c r="D63" i="22"/>
  <c r="S63" i="22"/>
  <c r="K63" i="22"/>
  <c r="C63" i="22"/>
  <c r="N63" i="22"/>
  <c r="R63" i="22"/>
  <c r="J63" i="22"/>
  <c r="B63" i="22"/>
  <c r="Q63" i="22"/>
  <c r="I63" i="22"/>
  <c r="P63" i="22"/>
  <c r="H63" i="22"/>
  <c r="O63" i="22"/>
  <c r="G63" i="22"/>
  <c r="S19" i="22"/>
  <c r="T19" i="22"/>
  <c r="L23" i="22"/>
  <c r="T23" i="22"/>
  <c r="A31" i="22"/>
  <c r="A33" i="22"/>
  <c r="A41" i="22"/>
  <c r="A47" i="22"/>
  <c r="E23" i="22"/>
  <c r="U23" i="22"/>
  <c r="I57" i="22"/>
  <c r="Q57" i="22"/>
  <c r="A39" i="22"/>
  <c r="A49" i="22"/>
  <c r="N19" i="22"/>
  <c r="V19" i="22"/>
  <c r="V23" i="22"/>
  <c r="A32" i="22"/>
  <c r="A34" i="22"/>
  <c r="A40" i="22"/>
  <c r="A42" i="22"/>
  <c r="A48" i="22"/>
  <c r="A50" i="22"/>
  <c r="P19" i="22"/>
  <c r="P64" i="21"/>
  <c r="H23" i="21"/>
  <c r="H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Q19" i="21"/>
  <c r="J23" i="21"/>
  <c r="J24" i="21" s="1"/>
  <c r="R23" i="21"/>
  <c r="R24" i="21" s="1"/>
  <c r="R19" i="21"/>
  <c r="A31" i="21"/>
  <c r="D64" i="21"/>
  <c r="D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4" i="30" l="1"/>
  <c r="H65" i="30" s="1"/>
  <c r="G64" i="30"/>
  <c r="I65" i="23"/>
  <c r="E65" i="23"/>
  <c r="L65" i="23"/>
  <c r="C65" i="29"/>
  <c r="I65" i="29"/>
  <c r="C19" i="29"/>
  <c r="C20" i="29" s="1"/>
  <c r="J65" i="24"/>
  <c r="D65" i="24"/>
  <c r="B65" i="24"/>
  <c r="H65" i="26"/>
  <c r="L65" i="30"/>
  <c r="K65" i="30"/>
  <c r="G65" i="30"/>
  <c r="D65" i="30"/>
  <c r="C65" i="30"/>
  <c r="K65" i="28"/>
  <c r="I65" i="28"/>
  <c r="D65" i="28"/>
  <c r="J65" i="27"/>
  <c r="I65" i="27"/>
  <c r="I64" i="30"/>
  <c r="I65" i="30" s="1"/>
  <c r="E64" i="30"/>
  <c r="E65" i="30" s="1"/>
  <c r="D64" i="27"/>
  <c r="D65" i="27" s="1"/>
  <c r="C64" i="27"/>
  <c r="C65" i="27" s="1"/>
  <c r="C64" i="23"/>
  <c r="C65" i="23" s="1"/>
  <c r="F66" i="26"/>
  <c r="F65" i="26"/>
  <c r="H64" i="22"/>
  <c r="H65" i="22" s="1"/>
  <c r="H64" i="23"/>
  <c r="H65" i="23" s="1"/>
  <c r="J64" i="30"/>
  <c r="J65" i="30" s="1"/>
  <c r="J64" i="23"/>
  <c r="J65" i="23" s="1"/>
  <c r="K64" i="22"/>
  <c r="K65" i="22" s="1"/>
  <c r="K64" i="27"/>
  <c r="K65" i="27" s="1"/>
  <c r="L64" i="24"/>
  <c r="L65" i="24" s="1"/>
  <c r="L64" i="26"/>
  <c r="L65" i="26" s="1"/>
  <c r="L64" i="28"/>
  <c r="L65" i="28" s="1"/>
  <c r="B64" i="30"/>
  <c r="B65" i="30" s="1"/>
  <c r="C23" i="21"/>
  <c r="C24" i="21" s="1"/>
  <c r="L64" i="22"/>
  <c r="L65" i="22" s="1"/>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M66" i="27" s="1"/>
  <c r="H64" i="27"/>
  <c r="G64" i="22"/>
  <c r="L64" i="29"/>
  <c r="L65" i="29" s="1"/>
  <c r="G64" i="24"/>
  <c r="H64" i="24"/>
  <c r="D64" i="23"/>
  <c r="D65" i="23" s="1"/>
  <c r="K64" i="24"/>
  <c r="K65" i="24" s="1"/>
  <c r="P64" i="24"/>
  <c r="U64" i="29"/>
  <c r="U66" i="29" s="1"/>
  <c r="O66" i="21"/>
  <c r="M64" i="30"/>
  <c r="M66" i="30" s="1"/>
  <c r="K64" i="26"/>
  <c r="C64" i="28"/>
  <c r="C64" i="24"/>
  <c r="L64" i="27"/>
  <c r="R64" i="24"/>
  <c r="R66" i="24" s="1"/>
  <c r="K64" i="29"/>
  <c r="J64" i="29"/>
  <c r="E64" i="29"/>
  <c r="M64" i="2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D66" i="29"/>
  <c r="O64" i="26"/>
  <c r="O66" i="26" s="1"/>
  <c r="R66" i="22"/>
  <c r="T66" i="24"/>
  <c r="U66" i="23"/>
  <c r="P64" i="30"/>
  <c r="P66" i="30" s="1"/>
  <c r="P66" i="23"/>
  <c r="E66" i="22"/>
  <c r="T66" i="23"/>
  <c r="Q66" i="21"/>
  <c r="P66" i="21"/>
  <c r="G64" i="23"/>
  <c r="Q66" i="24"/>
  <c r="R66" i="27"/>
  <c r="C66" i="27"/>
  <c r="J66" i="27"/>
  <c r="G64" i="27"/>
  <c r="G66" i="30"/>
  <c r="F64" i="27"/>
  <c r="T66" i="27"/>
  <c r="Q66" i="22"/>
  <c r="C66" i="22"/>
  <c r="T66" i="21"/>
  <c r="S66" i="23"/>
  <c r="H66" i="30"/>
  <c r="S66" i="24"/>
  <c r="L66" i="21"/>
  <c r="D66" i="22"/>
  <c r="S66" i="26"/>
  <c r="T66" i="30"/>
  <c r="C66" i="29"/>
  <c r="R66" i="28"/>
  <c r="N64" i="26"/>
  <c r="N66" i="26" s="1"/>
  <c r="O64" i="29"/>
  <c r="O66" i="29" s="1"/>
  <c r="P64" i="29"/>
  <c r="P66" i="29" s="1"/>
  <c r="S64" i="1"/>
  <c r="R66" i="26"/>
  <c r="N64" i="29"/>
  <c r="N66" i="29" s="1"/>
  <c r="R66" i="30"/>
  <c r="D66" i="23"/>
  <c r="L66" i="23"/>
  <c r="O66" i="22"/>
  <c r="R64" i="1"/>
  <c r="Q64" i="1"/>
  <c r="U64" i="1"/>
  <c r="P64" i="1"/>
  <c r="E66" i="27"/>
  <c r="J66" i="24"/>
  <c r="Q66" i="29"/>
  <c r="F64" i="29"/>
  <c r="O64" i="23"/>
  <c r="O66" i="23" s="1"/>
  <c r="O64" i="30"/>
  <c r="O66" i="30" s="1"/>
  <c r="N64" i="24"/>
  <c r="N66" i="24" s="1"/>
  <c r="B66" i="30"/>
  <c r="B66" i="24"/>
  <c r="K66" i="30"/>
  <c r="C66" i="30"/>
  <c r="R66" i="29"/>
  <c r="M66" i="29"/>
  <c r="I66" i="29"/>
  <c r="S66" i="29"/>
  <c r="T66" i="28"/>
  <c r="D66" i="28"/>
  <c r="M66" i="28"/>
  <c r="Q66" i="28"/>
  <c r="I66" i="28"/>
  <c r="S66" i="28"/>
  <c r="K66" i="28"/>
  <c r="Q66" i="27"/>
  <c r="I66" i="27"/>
  <c r="P66" i="27"/>
  <c r="Q66" i="26"/>
  <c r="P66" i="26"/>
  <c r="C66" i="26"/>
  <c r="I66" i="26"/>
  <c r="H66" i="26"/>
  <c r="I66" i="24"/>
  <c r="P66" i="24"/>
  <c r="D66" i="24"/>
  <c r="M66" i="24"/>
  <c r="I66" i="23"/>
  <c r="N66" i="23"/>
  <c r="E66" i="23"/>
  <c r="I66" i="22"/>
  <c r="M66" i="22"/>
  <c r="S66" i="22"/>
  <c r="T66" i="22"/>
  <c r="M66" i="21"/>
  <c r="K66" i="21"/>
  <c r="C66" i="21"/>
  <c r="D66" i="21"/>
  <c r="R66" i="21"/>
  <c r="N64" i="1"/>
  <c r="M64" i="1"/>
  <c r="T64" i="1"/>
  <c r="L64" i="1"/>
  <c r="J64" i="1"/>
  <c r="K64" i="1"/>
  <c r="O64" i="1"/>
  <c r="C64" i="1"/>
  <c r="C65" i="1" s="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E66" i="30" l="1"/>
  <c r="L66" i="26"/>
  <c r="L66" i="28"/>
  <c r="J66" i="30"/>
  <c r="C66" i="23"/>
  <c r="D66" i="27"/>
  <c r="H66" i="21"/>
  <c r="I65" i="1"/>
  <c r="L65" i="1"/>
  <c r="K65" i="1"/>
  <c r="J65" i="1"/>
  <c r="H65" i="1"/>
  <c r="G65" i="1"/>
  <c r="F65" i="1"/>
  <c r="E65" i="1"/>
  <c r="D65" i="1"/>
  <c r="B65" i="1"/>
  <c r="I66" i="30"/>
  <c r="I66" i="21"/>
  <c r="I65" i="21"/>
  <c r="G66" i="26"/>
  <c r="G65" i="26"/>
  <c r="G66" i="23"/>
  <c r="G65" i="23"/>
  <c r="G66" i="24"/>
  <c r="G65" i="24"/>
  <c r="G66" i="27"/>
  <c r="G65" i="27"/>
  <c r="G66" i="22"/>
  <c r="G65" i="22"/>
  <c r="G66" i="28"/>
  <c r="G65" i="28"/>
  <c r="G66" i="29"/>
  <c r="G65" i="29"/>
  <c r="G66" i="21"/>
  <c r="G65" i="21"/>
  <c r="E66" i="28"/>
  <c r="E65" i="28"/>
  <c r="E66" i="29"/>
  <c r="E65" i="29"/>
  <c r="E66" i="26"/>
  <c r="E65" i="26"/>
  <c r="E66" i="24"/>
  <c r="E65" i="24"/>
  <c r="E66" i="21"/>
  <c r="E65" i="21"/>
  <c r="D66" i="26"/>
  <c r="C66" i="24"/>
  <c r="C65" i="24"/>
  <c r="C66" i="28"/>
  <c r="C65" i="28"/>
  <c r="F66" i="27"/>
  <c r="F65" i="27"/>
  <c r="F66" i="24"/>
  <c r="F65" i="24"/>
  <c r="F66" i="28"/>
  <c r="F65" i="28"/>
  <c r="F66" i="30"/>
  <c r="F65" i="30"/>
  <c r="F66" i="21"/>
  <c r="F65" i="21"/>
  <c r="F66" i="23"/>
  <c r="F65" i="23"/>
  <c r="F66" i="29"/>
  <c r="F65" i="29"/>
  <c r="F66" i="22"/>
  <c r="F65" i="22"/>
  <c r="H66" i="23"/>
  <c r="H66" i="22"/>
  <c r="H66" i="27"/>
  <c r="H65" i="27"/>
  <c r="H66" i="29"/>
  <c r="H65" i="29"/>
  <c r="H66" i="28"/>
  <c r="H65" i="28"/>
  <c r="H66" i="24"/>
  <c r="H65" i="24"/>
  <c r="J66" i="23"/>
  <c r="J66" i="22"/>
  <c r="J65" i="22"/>
  <c r="J66" i="21"/>
  <c r="J65" i="21"/>
  <c r="J66" i="29"/>
  <c r="J65" i="29"/>
  <c r="J66" i="26"/>
  <c r="K66" i="22"/>
  <c r="K66" i="24"/>
  <c r="K66" i="27"/>
  <c r="K66" i="23"/>
  <c r="K65" i="23"/>
  <c r="K66" i="26"/>
  <c r="K65" i="26"/>
  <c r="K66" i="29"/>
  <c r="K65" i="29"/>
  <c r="L66" i="24"/>
  <c r="L66" i="27"/>
  <c r="L65" i="27"/>
  <c r="L66" i="22"/>
  <c r="L66" i="29"/>
  <c r="B66" i="28"/>
  <c r="B65" i="28"/>
  <c r="B66" i="29"/>
  <c r="B65" i="29"/>
  <c r="B66" i="22"/>
  <c r="B65" i="22"/>
  <c r="B66" i="27"/>
  <c r="B65" i="27"/>
  <c r="B66" i="23"/>
  <c r="B65" i="23"/>
  <c r="B66" i="21"/>
  <c r="B65" i="21"/>
  <c r="B66" i="26"/>
  <c r="B65" i="26"/>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<sst xmlns="http://schemas.openxmlformats.org/spreadsheetml/2006/main" count="2234" uniqueCount="189">
  <si>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</si>
  <si>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</si>
  <si>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</si>
  <si>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</si>
  <si>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</si>
  <si>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</si>
  <si>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</si>
  <si>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</si>
  <si>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</si>
  <si>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</si>
  <si>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</si>
  <si>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</si>
  <si>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</si>
  <si>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</si>
  <si>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</si>
  <si>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</si>
  <si>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</si>
  <si>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</si>
  <si>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</si>
  <si>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</si>
  <si>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</si>
  <si>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</si>
  <si>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</si>
  <si>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</si>
  <si>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</si>
  <si>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</si>
  <si>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</si>
  <si>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</si>
  <si>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</si>
  <si>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</si>
  <si>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</si>
  <si>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</si>
  <si>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</si>
  <si>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</si>
  <si>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</si>
  <si>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</si>
  <si>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</si>
  <si>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</si>
  <si>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</si>
  <si>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</si>
  <si>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</si>
  <si>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</si>
  <si>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</si>
  <si>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</si>
  <si>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</si>
  <si>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</si>
  <si>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</si>
  <si>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</si>
  <si>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</si>
  <si>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</si>
  <si>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</si>
  <si>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</si>
  <si>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</si>
  <si>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</si>
  <si>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</si>
  <si>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</si>
  <si>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</si>
  <si>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</si>
  <si>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</si>
  <si>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</si>
  <si>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</si>
  <si>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</si>
  <si>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</si>
  <si>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</si>
  <si>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</si>
  <si>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</si>
  <si>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</si>
  <si>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</si>
  <si>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</si>
  <si>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</si>
  <si>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</si>
  <si>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</si>
  <si>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</si>
  <si>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</si>
  <si>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</si>
  <si>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</si>
  <si>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</si>
  <si>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</si>
  <si>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</si>
  <si>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</si>
  <si>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</si>
  <si>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</si>
  <si>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</si>
  <si>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</si>
  <si>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</si>
  <si>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</si>
  <si>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</si>
  <si>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</si>
  <si>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</si>
  <si>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</si>
  <si>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</si>
  <si>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</si>
  <si>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</si>
  <si>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</si>
  <si>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</si>
  <si>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</si>
  <si>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</si>
  <si>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</si>
  <si>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</si>
  <si>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</si>
  <si>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</si>
  <si>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</si>
  <si>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</si>
  <si>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</si>
  <si>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</si>
  <si>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</si>
  <si>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</si>
  <si>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</si>
  <si>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</si>
  <si>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</si>
  <si>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</si>
  <si>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</si>
  <si>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</si>
  <si>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</si>
  <si>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</si>
  <si>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</si>
  <si>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</si>
  <si>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</si>
  <si>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</si>
  <si>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</si>
  <si>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</si>
  <si>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</si>
  <si>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</si>
  <si>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</si>
  <si>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</si>
  <si>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</si>
  <si>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</si>
  <si>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</si>
  <si>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</si>
  <si>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</si>
  <si>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</si>
  <si>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</si>
  <si>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</si>
  <si>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</si>
  <si>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</si>
  <si>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</si>
  <si>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</si>
  <si>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</si>
  <si>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</si>
  <si>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</si>
  <si>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</si>
  <si>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</si>
  <si>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</si>
  <si>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</si>
  <si>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</si>
  <si>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</si>
  <si>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</si>
  <si>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</si>
  <si>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</si>
  <si>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</si>
  <si>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</si>
  <si>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</si>
  <si>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</si>
  <si>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</si>
  <si>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</si>
  <si>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</si>
  <si>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</si>
  <si>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</si>
  <si>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</si>
  <si>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</si>
  <si>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PAN-024720</t>
  </si>
  <si>
    <t>EPR/AB3891CX</t>
  </si>
  <si>
    <t>Mr Daniel James &amp; Mrs Carys James</t>
  </si>
  <si>
    <t>Hafod Farm, Ferwig, Cardigan, Ceredigion, SA43 1PU</t>
  </si>
  <si>
    <t>Louise Bailey</t>
  </si>
  <si>
    <t>Volac/Sensient– Felinfach</t>
  </si>
  <si>
    <t>First Milk –Haverfordwest</t>
  </si>
  <si>
    <t>DCWW Bolton Hill WTW</t>
  </si>
  <si>
    <t>DCWW Bontgoch WTW</t>
  </si>
  <si>
    <t>DCWW Llechryd WTW</t>
  </si>
  <si>
    <t>Strata Florida- STACK</t>
  </si>
  <si>
    <t>Strata Florida- NON-STACK</t>
  </si>
  <si>
    <t>Preseli STACK</t>
  </si>
  <si>
    <t>19 09 02</t>
  </si>
  <si>
    <t>02 05 02</t>
  </si>
  <si>
    <t>Crug Farm 8295</t>
  </si>
  <si>
    <t>Crug Farm 1594</t>
  </si>
  <si>
    <t>Crug Farm 2312</t>
  </si>
  <si>
    <t>Crug Farm 3498</t>
  </si>
  <si>
    <t>Crug Farm 4526</t>
  </si>
  <si>
    <t>Crug Farm 5412</t>
  </si>
  <si>
    <t>Crug Farm 5994</t>
  </si>
  <si>
    <t>Crug Farm 7025</t>
  </si>
  <si>
    <t>Hafod 2675</t>
  </si>
  <si>
    <t>CYY Heolgwyddil 1</t>
  </si>
  <si>
    <t>CYY Heolgwyddil 2</t>
  </si>
  <si>
    <t>Low</t>
  </si>
  <si>
    <t>Moderate</t>
  </si>
  <si>
    <t>Preseli non-STACK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</si>
</sst>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F4" sqref="F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27" t="s">
        <v>41</v>
      </c>
      <c r="B1" s="127"/>
      <c r="C1" s="121" t="s">
        <v>160</v>
      </c>
      <c r="D1" s="122"/>
      <c r="E1" s="93" t="s">
        <v>45</v>
      </c>
      <c r="F1" s="96">
        <v>49.2</v>
      </c>
      <c r="G1" s="123" t="s">
        <v>43</v>
      </c>
      <c r="H1" s="124"/>
      <c r="I1" s="96">
        <v>5.84</v>
      </c>
      <c r="J1" s="127" t="s">
        <v>153</v>
      </c>
      <c r="K1" s="127"/>
      <c r="L1" s="96">
        <v>173</v>
      </c>
      <c r="AB1" s="18"/>
      <c r="AC1" s="18"/>
      <c r="AD1" s="30" t="s">
        <v>126</v>
      </c>
      <c r="AE1" s="17"/>
      <c r="AF1" s="17"/>
      <c r="AG1" s="18"/>
      <c r="AH1" s="18"/>
      <c r="AI1" s="40" t="s">
        <v>79</v>
      </c>
      <c r="AJ1" s="41" t="s">
        <v>94</v>
      </c>
      <c r="AK1" s="42" t="s">
        <v>95</v>
      </c>
      <c r="AL1" s="43" t="s">
        <v>125</v>
      </c>
      <c r="AM1" s="43" t="s">
        <v>131</v>
      </c>
      <c r="AN1" s="43" t="s">
        <v>111</v>
      </c>
    </row>
    <row r="2" spans="1:40" x14ac:dyDescent="0.2">
      <c r="A2" s="127" t="s">
        <v>87</v>
      </c>
      <c r="B2" s="127"/>
      <c r="C2" s="119" t="s">
        <v>161</v>
      </c>
      <c r="D2" s="120"/>
      <c r="E2" s="93" t="s">
        <v>109</v>
      </c>
      <c r="F2" s="96" t="s">
        <v>174</v>
      </c>
      <c r="G2" s="125" t="s">
        <v>110</v>
      </c>
      <c r="H2" s="126"/>
      <c r="I2" s="96">
        <v>636</v>
      </c>
      <c r="J2" s="127" t="s">
        <v>158</v>
      </c>
      <c r="K2" s="127"/>
      <c r="L2" s="96">
        <v>0.11</v>
      </c>
      <c r="AB2" s="30" t="s">
        <v>56</v>
      </c>
      <c r="AC2" s="17"/>
      <c r="AD2" s="30" t="s">
        <v>70</v>
      </c>
      <c r="AE2" s="17"/>
      <c r="AF2" s="17"/>
      <c r="AG2" s="44" t="s">
        <v>76</v>
      </c>
      <c r="AH2" s="18"/>
      <c r="AI2" s="45" t="s">
        <v>126</v>
      </c>
      <c r="AJ2" s="46">
        <v>0</v>
      </c>
      <c r="AK2" s="47">
        <v>0</v>
      </c>
      <c r="AL2" s="10">
        <v>0</v>
      </c>
      <c r="AM2" s="11">
        <v>0</v>
      </c>
      <c r="AN2" s="11">
        <v>0</v>
      </c>
    </row>
    <row r="3" spans="1:40" x14ac:dyDescent="0.2">
      <c r="A3" s="123" t="s">
        <v>42</v>
      </c>
      <c r="B3" s="124"/>
      <c r="C3" s="119" t="s">
        <v>162</v>
      </c>
      <c r="D3" s="120"/>
      <c r="E3" s="93" t="s">
        <v>108</v>
      </c>
      <c r="F3" s="31" t="s">
        <v>78</v>
      </c>
      <c r="G3" s="127" t="s">
        <v>159</v>
      </c>
      <c r="H3" s="127"/>
      <c r="I3" s="96">
        <v>680</v>
      </c>
      <c r="J3" s="123" t="s">
        <v>154</v>
      </c>
      <c r="K3" s="124"/>
      <c r="L3" s="96">
        <f>(L1/(L2*10000))*100</f>
        <v>15.727272727272728</v>
      </c>
      <c r="AB3" s="30" t="s">
        <v>57</v>
      </c>
      <c r="AC3" s="17"/>
      <c r="AD3" s="30" t="s">
        <v>71</v>
      </c>
      <c r="AE3" s="17"/>
      <c r="AF3" s="17"/>
      <c r="AG3" s="44" t="s">
        <v>77</v>
      </c>
      <c r="AH3" s="18"/>
      <c r="AI3" s="48" t="s">
        <v>113</v>
      </c>
      <c r="AJ3" s="49">
        <v>1.7</v>
      </c>
      <c r="AK3" s="50">
        <v>6</v>
      </c>
      <c r="AL3" s="51">
        <v>1</v>
      </c>
      <c r="AM3" s="11">
        <v>6.2</v>
      </c>
      <c r="AN3" s="11" t="s">
        <v>112</v>
      </c>
    </row>
    <row r="4" spans="1:40" x14ac:dyDescent="0.2">
      <c r="A4" s="127" t="s">
        <v>0</v>
      </c>
      <c r="B4" s="127"/>
      <c r="C4" s="121" t="s">
        <v>163</v>
      </c>
      <c r="D4" s="122"/>
      <c r="E4" s="94" t="s">
        <v>1</v>
      </c>
      <c r="F4" s="95" t="s">
        <v>165</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x14ac:dyDescent="0.2">
      <c r="A5" s="127" t="s">
        <v>47</v>
      </c>
      <c r="B5" s="127"/>
      <c r="C5" s="128" t="s">
        <v>164</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
      <c r="A8" s="127" t="s">
        <v>2</v>
      </c>
      <c r="B8" s="127"/>
      <c r="C8" s="15" t="s">
        <v>175</v>
      </c>
      <c r="D8" s="15" t="s">
        <v>176</v>
      </c>
      <c r="E8" s="15" t="s">
        <v>177</v>
      </c>
      <c r="F8" s="15" t="s">
        <v>178</v>
      </c>
      <c r="G8" s="15" t="s">
        <v>179</v>
      </c>
      <c r="H8" s="15" t="s">
        <v>180</v>
      </c>
      <c r="I8" s="15" t="s">
        <v>181</v>
      </c>
      <c r="J8" s="15" t="s">
        <v>182</v>
      </c>
      <c r="K8" s="15" t="s">
        <v>183</v>
      </c>
      <c r="L8" s="15" t="s">
        <v>184</v>
      </c>
      <c r="M8" s="15" t="s">
        <v>185</v>
      </c>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
      <c r="A9" s="127" t="s">
        <v>3</v>
      </c>
      <c r="B9" s="127"/>
      <c r="C9" s="15">
        <v>1</v>
      </c>
      <c r="D9" s="15" t="s">
        <v>186</v>
      </c>
      <c r="E9" s="15" t="s">
        <v>186</v>
      </c>
      <c r="F9" s="15" t="s">
        <v>186</v>
      </c>
      <c r="G9" s="15">
        <v>1</v>
      </c>
      <c r="H9" s="15" t="s">
        <v>186</v>
      </c>
      <c r="I9" s="15" t="s">
        <v>187</v>
      </c>
      <c r="J9" s="15" t="s">
        <v>186</v>
      </c>
      <c r="K9" s="15" t="s">
        <v>187</v>
      </c>
      <c r="L9" s="15" t="s">
        <v>187</v>
      </c>
      <c r="M9" s="15">
        <v>1</v>
      </c>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
      <c r="A10" s="127" t="s">
        <v>4</v>
      </c>
      <c r="B10" s="127"/>
      <c r="C10" s="15">
        <v>7</v>
      </c>
      <c r="D10" s="15">
        <v>6.3</v>
      </c>
      <c r="E10" s="15">
        <v>6.8</v>
      </c>
      <c r="F10" s="15">
        <v>7</v>
      </c>
      <c r="G10" s="15">
        <v>6.6</v>
      </c>
      <c r="H10" s="15">
        <v>6.7</v>
      </c>
      <c r="I10" s="15">
        <v>6.1</v>
      </c>
      <c r="J10" s="15">
        <v>6.3</v>
      </c>
      <c r="K10" s="15">
        <v>6</v>
      </c>
      <c r="L10" s="15">
        <v>6.3</v>
      </c>
      <c r="M10" s="15">
        <v>6.3</v>
      </c>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
      <c r="A11" s="127" t="s">
        <v>5</v>
      </c>
      <c r="B11" s="127"/>
      <c r="C11" s="15">
        <v>2</v>
      </c>
      <c r="D11" s="15">
        <v>2</v>
      </c>
      <c r="E11" s="15">
        <v>2</v>
      </c>
      <c r="F11" s="15">
        <v>2</v>
      </c>
      <c r="G11" s="15">
        <v>1</v>
      </c>
      <c r="H11" s="15">
        <v>2</v>
      </c>
      <c r="I11" s="15">
        <v>1</v>
      </c>
      <c r="J11" s="15">
        <v>1</v>
      </c>
      <c r="K11" s="15">
        <v>2</v>
      </c>
      <c r="L11" s="15">
        <v>2</v>
      </c>
      <c r="M11" s="15">
        <v>2</v>
      </c>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
      <c r="A12" s="127" t="s">
        <v>6</v>
      </c>
      <c r="B12" s="127"/>
      <c r="C12" s="15">
        <v>3</v>
      </c>
      <c r="D12" s="15">
        <v>3</v>
      </c>
      <c r="E12" s="15">
        <v>3</v>
      </c>
      <c r="F12" s="15">
        <v>3</v>
      </c>
      <c r="G12" s="15">
        <v>2</v>
      </c>
      <c r="H12" s="15">
        <v>2</v>
      </c>
      <c r="I12" s="15">
        <v>2</v>
      </c>
      <c r="J12" s="15">
        <v>1</v>
      </c>
      <c r="K12" s="15">
        <v>2</v>
      </c>
      <c r="L12" s="15">
        <v>1</v>
      </c>
      <c r="M12" s="15">
        <v>1</v>
      </c>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
      <c r="A13" s="127" t="s">
        <v>7</v>
      </c>
      <c r="B13" s="127"/>
      <c r="C13" s="15">
        <v>3</v>
      </c>
      <c r="D13" s="15">
        <v>3</v>
      </c>
      <c r="E13" s="15">
        <v>3</v>
      </c>
      <c r="F13" s="15">
        <v>3</v>
      </c>
      <c r="G13" s="15">
        <v>3</v>
      </c>
      <c r="H13" s="15">
        <v>3</v>
      </c>
      <c r="I13" s="15">
        <v>3</v>
      </c>
      <c r="J13" s="15">
        <v>3</v>
      </c>
      <c r="K13" s="15">
        <v>3</v>
      </c>
      <c r="L13" s="15">
        <v>2</v>
      </c>
      <c r="M13" s="15">
        <v>2</v>
      </c>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
      <c r="A14" s="136" t="s">
        <v>8</v>
      </c>
      <c r="B14" s="136"/>
      <c r="C14" s="100" t="s">
        <v>68</v>
      </c>
      <c r="D14" s="100" t="s">
        <v>113</v>
      </c>
      <c r="E14" s="100" t="s">
        <v>113</v>
      </c>
      <c r="F14" s="100" t="s">
        <v>113</v>
      </c>
      <c r="G14" s="100" t="s">
        <v>105</v>
      </c>
      <c r="H14" s="100" t="s">
        <v>113</v>
      </c>
      <c r="I14" s="100" t="s">
        <v>113</v>
      </c>
      <c r="J14" s="100" t="s">
        <v>113</v>
      </c>
      <c r="K14" s="100" t="s">
        <v>113</v>
      </c>
      <c r="L14" s="100" t="s">
        <v>113</v>
      </c>
      <c r="M14" s="100" t="s">
        <v>105</v>
      </c>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x14ac:dyDescent="0.2">
      <c r="A15" s="135" t="s">
        <v>9</v>
      </c>
      <c r="B15" s="135"/>
      <c r="C15" s="15">
        <v>30</v>
      </c>
      <c r="D15" s="15">
        <v>35</v>
      </c>
      <c r="E15" s="15">
        <v>35</v>
      </c>
      <c r="F15" s="15">
        <v>35</v>
      </c>
      <c r="G15" s="15">
        <v>45</v>
      </c>
      <c r="H15" s="15">
        <v>35</v>
      </c>
      <c r="I15" s="15">
        <v>35</v>
      </c>
      <c r="J15" s="15">
        <v>35</v>
      </c>
      <c r="K15" s="15">
        <v>47</v>
      </c>
      <c r="L15" s="15">
        <v>47</v>
      </c>
      <c r="M15" s="15">
        <v>45</v>
      </c>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25">
      <c r="A16" s="137" t="s">
        <v>44</v>
      </c>
      <c r="B16" s="137"/>
      <c r="C16" s="101" t="s">
        <v>72</v>
      </c>
      <c r="D16" s="101" t="s">
        <v>72</v>
      </c>
      <c r="E16" s="101" t="s">
        <v>72</v>
      </c>
      <c r="F16" s="101" t="s">
        <v>72</v>
      </c>
      <c r="G16" s="101" t="s">
        <v>72</v>
      </c>
      <c r="H16" s="101" t="s">
        <v>72</v>
      </c>
      <c r="I16" s="101" t="s">
        <v>72</v>
      </c>
      <c r="J16" s="101" t="s">
        <v>72</v>
      </c>
      <c r="K16" s="101" t="s">
        <v>72</v>
      </c>
      <c r="L16" s="101" t="s">
        <v>72</v>
      </c>
      <c r="M16" s="101" t="s">
        <v>72</v>
      </c>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x14ac:dyDescent="0.2">
      <c r="A17" s="133" t="s">
        <v>69</v>
      </c>
      <c r="B17" s="134"/>
      <c r="C17" s="28">
        <f>(VLOOKUP(C$14,$AI2:$AK26,2,FALSE))*C$15</f>
        <v>255</v>
      </c>
      <c r="D17" s="28">
        <f t="shared" ref="D17:V17" si="0">(VLOOKUP(D$14,$AI2:$AK26,2,FALSE))*D$15</f>
        <v>59.5</v>
      </c>
      <c r="E17" s="28">
        <f t="shared" si="0"/>
        <v>59.5</v>
      </c>
      <c r="F17" s="28">
        <f t="shared" si="0"/>
        <v>59.5</v>
      </c>
      <c r="G17" s="28">
        <f t="shared" si="0"/>
        <v>62.999999999999993</v>
      </c>
      <c r="H17" s="28">
        <f t="shared" si="0"/>
        <v>59.5</v>
      </c>
      <c r="I17" s="28">
        <f t="shared" si="0"/>
        <v>59.5</v>
      </c>
      <c r="J17" s="28">
        <f t="shared" si="0"/>
        <v>59.5</v>
      </c>
      <c r="K17" s="28">
        <f t="shared" si="0"/>
        <v>79.899999999999991</v>
      </c>
      <c r="L17" s="28">
        <f t="shared" si="0"/>
        <v>79.899999999999991</v>
      </c>
      <c r="M17" s="28">
        <f t="shared" si="0"/>
        <v>62.999999999999993</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54.186731999999999</v>
      </c>
      <c r="D18" s="16">
        <f>$D32</f>
        <v>58.200564</v>
      </c>
      <c r="E18" s="16">
        <f>$D33</f>
        <v>58.200564</v>
      </c>
      <c r="F18" s="16">
        <f>$D34</f>
        <v>58.200564</v>
      </c>
      <c r="G18" s="16">
        <f>$D35</f>
        <v>152.52561599999999</v>
      </c>
      <c r="H18" s="16">
        <f>$D36</f>
        <v>58.200564</v>
      </c>
      <c r="I18" s="16">
        <f>$D37</f>
        <v>116.401128</v>
      </c>
      <c r="J18" s="16">
        <f>$D38</f>
        <v>148.51178399999998</v>
      </c>
      <c r="K18" s="16">
        <f>$D39</f>
        <v>78.269723999999997</v>
      </c>
      <c r="L18" s="16">
        <f>$D40</f>
        <v>78.269723999999997</v>
      </c>
      <c r="M18" s="16">
        <f>$D41</f>
        <v>62.214395999999994</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-200.81326799999999</v>
      </c>
      <c r="D19" s="16">
        <f t="shared" ref="D19:V19" si="1">D18-D17</f>
        <v>-1.299436</v>
      </c>
      <c r="E19" s="16">
        <f t="shared" si="1"/>
        <v>-1.299436</v>
      </c>
      <c r="F19" s="16">
        <f t="shared" si="1"/>
        <v>-1.299436</v>
      </c>
      <c r="G19" s="16">
        <f t="shared" si="1"/>
        <v>89.525615999999985</v>
      </c>
      <c r="H19" s="16">
        <f t="shared" si="1"/>
        <v>-1.299436</v>
      </c>
      <c r="I19" s="16">
        <f t="shared" si="1"/>
        <v>56.901128</v>
      </c>
      <c r="J19" s="16">
        <f t="shared" si="1"/>
        <v>89.011783999999977</v>
      </c>
      <c r="K19" s="16">
        <f t="shared" si="1"/>
        <v>-1.630275999999995</v>
      </c>
      <c r="L19" s="16">
        <f t="shared" si="1"/>
        <v>-1.630275999999995</v>
      </c>
      <c r="M19" s="16">
        <f t="shared" si="1"/>
        <v>-0.7856039999999993</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INCREASE</v>
      </c>
      <c r="H20" s="26" t="str">
        <f>IF($B36="","",IF(H$19&gt;=0,"INCREASE","DECREASE"))</f>
        <v>DECREASE</v>
      </c>
      <c r="I20" s="26" t="str">
        <f>IF($B37="","",IF(I$19&gt;=0,"INCREASE","DECREASE"))</f>
        <v>INCREASE</v>
      </c>
      <c r="J20" s="26" t="str">
        <f>IF($B38="","",IF(J$19&gt;=0,"INCREASE","DECREASE"))</f>
        <v>INCREASE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360</v>
      </c>
      <c r="D21" s="28">
        <f t="shared" ref="D21:V21" si="2">(VLOOKUP(D$14,$AI2:$AK26,3,FALSE))*D$15</f>
        <v>210</v>
      </c>
      <c r="E21" s="28">
        <f t="shared" si="2"/>
        <v>210</v>
      </c>
      <c r="F21" s="28">
        <f t="shared" si="2"/>
        <v>210</v>
      </c>
      <c r="G21" s="28">
        <f t="shared" si="2"/>
        <v>198.00000000000003</v>
      </c>
      <c r="H21" s="28">
        <f t="shared" si="2"/>
        <v>210</v>
      </c>
      <c r="I21" s="28">
        <f t="shared" si="2"/>
        <v>210</v>
      </c>
      <c r="J21" s="28">
        <f t="shared" si="2"/>
        <v>210</v>
      </c>
      <c r="K21" s="28">
        <f t="shared" si="2"/>
        <v>282</v>
      </c>
      <c r="L21" s="28">
        <f t="shared" si="2"/>
        <v>282</v>
      </c>
      <c r="M21" s="28">
        <f t="shared" si="2"/>
        <v>198.00000000000003</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15.714405000000001</v>
      </c>
      <c r="D22" s="16">
        <f>$E32</f>
        <v>16.878435</v>
      </c>
      <c r="E22" s="16">
        <f>$E33</f>
        <v>16.878435</v>
      </c>
      <c r="F22" s="16">
        <f>$E34</f>
        <v>16.878435</v>
      </c>
      <c r="G22" s="16">
        <f>$E35</f>
        <v>44.233139999999999</v>
      </c>
      <c r="H22" s="16">
        <f>$E36</f>
        <v>16.878435</v>
      </c>
      <c r="I22" s="16">
        <f>$E37</f>
        <v>33.756869999999999</v>
      </c>
      <c r="J22" s="16">
        <f>$E38</f>
        <v>43.069110000000002</v>
      </c>
      <c r="K22" s="16">
        <f>$E39</f>
        <v>22.698585000000001</v>
      </c>
      <c r="L22" s="16">
        <f>$E40</f>
        <v>22.698585000000001</v>
      </c>
      <c r="M22" s="16">
        <f>$E41</f>
        <v>18.042465</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-344.285595</v>
      </c>
      <c r="D23" s="16">
        <f t="shared" ref="D23:V23" si="3">D22-D21</f>
        <v>-193.121565</v>
      </c>
      <c r="E23" s="16">
        <f t="shared" si="3"/>
        <v>-193.121565</v>
      </c>
      <c r="F23" s="16">
        <f t="shared" si="3"/>
        <v>-193.121565</v>
      </c>
      <c r="G23" s="16">
        <f t="shared" si="3"/>
        <v>-153.76686000000004</v>
      </c>
      <c r="H23" s="16">
        <f t="shared" si="3"/>
        <v>-193.121565</v>
      </c>
      <c r="I23" s="16">
        <f t="shared" si="3"/>
        <v>-176.24313000000001</v>
      </c>
      <c r="J23" s="16">
        <f t="shared" si="3"/>
        <v>-166.93089000000001</v>
      </c>
      <c r="K23" s="16">
        <f t="shared" si="3"/>
        <v>-259.30141500000002</v>
      </c>
      <c r="L23" s="16">
        <f t="shared" si="3"/>
        <v>-259.30141500000002</v>
      </c>
      <c r="M23" s="16">
        <f t="shared" si="3"/>
        <v>-179.95753500000004</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1.77</v>
      </c>
      <c r="C28" s="15">
        <v>0.11</v>
      </c>
      <c r="D28" s="15">
        <v>876</v>
      </c>
      <c r="E28" s="15">
        <v>483</v>
      </c>
      <c r="F28" s="15">
        <v>58.2</v>
      </c>
      <c r="G28" s="15">
        <v>0.2</v>
      </c>
      <c r="H28" s="15">
        <v>2.2200000000000002</v>
      </c>
      <c r="I28" s="15">
        <v>0.5</v>
      </c>
      <c r="J28" s="15">
        <v>0.1</v>
      </c>
      <c r="K28" s="23">
        <v>0.05</v>
      </c>
      <c r="L28" s="15">
        <v>0.2</v>
      </c>
      <c r="M28" s="15">
        <v>0.24</v>
      </c>
      <c r="N28" s="15"/>
      <c r="O28" s="15"/>
      <c r="P28" s="15">
        <v>257</v>
      </c>
      <c r="Q28" s="15">
        <v>109</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Crug Farm 8295</v>
      </c>
      <c r="B31" s="15">
        <v>27</v>
      </c>
      <c r="C31" s="77">
        <f>IF(C$27="%w/w SAR",((C$28*10)*$B31),IF(C$27="%w/w DM",(((C$28*10)*($B$28/100))*$B31),IF(C$27="kg/t SAR",(C$28*$B31),IF(C$27="kg/t DM",((C$28*($B$28/100))*$B31),IF(C$27="mg/kg SAR",((C$28*0.001)*$B31),IF(C$27="mg/kg DM",(((C$28*0.001)*($B$28/100))*$B31),0))))))</f>
        <v>29.700000000000003</v>
      </c>
      <c r="D31" s="77">
        <f>(IF(D$27="%w/w SAR",((D$28*10)*$B31),IF(D$27="%w/w DM",(((D$28*10)*($B$28/100))*$B31),IF(D$27="kg/t SAR",(D$28*$B31),IF(D$27="kg/t DM",((D$28*($B$28/100))*$B31),IF(D$27="mg/kg SAR",((D$28*0.001)*$B31),IF(D$27="mg/kg DM",(((D$28*0.001)*($B$28/100))*$B31),"0")))))))*2.291</f>
        <v>54.186731999999999</v>
      </c>
      <c r="E31" s="77">
        <f>(IF(E$27="%w/w SAR",((E$28*10)*$B31),IF(E$27="%w/w DM",(((E$28*10)*($B$28/100))*$B31),IF(E$27="kg/t SAR",(E$28*$B31),IF(E$27="kg/t DM",((E$28*($B$28/100))*$B31),IF(E$27="mg/kg SAR",((E$28*0.001)*$B31),IF(E$27="mg/kg DM",(((E$28*0.001)*($B$28/100))*$B31),"0")))))))*1.205</f>
        <v>15.714405000000001</v>
      </c>
      <c r="F31" s="77">
        <f>(IF(F$27="%w/w SAR",((F$28*10)*$B31),IF(F$27="%w/w DM",(((F$28*10)*($B$28/100))*$B31),IF(F$27="kg/t SAR",(F$28*$B31),IF(F$27="kg/t DM",((F$28*($B$28/100))*$B31),IF(F$27="mg/kg SAR",((F$28*0.001)*$B31),IF(F$27="mg/kg DM",(((F$28*0.001)*($B$28/100))*$B31),"0")))))))*1.658</f>
        <v>2.6053812000000001</v>
      </c>
      <c r="G31" s="77">
        <f t="shared" ref="G31:P31" si="5">IF(G$27="%w/w SAR",((G$28*10)*$B31),IF(G$27="%w/w DM",(((G$28*10)*($B$28/100))*$B31),IF(G$27="kg/t SAR",(G$28*$B31),IF(G$27="kg/t DM",((G$28*($B$28/100))*$B31),IF(G$27="mg/kg SAR",((G$28*0.001)*$B31),IF(G$27="mg/kg DM",(((G$28*0.001)*($B$28/100))*$B31),0))))))</f>
        <v>5.4000000000000003E-3</v>
      </c>
      <c r="H31" s="77">
        <f t="shared" si="5"/>
        <v>5.9940000000000007E-2</v>
      </c>
      <c r="I31" s="77">
        <f t="shared" si="5"/>
        <v>1.35E-2</v>
      </c>
      <c r="J31" s="77">
        <f t="shared" si="5"/>
        <v>2.7000000000000001E-3</v>
      </c>
      <c r="K31" s="77">
        <f t="shared" si="5"/>
        <v>1.3500000000000001E-3</v>
      </c>
      <c r="L31" s="77">
        <f t="shared" si="5"/>
        <v>5.4000000000000003E-3</v>
      </c>
      <c r="M31" s="77">
        <f t="shared" si="5"/>
        <v>6.4800000000000005E-3</v>
      </c>
      <c r="N31" s="77">
        <f t="shared" si="5"/>
        <v>0</v>
      </c>
      <c r="O31" s="77">
        <f t="shared" si="5"/>
        <v>0</v>
      </c>
      <c r="P31" s="77">
        <f t="shared" si="5"/>
        <v>6.9390000000000001</v>
      </c>
      <c r="Q31" s="77">
        <f>(IF(Q$27="%w/w SAR",((Q$28*10)*$B31),IF(Q$27="%w/w DM",(((Q$28*10)*($B$28/100))*$B31),IF(Q$27="kg/t SAR",(Q$28*$B31),IF(Q$27="kg/t DM",((Q$28*($B$28/100))*$B31),IF(Q$27="mg/kg SAR",((Q$28*0.001)*$B31),IF(Q$27="mg/kg DM",(((Q$28*0.001)*($B$28/100))*$B31),0)))))))*2.5</f>
        <v>7.3574999999999999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Crug Farm 1594</v>
      </c>
      <c r="B32" s="15">
        <v>29</v>
      </c>
      <c r="C32" s="77">
        <f t="shared" ref="C32:C50" si="6">IF(C$27="%w/w SAR",((C$28*10)*$B32),IF(C$27="%w/w DM",(((C$28*10)*($B$28/100))*$B32),IF(C$27="kg/t SAR",(C$28*$B32),IF(C$27="kg/t DM",((C$28*($B$28/100))*$B32),IF(C$27="mg/kg SAR",((C$28*0.001)*$B32),IF(C$27="mg/kg DM",(((C$28*0.001)*($B$28/100))*$B32),0))))))</f>
        <v>31.900000000000002</v>
      </c>
      <c r="D32" s="77">
        <f t="shared" ref="D32:D50" si="7">(IF(D$27="%w/w SAR",((D$28*10)*$B32),IF(D$27="%w/w DM",(((D$28*10)*($B$28/100))*$B32),IF(D$27="kg/t SAR",(D$28*$B32),IF(D$27="kg/t DM",((D$28*($B$28/100))*$B32),IF(D$27="mg/kg SAR",((D$28*0.001)*$B32),IF(D$27="mg/kg DM",(((D$28*0.001)*($B$28/100))*$B32),"0")))))))*2.291</f>
        <v>58.200564</v>
      </c>
      <c r="E32" s="77">
        <f t="shared" ref="E32:E50" si="8">(IF(E$27="%w/w SAR",((E$28*10)*$B32),IF(E$27="%w/w DM",(((E$28*10)*($B$28/100))*$B32),IF(E$27="kg/t SAR",(E$28*$B32),IF(E$27="kg/t DM",((E$28*($B$28/100))*$B32),IF(E$27="mg/kg SAR",((E$28*0.001)*$B32),IF(E$27="mg/kg DM",(((E$28*0.001)*($B$28/100))*$B32),"0")))))))*1.205</f>
        <v>16.878435</v>
      </c>
      <c r="F32" s="77">
        <f t="shared" ref="F32:F50" si="9">(IF(F$27="%w/w SAR",((F$28*10)*$B32),IF(F$27="%w/w DM",(((F$28*10)*($B$28/100))*$B32),IF(F$27="kg/t SAR",(F$28*$B32),IF(F$27="kg/t DM",((F$28*($B$28/100))*$B32),IF(F$27="mg/kg SAR",((F$28*0.001)*$B32),IF(F$27="mg/kg DM",(((F$28*0.001)*($B$28/100))*$B32),"0")))))))*1.658</f>
        <v>2.7983723999999999</v>
      </c>
      <c r="G32" s="77">
        <f t="shared" ref="G32:P50" si="10">IF(G$27="%w/w SAR",((G$28*10)*$B32),IF(G$27="%w/w DM",(((G$28*10)*($B$28/100))*$B32),IF(G$27="kg/t SAR",(G$28*$B32),IF(G$27="kg/t DM",((G$28*($B$28/100))*$B32),IF(G$27="mg/kg SAR",((G$28*0.001)*$B32),IF(G$27="mg/kg DM",(((G$28*0.001)*($B$28/100))*$B32),0))))))</f>
        <v>5.8000000000000005E-3</v>
      </c>
      <c r="H32" s="77">
        <f t="shared" si="10"/>
        <v>6.4380000000000007E-2</v>
      </c>
      <c r="I32" s="77">
        <f t="shared" si="10"/>
        <v>1.4500000000000001E-2</v>
      </c>
      <c r="J32" s="77">
        <f t="shared" si="10"/>
        <v>2.9000000000000002E-3</v>
      </c>
      <c r="K32" s="77">
        <f t="shared" si="10"/>
        <v>1.4500000000000001E-3</v>
      </c>
      <c r="L32" s="77">
        <f t="shared" si="10"/>
        <v>5.8000000000000005E-3</v>
      </c>
      <c r="M32" s="77">
        <f t="shared" si="10"/>
        <v>6.96E-3</v>
      </c>
      <c r="N32" s="77">
        <f t="shared" si="10"/>
        <v>0</v>
      </c>
      <c r="O32" s="77">
        <f t="shared" si="10"/>
        <v>0</v>
      </c>
      <c r="P32" s="77">
        <f t="shared" si="10"/>
        <v>7.4530000000000003</v>
      </c>
      <c r="Q32" s="77">
        <f t="shared" ref="Q32:Q50" si="11">(IF(Q$27="%w/w SAR",((Q$28*10)*$B32),IF(Q$27="%w/w DM",(((Q$28*10)*($B$28/100))*$B32),IF(Q$27="kg/t SAR",(Q$28*$B32),IF(Q$27="kg/t DM",((Q$28*($B$28/100))*$B32),IF(Q$27="mg/kg SAR",((Q$28*0.001)*$B32),IF(Q$27="mg/kg DM",(((Q$28*0.001)*($B$28/100))*$B32),0)))))))*2.5</f>
        <v>7.9024999999999999</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25">
      <c r="A33" s="13" t="str">
        <f>E8</f>
        <v>Crug Farm 2312</v>
      </c>
      <c r="B33" s="15">
        <v>29</v>
      </c>
      <c r="C33" s="77">
        <f t="shared" si="6"/>
        <v>31.900000000000002</v>
      </c>
      <c r="D33" s="77">
        <f t="shared" si="7"/>
        <v>58.200564</v>
      </c>
      <c r="E33" s="77">
        <f t="shared" si="8"/>
        <v>16.878435</v>
      </c>
      <c r="F33" s="77">
        <f t="shared" si="9"/>
        <v>2.7983723999999999</v>
      </c>
      <c r="G33" s="77">
        <f t="shared" si="10"/>
        <v>5.8000000000000005E-3</v>
      </c>
      <c r="H33" s="77">
        <f t="shared" si="10"/>
        <v>6.4380000000000007E-2</v>
      </c>
      <c r="I33" s="77">
        <f t="shared" si="10"/>
        <v>1.4500000000000001E-2</v>
      </c>
      <c r="J33" s="77">
        <f t="shared" si="10"/>
        <v>2.9000000000000002E-3</v>
      </c>
      <c r="K33" s="77">
        <f t="shared" si="10"/>
        <v>1.4500000000000001E-3</v>
      </c>
      <c r="L33" s="77">
        <f t="shared" si="10"/>
        <v>5.8000000000000005E-3</v>
      </c>
      <c r="M33" s="77">
        <f t="shared" si="10"/>
        <v>6.96E-3</v>
      </c>
      <c r="N33" s="77">
        <f t="shared" si="10"/>
        <v>0</v>
      </c>
      <c r="O33" s="77">
        <f t="shared" si="10"/>
        <v>0</v>
      </c>
      <c r="P33" s="77">
        <f t="shared" si="10"/>
        <v>7.4530000000000003</v>
      </c>
      <c r="Q33" s="77">
        <f t="shared" si="11"/>
        <v>7.9024999999999999</v>
      </c>
      <c r="R33" s="77">
        <f t="shared" si="12"/>
        <v>0</v>
      </c>
      <c r="S33" s="77">
        <f t="shared" si="12"/>
        <v>0</v>
      </c>
      <c r="T33" s="77">
        <f t="shared" si="12"/>
        <v>0</v>
      </c>
      <c r="U33" s="77">
        <f t="shared" si="12"/>
        <v>0</v>
      </c>
      <c r="AB33" s="59"/>
      <c r="AC33" s="59"/>
      <c r="AD33" s="59"/>
      <c r="AE33" s="59"/>
      <c r="AF33" s="59"/>
      <c r="AG33" s="59"/>
      <c r="AH33" s="59"/>
      <c r="AI33" s="59"/>
    </row>
    <row r="34" spans="1:35" s="72" customFormat="1" x14ac:dyDescent="0.25">
      <c r="A34" s="13" t="str">
        <f>F8</f>
        <v>Crug Farm 3498</v>
      </c>
      <c r="B34" s="15">
        <v>29</v>
      </c>
      <c r="C34" s="77">
        <f t="shared" si="6"/>
        <v>31.900000000000002</v>
      </c>
      <c r="D34" s="77">
        <f t="shared" si="7"/>
        <v>58.200564</v>
      </c>
      <c r="E34" s="77">
        <f t="shared" si="8"/>
        <v>16.878435</v>
      </c>
      <c r="F34" s="77">
        <f t="shared" si="9"/>
        <v>2.7983723999999999</v>
      </c>
      <c r="G34" s="77">
        <f t="shared" si="10"/>
        <v>5.8000000000000005E-3</v>
      </c>
      <c r="H34" s="77">
        <f t="shared" si="10"/>
        <v>6.4380000000000007E-2</v>
      </c>
      <c r="I34" s="77">
        <f t="shared" si="10"/>
        <v>1.4500000000000001E-2</v>
      </c>
      <c r="J34" s="77">
        <f t="shared" si="10"/>
        <v>2.9000000000000002E-3</v>
      </c>
      <c r="K34" s="77">
        <f t="shared" si="10"/>
        <v>1.4500000000000001E-3</v>
      </c>
      <c r="L34" s="77">
        <f t="shared" si="10"/>
        <v>5.8000000000000005E-3</v>
      </c>
      <c r="M34" s="77">
        <f t="shared" si="10"/>
        <v>6.96E-3</v>
      </c>
      <c r="N34" s="77">
        <f t="shared" si="10"/>
        <v>0</v>
      </c>
      <c r="O34" s="77">
        <f t="shared" si="10"/>
        <v>0</v>
      </c>
      <c r="P34" s="77">
        <f t="shared" si="10"/>
        <v>7.4530000000000003</v>
      </c>
      <c r="Q34" s="77">
        <f t="shared" si="11"/>
        <v>7.9024999999999999</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25">
      <c r="A35" s="13" t="str">
        <f>G8</f>
        <v>Crug Farm 4526</v>
      </c>
      <c r="B35" s="15">
        <v>76</v>
      </c>
      <c r="C35" s="77">
        <f t="shared" si="6"/>
        <v>83.600000000000009</v>
      </c>
      <c r="D35" s="77">
        <f t="shared" si="7"/>
        <v>152.52561599999999</v>
      </c>
      <c r="E35" s="77">
        <f t="shared" si="8"/>
        <v>44.233139999999999</v>
      </c>
      <c r="F35" s="77">
        <f t="shared" si="9"/>
        <v>7.3336656000000007</v>
      </c>
      <c r="G35" s="77">
        <f t="shared" si="10"/>
        <v>1.52E-2</v>
      </c>
      <c r="H35" s="77">
        <f t="shared" si="10"/>
        <v>0.16872000000000001</v>
      </c>
      <c r="I35" s="77">
        <f t="shared" si="10"/>
        <v>3.7999999999999999E-2</v>
      </c>
      <c r="J35" s="77">
        <f t="shared" si="10"/>
        <v>7.6E-3</v>
      </c>
      <c r="K35" s="77">
        <f t="shared" si="10"/>
        <v>3.8E-3</v>
      </c>
      <c r="L35" s="77">
        <f t="shared" si="10"/>
        <v>1.52E-2</v>
      </c>
      <c r="M35" s="77">
        <f t="shared" si="10"/>
        <v>1.8239999999999999E-2</v>
      </c>
      <c r="N35" s="77">
        <f t="shared" si="10"/>
        <v>0</v>
      </c>
      <c r="O35" s="77">
        <f t="shared" si="10"/>
        <v>0</v>
      </c>
      <c r="P35" s="77">
        <f t="shared" si="10"/>
        <v>19.532</v>
      </c>
      <c r="Q35" s="77">
        <f t="shared" si="11"/>
        <v>20.71</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25">
      <c r="A36" s="13" t="str">
        <f>H8</f>
        <v>Crug Farm 5412</v>
      </c>
      <c r="B36" s="15">
        <v>29</v>
      </c>
      <c r="C36" s="77">
        <f t="shared" si="6"/>
        <v>31.900000000000002</v>
      </c>
      <c r="D36" s="77">
        <f t="shared" si="7"/>
        <v>58.200564</v>
      </c>
      <c r="E36" s="77">
        <f t="shared" si="8"/>
        <v>16.878435</v>
      </c>
      <c r="F36" s="77">
        <f t="shared" si="9"/>
        <v>2.7983723999999999</v>
      </c>
      <c r="G36" s="77">
        <f t="shared" si="10"/>
        <v>5.8000000000000005E-3</v>
      </c>
      <c r="H36" s="77">
        <f t="shared" si="10"/>
        <v>6.4380000000000007E-2</v>
      </c>
      <c r="I36" s="77">
        <f t="shared" si="10"/>
        <v>1.4500000000000001E-2</v>
      </c>
      <c r="J36" s="77">
        <f t="shared" si="10"/>
        <v>2.9000000000000002E-3</v>
      </c>
      <c r="K36" s="77">
        <f t="shared" si="10"/>
        <v>1.4500000000000001E-3</v>
      </c>
      <c r="L36" s="77">
        <f t="shared" si="10"/>
        <v>5.8000000000000005E-3</v>
      </c>
      <c r="M36" s="77">
        <f t="shared" si="10"/>
        <v>6.96E-3</v>
      </c>
      <c r="N36" s="77">
        <f t="shared" si="10"/>
        <v>0</v>
      </c>
      <c r="O36" s="77">
        <f t="shared" si="10"/>
        <v>0</v>
      </c>
      <c r="P36" s="77">
        <f t="shared" si="10"/>
        <v>7.4530000000000003</v>
      </c>
      <c r="Q36" s="77">
        <f t="shared" si="11"/>
        <v>7.9024999999999999</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25">
      <c r="A37" s="13" t="str">
        <f>I8</f>
        <v>Crug Farm 5994</v>
      </c>
      <c r="B37" s="15">
        <v>58</v>
      </c>
      <c r="C37" s="77">
        <f t="shared" si="6"/>
        <v>63.800000000000004</v>
      </c>
      <c r="D37" s="77">
        <f t="shared" si="7"/>
        <v>116.401128</v>
      </c>
      <c r="E37" s="77">
        <f t="shared" si="8"/>
        <v>33.756869999999999</v>
      </c>
      <c r="F37" s="77">
        <f t="shared" si="9"/>
        <v>5.5967447999999997</v>
      </c>
      <c r="G37" s="77">
        <f t="shared" si="10"/>
        <v>1.1600000000000001E-2</v>
      </c>
      <c r="H37" s="77">
        <f t="shared" si="10"/>
        <v>0.12876000000000001</v>
      </c>
      <c r="I37" s="77">
        <f t="shared" si="10"/>
        <v>2.9000000000000001E-2</v>
      </c>
      <c r="J37" s="77">
        <f t="shared" si="10"/>
        <v>5.8000000000000005E-3</v>
      </c>
      <c r="K37" s="77">
        <f t="shared" si="10"/>
        <v>2.9000000000000002E-3</v>
      </c>
      <c r="L37" s="77">
        <f t="shared" si="10"/>
        <v>1.1600000000000001E-2</v>
      </c>
      <c r="M37" s="77">
        <f t="shared" si="10"/>
        <v>1.392E-2</v>
      </c>
      <c r="N37" s="77">
        <f t="shared" si="10"/>
        <v>0</v>
      </c>
      <c r="O37" s="77">
        <f t="shared" si="10"/>
        <v>0</v>
      </c>
      <c r="P37" s="77">
        <f t="shared" si="10"/>
        <v>14.906000000000001</v>
      </c>
      <c r="Q37" s="77">
        <f t="shared" si="11"/>
        <v>15.805</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25">
      <c r="A38" s="13" t="str">
        <f>J8</f>
        <v>Crug Farm 7025</v>
      </c>
      <c r="B38" s="15">
        <v>74</v>
      </c>
      <c r="C38" s="77">
        <f t="shared" si="6"/>
        <v>81.400000000000006</v>
      </c>
      <c r="D38" s="77">
        <f t="shared" si="7"/>
        <v>148.51178399999998</v>
      </c>
      <c r="E38" s="77">
        <f t="shared" si="8"/>
        <v>43.069110000000002</v>
      </c>
      <c r="F38" s="77">
        <f t="shared" si="9"/>
        <v>7.1406744</v>
      </c>
      <c r="G38" s="77">
        <f t="shared" si="10"/>
        <v>1.4800000000000001E-2</v>
      </c>
      <c r="H38" s="77">
        <f t="shared" si="10"/>
        <v>0.16428000000000001</v>
      </c>
      <c r="I38" s="77">
        <f t="shared" si="10"/>
        <v>3.6999999999999998E-2</v>
      </c>
      <c r="J38" s="77">
        <f t="shared" si="10"/>
        <v>7.4000000000000003E-3</v>
      </c>
      <c r="K38" s="77">
        <f t="shared" si="10"/>
        <v>3.7000000000000002E-3</v>
      </c>
      <c r="L38" s="77">
        <f t="shared" si="10"/>
        <v>1.4800000000000001E-2</v>
      </c>
      <c r="M38" s="77">
        <f t="shared" si="10"/>
        <v>1.7760000000000001E-2</v>
      </c>
      <c r="N38" s="77">
        <f t="shared" si="10"/>
        <v>0</v>
      </c>
      <c r="O38" s="77">
        <f t="shared" si="10"/>
        <v>0</v>
      </c>
      <c r="P38" s="77">
        <f t="shared" si="10"/>
        <v>19.018000000000001</v>
      </c>
      <c r="Q38" s="77">
        <f t="shared" si="11"/>
        <v>20.165000000000003</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25">
      <c r="A39" s="13" t="str">
        <f>K8</f>
        <v>Hafod 2675</v>
      </c>
      <c r="B39" s="15">
        <v>39</v>
      </c>
      <c r="C39" s="77">
        <f t="shared" si="6"/>
        <v>42.900000000000006</v>
      </c>
      <c r="D39" s="77">
        <f t="shared" si="7"/>
        <v>78.269723999999997</v>
      </c>
      <c r="E39" s="77">
        <f t="shared" si="8"/>
        <v>22.698585000000001</v>
      </c>
      <c r="F39" s="77">
        <f t="shared" si="9"/>
        <v>3.7633283999999998</v>
      </c>
      <c r="G39" s="77">
        <f t="shared" si="10"/>
        <v>7.8000000000000005E-3</v>
      </c>
      <c r="H39" s="77">
        <f t="shared" si="10"/>
        <v>8.6580000000000004E-2</v>
      </c>
      <c r="I39" s="77">
        <f t="shared" si="10"/>
        <v>1.95E-2</v>
      </c>
      <c r="J39" s="77">
        <f t="shared" si="10"/>
        <v>3.9000000000000003E-3</v>
      </c>
      <c r="K39" s="77">
        <f t="shared" si="10"/>
        <v>1.9500000000000001E-3</v>
      </c>
      <c r="L39" s="77">
        <f t="shared" si="10"/>
        <v>7.8000000000000005E-3</v>
      </c>
      <c r="M39" s="77">
        <f t="shared" si="10"/>
        <v>9.3600000000000003E-3</v>
      </c>
      <c r="N39" s="77">
        <f t="shared" si="10"/>
        <v>0</v>
      </c>
      <c r="O39" s="77">
        <f t="shared" si="10"/>
        <v>0</v>
      </c>
      <c r="P39" s="77">
        <f t="shared" si="10"/>
        <v>10.023</v>
      </c>
      <c r="Q39" s="77">
        <f t="shared" si="11"/>
        <v>10.627500000000001</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25">
      <c r="A40" s="13" t="str">
        <f>L8</f>
        <v>CYY Heolgwyddil 1</v>
      </c>
      <c r="B40" s="15">
        <v>39</v>
      </c>
      <c r="C40" s="77">
        <f t="shared" si="6"/>
        <v>42.900000000000006</v>
      </c>
      <c r="D40" s="77">
        <f t="shared" si="7"/>
        <v>78.269723999999997</v>
      </c>
      <c r="E40" s="77">
        <f t="shared" si="8"/>
        <v>22.698585000000001</v>
      </c>
      <c r="F40" s="77">
        <f t="shared" si="9"/>
        <v>3.7633283999999998</v>
      </c>
      <c r="G40" s="77">
        <f t="shared" si="10"/>
        <v>7.8000000000000005E-3</v>
      </c>
      <c r="H40" s="77">
        <f t="shared" si="10"/>
        <v>8.6580000000000004E-2</v>
      </c>
      <c r="I40" s="77">
        <f t="shared" si="10"/>
        <v>1.95E-2</v>
      </c>
      <c r="J40" s="77">
        <f t="shared" si="10"/>
        <v>3.9000000000000003E-3</v>
      </c>
      <c r="K40" s="77">
        <f t="shared" si="10"/>
        <v>1.9500000000000001E-3</v>
      </c>
      <c r="L40" s="77">
        <f t="shared" si="10"/>
        <v>7.8000000000000005E-3</v>
      </c>
      <c r="M40" s="77">
        <f t="shared" si="10"/>
        <v>9.3600000000000003E-3</v>
      </c>
      <c r="N40" s="77">
        <f t="shared" si="10"/>
        <v>0</v>
      </c>
      <c r="O40" s="77">
        <f t="shared" si="10"/>
        <v>0</v>
      </c>
      <c r="P40" s="77">
        <f t="shared" si="10"/>
        <v>10.023</v>
      </c>
      <c r="Q40" s="77">
        <f t="shared" si="11"/>
        <v>10.627500000000001</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25">
      <c r="A41" s="13" t="str">
        <f>M8</f>
        <v>CYY Heolgwyddil 2</v>
      </c>
      <c r="B41" s="15">
        <v>31</v>
      </c>
      <c r="C41" s="77">
        <f t="shared" si="6"/>
        <v>34.1</v>
      </c>
      <c r="D41" s="77">
        <f t="shared" si="7"/>
        <v>62.214395999999994</v>
      </c>
      <c r="E41" s="77">
        <f t="shared" si="8"/>
        <v>18.042465</v>
      </c>
      <c r="F41" s="77">
        <f t="shared" si="9"/>
        <v>2.9913635999999997</v>
      </c>
      <c r="G41" s="77">
        <f t="shared" si="10"/>
        <v>6.2000000000000006E-3</v>
      </c>
      <c r="H41" s="77">
        <f t="shared" si="10"/>
        <v>6.8820000000000006E-2</v>
      </c>
      <c r="I41" s="77">
        <f t="shared" si="10"/>
        <v>1.55E-2</v>
      </c>
      <c r="J41" s="77">
        <f t="shared" si="10"/>
        <v>3.1000000000000003E-3</v>
      </c>
      <c r="K41" s="77">
        <f t="shared" si="10"/>
        <v>1.5500000000000002E-3</v>
      </c>
      <c r="L41" s="77">
        <f t="shared" si="10"/>
        <v>6.2000000000000006E-3</v>
      </c>
      <c r="M41" s="77">
        <f t="shared" si="10"/>
        <v>7.4400000000000004E-3</v>
      </c>
      <c r="N41" s="77">
        <f t="shared" si="10"/>
        <v>0</v>
      </c>
      <c r="O41" s="77">
        <f t="shared" si="10"/>
        <v>0</v>
      </c>
      <c r="P41" s="77">
        <f t="shared" si="10"/>
        <v>7.9670000000000005</v>
      </c>
      <c r="Q41" s="77">
        <f t="shared" si="11"/>
        <v>8.4474999999999998</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Crug Farm 8295</v>
      </c>
      <c r="C57" s="8" t="str">
        <f t="shared" ref="C57:U57" si="13">D8</f>
        <v>Crug Farm 1594</v>
      </c>
      <c r="D57" s="8" t="str">
        <f t="shared" si="13"/>
        <v>Crug Farm 2312</v>
      </c>
      <c r="E57" s="8" t="str">
        <f t="shared" si="13"/>
        <v>Crug Farm 3498</v>
      </c>
      <c r="F57" s="8" t="str">
        <f t="shared" si="13"/>
        <v>Crug Farm 4526</v>
      </c>
      <c r="G57" s="8" t="str">
        <f t="shared" si="13"/>
        <v>Crug Farm 5412</v>
      </c>
      <c r="H57" s="8" t="str">
        <f t="shared" si="13"/>
        <v>Crug Farm 5994</v>
      </c>
      <c r="I57" s="8" t="str">
        <f t="shared" si="13"/>
        <v>Crug Farm 7025</v>
      </c>
      <c r="J57" s="8" t="str">
        <f t="shared" si="13"/>
        <v>Hafod 2675</v>
      </c>
      <c r="K57" s="8" t="str">
        <f t="shared" si="13"/>
        <v>CYY Heolgwyddil 1</v>
      </c>
      <c r="L57" s="8" t="str">
        <f t="shared" si="13"/>
        <v>CYY Heolgwyddil 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"&amp;(VLOOKUP(C14,Table24[],6,FALSE))</f>
        <v>Medium/Clay I Arable</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Arable</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Arable</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111" t="s">
        <v>132</v>
      </c>
      <c r="B59" s="76">
        <f>VLOOKUP(C$14,Table24[],5,FALSE)</f>
        <v>6.7</v>
      </c>
      <c r="C59" s="76">
        <f>VLOOKUP(D$14,Table24[],5,FALSE)</f>
        <v>6.2</v>
      </c>
      <c r="D59" s="76">
        <f>VLOOKUP(E$14,Table24[],5,FALSE)</f>
        <v>6.2</v>
      </c>
      <c r="E59" s="76">
        <f>VLOOKUP(F$14,Table24[],5,FALSE)</f>
        <v>6.2</v>
      </c>
      <c r="F59" s="76">
        <f>VLOOKUP(G$14,Table24[],5,FALSE)</f>
        <v>6.7</v>
      </c>
      <c r="G59" s="76">
        <f>VLOOKUP(H$14,Table24[],5,FALSE)</f>
        <v>6.2</v>
      </c>
      <c r="H59" s="76">
        <f>VLOOKUP(I$14,Table24[],5,FALSE)</f>
        <v>6.2</v>
      </c>
      <c r="I59" s="76">
        <f>VLOOKUP(J$14,Table24[],5,FALSE)</f>
        <v>6.2</v>
      </c>
      <c r="J59" s="76">
        <f>VLOOKUP(K$14,Table24[],5,FALSE)</f>
        <v>6.2</v>
      </c>
      <c r="K59" s="76">
        <f>VLOOKUP(L$14,Table24[],5,FALSE)</f>
        <v>6.2</v>
      </c>
      <c r="L59" s="76">
        <f>VLOOKUP(M$14,Table24[],5,FALSE)</f>
        <v>6.7</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
      <c r="A60" s="111" t="s">
        <v>4</v>
      </c>
      <c r="B60" s="76">
        <f>C10</f>
        <v>7</v>
      </c>
      <c r="C60" s="76">
        <f t="shared" ref="C60:U60" si="14">D10</f>
        <v>6.3</v>
      </c>
      <c r="D60" s="76">
        <f t="shared" si="14"/>
        <v>6.8</v>
      </c>
      <c r="E60" s="76">
        <f t="shared" si="14"/>
        <v>7</v>
      </c>
      <c r="F60" s="76">
        <f t="shared" si="14"/>
        <v>6.6</v>
      </c>
      <c r="G60" s="76">
        <f t="shared" si="14"/>
        <v>6.7</v>
      </c>
      <c r="H60" s="76">
        <f t="shared" si="14"/>
        <v>6.1</v>
      </c>
      <c r="I60" s="76">
        <f t="shared" si="14"/>
        <v>6.3</v>
      </c>
      <c r="J60" s="76">
        <f t="shared" si="14"/>
        <v>6</v>
      </c>
      <c r="K60" s="76">
        <f t="shared" si="14"/>
        <v>6.3</v>
      </c>
      <c r="L60" s="76">
        <f t="shared" si="14"/>
        <v>6.3</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6</v>
      </c>
      <c r="D61" s="76">
        <f t="shared" si="15"/>
        <v>6</v>
      </c>
      <c r="E61" s="76">
        <f t="shared" si="15"/>
        <v>6</v>
      </c>
      <c r="F61" s="76">
        <f t="shared" si="15"/>
        <v>8</v>
      </c>
      <c r="G61" s="76">
        <f t="shared" si="15"/>
        <v>6</v>
      </c>
      <c r="H61" s="76">
        <f t="shared" si="15"/>
        <v>6</v>
      </c>
      <c r="I61" s="76">
        <f t="shared" si="15"/>
        <v>6</v>
      </c>
      <c r="J61" s="76">
        <f t="shared" si="15"/>
        <v>6</v>
      </c>
      <c r="K61" s="76">
        <f t="shared" si="15"/>
        <v>6</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27</v>
      </c>
      <c r="C62" s="77">
        <f>B32</f>
        <v>29</v>
      </c>
      <c r="D62" s="77">
        <f>B33</f>
        <v>29</v>
      </c>
      <c r="E62" s="77">
        <f>B34</f>
        <v>29</v>
      </c>
      <c r="F62" s="77">
        <f>B35</f>
        <v>76</v>
      </c>
      <c r="G62" s="77">
        <f>B36</f>
        <v>29</v>
      </c>
      <c r="H62" s="77">
        <f>B37</f>
        <v>58</v>
      </c>
      <c r="I62" s="77">
        <f>B38</f>
        <v>74</v>
      </c>
      <c r="J62" s="77">
        <f>B39</f>
        <v>39</v>
      </c>
      <c r="K62" s="77">
        <f>B40</f>
        <v>39</v>
      </c>
      <c r="L62" s="77">
        <f>B41</f>
        <v>31</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-2.3999999999999986</v>
      </c>
      <c r="C64" s="77">
        <f t="shared" ref="C64:U64" si="17">(C59-C60)*C61</f>
        <v>-0.59999999999999787</v>
      </c>
      <c r="D64" s="77">
        <f t="shared" si="17"/>
        <v>-3.5999999999999979</v>
      </c>
      <c r="E64" s="77">
        <f t="shared" si="17"/>
        <v>-4.7999999999999989</v>
      </c>
      <c r="F64" s="77">
        <f t="shared" si="17"/>
        <v>0.80000000000000426</v>
      </c>
      <c r="G64" s="77">
        <f t="shared" si="17"/>
        <v>-3</v>
      </c>
      <c r="H64" s="77">
        <f t="shared" si="17"/>
        <v>0.6000000000000032</v>
      </c>
      <c r="I64" s="77">
        <f t="shared" si="17"/>
        <v>-0.59999999999999787</v>
      </c>
      <c r="J64" s="77">
        <f t="shared" si="17"/>
        <v>1.2000000000000011</v>
      </c>
      <c r="K64" s="77">
        <f t="shared" si="17"/>
        <v>-0.59999999999999787</v>
      </c>
      <c r="L64" s="77">
        <f t="shared" si="17"/>
        <v>3.2000000000000028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2.3999999999999986</v>
      </c>
      <c r="C65" s="77">
        <f t="shared" ref="C65:U65" si="18">C63-C64</f>
        <v>0.59999999999999787</v>
      </c>
      <c r="D65" s="77">
        <f t="shared" si="18"/>
        <v>3.5999999999999979</v>
      </c>
      <c r="E65" s="77">
        <f t="shared" si="18"/>
        <v>4.7999999999999989</v>
      </c>
      <c r="F65" s="77">
        <f t="shared" si="18"/>
        <v>-0.80000000000000426</v>
      </c>
      <c r="G65" s="77">
        <f t="shared" si="18"/>
        <v>3</v>
      </c>
      <c r="H65" s="77">
        <f t="shared" si="18"/>
        <v>-0.6000000000000032</v>
      </c>
      <c r="I65" s="77">
        <f t="shared" si="18"/>
        <v>0.59999999999999787</v>
      </c>
      <c r="J65" s="77">
        <f t="shared" si="18"/>
        <v>-1.2000000000000011</v>
      </c>
      <c r="K65" s="77">
        <f t="shared" si="18"/>
        <v>0.59999999999999787</v>
      </c>
      <c r="L65" s="77">
        <f t="shared" si="18"/>
        <v>-3.2000000000000028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UNDER</v>
      </c>
      <c r="G66" s="78" t="str">
        <f t="shared" si="19"/>
        <v>OVER</v>
      </c>
      <c r="H66" s="78" t="str">
        <f t="shared" si="19"/>
        <v>UNDER</v>
      </c>
      <c r="I66" s="78" t="str">
        <f t="shared" si="19"/>
        <v>OVER</v>
      </c>
      <c r="J66" s="78" t="str">
        <f t="shared" si="19"/>
        <v>UNDER</v>
      </c>
      <c r="K66" s="78" t="str">
        <f t="shared" si="19"/>
        <v>OVER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29" zoomScale="90" zoomScaleNormal="90" workbookViewId="0">
      <selection activeCell="F17" sqref="F17"/>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'Volac Sensient Felinfach'!C1:D1</f>
        <v>PAN-024720</v>
      </c>
      <c r="D1" s="141"/>
      <c r="E1" s="93" t="s">
        <v>45</v>
      </c>
      <c r="F1" s="39">
        <f>'Volac Sensient Felinfach'!F1</f>
        <v>49.2</v>
      </c>
      <c r="G1" s="123" t="s">
        <v>43</v>
      </c>
      <c r="H1" s="124"/>
      <c r="I1" s="118">
        <v>7.29</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'Volac Sensient Felinfach'!C2:D2</f>
        <v>EPR/AB3891CX</v>
      </c>
      <c r="D2" s="143"/>
      <c r="E2" s="93" t="s">
        <v>109</v>
      </c>
      <c r="F2" s="96" t="s">
        <v>174</v>
      </c>
      <c r="G2" s="125" t="s">
        <v>110</v>
      </c>
      <c r="H2" s="126"/>
      <c r="I2" s="118">
        <v>611</v>
      </c>
      <c r="J2" s="127" t="s">
        <v>158</v>
      </c>
      <c r="K2" s="127"/>
      <c r="L2" s="97">
        <v>0.01</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'Volac Sensient Felinfach'!C3:D3</f>
        <v>Mr Daniel James &amp; Mrs Carys James</v>
      </c>
      <c r="D3" s="143"/>
      <c r="E3" s="93" t="s">
        <v>108</v>
      </c>
      <c r="F3" s="31" t="s">
        <v>78</v>
      </c>
      <c r="G3" s="127" t="s">
        <v>159</v>
      </c>
      <c r="H3" s="127"/>
      <c r="I3" s="118">
        <v>200</v>
      </c>
      <c r="J3" s="123" t="s">
        <v>154</v>
      </c>
      <c r="K3" s="124"/>
      <c r="L3" s="97">
        <f>(L1/(L2*10000))*100</f>
        <v>25</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'Volac Sensient Felinfach'!C4:D4</f>
        <v>Hafod Farm, Ferwig, Cardigan, Ceredigion, SA43 1PU</v>
      </c>
      <c r="D4" s="141"/>
      <c r="E4" s="94" t="s">
        <v>1</v>
      </c>
      <c r="F4" s="96" t="s">
        <v>166</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'Volac Sensient Felinfach'!C5:D5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'Volac Sensient Felinfach'!C8</f>
        <v>Crug Farm 8295</v>
      </c>
      <c r="D8" s="60" t="str">
        <f>'Volac Sensient Felinfach'!D8</f>
        <v>Crug Farm 1594</v>
      </c>
      <c r="E8" s="60" t="str">
        <f>'Volac Sensient Felinfach'!E8</f>
        <v>Crug Farm 2312</v>
      </c>
      <c r="F8" s="60" t="str">
        <f>'Volac Sensient Felinfach'!F8</f>
        <v>Crug Farm 3498</v>
      </c>
      <c r="G8" s="60" t="str">
        <f>'Volac Sensient Felinfach'!G8</f>
        <v>Crug Farm 4526</v>
      </c>
      <c r="H8" s="60" t="str">
        <f>'Volac Sensient Felinfach'!H8</f>
        <v>Crug Farm 5412</v>
      </c>
      <c r="I8" s="60" t="str">
        <f>'Volac Sensient Felinfach'!I8</f>
        <v>Crug Farm 5994</v>
      </c>
      <c r="J8" s="60" t="str">
        <f>'Volac Sensient Felinfach'!J8</f>
        <v>Crug Farm 7025</v>
      </c>
      <c r="K8" s="60" t="str">
        <f>'Volac Sensient Felinfach'!K8</f>
        <v>Hafod 2675</v>
      </c>
      <c r="L8" s="60" t="str">
        <f>'Volac Sensient Felinfach'!L8</f>
        <v>CYY Heolgwyddil 1</v>
      </c>
      <c r="M8" s="60" t="str">
        <f>'Volac Sensient Felinfach'!M8</f>
        <v>CYY Heolgwyddil 2</v>
      </c>
      <c r="N8" s="60">
        <f>'Volac Sensient Felinfach'!N8</f>
        <v>0</v>
      </c>
      <c r="O8" s="60">
        <f>'Volac Sensient Felinfach'!O8</f>
        <v>0</v>
      </c>
      <c r="P8" s="60">
        <f>'Volac Sensient Felinfach'!P8</f>
        <v>0</v>
      </c>
      <c r="Q8" s="60">
        <f>'Volac Sensient Felinfach'!Q8</f>
        <v>0</v>
      </c>
      <c r="R8" s="60">
        <f>'Volac Sensient Felinfach'!R8</f>
        <v>0</v>
      </c>
      <c r="S8" s="60">
        <f>'Volac Sensient Felinfach'!S8</f>
        <v>0</v>
      </c>
      <c r="T8" s="60">
        <f>'Volac Sensient Felinfach'!T8</f>
        <v>0</v>
      </c>
      <c r="U8" s="60">
        <f>'Volac Sensient Felinfach'!U8</f>
        <v>0</v>
      </c>
      <c r="V8" s="60">
        <f>'Volac Sensient Felinfach'!V8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f>'Volac Sensient Felinfach'!C9</f>
        <v>1</v>
      </c>
      <c r="D9" s="60" t="str">
        <f>'Volac Sensient Felinfach'!D9</f>
        <v>Low</v>
      </c>
      <c r="E9" s="60" t="str">
        <f>'Volac Sensient Felinfach'!E9</f>
        <v>Low</v>
      </c>
      <c r="F9" s="60" t="str">
        <f>'Volac Sensient Felinfach'!F9</f>
        <v>Low</v>
      </c>
      <c r="G9" s="60">
        <f>'Volac Sensient Felinfach'!G9</f>
        <v>1</v>
      </c>
      <c r="H9" s="60" t="str">
        <f>'Volac Sensient Felinfach'!H9</f>
        <v>Low</v>
      </c>
      <c r="I9" s="60" t="str">
        <f>'Volac Sensient Felinfach'!I9</f>
        <v>Moderate</v>
      </c>
      <c r="J9" s="60" t="str">
        <f>'Volac Sensient Felinfach'!J9</f>
        <v>Low</v>
      </c>
      <c r="K9" s="60" t="str">
        <f>'Volac Sensient Felinfach'!K9</f>
        <v>Moderate</v>
      </c>
      <c r="L9" s="60" t="str">
        <f>'Volac Sensient Felinfach'!L9</f>
        <v>Moderate</v>
      </c>
      <c r="M9" s="60">
        <f>'Volac Sensient Felinfach'!M9</f>
        <v>1</v>
      </c>
      <c r="N9" s="60">
        <f>'Volac Sensient Felinfach'!N9</f>
        <v>0</v>
      </c>
      <c r="O9" s="60">
        <f>'Volac Sensient Felinfach'!O9</f>
        <v>0</v>
      </c>
      <c r="P9" s="60">
        <f>'Volac Sensient Felinfach'!P9</f>
        <v>0</v>
      </c>
      <c r="Q9" s="60">
        <f>'Volac Sensient Felinfach'!Q9</f>
        <v>0</v>
      </c>
      <c r="R9" s="60">
        <f>'Volac Sensient Felinfach'!R9</f>
        <v>0</v>
      </c>
      <c r="S9" s="60">
        <f>'Volac Sensient Felinfach'!S9</f>
        <v>0</v>
      </c>
      <c r="T9" s="60">
        <f>'Volac Sensient Felinfach'!T9</f>
        <v>0</v>
      </c>
      <c r="U9" s="60">
        <f>'Volac Sensient Felinfach'!U9</f>
        <v>0</v>
      </c>
      <c r="V9" s="60">
        <f>'Volac Sensient Felinfach'!V9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'Volac Sensient Felinfach'!C10</f>
        <v>7</v>
      </c>
      <c r="D10" s="60">
        <f>'Volac Sensient Felinfach'!D10</f>
        <v>6.3</v>
      </c>
      <c r="E10" s="60">
        <f>'Volac Sensient Felinfach'!E10</f>
        <v>6.8</v>
      </c>
      <c r="F10" s="60">
        <f>'Volac Sensient Felinfach'!F10</f>
        <v>7</v>
      </c>
      <c r="G10" s="60">
        <f>'Volac Sensient Felinfach'!G10</f>
        <v>6.6</v>
      </c>
      <c r="H10" s="60">
        <f>'Volac Sensient Felinfach'!H10</f>
        <v>6.7</v>
      </c>
      <c r="I10" s="60">
        <f>'Volac Sensient Felinfach'!I10</f>
        <v>6.1</v>
      </c>
      <c r="J10" s="60">
        <f>'Volac Sensient Felinfach'!J10</f>
        <v>6.3</v>
      </c>
      <c r="K10" s="60">
        <f>'Volac Sensient Felinfach'!K10</f>
        <v>6</v>
      </c>
      <c r="L10" s="60">
        <f>'Volac Sensient Felinfach'!L10</f>
        <v>6.3</v>
      </c>
      <c r="M10" s="60">
        <f>'Volac Sensient Felinfach'!M10</f>
        <v>6.3</v>
      </c>
      <c r="N10" s="60">
        <f>'Volac Sensient Felinfach'!N10</f>
        <v>0</v>
      </c>
      <c r="O10" s="60">
        <f>'Volac Sensient Felinfach'!O10</f>
        <v>0</v>
      </c>
      <c r="P10" s="60">
        <f>'Volac Sensient Felinfach'!P10</f>
        <v>0</v>
      </c>
      <c r="Q10" s="60">
        <f>'Volac Sensient Felinfach'!Q10</f>
        <v>0</v>
      </c>
      <c r="R10" s="60">
        <f>'Volac Sensient Felinfach'!R10</f>
        <v>0</v>
      </c>
      <c r="S10" s="60">
        <f>'Volac Sensient Felinfach'!S10</f>
        <v>0</v>
      </c>
      <c r="T10" s="60">
        <f>'Volac Sensient Felinfach'!T10</f>
        <v>0</v>
      </c>
      <c r="U10" s="60">
        <f>'Volac Sensient Felinfach'!U10</f>
        <v>0</v>
      </c>
      <c r="V10" s="60">
        <f>'Volac Sensient Felinfach'!V10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'Volac Sensient Felinfach'!C11</f>
        <v>2</v>
      </c>
      <c r="D11" s="60">
        <f>'Volac Sensient Felinfach'!D11</f>
        <v>2</v>
      </c>
      <c r="E11" s="60">
        <f>'Volac Sensient Felinfach'!E11</f>
        <v>2</v>
      </c>
      <c r="F11" s="60">
        <f>'Volac Sensient Felinfach'!F11</f>
        <v>2</v>
      </c>
      <c r="G11" s="60">
        <f>'Volac Sensient Felinfach'!G11</f>
        <v>1</v>
      </c>
      <c r="H11" s="60">
        <f>'Volac Sensient Felinfach'!H11</f>
        <v>2</v>
      </c>
      <c r="I11" s="60">
        <f>'Volac Sensient Felinfach'!I11</f>
        <v>1</v>
      </c>
      <c r="J11" s="60">
        <f>'Volac Sensient Felinfach'!J11</f>
        <v>1</v>
      </c>
      <c r="K11" s="60">
        <f>'Volac Sensient Felinfach'!K11</f>
        <v>2</v>
      </c>
      <c r="L11" s="60">
        <f>'Volac Sensient Felinfach'!L11</f>
        <v>2</v>
      </c>
      <c r="M11" s="60">
        <f>'Volac Sensient Felinfach'!M11</f>
        <v>2</v>
      </c>
      <c r="N11" s="60">
        <f>'Volac Sensient Felinfach'!N11</f>
        <v>0</v>
      </c>
      <c r="O11" s="60">
        <f>'Volac Sensient Felinfach'!O11</f>
        <v>0</v>
      </c>
      <c r="P11" s="60">
        <f>'Volac Sensient Felinfach'!P11</f>
        <v>0</v>
      </c>
      <c r="Q11" s="60">
        <f>'Volac Sensient Felinfach'!Q11</f>
        <v>0</v>
      </c>
      <c r="R11" s="60">
        <f>'Volac Sensient Felinfach'!R11</f>
        <v>0</v>
      </c>
      <c r="S11" s="60">
        <f>'Volac Sensient Felinfach'!S11</f>
        <v>0</v>
      </c>
      <c r="T11" s="60">
        <f>'Volac Sensient Felinfach'!T11</f>
        <v>0</v>
      </c>
      <c r="U11" s="60">
        <f>'Volac Sensient Felinfach'!U11</f>
        <v>0</v>
      </c>
      <c r="V11" s="60">
        <f>'Volac Sensient Felinfach'!V11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'Volac Sensient Felinfach'!C12</f>
        <v>3</v>
      </c>
      <c r="D12" s="60">
        <f>'Volac Sensient Felinfach'!D12</f>
        <v>3</v>
      </c>
      <c r="E12" s="60">
        <f>'Volac Sensient Felinfach'!E12</f>
        <v>3</v>
      </c>
      <c r="F12" s="60">
        <f>'Volac Sensient Felinfach'!F12</f>
        <v>3</v>
      </c>
      <c r="G12" s="60">
        <f>'Volac Sensient Felinfach'!G12</f>
        <v>2</v>
      </c>
      <c r="H12" s="60">
        <f>'Volac Sensient Felinfach'!H12</f>
        <v>2</v>
      </c>
      <c r="I12" s="60">
        <f>'Volac Sensient Felinfach'!I12</f>
        <v>2</v>
      </c>
      <c r="J12" s="60">
        <f>'Volac Sensient Felinfach'!J12</f>
        <v>1</v>
      </c>
      <c r="K12" s="60">
        <f>'Volac Sensient Felinfach'!K12</f>
        <v>2</v>
      </c>
      <c r="L12" s="60">
        <f>'Volac Sensient Felinfach'!L12</f>
        <v>1</v>
      </c>
      <c r="M12" s="60">
        <f>'Volac Sensient Felinfach'!M12</f>
        <v>1</v>
      </c>
      <c r="N12" s="60">
        <f>'Volac Sensient Felinfach'!N12</f>
        <v>0</v>
      </c>
      <c r="O12" s="60">
        <f>'Volac Sensient Felinfach'!O12</f>
        <v>0</v>
      </c>
      <c r="P12" s="60">
        <f>'Volac Sensient Felinfach'!P12</f>
        <v>0</v>
      </c>
      <c r="Q12" s="60">
        <f>'Volac Sensient Felinfach'!Q12</f>
        <v>0</v>
      </c>
      <c r="R12" s="60">
        <f>'Volac Sensient Felinfach'!R12</f>
        <v>0</v>
      </c>
      <c r="S12" s="60">
        <f>'Volac Sensient Felinfach'!S12</f>
        <v>0</v>
      </c>
      <c r="T12" s="60">
        <f>'Volac Sensient Felinfach'!T12</f>
        <v>0</v>
      </c>
      <c r="U12" s="60">
        <f>'Volac Sensient Felinfach'!U12</f>
        <v>0</v>
      </c>
      <c r="V12" s="60">
        <f>'Volac Sensient Felinfach'!V12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'Volac Sensient Felinfach'!C13</f>
        <v>3</v>
      </c>
      <c r="D13" s="60">
        <f>'Volac Sensient Felinfach'!D13</f>
        <v>3</v>
      </c>
      <c r="E13" s="60">
        <f>'Volac Sensient Felinfach'!E13</f>
        <v>3</v>
      </c>
      <c r="F13" s="60">
        <f>'Volac Sensient Felinfach'!F13</f>
        <v>3</v>
      </c>
      <c r="G13" s="60">
        <f>'Volac Sensient Felinfach'!G13</f>
        <v>3</v>
      </c>
      <c r="H13" s="60">
        <f>'Volac Sensient Felinfach'!H13</f>
        <v>3</v>
      </c>
      <c r="I13" s="60">
        <f>'Volac Sensient Felinfach'!I13</f>
        <v>3</v>
      </c>
      <c r="J13" s="60">
        <f>'Volac Sensient Felinfach'!J13</f>
        <v>3</v>
      </c>
      <c r="K13" s="60">
        <f>'Volac Sensient Felinfach'!K13</f>
        <v>3</v>
      </c>
      <c r="L13" s="60">
        <f>'Volac Sensient Felinfach'!L13</f>
        <v>2</v>
      </c>
      <c r="M13" s="60">
        <f>'Volac Sensient Felinfach'!M13</f>
        <v>2</v>
      </c>
      <c r="N13" s="60">
        <f>'Volac Sensient Felinfach'!N13</f>
        <v>0</v>
      </c>
      <c r="O13" s="60">
        <f>'Volac Sensient Felinfach'!O13</f>
        <v>0</v>
      </c>
      <c r="P13" s="60">
        <f>'Volac Sensient Felinfach'!P13</f>
        <v>0</v>
      </c>
      <c r="Q13" s="60">
        <f>'Volac Sensient Felinfach'!Q13</f>
        <v>0</v>
      </c>
      <c r="R13" s="60">
        <f>'Volac Sensient Felinfach'!R13</f>
        <v>0</v>
      </c>
      <c r="S13" s="60">
        <f>'Volac Sensient Felinfach'!S13</f>
        <v>0</v>
      </c>
      <c r="T13" s="60">
        <f>'Volac Sensient Felinfach'!T13</f>
        <v>0</v>
      </c>
      <c r="U13" s="60">
        <f>'Volac Sensient Felinfach'!U13</f>
        <v>0</v>
      </c>
      <c r="V13" s="60">
        <f>'Volac Sensient Felinfach'!V13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'Volac Sensient Felinfach'!C14</f>
        <v>Spring wheat/barley</v>
      </c>
      <c r="D14" s="102" t="str">
        <f>'Volac Sensient Felinfach'!D14</f>
        <v xml:space="preserve">Grass Silage (25% DM) </v>
      </c>
      <c r="E14" s="102" t="str">
        <f>'Volac Sensient Felinfach'!E14</f>
        <v xml:space="preserve">Grass Silage (25% DM) </v>
      </c>
      <c r="F14" s="102" t="str">
        <f>'Volac Sensient Felinfach'!F14</f>
        <v xml:space="preserve">Grass Silage (25% DM) </v>
      </c>
      <c r="G14" s="102" t="str">
        <f>'Volac Sensient Felinfach'!G14</f>
        <v>Maize- Silage (30% DM)</v>
      </c>
      <c r="H14" s="102" t="str">
        <f>'Volac Sensient Felinfach'!H14</f>
        <v xml:space="preserve">Grass Silage (25% DM) </v>
      </c>
      <c r="I14" s="102" t="str">
        <f>'Volac Sensient Felinfach'!I14</f>
        <v xml:space="preserve">Grass Silage (25% DM) </v>
      </c>
      <c r="J14" s="102" t="str">
        <f>'Volac Sensient Felinfach'!J14</f>
        <v xml:space="preserve">Grass Silage (25% DM) </v>
      </c>
      <c r="K14" s="102" t="str">
        <f>'Volac Sensient Felinfach'!K14</f>
        <v xml:space="preserve">Grass Silage (25% DM) </v>
      </c>
      <c r="L14" s="102" t="str">
        <f>'Volac Sensient Felinfach'!L14</f>
        <v xml:space="preserve">Grass Silage (25% DM) </v>
      </c>
      <c r="M14" s="102" t="str">
        <f>'Volac Sensient Felinfach'!M14</f>
        <v>Maize- Silage (30% DM)</v>
      </c>
      <c r="N14" s="102">
        <f>'Volac Sensient Felinfach'!N14</f>
        <v>0</v>
      </c>
      <c r="O14" s="102">
        <f>'Volac Sensient Felinfach'!O14</f>
        <v>0</v>
      </c>
      <c r="P14" s="102">
        <f>'Volac Sensient Felinfach'!P14</f>
        <v>0</v>
      </c>
      <c r="Q14" s="102">
        <f>'Volac Sensient Felinfach'!Q14</f>
        <v>0</v>
      </c>
      <c r="R14" s="102">
        <f>'Volac Sensient Felinfach'!R14</f>
        <v>0</v>
      </c>
      <c r="S14" s="102">
        <f>'Volac Sensient Felinfach'!S14</f>
        <v>0</v>
      </c>
      <c r="T14" s="102">
        <f>'Volac Sensient Felinfach'!T14</f>
        <v>0</v>
      </c>
      <c r="U14" s="102">
        <f>'Volac Sensient Felinfach'!U14</f>
        <v>0</v>
      </c>
      <c r="V14" s="102">
        <f>'Volac Sensient Felinfach'!V14</f>
        <v>0</v>
      </c>
      <c r="AD14" s="30" t="s">
        <v>138</v>
      </c>
      <c r="AE14" s="30">
        <v>6</v>
      </c>
      <c r="AI14" s="53" t="s">
        <v>119</v>
      </c>
      <c r="AJ14" s="54">
        <v>0.8</v>
      </c>
      <c r="AK14" s="55">
        <v>1.7</v>
      </c>
      <c r="AL14" s="11">
        <v>12</v>
      </c>
      <c r="AM14" s="11">
        <v>6.7</v>
      </c>
      <c r="AN14" s="11" t="s">
        <v>135</v>
      </c>
    </row>
    <row r="15" spans="1:41" x14ac:dyDescent="0.2">
      <c r="A15" s="135" t="s">
        <v>9</v>
      </c>
      <c r="B15" s="135"/>
      <c r="C15" s="60">
        <f>'Volac Sensient Felinfach'!C15</f>
        <v>30</v>
      </c>
      <c r="D15" s="60">
        <f>'Volac Sensient Felinfach'!D15</f>
        <v>35</v>
      </c>
      <c r="E15" s="60">
        <f>'Volac Sensient Felinfach'!E15</f>
        <v>35</v>
      </c>
      <c r="F15" s="60">
        <f>'Volac Sensient Felinfach'!F15</f>
        <v>35</v>
      </c>
      <c r="G15" s="60">
        <f>'Volac Sensient Felinfach'!G15</f>
        <v>45</v>
      </c>
      <c r="H15" s="60">
        <f>'Volac Sensient Felinfach'!H15</f>
        <v>35</v>
      </c>
      <c r="I15" s="60">
        <f>'Volac Sensient Felinfach'!I15</f>
        <v>35</v>
      </c>
      <c r="J15" s="60">
        <f>'Volac Sensient Felinfach'!J15</f>
        <v>35</v>
      </c>
      <c r="K15" s="60">
        <f>'Volac Sensient Felinfach'!K15</f>
        <v>47</v>
      </c>
      <c r="L15" s="60">
        <f>'Volac Sensient Felinfach'!L15</f>
        <v>47</v>
      </c>
      <c r="M15" s="60">
        <f>'Volac Sensient Felinfach'!M15</f>
        <v>45</v>
      </c>
      <c r="N15" s="60">
        <f>'Volac Sensient Felinfach'!N15</f>
        <v>0</v>
      </c>
      <c r="O15" s="60">
        <f>'Volac Sensient Felinfach'!O15</f>
        <v>0</v>
      </c>
      <c r="P15" s="60">
        <f>'Volac Sensient Felinfach'!P15</f>
        <v>0</v>
      </c>
      <c r="Q15" s="60">
        <f>'Volac Sensient Felinfach'!Q15</f>
        <v>0</v>
      </c>
      <c r="R15" s="60">
        <f>'Volac Sensient Felinfach'!R15</f>
        <v>0</v>
      </c>
      <c r="S15" s="60">
        <f>'Volac Sensient Felinfach'!S15</f>
        <v>0</v>
      </c>
      <c r="T15" s="60">
        <f>'Volac Sensient Felinfach'!T15</f>
        <v>0</v>
      </c>
      <c r="U15" s="60">
        <f>'Volac Sensient Felinfach'!U15</f>
        <v>0</v>
      </c>
      <c r="V15" s="60">
        <f>'Volac Sensient Felinfach'!V15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'Volac Sensient Felinfach'!C16</f>
        <v>Medium/Clay</v>
      </c>
      <c r="D16" s="103" t="str">
        <f>'Volac Sensient Felinfach'!D16</f>
        <v>Medium/Clay</v>
      </c>
      <c r="E16" s="103" t="str">
        <f>'Volac Sensient Felinfach'!E16</f>
        <v>Medium/Clay</v>
      </c>
      <c r="F16" s="103" t="str">
        <f>'Volac Sensient Felinfach'!F16</f>
        <v>Medium/Clay</v>
      </c>
      <c r="G16" s="103" t="str">
        <f>'Volac Sensient Felinfach'!G16</f>
        <v>Medium/Clay</v>
      </c>
      <c r="H16" s="103" t="str">
        <f>'Volac Sensient Felinfach'!H16</f>
        <v>Medium/Clay</v>
      </c>
      <c r="I16" s="103" t="str">
        <f>'Volac Sensient Felinfach'!I16</f>
        <v>Medium/Clay</v>
      </c>
      <c r="J16" s="103" t="str">
        <f>'Volac Sensient Felinfach'!J16</f>
        <v>Medium/Clay</v>
      </c>
      <c r="K16" s="103" t="str">
        <f>'Volac Sensient Felinfach'!K16</f>
        <v>Medium/Clay</v>
      </c>
      <c r="L16" s="103" t="str">
        <f>'Volac Sensient Felinfach'!L16</f>
        <v>Medium/Clay</v>
      </c>
      <c r="M16" s="103" t="str">
        <f>'Volac Sensient Felinfach'!M16</f>
        <v>Medium/Clay</v>
      </c>
      <c r="N16" s="103">
        <f>'Volac Sensient Felinfach'!N16</f>
        <v>0</v>
      </c>
      <c r="O16" s="103">
        <f>'Volac Sensient Felinfach'!O16</f>
        <v>0</v>
      </c>
      <c r="P16" s="103">
        <f>'Volac Sensient Felinfach'!P16</f>
        <v>0</v>
      </c>
      <c r="Q16" s="103">
        <f>'Volac Sensient Felinfach'!Q16</f>
        <v>0</v>
      </c>
      <c r="R16" s="103">
        <f>'Volac Sensient Felinfach'!R16</f>
        <v>0</v>
      </c>
      <c r="S16" s="103">
        <f>'Volac Sensient Felinfach'!S16</f>
        <v>0</v>
      </c>
      <c r="T16" s="103">
        <f>'Volac Sensient Felinfach'!T16</f>
        <v>0</v>
      </c>
      <c r="U16" s="103">
        <f>'Volac Sensient Felinfach'!U16</f>
        <v>0</v>
      </c>
      <c r="V16" s="103">
        <f>'Volac Sensient Felinfach'!V16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255</v>
      </c>
      <c r="D17" s="28">
        <f t="shared" ref="D17:V17" si="0">(VLOOKUP(D$14,$AI2:$AK26,2,FALSE))*D$15</f>
        <v>59.5</v>
      </c>
      <c r="E17" s="28">
        <f t="shared" si="0"/>
        <v>59.5</v>
      </c>
      <c r="F17" s="28">
        <f t="shared" si="0"/>
        <v>59.5</v>
      </c>
      <c r="G17" s="28">
        <f t="shared" si="0"/>
        <v>62.999999999999993</v>
      </c>
      <c r="H17" s="28">
        <f t="shared" si="0"/>
        <v>59.5</v>
      </c>
      <c r="I17" s="28">
        <f t="shared" si="0"/>
        <v>59.5</v>
      </c>
      <c r="J17" s="28">
        <f t="shared" si="0"/>
        <v>59.5</v>
      </c>
      <c r="K17" s="28">
        <f t="shared" si="0"/>
        <v>79.899999999999991</v>
      </c>
      <c r="L17" s="28">
        <f t="shared" si="0"/>
        <v>79.899999999999991</v>
      </c>
      <c r="M17" s="28">
        <f t="shared" si="0"/>
        <v>62.999999999999993</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3.5739599999999996</v>
      </c>
      <c r="D18" s="16">
        <f>$D32</f>
        <v>3.5739599999999996</v>
      </c>
      <c r="E18" s="16">
        <f>$D33</f>
        <v>3.5739599999999996</v>
      </c>
      <c r="F18" s="16">
        <f>$D34</f>
        <v>3.5739599999999996</v>
      </c>
      <c r="G18" s="16">
        <f>$D35</f>
        <v>3.5739599999999996</v>
      </c>
      <c r="H18" s="16">
        <f>$D36</f>
        <v>3.5739599999999996</v>
      </c>
      <c r="I18" s="16">
        <f>$D37</f>
        <v>8.934899999999999</v>
      </c>
      <c r="J18" s="16">
        <f>$D38</f>
        <v>3.5739599999999996</v>
      </c>
      <c r="K18" s="16">
        <f>$D39</f>
        <v>8.934899999999999</v>
      </c>
      <c r="L18" s="16">
        <f>$D40</f>
        <v>8.934899999999999</v>
      </c>
      <c r="M18" s="16">
        <f>$D41</f>
        <v>3.5739599999999996</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-251.42604</v>
      </c>
      <c r="D19" s="16">
        <f t="shared" ref="D19:V19" si="1">D18-D17</f>
        <v>-55.92604</v>
      </c>
      <c r="E19" s="16">
        <f t="shared" si="1"/>
        <v>-55.92604</v>
      </c>
      <c r="F19" s="16">
        <f t="shared" si="1"/>
        <v>-55.92604</v>
      </c>
      <c r="G19" s="16">
        <f t="shared" si="1"/>
        <v>-59.426039999999993</v>
      </c>
      <c r="H19" s="16">
        <f t="shared" si="1"/>
        <v>-55.92604</v>
      </c>
      <c r="I19" s="16">
        <f t="shared" si="1"/>
        <v>-50.565100000000001</v>
      </c>
      <c r="J19" s="16">
        <f t="shared" si="1"/>
        <v>-55.92604</v>
      </c>
      <c r="K19" s="16">
        <f t="shared" si="1"/>
        <v>-70.965099999999993</v>
      </c>
      <c r="L19" s="16">
        <f t="shared" si="1"/>
        <v>-70.965099999999993</v>
      </c>
      <c r="M19" s="16">
        <f t="shared" si="1"/>
        <v>-59.426039999999993</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360</v>
      </c>
      <c r="D21" s="28">
        <f t="shared" ref="D21:V21" si="2">(VLOOKUP(D$14,$AI2:$AK26,3,FALSE))*D$15</f>
        <v>210</v>
      </c>
      <c r="E21" s="28">
        <f t="shared" si="2"/>
        <v>210</v>
      </c>
      <c r="F21" s="28">
        <f t="shared" si="2"/>
        <v>210</v>
      </c>
      <c r="G21" s="28">
        <f t="shared" si="2"/>
        <v>198.00000000000003</v>
      </c>
      <c r="H21" s="28">
        <f t="shared" si="2"/>
        <v>210</v>
      </c>
      <c r="I21" s="28">
        <f t="shared" si="2"/>
        <v>210</v>
      </c>
      <c r="J21" s="28">
        <f t="shared" si="2"/>
        <v>210</v>
      </c>
      <c r="K21" s="28">
        <f t="shared" si="2"/>
        <v>282</v>
      </c>
      <c r="L21" s="28">
        <f t="shared" si="2"/>
        <v>282</v>
      </c>
      <c r="M21" s="28">
        <f t="shared" si="2"/>
        <v>198.00000000000003</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12.6525</v>
      </c>
      <c r="D22" s="16">
        <f>$E32</f>
        <v>12.6525</v>
      </c>
      <c r="E22" s="16">
        <f>$E33</f>
        <v>12.6525</v>
      </c>
      <c r="F22" s="16">
        <f>$E34</f>
        <v>12.6525</v>
      </c>
      <c r="G22" s="16">
        <f>$E35</f>
        <v>12.6525</v>
      </c>
      <c r="H22" s="16">
        <f>$E36</f>
        <v>12.6525</v>
      </c>
      <c r="I22" s="16">
        <f>$E37</f>
        <v>31.631250000000001</v>
      </c>
      <c r="J22" s="16">
        <f>$E38</f>
        <v>12.6525</v>
      </c>
      <c r="K22" s="16">
        <f>$E39</f>
        <v>31.631250000000001</v>
      </c>
      <c r="L22" s="16">
        <f>$E40</f>
        <v>31.631250000000001</v>
      </c>
      <c r="M22" s="16">
        <f>$E41</f>
        <v>12.6525</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-347.34750000000003</v>
      </c>
      <c r="D23" s="16">
        <f t="shared" ref="D23:V23" si="3">D22-D21</f>
        <v>-197.3475</v>
      </c>
      <c r="E23" s="16">
        <f t="shared" si="3"/>
        <v>-197.3475</v>
      </c>
      <c r="F23" s="16">
        <f t="shared" si="3"/>
        <v>-197.3475</v>
      </c>
      <c r="G23" s="16">
        <f t="shared" si="3"/>
        <v>-185.34750000000003</v>
      </c>
      <c r="H23" s="16">
        <f t="shared" si="3"/>
        <v>-197.3475</v>
      </c>
      <c r="I23" s="16">
        <f t="shared" si="3"/>
        <v>-178.36875000000001</v>
      </c>
      <c r="J23" s="16">
        <f t="shared" si="3"/>
        <v>-197.3475</v>
      </c>
      <c r="K23" s="16">
        <f t="shared" si="3"/>
        <v>-250.36875000000001</v>
      </c>
      <c r="L23" s="16">
        <f t="shared" si="3"/>
        <v>-250.36875000000001</v>
      </c>
      <c r="M23" s="16">
        <f t="shared" si="3"/>
        <v>-185.34750000000003</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0.38</v>
      </c>
      <c r="C28" s="15">
        <v>0.01</v>
      </c>
      <c r="D28" s="15">
        <v>15.6</v>
      </c>
      <c r="E28" s="15">
        <v>105</v>
      </c>
      <c r="F28" s="15">
        <v>10</v>
      </c>
      <c r="G28" s="15">
        <v>0.2</v>
      </c>
      <c r="H28" s="15">
        <v>2</v>
      </c>
      <c r="I28" s="15">
        <v>0.5</v>
      </c>
      <c r="J28" s="15">
        <v>0.01</v>
      </c>
      <c r="K28" s="23">
        <v>0.05</v>
      </c>
      <c r="L28" s="15">
        <v>0.02</v>
      </c>
      <c r="M28" s="15">
        <v>0.2</v>
      </c>
      <c r="N28" s="15"/>
      <c r="O28" s="15"/>
      <c r="P28" s="15">
        <v>684</v>
      </c>
      <c r="Q28" s="15">
        <v>28.6</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Crug Farm 8295</v>
      </c>
      <c r="B31" s="15">
        <v>100</v>
      </c>
      <c r="C31" s="77">
        <f>IF(C$27="%w/w SAR",((C$28*10)*$B31),IF(C$27="%w/w DM",(((C$28*10)*($B$28/100))*$B31),IF(C$27="kg/t SAR",(C$28*$B31),IF(C$27="kg/t DM",((C$28*($B$28/100))*$B31),IF(C$27="mg/kg SAR",((C$28*0.001)*$B31),IF(C$27="mg/kg DM",(((C$28*0.001)*($B$28/100))*$B31),0))))))</f>
        <v>10</v>
      </c>
      <c r="D31" s="77">
        <f>(IF(D$27="%w/w SAR",((D$28*10)*$B31),IF(D$27="%w/w DM",(((D$28*10)*($B$28/100))*$B31),IF(D$27="kg/t SAR",(D$28*$B31),IF(D$27="kg/t DM",((D$28*($B$28/100))*$B31),IF(D$27="mg/kg SAR",((D$28*0.001)*$B31),IF(D$27="mg/kg DM",(((D$28*0.001)*($B$28/100))*$B31),"0")))))))*2.291</f>
        <v>3.5739599999999996</v>
      </c>
      <c r="E31" s="77">
        <f>(IF(E$27="%w/w SAR",((E$28*10)*$B31),IF(E$27="%w/w DM",(((E$28*10)*($B$28/100))*$B31),IF(E$27="kg/t SAR",(E$28*$B31),IF(E$27="kg/t DM",((E$28*($B$28/100))*$B31),IF(E$27="mg/kg SAR",((E$28*0.001)*$B31),IF(E$27="mg/kg DM",(((E$28*0.001)*($B$28/100))*$B31),"0")))))))*1.205</f>
        <v>12.6525</v>
      </c>
      <c r="F31" s="77">
        <f>(IF(F$27="%w/w SAR",((F$28*10)*$B31),IF(F$27="%w/w DM",(((F$28*10)*($B$28/100))*$B31),IF(F$27="kg/t SAR",(F$28*$B31),IF(F$27="kg/t DM",((F$28*($B$28/100))*$B31),IF(F$27="mg/kg SAR",((F$28*0.001)*$B31),IF(F$27="mg/kg DM",(((F$28*0.001)*($B$28/100))*$B31),"0")))))))*1.658</f>
        <v>1.6579999999999999</v>
      </c>
      <c r="G31" s="77">
        <f t="shared" ref="G31:P46" si="5">IF(G$27="%w/w SAR",((G$28*10)*$B31),IF(G$27="%w/w DM",(((G$28*10)*($B$28/100))*$B31),IF(G$27="kg/t SAR",(G$28*$B31),IF(G$27="kg/t DM",((G$28*($B$28/100))*$B31),IF(G$27="mg/kg SAR",((G$28*0.001)*$B31),IF(G$27="mg/kg DM",(((G$28*0.001)*($B$28/100))*$B31),0))))))</f>
        <v>0.02</v>
      </c>
      <c r="H31" s="77">
        <f t="shared" si="5"/>
        <v>0.2</v>
      </c>
      <c r="I31" s="77">
        <f t="shared" si="5"/>
        <v>0.05</v>
      </c>
      <c r="J31" s="77">
        <f t="shared" si="5"/>
        <v>1E-3</v>
      </c>
      <c r="K31" s="77">
        <f t="shared" si="5"/>
        <v>5.0000000000000001E-3</v>
      </c>
      <c r="L31" s="77">
        <f t="shared" si="5"/>
        <v>2E-3</v>
      </c>
      <c r="M31" s="77">
        <f t="shared" si="5"/>
        <v>0.02</v>
      </c>
      <c r="N31" s="77">
        <f t="shared" si="5"/>
        <v>0</v>
      </c>
      <c r="O31" s="77">
        <f t="shared" si="5"/>
        <v>0</v>
      </c>
      <c r="P31" s="77">
        <f t="shared" si="5"/>
        <v>68.400000000000006</v>
      </c>
      <c r="Q31" s="77">
        <f>(IF(Q$27="%w/w SAR",((Q$28*10)*$B31),IF(Q$27="%w/w DM",(((Q$28*10)*($B$28/100))*$B31),IF(Q$27="kg/t SAR",(Q$28*$B31),IF(Q$27="kg/t DM",((Q$28*($B$28/100))*$B31),IF(Q$27="mg/kg SAR",((Q$28*0.001)*$B31),IF(Q$27="mg/kg DM",(((Q$28*0.001)*($B$28/100))*$B31),0)))))))*2.5</f>
        <v>7.1499999999999995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Crug Farm 1594</v>
      </c>
      <c r="B32" s="15">
        <v>100</v>
      </c>
      <c r="C32" s="77">
        <f t="shared" ref="C32:C50" si="6">IF(C$27="%w/w SAR",((C$28*10)*$B32),IF(C$27="%w/w DM",(((C$28*10)*($B$28/100))*$B32),IF(C$27="kg/t SAR",(C$28*$B32),IF(C$27="kg/t DM",((C$28*($B$28/100))*$B32),IF(C$27="mg/kg SAR",((C$28*0.001)*$B32),IF(C$27="mg/kg DM",(((C$28*0.001)*($B$28/100))*$B32),0))))))</f>
        <v>10</v>
      </c>
      <c r="D32" s="77">
        <f t="shared" ref="D32:D50" si="7">(IF(D$27="%w/w SAR",((D$28*10)*$B32),IF(D$27="%w/w DM",(((D$28*10)*($B$28/100))*$B32),IF(D$27="kg/t SAR",(D$28*$B32),IF(D$27="kg/t DM",((D$28*($B$28/100))*$B32),IF(D$27="mg/kg SAR",((D$28*0.001)*$B32),IF(D$27="mg/kg DM",(((D$28*0.001)*($B$28/100))*$B32),"0")))))))*2.291</f>
        <v>3.5739599999999996</v>
      </c>
      <c r="E32" s="77">
        <f t="shared" ref="E32:E50" si="8">(IF(E$27="%w/w SAR",((E$28*10)*$B32),IF(E$27="%w/w DM",(((E$28*10)*($B$28/100))*$B32),IF(E$27="kg/t SAR",(E$28*$B32),IF(E$27="kg/t DM",((E$28*($B$28/100))*$B32),IF(E$27="mg/kg SAR",((E$28*0.001)*$B32),IF(E$27="mg/kg DM",(((E$28*0.001)*($B$28/100))*$B32),"0")))))))*1.205</f>
        <v>12.6525</v>
      </c>
      <c r="F32" s="77">
        <f t="shared" ref="F32:F50" si="9">(IF(F$27="%w/w SAR",((F$28*10)*$B32),IF(F$27="%w/w DM",(((F$28*10)*($B$28/100))*$B32),IF(F$27="kg/t SAR",(F$28*$B32),IF(F$27="kg/t DM",((F$28*($B$28/100))*$B32),IF(F$27="mg/kg SAR",((F$28*0.001)*$B32),IF(F$27="mg/kg DM",(((F$28*0.001)*($B$28/100))*$B32),"0")))))))*1.658</f>
        <v>1.6579999999999999</v>
      </c>
      <c r="G32" s="77">
        <f t="shared" si="5"/>
        <v>0.02</v>
      </c>
      <c r="H32" s="77">
        <f t="shared" si="5"/>
        <v>0.2</v>
      </c>
      <c r="I32" s="77">
        <f t="shared" si="5"/>
        <v>0.05</v>
      </c>
      <c r="J32" s="77">
        <f t="shared" si="5"/>
        <v>1E-3</v>
      </c>
      <c r="K32" s="77">
        <f t="shared" si="5"/>
        <v>5.0000000000000001E-3</v>
      </c>
      <c r="L32" s="77">
        <f t="shared" si="5"/>
        <v>2E-3</v>
      </c>
      <c r="M32" s="77">
        <f t="shared" si="5"/>
        <v>0.02</v>
      </c>
      <c r="N32" s="77">
        <f t="shared" si="5"/>
        <v>0</v>
      </c>
      <c r="O32" s="77">
        <f t="shared" si="5"/>
        <v>0</v>
      </c>
      <c r="P32" s="77">
        <f t="shared" si="5"/>
        <v>68.400000000000006</v>
      </c>
      <c r="Q32" s="77">
        <f t="shared" ref="Q32:Q50" si="10">(IF(Q$27="%w/w SAR",((Q$28*10)*$B32),IF(Q$27="%w/w DM",(((Q$28*10)*($B$28/100))*$B32),IF(Q$27="kg/t SAR",(Q$28*$B32),IF(Q$27="kg/t DM",((Q$28*($B$28/100))*$B32),IF(Q$27="mg/kg SAR",((Q$28*0.001)*$B32),IF(Q$27="mg/kg DM",(((Q$28*0.001)*($B$28/100))*$B32),0)))))))*2.5</f>
        <v>7.1499999999999995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Crug Farm 2312</v>
      </c>
      <c r="B33" s="15">
        <v>100</v>
      </c>
      <c r="C33" s="77">
        <f t="shared" si="6"/>
        <v>10</v>
      </c>
      <c r="D33" s="77">
        <f t="shared" si="7"/>
        <v>3.5739599999999996</v>
      </c>
      <c r="E33" s="77">
        <f t="shared" si="8"/>
        <v>12.6525</v>
      </c>
      <c r="F33" s="77">
        <f t="shared" si="9"/>
        <v>1.6579999999999999</v>
      </c>
      <c r="G33" s="77">
        <f t="shared" si="5"/>
        <v>0.02</v>
      </c>
      <c r="H33" s="77">
        <f t="shared" si="5"/>
        <v>0.2</v>
      </c>
      <c r="I33" s="77">
        <f t="shared" si="5"/>
        <v>0.05</v>
      </c>
      <c r="J33" s="77">
        <f t="shared" si="5"/>
        <v>1E-3</v>
      </c>
      <c r="K33" s="77">
        <f t="shared" si="5"/>
        <v>5.0000000000000001E-3</v>
      </c>
      <c r="L33" s="77">
        <f t="shared" si="5"/>
        <v>2E-3</v>
      </c>
      <c r="M33" s="77">
        <f t="shared" si="5"/>
        <v>0.02</v>
      </c>
      <c r="N33" s="77">
        <f t="shared" si="5"/>
        <v>0</v>
      </c>
      <c r="O33" s="77">
        <f t="shared" si="5"/>
        <v>0</v>
      </c>
      <c r="P33" s="77">
        <f t="shared" si="5"/>
        <v>68.400000000000006</v>
      </c>
      <c r="Q33" s="77">
        <f t="shared" si="10"/>
        <v>7.1499999999999995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Crug Farm 3498</v>
      </c>
      <c r="B34" s="15">
        <v>100</v>
      </c>
      <c r="C34" s="77">
        <f t="shared" si="6"/>
        <v>10</v>
      </c>
      <c r="D34" s="77">
        <f t="shared" si="7"/>
        <v>3.5739599999999996</v>
      </c>
      <c r="E34" s="77">
        <f t="shared" si="8"/>
        <v>12.6525</v>
      </c>
      <c r="F34" s="77">
        <f t="shared" si="9"/>
        <v>1.6579999999999999</v>
      </c>
      <c r="G34" s="77">
        <f t="shared" si="5"/>
        <v>0.02</v>
      </c>
      <c r="H34" s="77">
        <f t="shared" si="5"/>
        <v>0.2</v>
      </c>
      <c r="I34" s="77">
        <f t="shared" si="5"/>
        <v>0.05</v>
      </c>
      <c r="J34" s="77">
        <f t="shared" si="5"/>
        <v>1E-3</v>
      </c>
      <c r="K34" s="77">
        <f t="shared" si="5"/>
        <v>5.0000000000000001E-3</v>
      </c>
      <c r="L34" s="77">
        <f t="shared" si="5"/>
        <v>2E-3</v>
      </c>
      <c r="M34" s="77">
        <f t="shared" si="5"/>
        <v>0.02</v>
      </c>
      <c r="N34" s="77">
        <f t="shared" si="5"/>
        <v>0</v>
      </c>
      <c r="O34" s="77">
        <f t="shared" si="5"/>
        <v>0</v>
      </c>
      <c r="P34" s="77">
        <f t="shared" si="5"/>
        <v>68.400000000000006</v>
      </c>
      <c r="Q34" s="77">
        <f t="shared" si="10"/>
        <v>7.1499999999999995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Crug Farm 4526</v>
      </c>
      <c r="B35" s="15">
        <v>100</v>
      </c>
      <c r="C35" s="77">
        <f t="shared" si="6"/>
        <v>10</v>
      </c>
      <c r="D35" s="77">
        <f t="shared" si="7"/>
        <v>3.5739599999999996</v>
      </c>
      <c r="E35" s="77">
        <f t="shared" si="8"/>
        <v>12.6525</v>
      </c>
      <c r="F35" s="77">
        <f t="shared" si="9"/>
        <v>1.6579999999999999</v>
      </c>
      <c r="G35" s="77">
        <f t="shared" si="5"/>
        <v>0.02</v>
      </c>
      <c r="H35" s="77">
        <f t="shared" si="5"/>
        <v>0.2</v>
      </c>
      <c r="I35" s="77">
        <f t="shared" si="5"/>
        <v>0.05</v>
      </c>
      <c r="J35" s="77">
        <f t="shared" si="5"/>
        <v>1E-3</v>
      </c>
      <c r="K35" s="77">
        <f t="shared" si="5"/>
        <v>5.0000000000000001E-3</v>
      </c>
      <c r="L35" s="77">
        <f t="shared" si="5"/>
        <v>2E-3</v>
      </c>
      <c r="M35" s="77">
        <f t="shared" si="5"/>
        <v>0.02</v>
      </c>
      <c r="N35" s="77">
        <f t="shared" si="5"/>
        <v>0</v>
      </c>
      <c r="O35" s="77">
        <f t="shared" si="5"/>
        <v>0</v>
      </c>
      <c r="P35" s="77">
        <f t="shared" si="5"/>
        <v>68.400000000000006</v>
      </c>
      <c r="Q35" s="77">
        <f t="shared" si="10"/>
        <v>7.1499999999999995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Crug Farm 5412</v>
      </c>
      <c r="B36" s="15">
        <v>100</v>
      </c>
      <c r="C36" s="77">
        <f t="shared" si="6"/>
        <v>10</v>
      </c>
      <c r="D36" s="77">
        <f t="shared" si="7"/>
        <v>3.5739599999999996</v>
      </c>
      <c r="E36" s="77">
        <f t="shared" si="8"/>
        <v>12.6525</v>
      </c>
      <c r="F36" s="77">
        <f t="shared" si="9"/>
        <v>1.6579999999999999</v>
      </c>
      <c r="G36" s="77">
        <f t="shared" si="5"/>
        <v>0.02</v>
      </c>
      <c r="H36" s="77">
        <f t="shared" si="5"/>
        <v>0.2</v>
      </c>
      <c r="I36" s="77">
        <f t="shared" si="5"/>
        <v>0.05</v>
      </c>
      <c r="J36" s="77">
        <f t="shared" si="5"/>
        <v>1E-3</v>
      </c>
      <c r="K36" s="77">
        <f t="shared" si="5"/>
        <v>5.0000000000000001E-3</v>
      </c>
      <c r="L36" s="77">
        <f t="shared" si="5"/>
        <v>2E-3</v>
      </c>
      <c r="M36" s="77">
        <f t="shared" si="5"/>
        <v>0.02</v>
      </c>
      <c r="N36" s="77">
        <f t="shared" si="5"/>
        <v>0</v>
      </c>
      <c r="O36" s="77">
        <f t="shared" si="5"/>
        <v>0</v>
      </c>
      <c r="P36" s="77">
        <f t="shared" si="5"/>
        <v>68.400000000000006</v>
      </c>
      <c r="Q36" s="77">
        <f t="shared" si="10"/>
        <v>7.1499999999999995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Crug Farm 5994</v>
      </c>
      <c r="B37" s="15">
        <v>250</v>
      </c>
      <c r="C37" s="77">
        <f t="shared" si="6"/>
        <v>25</v>
      </c>
      <c r="D37" s="77">
        <f t="shared" si="7"/>
        <v>8.934899999999999</v>
      </c>
      <c r="E37" s="77">
        <f t="shared" si="8"/>
        <v>31.631250000000001</v>
      </c>
      <c r="F37" s="77">
        <f t="shared" si="9"/>
        <v>4.1449999999999996</v>
      </c>
      <c r="G37" s="77">
        <f t="shared" si="5"/>
        <v>0.05</v>
      </c>
      <c r="H37" s="77">
        <f t="shared" si="5"/>
        <v>0.5</v>
      </c>
      <c r="I37" s="77">
        <f t="shared" si="5"/>
        <v>0.125</v>
      </c>
      <c r="J37" s="77">
        <f t="shared" si="5"/>
        <v>2.5000000000000001E-3</v>
      </c>
      <c r="K37" s="77">
        <f t="shared" si="5"/>
        <v>1.2500000000000001E-2</v>
      </c>
      <c r="L37" s="77">
        <f t="shared" si="5"/>
        <v>5.0000000000000001E-3</v>
      </c>
      <c r="M37" s="77">
        <f t="shared" si="5"/>
        <v>0.05</v>
      </c>
      <c r="N37" s="77">
        <f t="shared" si="5"/>
        <v>0</v>
      </c>
      <c r="O37" s="77">
        <f t="shared" si="5"/>
        <v>0</v>
      </c>
      <c r="P37" s="77">
        <f t="shared" si="5"/>
        <v>171</v>
      </c>
      <c r="Q37" s="77">
        <f t="shared" si="10"/>
        <v>17.875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Crug Farm 7025</v>
      </c>
      <c r="B38" s="15">
        <v>100</v>
      </c>
      <c r="C38" s="77">
        <f t="shared" si="6"/>
        <v>10</v>
      </c>
      <c r="D38" s="77">
        <f t="shared" si="7"/>
        <v>3.5739599999999996</v>
      </c>
      <c r="E38" s="77">
        <f t="shared" si="8"/>
        <v>12.6525</v>
      </c>
      <c r="F38" s="77">
        <f t="shared" si="9"/>
        <v>1.6579999999999999</v>
      </c>
      <c r="G38" s="77">
        <f t="shared" si="5"/>
        <v>0.02</v>
      </c>
      <c r="H38" s="77">
        <f t="shared" si="5"/>
        <v>0.2</v>
      </c>
      <c r="I38" s="77">
        <f t="shared" si="5"/>
        <v>0.05</v>
      </c>
      <c r="J38" s="77">
        <f t="shared" si="5"/>
        <v>1E-3</v>
      </c>
      <c r="K38" s="77">
        <f t="shared" si="5"/>
        <v>5.0000000000000001E-3</v>
      </c>
      <c r="L38" s="77">
        <f t="shared" si="5"/>
        <v>2E-3</v>
      </c>
      <c r="M38" s="77">
        <f t="shared" si="5"/>
        <v>0.02</v>
      </c>
      <c r="N38" s="77">
        <f t="shared" si="5"/>
        <v>0</v>
      </c>
      <c r="O38" s="77">
        <f t="shared" si="5"/>
        <v>0</v>
      </c>
      <c r="P38" s="77">
        <f t="shared" si="5"/>
        <v>68.400000000000006</v>
      </c>
      <c r="Q38" s="77">
        <f t="shared" si="10"/>
        <v>7.1499999999999995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Hafod 2675</v>
      </c>
      <c r="B39" s="15">
        <v>250</v>
      </c>
      <c r="C39" s="77">
        <f t="shared" si="6"/>
        <v>25</v>
      </c>
      <c r="D39" s="77">
        <f t="shared" si="7"/>
        <v>8.934899999999999</v>
      </c>
      <c r="E39" s="77">
        <f t="shared" si="8"/>
        <v>31.631250000000001</v>
      </c>
      <c r="F39" s="77">
        <f t="shared" si="9"/>
        <v>4.1449999999999996</v>
      </c>
      <c r="G39" s="77">
        <f t="shared" si="5"/>
        <v>0.05</v>
      </c>
      <c r="H39" s="77">
        <f t="shared" si="5"/>
        <v>0.5</v>
      </c>
      <c r="I39" s="77">
        <f t="shared" si="5"/>
        <v>0.125</v>
      </c>
      <c r="J39" s="77">
        <f t="shared" si="5"/>
        <v>2.5000000000000001E-3</v>
      </c>
      <c r="K39" s="77">
        <f t="shared" si="5"/>
        <v>1.2500000000000001E-2</v>
      </c>
      <c r="L39" s="77">
        <f t="shared" si="5"/>
        <v>5.0000000000000001E-3</v>
      </c>
      <c r="M39" s="77">
        <f t="shared" si="5"/>
        <v>0.05</v>
      </c>
      <c r="N39" s="77">
        <f t="shared" si="5"/>
        <v>0</v>
      </c>
      <c r="O39" s="77">
        <f t="shared" si="5"/>
        <v>0</v>
      </c>
      <c r="P39" s="77">
        <f t="shared" si="5"/>
        <v>171</v>
      </c>
      <c r="Q39" s="77">
        <f t="shared" si="10"/>
        <v>17.875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CYY Heolgwyddil 1</v>
      </c>
      <c r="B40" s="15">
        <v>250</v>
      </c>
      <c r="C40" s="77">
        <f t="shared" si="6"/>
        <v>25</v>
      </c>
      <c r="D40" s="77">
        <f t="shared" si="7"/>
        <v>8.934899999999999</v>
      </c>
      <c r="E40" s="77">
        <f t="shared" si="8"/>
        <v>31.631250000000001</v>
      </c>
      <c r="F40" s="77">
        <f t="shared" si="9"/>
        <v>4.1449999999999996</v>
      </c>
      <c r="G40" s="77">
        <f t="shared" si="5"/>
        <v>0.05</v>
      </c>
      <c r="H40" s="77">
        <f t="shared" si="5"/>
        <v>0.5</v>
      </c>
      <c r="I40" s="77">
        <f t="shared" si="5"/>
        <v>0.125</v>
      </c>
      <c r="J40" s="77">
        <f t="shared" si="5"/>
        <v>2.5000000000000001E-3</v>
      </c>
      <c r="K40" s="77">
        <f t="shared" si="5"/>
        <v>1.2500000000000001E-2</v>
      </c>
      <c r="L40" s="77">
        <f t="shared" si="5"/>
        <v>5.0000000000000001E-3</v>
      </c>
      <c r="M40" s="77">
        <f t="shared" si="5"/>
        <v>0.05</v>
      </c>
      <c r="N40" s="77">
        <f t="shared" si="5"/>
        <v>0</v>
      </c>
      <c r="O40" s="77">
        <f t="shared" si="5"/>
        <v>0</v>
      </c>
      <c r="P40" s="77">
        <f t="shared" si="5"/>
        <v>171</v>
      </c>
      <c r="Q40" s="77">
        <f t="shared" si="10"/>
        <v>17.875</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t="str">
        <f>M8</f>
        <v>CYY Heolgwyddil 2</v>
      </c>
      <c r="B41" s="15">
        <v>100</v>
      </c>
      <c r="C41" s="77">
        <f t="shared" si="6"/>
        <v>10</v>
      </c>
      <c r="D41" s="77">
        <f t="shared" si="7"/>
        <v>3.5739599999999996</v>
      </c>
      <c r="E41" s="77">
        <f t="shared" si="8"/>
        <v>12.6525</v>
      </c>
      <c r="F41" s="77">
        <f t="shared" si="9"/>
        <v>1.6579999999999999</v>
      </c>
      <c r="G41" s="77">
        <f t="shared" si="5"/>
        <v>0.02</v>
      </c>
      <c r="H41" s="77">
        <f t="shared" si="5"/>
        <v>0.2</v>
      </c>
      <c r="I41" s="77">
        <f t="shared" si="5"/>
        <v>0.05</v>
      </c>
      <c r="J41" s="77">
        <f t="shared" si="5"/>
        <v>1E-3</v>
      </c>
      <c r="K41" s="77">
        <f t="shared" si="5"/>
        <v>5.0000000000000001E-3</v>
      </c>
      <c r="L41" s="77">
        <f t="shared" si="5"/>
        <v>2E-3</v>
      </c>
      <c r="M41" s="77">
        <f t="shared" si="5"/>
        <v>0.02</v>
      </c>
      <c r="N41" s="77">
        <f t="shared" si="5"/>
        <v>0</v>
      </c>
      <c r="O41" s="77">
        <f t="shared" si="5"/>
        <v>0</v>
      </c>
      <c r="P41" s="77">
        <f t="shared" si="5"/>
        <v>68.400000000000006</v>
      </c>
      <c r="Q41" s="77">
        <f t="shared" si="10"/>
        <v>7.1499999999999995</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Crug Farm 8295</v>
      </c>
      <c r="C57" s="8" t="str">
        <f t="shared" ref="C57:U57" si="13">D8</f>
        <v>Crug Farm 1594</v>
      </c>
      <c r="D57" s="8" t="str">
        <f t="shared" si="13"/>
        <v>Crug Farm 2312</v>
      </c>
      <c r="E57" s="8" t="str">
        <f t="shared" si="13"/>
        <v>Crug Farm 3498</v>
      </c>
      <c r="F57" s="8" t="str">
        <f t="shared" si="13"/>
        <v>Crug Farm 4526</v>
      </c>
      <c r="G57" s="8" t="str">
        <f t="shared" si="13"/>
        <v>Crug Farm 5412</v>
      </c>
      <c r="H57" s="8" t="str">
        <f t="shared" si="13"/>
        <v>Crug Farm 5994</v>
      </c>
      <c r="I57" s="8" t="str">
        <f t="shared" si="13"/>
        <v>Crug Farm 7025</v>
      </c>
      <c r="J57" s="8" t="str">
        <f t="shared" si="13"/>
        <v>Hafod 2675</v>
      </c>
      <c r="K57" s="8" t="str">
        <f t="shared" si="13"/>
        <v>CYY Heolgwyddil 1</v>
      </c>
      <c r="L57" s="8" t="str">
        <f t="shared" si="13"/>
        <v>CYY Heolgwyddil 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"&amp;(VLOOKUP(C14,Table245[],6,FALSE))</f>
        <v>Medium/Clay I Arable</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Arable</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Arable</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111" t="s">
        <v>132</v>
      </c>
      <c r="B59" s="76">
        <f>VLOOKUP(C$14,Table245[],5,FALSE)</f>
        <v>6.7</v>
      </c>
      <c r="C59" s="76">
        <f>VLOOKUP(D$14,Table245[],5,FALSE)</f>
        <v>6.2</v>
      </c>
      <c r="D59" s="76">
        <f>VLOOKUP(E$14,Table245[],5,FALSE)</f>
        <v>6.2</v>
      </c>
      <c r="E59" s="76">
        <f>VLOOKUP(F$14,Table245[],5,FALSE)</f>
        <v>6.2</v>
      </c>
      <c r="F59" s="76">
        <f>VLOOKUP(G$14,Table245[],5,FALSE)</f>
        <v>6.7</v>
      </c>
      <c r="G59" s="76">
        <f>VLOOKUP(H$14,Table245[],5,FALSE)</f>
        <v>6.2</v>
      </c>
      <c r="H59" s="76">
        <f>VLOOKUP(I$14,Table245[],5,FALSE)</f>
        <v>6.2</v>
      </c>
      <c r="I59" s="76">
        <f>VLOOKUP(J$14,Table245[],5,FALSE)</f>
        <v>6.2</v>
      </c>
      <c r="J59" s="76">
        <f>VLOOKUP(K$14,Table245[],5,FALSE)</f>
        <v>6.2</v>
      </c>
      <c r="K59" s="76">
        <f>VLOOKUP(L$14,Table245[],5,FALSE)</f>
        <v>6.2</v>
      </c>
      <c r="L59" s="76">
        <f>VLOOKUP(M$14,Table245[],5,FALSE)</f>
        <v>6.7</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
      <c r="A60" s="111" t="s">
        <v>4</v>
      </c>
      <c r="B60" s="76">
        <f>C10</f>
        <v>7</v>
      </c>
      <c r="C60" s="76">
        <f t="shared" ref="C60:U60" si="14">D10</f>
        <v>6.3</v>
      </c>
      <c r="D60" s="76">
        <f t="shared" si="14"/>
        <v>6.8</v>
      </c>
      <c r="E60" s="76">
        <f t="shared" si="14"/>
        <v>7</v>
      </c>
      <c r="F60" s="76">
        <f t="shared" si="14"/>
        <v>6.6</v>
      </c>
      <c r="G60" s="76">
        <f t="shared" si="14"/>
        <v>6.7</v>
      </c>
      <c r="H60" s="76">
        <f t="shared" si="14"/>
        <v>6.1</v>
      </c>
      <c r="I60" s="76">
        <f t="shared" si="14"/>
        <v>6.3</v>
      </c>
      <c r="J60" s="76">
        <f t="shared" si="14"/>
        <v>6</v>
      </c>
      <c r="K60" s="76">
        <f t="shared" si="14"/>
        <v>6.3</v>
      </c>
      <c r="L60" s="76">
        <f t="shared" si="14"/>
        <v>6.3</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6</v>
      </c>
      <c r="D61" s="76">
        <f t="shared" si="15"/>
        <v>6</v>
      </c>
      <c r="E61" s="76">
        <f t="shared" si="15"/>
        <v>6</v>
      </c>
      <c r="F61" s="76">
        <f t="shared" si="15"/>
        <v>8</v>
      </c>
      <c r="G61" s="76">
        <f t="shared" si="15"/>
        <v>6</v>
      </c>
      <c r="H61" s="76">
        <f t="shared" si="15"/>
        <v>6</v>
      </c>
      <c r="I61" s="76">
        <f t="shared" si="15"/>
        <v>6</v>
      </c>
      <c r="J61" s="76">
        <f t="shared" si="15"/>
        <v>6</v>
      </c>
      <c r="K61" s="76">
        <f t="shared" si="15"/>
        <v>6</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100</v>
      </c>
      <c r="C62" s="77">
        <f>B32</f>
        <v>100</v>
      </c>
      <c r="D62" s="77">
        <f>B33</f>
        <v>100</v>
      </c>
      <c r="E62" s="77">
        <f>B34</f>
        <v>100</v>
      </c>
      <c r="F62" s="77">
        <f>B35</f>
        <v>100</v>
      </c>
      <c r="G62" s="77">
        <f>B36</f>
        <v>100</v>
      </c>
      <c r="H62" s="77">
        <f>B37</f>
        <v>250</v>
      </c>
      <c r="I62" s="77">
        <f>B38</f>
        <v>100</v>
      </c>
      <c r="J62" s="77">
        <f>B39</f>
        <v>250</v>
      </c>
      <c r="K62" s="77">
        <f>B40</f>
        <v>250</v>
      </c>
      <c r="L62" s="77">
        <f>B41</f>
        <v>100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-2.3999999999999986</v>
      </c>
      <c r="C64" s="77">
        <f t="shared" ref="C64:U64" si="17">(C59-C60)*C61</f>
        <v>-0.59999999999999787</v>
      </c>
      <c r="D64" s="77">
        <f t="shared" si="17"/>
        <v>-3.5999999999999979</v>
      </c>
      <c r="E64" s="77">
        <f t="shared" si="17"/>
        <v>-4.7999999999999989</v>
      </c>
      <c r="F64" s="77">
        <f t="shared" si="17"/>
        <v>0.80000000000000426</v>
      </c>
      <c r="G64" s="77">
        <f t="shared" si="17"/>
        <v>-3</v>
      </c>
      <c r="H64" s="77">
        <f t="shared" si="17"/>
        <v>0.6000000000000032</v>
      </c>
      <c r="I64" s="77">
        <f t="shared" si="17"/>
        <v>-0.59999999999999787</v>
      </c>
      <c r="J64" s="77">
        <f t="shared" si="17"/>
        <v>1.2000000000000011</v>
      </c>
      <c r="K64" s="77">
        <f t="shared" si="17"/>
        <v>-0.59999999999999787</v>
      </c>
      <c r="L64" s="77">
        <f t="shared" si="17"/>
        <v>3.2000000000000028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2.3999999999999986</v>
      </c>
      <c r="C65" s="77">
        <f t="shared" ref="C65:U65" si="18">C63-C64</f>
        <v>0.59999999999999787</v>
      </c>
      <c r="D65" s="77">
        <f t="shared" si="18"/>
        <v>3.5999999999999979</v>
      </c>
      <c r="E65" s="77">
        <f t="shared" si="18"/>
        <v>4.7999999999999989</v>
      </c>
      <c r="F65" s="77">
        <f t="shared" si="18"/>
        <v>-0.80000000000000426</v>
      </c>
      <c r="G65" s="77">
        <f t="shared" si="18"/>
        <v>3</v>
      </c>
      <c r="H65" s="77">
        <f t="shared" si="18"/>
        <v>-0.6000000000000032</v>
      </c>
      <c r="I65" s="77">
        <f t="shared" si="18"/>
        <v>0.59999999999999787</v>
      </c>
      <c r="J65" s="77">
        <f t="shared" si="18"/>
        <v>-1.2000000000000011</v>
      </c>
      <c r="K65" s="77">
        <f t="shared" si="18"/>
        <v>0.59999999999999787</v>
      </c>
      <c r="L65" s="77">
        <f t="shared" si="18"/>
        <v>-3.2000000000000028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UNDER</v>
      </c>
      <c r="G66" s="78" t="str">
        <f t="shared" si="19"/>
        <v>OVER</v>
      </c>
      <c r="H66" s="78" t="str">
        <f t="shared" si="19"/>
        <v>UNDER</v>
      </c>
      <c r="I66" s="78" t="str">
        <f t="shared" si="19"/>
        <v>OVER</v>
      </c>
      <c r="J66" s="78" t="str">
        <f t="shared" si="19"/>
        <v>UNDER</v>
      </c>
      <c r="K66" s="78" t="str">
        <f t="shared" si="19"/>
        <v>OVER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C39" sqref="C39"/>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'Volac Sensient Felinfach'!C1:D1</f>
        <v>PAN-024720</v>
      </c>
      <c r="D1" s="141"/>
      <c r="E1" s="93" t="s">
        <v>45</v>
      </c>
      <c r="F1" s="39">
        <f>'Volac Sensient Felinfach'!F1</f>
        <v>49.2</v>
      </c>
      <c r="G1" s="123" t="s">
        <v>43</v>
      </c>
      <c r="H1" s="124"/>
      <c r="I1" s="118">
        <v>6.6</v>
      </c>
      <c r="J1" s="127" t="s">
        <v>153</v>
      </c>
      <c r="K1" s="127"/>
      <c r="L1" s="97">
        <v>33.799999999999997</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'Volac Sensient Felinfach'!C2:D2</f>
        <v>EPR/AB3891CX</v>
      </c>
      <c r="D2" s="143"/>
      <c r="E2" s="93" t="s">
        <v>109</v>
      </c>
      <c r="F2" s="96" t="s">
        <v>173</v>
      </c>
      <c r="G2" s="125" t="s">
        <v>110</v>
      </c>
      <c r="H2" s="126"/>
      <c r="I2" s="118"/>
      <c r="J2" s="127" t="s">
        <v>158</v>
      </c>
      <c r="K2" s="127"/>
      <c r="L2" s="97">
        <v>1.07</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'Volac Sensient Felinfach'!C3:D3</f>
        <v>Mr Daniel James &amp; Mrs Carys James</v>
      </c>
      <c r="D3" s="143"/>
      <c r="E3" s="93" t="s">
        <v>108</v>
      </c>
      <c r="F3" s="31" t="s">
        <v>104</v>
      </c>
      <c r="G3" s="127" t="s">
        <v>159</v>
      </c>
      <c r="H3" s="127"/>
      <c r="I3" s="118"/>
      <c r="J3" s="123" t="s">
        <v>154</v>
      </c>
      <c r="K3" s="124"/>
      <c r="L3" s="97">
        <f>(L1/(L2*10000))*100</f>
        <v>0.31588785046728968</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'Volac Sensient Felinfach'!C4:D4</f>
        <v>Hafod Farm, Ferwig, Cardigan, Ceredigion, SA43 1PU</v>
      </c>
      <c r="D4" s="141"/>
      <c r="E4" s="94" t="s">
        <v>1</v>
      </c>
      <c r="F4" s="96" t="s">
        <v>167</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'Volac Sensient Felinfach'!C5:D5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'Volac Sensient Felinfach'!C8</f>
        <v>Crug Farm 8295</v>
      </c>
      <c r="D8" s="60" t="str">
        <f>'Volac Sensient Felinfach'!D8</f>
        <v>Crug Farm 1594</v>
      </c>
      <c r="E8" s="60" t="str">
        <f>'Volac Sensient Felinfach'!E8</f>
        <v>Crug Farm 2312</v>
      </c>
      <c r="F8" s="60" t="str">
        <f>'Volac Sensient Felinfach'!F8</f>
        <v>Crug Farm 3498</v>
      </c>
      <c r="G8" s="60" t="str">
        <f>'Volac Sensient Felinfach'!G8</f>
        <v>Crug Farm 4526</v>
      </c>
      <c r="H8" s="60" t="str">
        <f>'Volac Sensient Felinfach'!H8</f>
        <v>Crug Farm 5412</v>
      </c>
      <c r="I8" s="60" t="str">
        <f>'Volac Sensient Felinfach'!I8</f>
        <v>Crug Farm 5994</v>
      </c>
      <c r="J8" s="60" t="str">
        <f>'Volac Sensient Felinfach'!J8</f>
        <v>Crug Farm 7025</v>
      </c>
      <c r="K8" s="60" t="str">
        <f>'Volac Sensient Felinfach'!K8</f>
        <v>Hafod 2675</v>
      </c>
      <c r="L8" s="60" t="str">
        <f>'Volac Sensient Felinfach'!L8</f>
        <v>CYY Heolgwyddil 1</v>
      </c>
      <c r="M8" s="60" t="str">
        <f>'Volac Sensient Felinfach'!M8</f>
        <v>CYY Heolgwyddil 2</v>
      </c>
      <c r="N8" s="60">
        <f>'Volac Sensient Felinfach'!N8</f>
        <v>0</v>
      </c>
      <c r="O8" s="60">
        <f>'Volac Sensient Felinfach'!O8</f>
        <v>0</v>
      </c>
      <c r="P8" s="60">
        <f>'Volac Sensient Felinfach'!P8</f>
        <v>0</v>
      </c>
      <c r="Q8" s="60">
        <f>'Volac Sensient Felinfach'!Q8</f>
        <v>0</v>
      </c>
      <c r="R8" s="60">
        <f>'Volac Sensient Felinfach'!R8</f>
        <v>0</v>
      </c>
      <c r="S8" s="60">
        <f>'Volac Sensient Felinfach'!S8</f>
        <v>0</v>
      </c>
      <c r="T8" s="60">
        <f>'Volac Sensient Felinfach'!T8</f>
        <v>0</v>
      </c>
      <c r="U8" s="60">
        <f>'Volac Sensient Felinfach'!U8</f>
        <v>0</v>
      </c>
      <c r="V8" s="60">
        <f>'Volac Sensient Felinfach'!V8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f>'Volac Sensient Felinfach'!C9</f>
        <v>1</v>
      </c>
      <c r="D9" s="60" t="str">
        <f>'Volac Sensient Felinfach'!D9</f>
        <v>Low</v>
      </c>
      <c r="E9" s="60" t="str">
        <f>'Volac Sensient Felinfach'!E9</f>
        <v>Low</v>
      </c>
      <c r="F9" s="60" t="str">
        <f>'Volac Sensient Felinfach'!F9</f>
        <v>Low</v>
      </c>
      <c r="G9" s="60">
        <f>'Volac Sensient Felinfach'!G9</f>
        <v>1</v>
      </c>
      <c r="H9" s="60" t="str">
        <f>'Volac Sensient Felinfach'!H9</f>
        <v>Low</v>
      </c>
      <c r="I9" s="60" t="str">
        <f>'Volac Sensient Felinfach'!I9</f>
        <v>Moderate</v>
      </c>
      <c r="J9" s="60" t="str">
        <f>'Volac Sensient Felinfach'!J9</f>
        <v>Low</v>
      </c>
      <c r="K9" s="60" t="str">
        <f>'Volac Sensient Felinfach'!K9</f>
        <v>Moderate</v>
      </c>
      <c r="L9" s="60" t="str">
        <f>'Volac Sensient Felinfach'!L9</f>
        <v>Moderate</v>
      </c>
      <c r="M9" s="60">
        <f>'Volac Sensient Felinfach'!M9</f>
        <v>1</v>
      </c>
      <c r="N9" s="60">
        <f>'Volac Sensient Felinfach'!N9</f>
        <v>0</v>
      </c>
      <c r="O9" s="60">
        <f>'Volac Sensient Felinfach'!O9</f>
        <v>0</v>
      </c>
      <c r="P9" s="60">
        <f>'Volac Sensient Felinfach'!P9</f>
        <v>0</v>
      </c>
      <c r="Q9" s="60">
        <f>'Volac Sensient Felinfach'!Q9</f>
        <v>0</v>
      </c>
      <c r="R9" s="60">
        <f>'Volac Sensient Felinfach'!R9</f>
        <v>0</v>
      </c>
      <c r="S9" s="60">
        <f>'Volac Sensient Felinfach'!S9</f>
        <v>0</v>
      </c>
      <c r="T9" s="60">
        <f>'Volac Sensient Felinfach'!T9</f>
        <v>0</v>
      </c>
      <c r="U9" s="60">
        <f>'Volac Sensient Felinfach'!U9</f>
        <v>0</v>
      </c>
      <c r="V9" s="60">
        <f>'Volac Sensient Felinfach'!V9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'Volac Sensient Felinfach'!C10</f>
        <v>7</v>
      </c>
      <c r="D10" s="60">
        <f>'Volac Sensient Felinfach'!D10</f>
        <v>6.3</v>
      </c>
      <c r="E10" s="60">
        <f>'Volac Sensient Felinfach'!E10</f>
        <v>6.8</v>
      </c>
      <c r="F10" s="60">
        <f>'Volac Sensient Felinfach'!F10</f>
        <v>7</v>
      </c>
      <c r="G10" s="60">
        <f>'Volac Sensient Felinfach'!G10</f>
        <v>6.6</v>
      </c>
      <c r="H10" s="60">
        <f>'Volac Sensient Felinfach'!H10</f>
        <v>6.7</v>
      </c>
      <c r="I10" s="60">
        <f>'Volac Sensient Felinfach'!I10</f>
        <v>6.1</v>
      </c>
      <c r="J10" s="60">
        <f>'Volac Sensient Felinfach'!J10</f>
        <v>6.3</v>
      </c>
      <c r="K10" s="60">
        <f>'Volac Sensient Felinfach'!K10</f>
        <v>6</v>
      </c>
      <c r="L10" s="60">
        <f>'Volac Sensient Felinfach'!L10</f>
        <v>6.3</v>
      </c>
      <c r="M10" s="60">
        <f>'Volac Sensient Felinfach'!M10</f>
        <v>6.3</v>
      </c>
      <c r="N10" s="60">
        <f>'Volac Sensient Felinfach'!N10</f>
        <v>0</v>
      </c>
      <c r="O10" s="60">
        <f>'Volac Sensient Felinfach'!O10</f>
        <v>0</v>
      </c>
      <c r="P10" s="60">
        <f>'Volac Sensient Felinfach'!P10</f>
        <v>0</v>
      </c>
      <c r="Q10" s="60">
        <f>'Volac Sensient Felinfach'!Q10</f>
        <v>0</v>
      </c>
      <c r="R10" s="60">
        <f>'Volac Sensient Felinfach'!R10</f>
        <v>0</v>
      </c>
      <c r="S10" s="60">
        <f>'Volac Sensient Felinfach'!S10</f>
        <v>0</v>
      </c>
      <c r="T10" s="60">
        <f>'Volac Sensient Felinfach'!T10</f>
        <v>0</v>
      </c>
      <c r="U10" s="60">
        <f>'Volac Sensient Felinfach'!U10</f>
        <v>0</v>
      </c>
      <c r="V10" s="60">
        <f>'Volac Sensient Felinfach'!V10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'Volac Sensient Felinfach'!C11</f>
        <v>2</v>
      </c>
      <c r="D11" s="60">
        <f>'Volac Sensient Felinfach'!D11</f>
        <v>2</v>
      </c>
      <c r="E11" s="60">
        <f>'Volac Sensient Felinfach'!E11</f>
        <v>2</v>
      </c>
      <c r="F11" s="60">
        <f>'Volac Sensient Felinfach'!F11</f>
        <v>2</v>
      </c>
      <c r="G11" s="60">
        <f>'Volac Sensient Felinfach'!G11</f>
        <v>1</v>
      </c>
      <c r="H11" s="60">
        <f>'Volac Sensient Felinfach'!H11</f>
        <v>2</v>
      </c>
      <c r="I11" s="60">
        <f>'Volac Sensient Felinfach'!I11</f>
        <v>1</v>
      </c>
      <c r="J11" s="60">
        <f>'Volac Sensient Felinfach'!J11</f>
        <v>1</v>
      </c>
      <c r="K11" s="60">
        <f>'Volac Sensient Felinfach'!K11</f>
        <v>2</v>
      </c>
      <c r="L11" s="60">
        <f>'Volac Sensient Felinfach'!L11</f>
        <v>2</v>
      </c>
      <c r="M11" s="60">
        <f>'Volac Sensient Felinfach'!M11</f>
        <v>2</v>
      </c>
      <c r="N11" s="60">
        <f>'Volac Sensient Felinfach'!N11</f>
        <v>0</v>
      </c>
      <c r="O11" s="60">
        <f>'Volac Sensient Felinfach'!O11</f>
        <v>0</v>
      </c>
      <c r="P11" s="60">
        <f>'Volac Sensient Felinfach'!P11</f>
        <v>0</v>
      </c>
      <c r="Q11" s="60">
        <f>'Volac Sensient Felinfach'!Q11</f>
        <v>0</v>
      </c>
      <c r="R11" s="60">
        <f>'Volac Sensient Felinfach'!R11</f>
        <v>0</v>
      </c>
      <c r="S11" s="60">
        <f>'Volac Sensient Felinfach'!S11</f>
        <v>0</v>
      </c>
      <c r="T11" s="60">
        <f>'Volac Sensient Felinfach'!T11</f>
        <v>0</v>
      </c>
      <c r="U11" s="60">
        <f>'Volac Sensient Felinfach'!U11</f>
        <v>0</v>
      </c>
      <c r="V11" s="60">
        <f>'Volac Sensient Felinfach'!V11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'Volac Sensient Felinfach'!C12</f>
        <v>3</v>
      </c>
      <c r="D12" s="60">
        <f>'Volac Sensient Felinfach'!D12</f>
        <v>3</v>
      </c>
      <c r="E12" s="60">
        <f>'Volac Sensient Felinfach'!E12</f>
        <v>3</v>
      </c>
      <c r="F12" s="60">
        <f>'Volac Sensient Felinfach'!F12</f>
        <v>3</v>
      </c>
      <c r="G12" s="60">
        <f>'Volac Sensient Felinfach'!G12</f>
        <v>2</v>
      </c>
      <c r="H12" s="60">
        <f>'Volac Sensient Felinfach'!H12</f>
        <v>2</v>
      </c>
      <c r="I12" s="60">
        <f>'Volac Sensient Felinfach'!I12</f>
        <v>2</v>
      </c>
      <c r="J12" s="60">
        <f>'Volac Sensient Felinfach'!J12</f>
        <v>1</v>
      </c>
      <c r="K12" s="60">
        <f>'Volac Sensient Felinfach'!K12</f>
        <v>2</v>
      </c>
      <c r="L12" s="60">
        <f>'Volac Sensient Felinfach'!L12</f>
        <v>1</v>
      </c>
      <c r="M12" s="60">
        <f>'Volac Sensient Felinfach'!M12</f>
        <v>1</v>
      </c>
      <c r="N12" s="60">
        <f>'Volac Sensient Felinfach'!N12</f>
        <v>0</v>
      </c>
      <c r="O12" s="60">
        <f>'Volac Sensient Felinfach'!O12</f>
        <v>0</v>
      </c>
      <c r="P12" s="60">
        <f>'Volac Sensient Felinfach'!P12</f>
        <v>0</v>
      </c>
      <c r="Q12" s="60">
        <f>'Volac Sensient Felinfach'!Q12</f>
        <v>0</v>
      </c>
      <c r="R12" s="60">
        <f>'Volac Sensient Felinfach'!R12</f>
        <v>0</v>
      </c>
      <c r="S12" s="60">
        <f>'Volac Sensient Felinfach'!S12</f>
        <v>0</v>
      </c>
      <c r="T12" s="60">
        <f>'Volac Sensient Felinfach'!T12</f>
        <v>0</v>
      </c>
      <c r="U12" s="60">
        <f>'Volac Sensient Felinfach'!U12</f>
        <v>0</v>
      </c>
      <c r="V12" s="60">
        <f>'Volac Sensient Felinfach'!V12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'Volac Sensient Felinfach'!C13</f>
        <v>3</v>
      </c>
      <c r="D13" s="60">
        <f>'Volac Sensient Felinfach'!D13</f>
        <v>3</v>
      </c>
      <c r="E13" s="60">
        <f>'Volac Sensient Felinfach'!E13</f>
        <v>3</v>
      </c>
      <c r="F13" s="60">
        <f>'Volac Sensient Felinfach'!F13</f>
        <v>3</v>
      </c>
      <c r="G13" s="60">
        <f>'Volac Sensient Felinfach'!G13</f>
        <v>3</v>
      </c>
      <c r="H13" s="60">
        <f>'Volac Sensient Felinfach'!H13</f>
        <v>3</v>
      </c>
      <c r="I13" s="60">
        <f>'Volac Sensient Felinfach'!I13</f>
        <v>3</v>
      </c>
      <c r="J13" s="60">
        <f>'Volac Sensient Felinfach'!J13</f>
        <v>3</v>
      </c>
      <c r="K13" s="60">
        <f>'Volac Sensient Felinfach'!K13</f>
        <v>3</v>
      </c>
      <c r="L13" s="60">
        <f>'Volac Sensient Felinfach'!L13</f>
        <v>2</v>
      </c>
      <c r="M13" s="60">
        <f>'Volac Sensient Felinfach'!M13</f>
        <v>2</v>
      </c>
      <c r="N13" s="60">
        <f>'Volac Sensient Felinfach'!N13</f>
        <v>0</v>
      </c>
      <c r="O13" s="60">
        <f>'Volac Sensient Felinfach'!O13</f>
        <v>0</v>
      </c>
      <c r="P13" s="60">
        <f>'Volac Sensient Felinfach'!P13</f>
        <v>0</v>
      </c>
      <c r="Q13" s="60">
        <f>'Volac Sensient Felinfach'!Q13</f>
        <v>0</v>
      </c>
      <c r="R13" s="60">
        <f>'Volac Sensient Felinfach'!R13</f>
        <v>0</v>
      </c>
      <c r="S13" s="60">
        <f>'Volac Sensient Felinfach'!S13</f>
        <v>0</v>
      </c>
      <c r="T13" s="60">
        <f>'Volac Sensient Felinfach'!T13</f>
        <v>0</v>
      </c>
      <c r="U13" s="60">
        <f>'Volac Sensient Felinfach'!U13</f>
        <v>0</v>
      </c>
      <c r="V13" s="60">
        <f>'Volac Sensient Felinfach'!V13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'Volac Sensient Felinfach'!C14</f>
        <v>Spring wheat/barley</v>
      </c>
      <c r="D14" s="102" t="str">
        <f>'Volac Sensient Felinfach'!D14</f>
        <v xml:space="preserve">Grass Silage (25% DM) </v>
      </c>
      <c r="E14" s="102" t="str">
        <f>'Volac Sensient Felinfach'!E14</f>
        <v xml:space="preserve">Grass Silage (25% DM) </v>
      </c>
      <c r="F14" s="102" t="str">
        <f>'Volac Sensient Felinfach'!F14</f>
        <v xml:space="preserve">Grass Silage (25% DM) </v>
      </c>
      <c r="G14" s="102" t="str">
        <f>'Volac Sensient Felinfach'!G14</f>
        <v>Maize- Silage (30% DM)</v>
      </c>
      <c r="H14" s="102" t="str">
        <f>'Volac Sensient Felinfach'!H14</f>
        <v xml:space="preserve">Grass Silage (25% DM) </v>
      </c>
      <c r="I14" s="102" t="str">
        <f>'Volac Sensient Felinfach'!I14</f>
        <v xml:space="preserve">Grass Silage (25% DM) </v>
      </c>
      <c r="J14" s="102" t="str">
        <f>'Volac Sensient Felinfach'!J14</f>
        <v xml:space="preserve">Grass Silage (25% DM) </v>
      </c>
      <c r="K14" s="102" t="str">
        <f>'Volac Sensient Felinfach'!K14</f>
        <v xml:space="preserve">Grass Silage (25% DM) </v>
      </c>
      <c r="L14" s="102" t="str">
        <f>'Volac Sensient Felinfach'!L14</f>
        <v xml:space="preserve">Grass Silage (25% DM) </v>
      </c>
      <c r="M14" s="102" t="str">
        <f>'Volac Sensient Felinfach'!M14</f>
        <v>Maize- Silage (30% DM)</v>
      </c>
      <c r="N14" s="102">
        <f>'Volac Sensient Felinfach'!N14</f>
        <v>0</v>
      </c>
      <c r="O14" s="102">
        <f>'Volac Sensient Felinfach'!O14</f>
        <v>0</v>
      </c>
      <c r="P14" s="102">
        <f>'Volac Sensient Felinfach'!P14</f>
        <v>0</v>
      </c>
      <c r="Q14" s="102">
        <f>'Volac Sensient Felinfach'!Q14</f>
        <v>0</v>
      </c>
      <c r="R14" s="102">
        <f>'Volac Sensient Felinfach'!R14</f>
        <v>0</v>
      </c>
      <c r="S14" s="102">
        <f>'Volac Sensient Felinfach'!S14</f>
        <v>0</v>
      </c>
      <c r="T14" s="102">
        <f>'Volac Sensient Felinfach'!T14</f>
        <v>0</v>
      </c>
      <c r="U14" s="102">
        <f>'Volac Sensient Felinfach'!U14</f>
        <v>0</v>
      </c>
      <c r="V14" s="102">
        <f>'Volac Sensient Felinfach'!V14</f>
        <v>0</v>
      </c>
      <c r="AD14" s="30" t="s">
        <v>138</v>
      </c>
      <c r="AE14" s="30">
        <v>6</v>
      </c>
      <c r="AI14" s="53" t="s">
        <v>119</v>
      </c>
      <c r="AJ14" s="54">
        <v>0.8</v>
      </c>
      <c r="AK14" s="55">
        <v>1.7</v>
      </c>
      <c r="AL14" s="11">
        <v>12</v>
      </c>
      <c r="AM14" s="11">
        <v>6.7</v>
      </c>
      <c r="AN14" s="11" t="s">
        <v>135</v>
      </c>
    </row>
    <row r="15" spans="1:41" x14ac:dyDescent="0.2">
      <c r="A15" s="135" t="s">
        <v>9</v>
      </c>
      <c r="B15" s="135"/>
      <c r="C15" s="60">
        <f>'Volac Sensient Felinfach'!C15</f>
        <v>30</v>
      </c>
      <c r="D15" s="60">
        <f>'Volac Sensient Felinfach'!D15</f>
        <v>35</v>
      </c>
      <c r="E15" s="60">
        <f>'Volac Sensient Felinfach'!E15</f>
        <v>35</v>
      </c>
      <c r="F15" s="60">
        <f>'Volac Sensient Felinfach'!F15</f>
        <v>35</v>
      </c>
      <c r="G15" s="60">
        <f>'Volac Sensient Felinfach'!G15</f>
        <v>45</v>
      </c>
      <c r="H15" s="60">
        <f>'Volac Sensient Felinfach'!H15</f>
        <v>35</v>
      </c>
      <c r="I15" s="60">
        <f>'Volac Sensient Felinfach'!I15</f>
        <v>35</v>
      </c>
      <c r="J15" s="60">
        <f>'Volac Sensient Felinfach'!J15</f>
        <v>35</v>
      </c>
      <c r="K15" s="60">
        <f>'Volac Sensient Felinfach'!K15</f>
        <v>47</v>
      </c>
      <c r="L15" s="60">
        <f>'Volac Sensient Felinfach'!L15</f>
        <v>47</v>
      </c>
      <c r="M15" s="60">
        <f>'Volac Sensient Felinfach'!M15</f>
        <v>45</v>
      </c>
      <c r="N15" s="60">
        <f>'Volac Sensient Felinfach'!N15</f>
        <v>0</v>
      </c>
      <c r="O15" s="60">
        <f>'Volac Sensient Felinfach'!O15</f>
        <v>0</v>
      </c>
      <c r="P15" s="60">
        <f>'Volac Sensient Felinfach'!P15</f>
        <v>0</v>
      </c>
      <c r="Q15" s="60">
        <f>'Volac Sensient Felinfach'!Q15</f>
        <v>0</v>
      </c>
      <c r="R15" s="60">
        <f>'Volac Sensient Felinfach'!R15</f>
        <v>0</v>
      </c>
      <c r="S15" s="60">
        <f>'Volac Sensient Felinfach'!S15</f>
        <v>0</v>
      </c>
      <c r="T15" s="60">
        <f>'Volac Sensient Felinfach'!T15</f>
        <v>0</v>
      </c>
      <c r="U15" s="60">
        <f>'Volac Sensient Felinfach'!U15</f>
        <v>0</v>
      </c>
      <c r="V15" s="60">
        <f>'Volac Sensient Felinfach'!V15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'Volac Sensient Felinfach'!C16</f>
        <v>Medium/Clay</v>
      </c>
      <c r="D16" s="103" t="str">
        <f>'Volac Sensient Felinfach'!D16</f>
        <v>Medium/Clay</v>
      </c>
      <c r="E16" s="103" t="str">
        <f>'Volac Sensient Felinfach'!E16</f>
        <v>Medium/Clay</v>
      </c>
      <c r="F16" s="103" t="str">
        <f>'Volac Sensient Felinfach'!F16</f>
        <v>Medium/Clay</v>
      </c>
      <c r="G16" s="103" t="str">
        <f>'Volac Sensient Felinfach'!G16</f>
        <v>Medium/Clay</v>
      </c>
      <c r="H16" s="103" t="str">
        <f>'Volac Sensient Felinfach'!H16</f>
        <v>Medium/Clay</v>
      </c>
      <c r="I16" s="103" t="str">
        <f>'Volac Sensient Felinfach'!I16</f>
        <v>Medium/Clay</v>
      </c>
      <c r="J16" s="103" t="str">
        <f>'Volac Sensient Felinfach'!J16</f>
        <v>Medium/Clay</v>
      </c>
      <c r="K16" s="103" t="str">
        <f>'Volac Sensient Felinfach'!K16</f>
        <v>Medium/Clay</v>
      </c>
      <c r="L16" s="103" t="str">
        <f>'Volac Sensient Felinfach'!L16</f>
        <v>Medium/Clay</v>
      </c>
      <c r="M16" s="103" t="str">
        <f>'Volac Sensient Felinfach'!M16</f>
        <v>Medium/Clay</v>
      </c>
      <c r="N16" s="103">
        <f>'Volac Sensient Felinfach'!N16</f>
        <v>0</v>
      </c>
      <c r="O16" s="103">
        <f>'Volac Sensient Felinfach'!O16</f>
        <v>0</v>
      </c>
      <c r="P16" s="103">
        <f>'Volac Sensient Felinfach'!P16</f>
        <v>0</v>
      </c>
      <c r="Q16" s="103">
        <f>'Volac Sensient Felinfach'!Q16</f>
        <v>0</v>
      </c>
      <c r="R16" s="103">
        <f>'Volac Sensient Felinfach'!R16</f>
        <v>0</v>
      </c>
      <c r="S16" s="103">
        <f>'Volac Sensient Felinfach'!S16</f>
        <v>0</v>
      </c>
      <c r="T16" s="103">
        <f>'Volac Sensient Felinfach'!T16</f>
        <v>0</v>
      </c>
      <c r="U16" s="103">
        <f>'Volac Sensient Felinfach'!U16</f>
        <v>0</v>
      </c>
      <c r="V16" s="103">
        <f>'Volac Sensient Felinfach'!V16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255</v>
      </c>
      <c r="D17" s="28">
        <f t="shared" ref="D17:V17" si="0">(VLOOKUP(D$14,$AI2:$AK26,2,FALSE))*D$15</f>
        <v>59.5</v>
      </c>
      <c r="E17" s="28">
        <f t="shared" si="0"/>
        <v>59.5</v>
      </c>
      <c r="F17" s="28">
        <f t="shared" si="0"/>
        <v>59.5</v>
      </c>
      <c r="G17" s="28">
        <f t="shared" si="0"/>
        <v>62.999999999999993</v>
      </c>
      <c r="H17" s="28">
        <f t="shared" si="0"/>
        <v>59.5</v>
      </c>
      <c r="I17" s="28">
        <f t="shared" si="0"/>
        <v>59.5</v>
      </c>
      <c r="J17" s="28">
        <f t="shared" si="0"/>
        <v>59.5</v>
      </c>
      <c r="K17" s="28">
        <f t="shared" si="0"/>
        <v>79.899999999999991</v>
      </c>
      <c r="L17" s="28">
        <f t="shared" si="0"/>
        <v>79.899999999999991</v>
      </c>
      <c r="M17" s="28">
        <f t="shared" si="0"/>
        <v>62.999999999999993</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54.398878599999989</v>
      </c>
      <c r="D18" s="16">
        <f>$D32</f>
        <v>59.344231199999989</v>
      </c>
      <c r="E18" s="16">
        <f>$D33</f>
        <v>59.344231199999989</v>
      </c>
      <c r="F18" s="16">
        <f>$D34</f>
        <v>59.344231199999989</v>
      </c>
      <c r="G18" s="16">
        <f>$D35</f>
        <v>59.344231199999989</v>
      </c>
      <c r="H18" s="16">
        <f>$D36</f>
        <v>59.344231199999989</v>
      </c>
      <c r="I18" s="16">
        <f>$D37</f>
        <v>49.453525999999997</v>
      </c>
      <c r="J18" s="16">
        <f>$D38</f>
        <v>59.344231199999989</v>
      </c>
      <c r="K18" s="16">
        <f>$D39</f>
        <v>49.453525999999997</v>
      </c>
      <c r="L18" s="16">
        <f>$D40</f>
        <v>49.453525999999997</v>
      </c>
      <c r="M18" s="16">
        <f>$D41</f>
        <v>59.344231199999989</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-200.60112140000001</v>
      </c>
      <c r="D19" s="16">
        <f t="shared" ref="D19:V19" si="1">D18-D17</f>
        <v>-0.15576880000001125</v>
      </c>
      <c r="E19" s="16">
        <f t="shared" si="1"/>
        <v>-0.15576880000001125</v>
      </c>
      <c r="F19" s="16">
        <f t="shared" si="1"/>
        <v>-0.15576880000001125</v>
      </c>
      <c r="G19" s="16">
        <f t="shared" si="1"/>
        <v>-3.6557688000000041</v>
      </c>
      <c r="H19" s="16">
        <f t="shared" si="1"/>
        <v>-0.15576880000001125</v>
      </c>
      <c r="I19" s="16">
        <f t="shared" si="1"/>
        <v>-10.046474000000003</v>
      </c>
      <c r="J19" s="16">
        <f t="shared" si="1"/>
        <v>-0.15576880000001125</v>
      </c>
      <c r="K19" s="16">
        <f t="shared" si="1"/>
        <v>-30.446473999999995</v>
      </c>
      <c r="L19" s="16">
        <f t="shared" si="1"/>
        <v>-30.446473999999995</v>
      </c>
      <c r="M19" s="16">
        <f t="shared" si="1"/>
        <v>-3.6557688000000041</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360</v>
      </c>
      <c r="D21" s="28">
        <f t="shared" ref="D21:V21" si="2">(VLOOKUP(D$14,$AI2:$AK24,3,FALSE))*D$15</f>
        <v>210</v>
      </c>
      <c r="E21" s="28">
        <f t="shared" si="2"/>
        <v>210</v>
      </c>
      <c r="F21" s="28">
        <f t="shared" si="2"/>
        <v>210</v>
      </c>
      <c r="G21" s="28">
        <f t="shared" si="2"/>
        <v>198.00000000000003</v>
      </c>
      <c r="H21" s="28">
        <f t="shared" si="2"/>
        <v>210</v>
      </c>
      <c r="I21" s="28">
        <f t="shared" si="2"/>
        <v>210</v>
      </c>
      <c r="J21" s="28">
        <f t="shared" si="2"/>
        <v>210</v>
      </c>
      <c r="K21" s="28">
        <f t="shared" si="2"/>
        <v>282</v>
      </c>
      <c r="L21" s="28">
        <f t="shared" si="2"/>
        <v>282</v>
      </c>
      <c r="M21" s="28">
        <f t="shared" si="2"/>
        <v>198.00000000000003</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7.9909092999999993</v>
      </c>
      <c r="D22" s="16">
        <f>$E32</f>
        <v>8.7173555999999994</v>
      </c>
      <c r="E22" s="16">
        <f>$E33</f>
        <v>8.7173555999999994</v>
      </c>
      <c r="F22" s="16">
        <f>$E34</f>
        <v>8.7173555999999994</v>
      </c>
      <c r="G22" s="16">
        <f>$E35</f>
        <v>8.7173555999999994</v>
      </c>
      <c r="H22" s="16">
        <f>$E36</f>
        <v>8.7173555999999994</v>
      </c>
      <c r="I22" s="16">
        <f>$E37</f>
        <v>7.2644629999999992</v>
      </c>
      <c r="J22" s="16">
        <f>$E38</f>
        <v>8.7173555999999994</v>
      </c>
      <c r="K22" s="16">
        <f>$E39</f>
        <v>7.2644629999999992</v>
      </c>
      <c r="L22" s="16">
        <f>$E40</f>
        <v>7.2644629999999992</v>
      </c>
      <c r="M22" s="16">
        <f>$E41</f>
        <v>8.7173555999999994</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-352.0090907</v>
      </c>
      <c r="D23" s="16">
        <f t="shared" ref="D23:V23" si="3">D22-D21</f>
        <v>-201.28264440000001</v>
      </c>
      <c r="E23" s="16">
        <f t="shared" si="3"/>
        <v>-201.28264440000001</v>
      </c>
      <c r="F23" s="16">
        <f t="shared" si="3"/>
        <v>-201.28264440000001</v>
      </c>
      <c r="G23" s="16">
        <f t="shared" si="3"/>
        <v>-189.28264440000004</v>
      </c>
      <c r="H23" s="16">
        <f t="shared" si="3"/>
        <v>-201.28264440000001</v>
      </c>
      <c r="I23" s="16">
        <f t="shared" si="3"/>
        <v>-202.73553699999999</v>
      </c>
      <c r="J23" s="16">
        <f t="shared" si="3"/>
        <v>-201.28264440000001</v>
      </c>
      <c r="K23" s="16">
        <f t="shared" si="3"/>
        <v>-274.73553700000002</v>
      </c>
      <c r="L23" s="16">
        <f t="shared" si="3"/>
        <v>-274.73553700000002</v>
      </c>
      <c r="M23" s="16">
        <f t="shared" si="3"/>
        <v>-189.28264440000004</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17.2</v>
      </c>
      <c r="C28" s="15">
        <v>1.07</v>
      </c>
      <c r="D28" s="15">
        <v>0.251</v>
      </c>
      <c r="E28" s="15">
        <v>7.0099999999999996E-2</v>
      </c>
      <c r="F28" s="15">
        <v>1620</v>
      </c>
      <c r="G28" s="15">
        <v>53.3</v>
      </c>
      <c r="H28" s="15">
        <v>146</v>
      </c>
      <c r="I28" s="15">
        <v>9.9</v>
      </c>
      <c r="J28" s="15">
        <v>0.55000000000000004</v>
      </c>
      <c r="K28" s="23">
        <v>0.55000000000000004</v>
      </c>
      <c r="L28" s="15">
        <v>32.4</v>
      </c>
      <c r="M28" s="15">
        <v>21.1</v>
      </c>
      <c r="N28" s="15">
        <v>127000</v>
      </c>
      <c r="O28" s="15">
        <v>26900</v>
      </c>
      <c r="P28" s="15"/>
      <c r="Q28" s="15">
        <v>5550</v>
      </c>
      <c r="R28" s="15"/>
      <c r="S28" s="15">
        <v>19</v>
      </c>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Crug Farm 8295</v>
      </c>
      <c r="B31" s="15">
        <v>55</v>
      </c>
      <c r="C31" s="77">
        <f>IF(C$27="%w/w SAR",((C$28*10)*$B31),IF(C$27="%w/w DM",(((C$28*10)*($B$28/100))*$B31),IF(C$27="kg/t SAR",(C$28*$B31),IF(C$27="kg/t DM",((C$28*($B$28/100))*$B31),IF(C$27="mg/kg SAR",((C$28*0.001)*$B31),IF(C$27="mg/kg DM",(((C$28*0.001)*($B$28/100))*$B31),0))))))</f>
        <v>101.22200000000001</v>
      </c>
      <c r="D31" s="77">
        <f>(IF(D$27="%w/w SAR",((D$28*10)*$B31),IF(D$27="%w/w DM",(((D$28*10)*($B$28/100))*$B31),IF(D$27="kg/t SAR",(D$28*$B31),IF(D$27="kg/t DM",((D$28*($B$28/100))*$B31),IF(D$27="mg/kg SAR",((D$28*0.001)*$B31),IF(D$27="mg/kg DM",(((D$28*0.001)*($B$28/100))*$B31),"0")))))))*2.291</f>
        <v>54.398878599999989</v>
      </c>
      <c r="E31" s="77">
        <f>(IF(E$27="%w/w SAR",((E$28*10)*$B31),IF(E$27="%w/w DM",(((E$28*10)*($B$28/100))*$B31),IF(E$27="kg/t SAR",(E$28*$B31),IF(E$27="kg/t DM",((E$28*($B$28/100))*$B31),IF(E$27="mg/kg SAR",((E$28*0.001)*$B31),IF(E$27="mg/kg DM",(((E$28*0.001)*($B$28/100))*$B31),"0")))))))*1.205</f>
        <v>7.9909092999999993</v>
      </c>
      <c r="F31" s="77">
        <f>(IF(F$27="%w/w SAR",((F$28*10)*$B31),IF(F$27="%w/w DM",(((F$28*10)*($B$28/100))*$B31),IF(F$27="kg/t SAR",(F$28*$B31),IF(F$27="kg/t DM",((F$28*($B$28/100))*$B31),IF(F$27="mg/kg SAR",((F$28*0.001)*$B31),IF(F$27="mg/kg DM",(((F$28*0.001)*($B$28/100))*$B31),"0")))))))*1.658</f>
        <v>25.4091816</v>
      </c>
      <c r="G31" s="77">
        <f t="shared" ref="G31:P46" si="5">IF(G$27="%w/w SAR",((G$28*10)*$B31),IF(G$27="%w/w DM",(((G$28*10)*($B$28/100))*$B31),IF(G$27="kg/t SAR",(G$28*$B31),IF(G$27="kg/t DM",((G$28*($B$28/100))*$B31),IF(G$27="mg/kg SAR",((G$28*0.001)*$B31),IF(G$27="mg/kg DM",(((G$28*0.001)*($B$28/100))*$B31),0))))))</f>
        <v>0.50421799999999994</v>
      </c>
      <c r="H31" s="77">
        <f t="shared" si="5"/>
        <v>1.3811599999999997</v>
      </c>
      <c r="I31" s="77">
        <f t="shared" si="5"/>
        <v>9.3654000000000001E-2</v>
      </c>
      <c r="J31" s="77">
        <f t="shared" si="5"/>
        <v>5.2030000000000002E-3</v>
      </c>
      <c r="K31" s="77">
        <f t="shared" si="5"/>
        <v>5.2030000000000002E-3</v>
      </c>
      <c r="L31" s="77">
        <f t="shared" si="5"/>
        <v>0.30650399999999994</v>
      </c>
      <c r="M31" s="77">
        <f t="shared" si="5"/>
        <v>0.19960600000000001</v>
      </c>
      <c r="N31" s="77">
        <f t="shared" si="5"/>
        <v>1201.4199999999998</v>
      </c>
      <c r="O31" s="77">
        <f t="shared" si="5"/>
        <v>254.47400000000002</v>
      </c>
      <c r="P31" s="77">
        <f t="shared" si="5"/>
        <v>0</v>
      </c>
      <c r="Q31" s="77">
        <f>(IF(Q$27="%w/w SAR",((Q$28*10)*$B31),IF(Q$27="%w/w DM",(((Q$28*10)*($B$28/100))*$B31),IF(Q$27="kg/t SAR",(Q$28*$B31),IF(Q$27="kg/t DM",((Q$28*($B$28/100))*$B31),IF(Q$27="mg/kg SAR",((Q$28*0.001)*$B31),IF(Q$27="mg/kg DM",(((Q$28*0.001)*($B$28/100))*$B31),0)))))))*2.5</f>
        <v>131.25749999999999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0.17973999999999998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Crug Farm 1594</v>
      </c>
      <c r="B32" s="15">
        <v>60</v>
      </c>
      <c r="C32" s="77">
        <f t="shared" ref="C32:C50" si="6">IF(C$27="%w/w SAR",((C$28*10)*$B32),IF(C$27="%w/w DM",(((C$28*10)*($B$28/100))*$B32),IF(C$27="kg/t SAR",(C$28*$B32),IF(C$27="kg/t DM",((C$28*($B$28/100))*$B32),IF(C$27="mg/kg SAR",((C$28*0.001)*$B32),IF(C$27="mg/kg DM",(((C$28*0.001)*($B$28/100))*$B32),0))))))</f>
        <v>110.42400000000001</v>
      </c>
      <c r="D32" s="77">
        <f t="shared" ref="D32:D50" si="7">(IF(D$27="%w/w SAR",((D$28*10)*$B32),IF(D$27="%w/w DM",(((D$28*10)*($B$28/100))*$B32),IF(D$27="kg/t SAR",(D$28*$B32),IF(D$27="kg/t DM",((D$28*($B$28/100))*$B32),IF(D$27="mg/kg SAR",((D$28*0.001)*$B32),IF(D$27="mg/kg DM",(((D$28*0.001)*($B$28/100))*$B32),"0")))))))*2.291</f>
        <v>59.344231199999989</v>
      </c>
      <c r="E32" s="77">
        <f t="shared" ref="E32:E50" si="8">(IF(E$27="%w/w SAR",((E$28*10)*$B32),IF(E$27="%w/w DM",(((E$28*10)*($B$28/100))*$B32),IF(E$27="kg/t SAR",(E$28*$B32),IF(E$27="kg/t DM",((E$28*($B$28/100))*$B32),IF(E$27="mg/kg SAR",((E$28*0.001)*$B32),IF(E$27="mg/kg DM",(((E$28*0.001)*($B$28/100))*$B32),"0")))))))*1.205</f>
        <v>8.7173555999999994</v>
      </c>
      <c r="F32" s="77">
        <f t="shared" ref="F32:F50" si="9">(IF(F$27="%w/w SAR",((F$28*10)*$B32),IF(F$27="%w/w DM",(((F$28*10)*($B$28/100))*$B32),IF(F$27="kg/t SAR",(F$28*$B32),IF(F$27="kg/t DM",((F$28*($B$28/100))*$B32),IF(F$27="mg/kg SAR",((F$28*0.001)*$B32),IF(F$27="mg/kg DM",(((F$28*0.001)*($B$28/100))*$B32),"0")))))))*1.658</f>
        <v>27.719107199999996</v>
      </c>
      <c r="G32" s="77">
        <f t="shared" si="5"/>
        <v>0.55005599999999999</v>
      </c>
      <c r="H32" s="77">
        <f t="shared" si="5"/>
        <v>1.5067199999999996</v>
      </c>
      <c r="I32" s="77">
        <f t="shared" si="5"/>
        <v>0.10216799999999999</v>
      </c>
      <c r="J32" s="77">
        <f t="shared" si="5"/>
        <v>5.6759999999999996E-3</v>
      </c>
      <c r="K32" s="77">
        <f t="shared" si="5"/>
        <v>5.6759999999999996E-3</v>
      </c>
      <c r="L32" s="77">
        <f t="shared" si="5"/>
        <v>0.33436799999999994</v>
      </c>
      <c r="M32" s="77">
        <f t="shared" si="5"/>
        <v>0.217752</v>
      </c>
      <c r="N32" s="77">
        <f t="shared" si="5"/>
        <v>1310.6399999999999</v>
      </c>
      <c r="O32" s="77">
        <f t="shared" si="5"/>
        <v>277.608</v>
      </c>
      <c r="P32" s="77">
        <f t="shared" si="5"/>
        <v>0</v>
      </c>
      <c r="Q32" s="77">
        <f t="shared" ref="Q32:Q50" si="10">(IF(Q$27="%w/w SAR",((Q$28*10)*$B32),IF(Q$27="%w/w DM",(((Q$28*10)*($B$28/100))*$B32),IF(Q$27="kg/t SAR",(Q$28*$B32),IF(Q$27="kg/t DM",((Q$28*($B$28/100))*$B32),IF(Q$27="mg/kg SAR",((Q$28*0.001)*$B32),IF(Q$27="mg/kg DM",(((Q$28*0.001)*($B$28/100))*$B32),0)))))))*2.5</f>
        <v>143.19</v>
      </c>
      <c r="R32" s="77">
        <f t="shared" ref="R32:U50" si="11">IF(R$27="%w/w SAR",((R$28*10)*$B32),IF(R$27="%w/w DM",(((R$28*10)*($B$28/100))*$B32),IF(R$27="kg/t SAR",(R$28*$B32),IF(R$27="kg/t DM",((R$28*($B$28/100))*$B32),IF(R$27="mg/kg SAR",((R$28*0.001)*$B32),IF(R$27="mg/kg DM",(((R$28*0.001)*($B$28/100))*$B32),0))))))</f>
        <v>0</v>
      </c>
      <c r="S32" s="77">
        <f t="shared" si="11"/>
        <v>0.19607999999999998</v>
      </c>
      <c r="T32" s="77">
        <f t="shared" si="11"/>
        <v>0</v>
      </c>
      <c r="U32" s="77">
        <f t="shared" si="11"/>
        <v>0</v>
      </c>
      <c r="AB32" s="59"/>
      <c r="AC32" s="59"/>
      <c r="AD32" s="59"/>
      <c r="AE32" s="59"/>
      <c r="AF32" s="59"/>
      <c r="AG32" s="59"/>
      <c r="AH32" s="59"/>
      <c r="AI32" s="59"/>
    </row>
    <row r="33" spans="1:35" s="72" customFormat="1" x14ac:dyDescent="0.25">
      <c r="A33" s="13" t="str">
        <f>E8</f>
        <v>Crug Farm 2312</v>
      </c>
      <c r="B33" s="15">
        <v>60</v>
      </c>
      <c r="C33" s="77">
        <f t="shared" si="6"/>
        <v>110.42400000000001</v>
      </c>
      <c r="D33" s="77">
        <f t="shared" si="7"/>
        <v>59.344231199999989</v>
      </c>
      <c r="E33" s="77">
        <f t="shared" si="8"/>
        <v>8.7173555999999994</v>
      </c>
      <c r="F33" s="77">
        <f t="shared" si="9"/>
        <v>27.719107199999996</v>
      </c>
      <c r="G33" s="77">
        <f t="shared" si="5"/>
        <v>0.55005599999999999</v>
      </c>
      <c r="H33" s="77">
        <f t="shared" si="5"/>
        <v>1.5067199999999996</v>
      </c>
      <c r="I33" s="77">
        <f t="shared" si="5"/>
        <v>0.10216799999999999</v>
      </c>
      <c r="J33" s="77">
        <f t="shared" si="5"/>
        <v>5.6759999999999996E-3</v>
      </c>
      <c r="K33" s="77">
        <f t="shared" si="5"/>
        <v>5.6759999999999996E-3</v>
      </c>
      <c r="L33" s="77">
        <f t="shared" si="5"/>
        <v>0.33436799999999994</v>
      </c>
      <c r="M33" s="77">
        <f t="shared" si="5"/>
        <v>0.217752</v>
      </c>
      <c r="N33" s="77">
        <f t="shared" si="5"/>
        <v>1310.6399999999999</v>
      </c>
      <c r="O33" s="77">
        <f t="shared" si="5"/>
        <v>277.608</v>
      </c>
      <c r="P33" s="77">
        <f t="shared" si="5"/>
        <v>0</v>
      </c>
      <c r="Q33" s="77">
        <f t="shared" si="10"/>
        <v>143.19</v>
      </c>
      <c r="R33" s="77">
        <f t="shared" si="11"/>
        <v>0</v>
      </c>
      <c r="S33" s="77">
        <f t="shared" si="11"/>
        <v>0.19607999999999998</v>
      </c>
      <c r="T33" s="77">
        <f t="shared" si="11"/>
        <v>0</v>
      </c>
      <c r="U33" s="77">
        <f t="shared" si="11"/>
        <v>0</v>
      </c>
      <c r="AB33" s="59"/>
      <c r="AC33" s="59"/>
      <c r="AD33" s="59"/>
      <c r="AE33" s="59"/>
      <c r="AF33" s="59"/>
      <c r="AG33" s="59"/>
      <c r="AH33" s="59"/>
      <c r="AI33" s="59"/>
    </row>
    <row r="34" spans="1:35" s="72" customFormat="1" x14ac:dyDescent="0.25">
      <c r="A34" s="13" t="str">
        <f>F8</f>
        <v>Crug Farm 3498</v>
      </c>
      <c r="B34" s="15">
        <v>60</v>
      </c>
      <c r="C34" s="77">
        <f t="shared" si="6"/>
        <v>110.42400000000001</v>
      </c>
      <c r="D34" s="77">
        <f t="shared" si="7"/>
        <v>59.344231199999989</v>
      </c>
      <c r="E34" s="77">
        <f t="shared" si="8"/>
        <v>8.7173555999999994</v>
      </c>
      <c r="F34" s="77">
        <f t="shared" si="9"/>
        <v>27.719107199999996</v>
      </c>
      <c r="G34" s="77">
        <f t="shared" si="5"/>
        <v>0.55005599999999999</v>
      </c>
      <c r="H34" s="77">
        <f t="shared" si="5"/>
        <v>1.5067199999999996</v>
      </c>
      <c r="I34" s="77">
        <f t="shared" si="5"/>
        <v>0.10216799999999999</v>
      </c>
      <c r="J34" s="77">
        <f t="shared" si="5"/>
        <v>5.6759999999999996E-3</v>
      </c>
      <c r="K34" s="77">
        <f t="shared" si="5"/>
        <v>5.6759999999999996E-3</v>
      </c>
      <c r="L34" s="77">
        <f t="shared" si="5"/>
        <v>0.33436799999999994</v>
      </c>
      <c r="M34" s="77">
        <f t="shared" si="5"/>
        <v>0.217752</v>
      </c>
      <c r="N34" s="77">
        <f t="shared" si="5"/>
        <v>1310.6399999999999</v>
      </c>
      <c r="O34" s="77">
        <f t="shared" si="5"/>
        <v>277.608</v>
      </c>
      <c r="P34" s="77">
        <f t="shared" si="5"/>
        <v>0</v>
      </c>
      <c r="Q34" s="77">
        <f t="shared" si="10"/>
        <v>143.19</v>
      </c>
      <c r="R34" s="77">
        <f t="shared" si="11"/>
        <v>0</v>
      </c>
      <c r="S34" s="77">
        <f t="shared" si="11"/>
        <v>0.19607999999999998</v>
      </c>
      <c r="T34" s="77">
        <f t="shared" si="11"/>
        <v>0</v>
      </c>
      <c r="U34" s="77">
        <f t="shared" si="11"/>
        <v>0</v>
      </c>
      <c r="AB34" s="59"/>
      <c r="AC34" s="59"/>
      <c r="AD34" s="59"/>
      <c r="AE34" s="59"/>
      <c r="AF34" s="59"/>
      <c r="AG34" s="59"/>
      <c r="AH34" s="59"/>
      <c r="AI34" s="59"/>
    </row>
    <row r="35" spans="1:35" s="72" customFormat="1" x14ac:dyDescent="0.25">
      <c r="A35" s="13" t="str">
        <f>G8</f>
        <v>Crug Farm 4526</v>
      </c>
      <c r="B35" s="15">
        <v>60</v>
      </c>
      <c r="C35" s="77">
        <f t="shared" si="6"/>
        <v>110.42400000000001</v>
      </c>
      <c r="D35" s="77">
        <f t="shared" si="7"/>
        <v>59.344231199999989</v>
      </c>
      <c r="E35" s="77">
        <f t="shared" si="8"/>
        <v>8.7173555999999994</v>
      </c>
      <c r="F35" s="77">
        <f t="shared" si="9"/>
        <v>27.719107199999996</v>
      </c>
      <c r="G35" s="77">
        <f t="shared" si="5"/>
        <v>0.55005599999999999</v>
      </c>
      <c r="H35" s="77">
        <f t="shared" si="5"/>
        <v>1.5067199999999996</v>
      </c>
      <c r="I35" s="77">
        <f t="shared" si="5"/>
        <v>0.10216799999999999</v>
      </c>
      <c r="J35" s="77">
        <f t="shared" si="5"/>
        <v>5.6759999999999996E-3</v>
      </c>
      <c r="K35" s="77">
        <f t="shared" si="5"/>
        <v>5.6759999999999996E-3</v>
      </c>
      <c r="L35" s="77">
        <f t="shared" si="5"/>
        <v>0.33436799999999994</v>
      </c>
      <c r="M35" s="77">
        <f t="shared" si="5"/>
        <v>0.217752</v>
      </c>
      <c r="N35" s="77">
        <f t="shared" si="5"/>
        <v>1310.6399999999999</v>
      </c>
      <c r="O35" s="77">
        <f t="shared" si="5"/>
        <v>277.608</v>
      </c>
      <c r="P35" s="77">
        <f t="shared" si="5"/>
        <v>0</v>
      </c>
      <c r="Q35" s="77">
        <f t="shared" si="10"/>
        <v>143.19</v>
      </c>
      <c r="R35" s="77">
        <f t="shared" si="11"/>
        <v>0</v>
      </c>
      <c r="S35" s="77">
        <f t="shared" si="11"/>
        <v>0.19607999999999998</v>
      </c>
      <c r="T35" s="77">
        <f t="shared" si="11"/>
        <v>0</v>
      </c>
      <c r="U35" s="77">
        <f t="shared" si="11"/>
        <v>0</v>
      </c>
      <c r="AB35" s="59"/>
      <c r="AC35" s="59"/>
      <c r="AD35" s="59"/>
      <c r="AE35" s="59"/>
      <c r="AF35" s="59"/>
      <c r="AG35" s="59"/>
      <c r="AH35" s="59"/>
      <c r="AI35" s="59"/>
    </row>
    <row r="36" spans="1:35" s="72" customFormat="1" x14ac:dyDescent="0.25">
      <c r="A36" s="13" t="str">
        <f>H8</f>
        <v>Crug Farm 5412</v>
      </c>
      <c r="B36" s="15">
        <v>60</v>
      </c>
      <c r="C36" s="77">
        <f t="shared" si="6"/>
        <v>110.42400000000001</v>
      </c>
      <c r="D36" s="77">
        <f t="shared" si="7"/>
        <v>59.344231199999989</v>
      </c>
      <c r="E36" s="77">
        <f t="shared" si="8"/>
        <v>8.7173555999999994</v>
      </c>
      <c r="F36" s="77">
        <f t="shared" si="9"/>
        <v>27.719107199999996</v>
      </c>
      <c r="G36" s="77">
        <f t="shared" si="5"/>
        <v>0.55005599999999999</v>
      </c>
      <c r="H36" s="77">
        <f t="shared" si="5"/>
        <v>1.5067199999999996</v>
      </c>
      <c r="I36" s="77">
        <f t="shared" si="5"/>
        <v>0.10216799999999999</v>
      </c>
      <c r="J36" s="77">
        <f t="shared" si="5"/>
        <v>5.6759999999999996E-3</v>
      </c>
      <c r="K36" s="77">
        <f t="shared" si="5"/>
        <v>5.6759999999999996E-3</v>
      </c>
      <c r="L36" s="77">
        <f t="shared" si="5"/>
        <v>0.33436799999999994</v>
      </c>
      <c r="M36" s="77">
        <f t="shared" si="5"/>
        <v>0.217752</v>
      </c>
      <c r="N36" s="77">
        <f t="shared" si="5"/>
        <v>1310.6399999999999</v>
      </c>
      <c r="O36" s="77">
        <f t="shared" si="5"/>
        <v>277.608</v>
      </c>
      <c r="P36" s="77">
        <f t="shared" si="5"/>
        <v>0</v>
      </c>
      <c r="Q36" s="77">
        <f t="shared" si="10"/>
        <v>143.19</v>
      </c>
      <c r="R36" s="77">
        <f t="shared" si="11"/>
        <v>0</v>
      </c>
      <c r="S36" s="77">
        <f t="shared" si="11"/>
        <v>0.19607999999999998</v>
      </c>
      <c r="T36" s="77">
        <f t="shared" si="11"/>
        <v>0</v>
      </c>
      <c r="U36" s="77">
        <f t="shared" si="11"/>
        <v>0</v>
      </c>
      <c r="AB36" s="59"/>
      <c r="AC36" s="59"/>
      <c r="AD36" s="59"/>
      <c r="AE36" s="59"/>
      <c r="AF36" s="59"/>
      <c r="AG36" s="59"/>
      <c r="AH36" s="59"/>
      <c r="AI36" s="59"/>
    </row>
    <row r="37" spans="1:35" s="72" customFormat="1" x14ac:dyDescent="0.25">
      <c r="A37" s="13" t="str">
        <f>I8</f>
        <v>Crug Farm 5994</v>
      </c>
      <c r="B37" s="15">
        <v>50</v>
      </c>
      <c r="C37" s="77">
        <f t="shared" si="6"/>
        <v>92.02</v>
      </c>
      <c r="D37" s="77">
        <f t="shared" si="7"/>
        <v>49.453525999999997</v>
      </c>
      <c r="E37" s="77">
        <f t="shared" si="8"/>
        <v>7.2644629999999992</v>
      </c>
      <c r="F37" s="77">
        <f t="shared" si="9"/>
        <v>23.099256</v>
      </c>
      <c r="G37" s="77">
        <f t="shared" si="5"/>
        <v>0.45838000000000001</v>
      </c>
      <c r="H37" s="77">
        <f t="shared" si="5"/>
        <v>1.2555999999999998</v>
      </c>
      <c r="I37" s="77">
        <f t="shared" si="5"/>
        <v>8.5139999999999993E-2</v>
      </c>
      <c r="J37" s="77">
        <f t="shared" si="5"/>
        <v>4.7299999999999998E-3</v>
      </c>
      <c r="K37" s="77">
        <f t="shared" si="5"/>
        <v>4.7299999999999998E-3</v>
      </c>
      <c r="L37" s="77">
        <f t="shared" si="5"/>
        <v>0.27863999999999994</v>
      </c>
      <c r="M37" s="77">
        <f t="shared" si="5"/>
        <v>0.18146000000000001</v>
      </c>
      <c r="N37" s="77">
        <f t="shared" si="5"/>
        <v>1092.1999999999998</v>
      </c>
      <c r="O37" s="77">
        <f t="shared" si="5"/>
        <v>231.34</v>
      </c>
      <c r="P37" s="77">
        <f t="shared" si="5"/>
        <v>0</v>
      </c>
      <c r="Q37" s="77">
        <f t="shared" si="10"/>
        <v>119.32499999999999</v>
      </c>
      <c r="R37" s="77">
        <f t="shared" si="11"/>
        <v>0</v>
      </c>
      <c r="S37" s="77">
        <f t="shared" si="11"/>
        <v>0.16339999999999999</v>
      </c>
      <c r="T37" s="77">
        <f t="shared" si="11"/>
        <v>0</v>
      </c>
      <c r="U37" s="77">
        <f t="shared" si="11"/>
        <v>0</v>
      </c>
      <c r="AB37" s="59"/>
      <c r="AC37" s="59"/>
      <c r="AD37" s="59"/>
      <c r="AE37" s="59"/>
      <c r="AF37" s="59"/>
      <c r="AG37" s="59"/>
      <c r="AH37" s="59"/>
      <c r="AI37" s="59"/>
    </row>
    <row r="38" spans="1:35" s="72" customFormat="1" x14ac:dyDescent="0.25">
      <c r="A38" s="13" t="str">
        <f>J8</f>
        <v>Crug Farm 7025</v>
      </c>
      <c r="B38" s="15">
        <v>60</v>
      </c>
      <c r="C38" s="77">
        <f t="shared" si="6"/>
        <v>110.42400000000001</v>
      </c>
      <c r="D38" s="77">
        <f t="shared" si="7"/>
        <v>59.344231199999989</v>
      </c>
      <c r="E38" s="77">
        <f t="shared" si="8"/>
        <v>8.7173555999999994</v>
      </c>
      <c r="F38" s="77">
        <f t="shared" si="9"/>
        <v>27.719107199999996</v>
      </c>
      <c r="G38" s="77">
        <f t="shared" si="5"/>
        <v>0.55005599999999999</v>
      </c>
      <c r="H38" s="77">
        <f t="shared" si="5"/>
        <v>1.5067199999999996</v>
      </c>
      <c r="I38" s="77">
        <f t="shared" si="5"/>
        <v>0.10216799999999999</v>
      </c>
      <c r="J38" s="77">
        <f t="shared" si="5"/>
        <v>5.6759999999999996E-3</v>
      </c>
      <c r="K38" s="77">
        <f t="shared" si="5"/>
        <v>5.6759999999999996E-3</v>
      </c>
      <c r="L38" s="77">
        <f t="shared" si="5"/>
        <v>0.33436799999999994</v>
      </c>
      <c r="M38" s="77">
        <f t="shared" si="5"/>
        <v>0.217752</v>
      </c>
      <c r="N38" s="77">
        <f t="shared" si="5"/>
        <v>1310.6399999999999</v>
      </c>
      <c r="O38" s="77">
        <f t="shared" si="5"/>
        <v>277.608</v>
      </c>
      <c r="P38" s="77">
        <f t="shared" si="5"/>
        <v>0</v>
      </c>
      <c r="Q38" s="77">
        <f t="shared" si="10"/>
        <v>143.19</v>
      </c>
      <c r="R38" s="77">
        <f t="shared" si="11"/>
        <v>0</v>
      </c>
      <c r="S38" s="77">
        <f t="shared" si="11"/>
        <v>0.19607999999999998</v>
      </c>
      <c r="T38" s="77">
        <f t="shared" si="11"/>
        <v>0</v>
      </c>
      <c r="U38" s="77">
        <f t="shared" si="11"/>
        <v>0</v>
      </c>
      <c r="AB38" s="59"/>
      <c r="AC38" s="59"/>
      <c r="AD38" s="59"/>
      <c r="AE38" s="59"/>
      <c r="AF38" s="59"/>
      <c r="AG38" s="59"/>
      <c r="AH38" s="59"/>
      <c r="AI38" s="59"/>
    </row>
    <row r="39" spans="1:35" s="72" customFormat="1" x14ac:dyDescent="0.25">
      <c r="A39" s="13" t="str">
        <f>K8</f>
        <v>Hafod 2675</v>
      </c>
      <c r="B39" s="15">
        <v>50</v>
      </c>
      <c r="C39" s="77">
        <f t="shared" si="6"/>
        <v>92.02</v>
      </c>
      <c r="D39" s="77">
        <f t="shared" si="7"/>
        <v>49.453525999999997</v>
      </c>
      <c r="E39" s="77">
        <f t="shared" si="8"/>
        <v>7.2644629999999992</v>
      </c>
      <c r="F39" s="77">
        <f t="shared" si="9"/>
        <v>23.099256</v>
      </c>
      <c r="G39" s="77">
        <f t="shared" si="5"/>
        <v>0.45838000000000001</v>
      </c>
      <c r="H39" s="77">
        <f t="shared" si="5"/>
        <v>1.2555999999999998</v>
      </c>
      <c r="I39" s="77">
        <f t="shared" si="5"/>
        <v>8.5139999999999993E-2</v>
      </c>
      <c r="J39" s="77">
        <f t="shared" si="5"/>
        <v>4.7299999999999998E-3</v>
      </c>
      <c r="K39" s="77">
        <f t="shared" si="5"/>
        <v>4.7299999999999998E-3</v>
      </c>
      <c r="L39" s="77">
        <f t="shared" si="5"/>
        <v>0.27863999999999994</v>
      </c>
      <c r="M39" s="77">
        <f t="shared" si="5"/>
        <v>0.18146000000000001</v>
      </c>
      <c r="N39" s="77">
        <f t="shared" si="5"/>
        <v>1092.1999999999998</v>
      </c>
      <c r="O39" s="77">
        <f t="shared" si="5"/>
        <v>231.34</v>
      </c>
      <c r="P39" s="77">
        <f t="shared" si="5"/>
        <v>0</v>
      </c>
      <c r="Q39" s="77">
        <f t="shared" si="10"/>
        <v>119.32499999999999</v>
      </c>
      <c r="R39" s="77">
        <f t="shared" si="11"/>
        <v>0</v>
      </c>
      <c r="S39" s="77">
        <f t="shared" si="11"/>
        <v>0.16339999999999999</v>
      </c>
      <c r="T39" s="77">
        <f t="shared" si="11"/>
        <v>0</v>
      </c>
      <c r="U39" s="77">
        <f t="shared" si="11"/>
        <v>0</v>
      </c>
      <c r="AB39" s="59"/>
      <c r="AC39" s="59"/>
      <c r="AD39" s="59"/>
      <c r="AE39" s="59"/>
      <c r="AF39" s="59"/>
      <c r="AG39" s="59"/>
      <c r="AH39" s="59"/>
      <c r="AI39" s="59"/>
    </row>
    <row r="40" spans="1:35" s="72" customFormat="1" x14ac:dyDescent="0.25">
      <c r="A40" s="13" t="str">
        <f>L8</f>
        <v>CYY Heolgwyddil 1</v>
      </c>
      <c r="B40" s="15">
        <v>50</v>
      </c>
      <c r="C40" s="77">
        <f t="shared" si="6"/>
        <v>92.02</v>
      </c>
      <c r="D40" s="77">
        <f t="shared" si="7"/>
        <v>49.453525999999997</v>
      </c>
      <c r="E40" s="77">
        <f t="shared" si="8"/>
        <v>7.2644629999999992</v>
      </c>
      <c r="F40" s="77">
        <f t="shared" si="9"/>
        <v>23.099256</v>
      </c>
      <c r="G40" s="77">
        <f t="shared" si="5"/>
        <v>0.45838000000000001</v>
      </c>
      <c r="H40" s="77">
        <f t="shared" si="5"/>
        <v>1.2555999999999998</v>
      </c>
      <c r="I40" s="77">
        <f t="shared" si="5"/>
        <v>8.5139999999999993E-2</v>
      </c>
      <c r="J40" s="77">
        <f t="shared" si="5"/>
        <v>4.7299999999999998E-3</v>
      </c>
      <c r="K40" s="77">
        <f t="shared" si="5"/>
        <v>4.7299999999999998E-3</v>
      </c>
      <c r="L40" s="77">
        <f t="shared" si="5"/>
        <v>0.27863999999999994</v>
      </c>
      <c r="M40" s="77">
        <f t="shared" si="5"/>
        <v>0.18146000000000001</v>
      </c>
      <c r="N40" s="77">
        <f t="shared" si="5"/>
        <v>1092.1999999999998</v>
      </c>
      <c r="O40" s="77">
        <f t="shared" si="5"/>
        <v>231.34</v>
      </c>
      <c r="P40" s="77">
        <f t="shared" si="5"/>
        <v>0</v>
      </c>
      <c r="Q40" s="77">
        <f t="shared" si="10"/>
        <v>119.32499999999999</v>
      </c>
      <c r="R40" s="77">
        <f t="shared" si="11"/>
        <v>0</v>
      </c>
      <c r="S40" s="77">
        <f t="shared" si="11"/>
        <v>0.16339999999999999</v>
      </c>
      <c r="T40" s="77">
        <f t="shared" si="11"/>
        <v>0</v>
      </c>
      <c r="U40" s="77">
        <f t="shared" si="11"/>
        <v>0</v>
      </c>
      <c r="AB40" s="59"/>
      <c r="AC40" s="59"/>
      <c r="AD40" s="59"/>
      <c r="AE40" s="59"/>
      <c r="AF40" s="59"/>
      <c r="AG40" s="59"/>
      <c r="AH40" s="59"/>
      <c r="AI40" s="59"/>
    </row>
    <row r="41" spans="1:35" s="72" customFormat="1" x14ac:dyDescent="0.25">
      <c r="A41" s="13" t="str">
        <f>M8</f>
        <v>CYY Heolgwyddil 2</v>
      </c>
      <c r="B41" s="15">
        <v>60</v>
      </c>
      <c r="C41" s="77">
        <f t="shared" si="6"/>
        <v>110.42400000000001</v>
      </c>
      <c r="D41" s="77">
        <f t="shared" si="7"/>
        <v>59.344231199999989</v>
      </c>
      <c r="E41" s="77">
        <f t="shared" si="8"/>
        <v>8.7173555999999994</v>
      </c>
      <c r="F41" s="77">
        <f t="shared" si="9"/>
        <v>27.719107199999996</v>
      </c>
      <c r="G41" s="77">
        <f t="shared" si="5"/>
        <v>0.55005599999999999</v>
      </c>
      <c r="H41" s="77">
        <f t="shared" si="5"/>
        <v>1.5067199999999996</v>
      </c>
      <c r="I41" s="77">
        <f t="shared" si="5"/>
        <v>0.10216799999999999</v>
      </c>
      <c r="J41" s="77">
        <f t="shared" si="5"/>
        <v>5.6759999999999996E-3</v>
      </c>
      <c r="K41" s="77">
        <f t="shared" si="5"/>
        <v>5.6759999999999996E-3</v>
      </c>
      <c r="L41" s="77">
        <f t="shared" si="5"/>
        <v>0.33436799999999994</v>
      </c>
      <c r="M41" s="77">
        <f t="shared" si="5"/>
        <v>0.217752</v>
      </c>
      <c r="N41" s="77">
        <f t="shared" si="5"/>
        <v>1310.6399999999999</v>
      </c>
      <c r="O41" s="77">
        <f t="shared" si="5"/>
        <v>277.608</v>
      </c>
      <c r="P41" s="77">
        <f t="shared" si="5"/>
        <v>0</v>
      </c>
      <c r="Q41" s="77">
        <f t="shared" si="10"/>
        <v>143.19</v>
      </c>
      <c r="R41" s="77">
        <f t="shared" si="11"/>
        <v>0</v>
      </c>
      <c r="S41" s="77">
        <f t="shared" si="11"/>
        <v>0.19607999999999998</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Crug Farm 8295</v>
      </c>
      <c r="C57" s="8" t="str">
        <f t="shared" ref="C57:U57" si="13">D8</f>
        <v>Crug Farm 1594</v>
      </c>
      <c r="D57" s="8" t="str">
        <f t="shared" si="13"/>
        <v>Crug Farm 2312</v>
      </c>
      <c r="E57" s="8" t="str">
        <f t="shared" si="13"/>
        <v>Crug Farm 3498</v>
      </c>
      <c r="F57" s="8" t="str">
        <f t="shared" si="13"/>
        <v>Crug Farm 4526</v>
      </c>
      <c r="G57" s="8" t="str">
        <f t="shared" si="13"/>
        <v>Crug Farm 5412</v>
      </c>
      <c r="H57" s="8" t="str">
        <f t="shared" si="13"/>
        <v>Crug Farm 5994</v>
      </c>
      <c r="I57" s="8" t="str">
        <f t="shared" si="13"/>
        <v>Crug Farm 7025</v>
      </c>
      <c r="J57" s="8" t="str">
        <f t="shared" si="13"/>
        <v>Hafod 2675</v>
      </c>
      <c r="K57" s="8" t="str">
        <f t="shared" si="13"/>
        <v>CYY Heolgwyddil 1</v>
      </c>
      <c r="L57" s="8" t="str">
        <f t="shared" si="13"/>
        <v>CYY Heolgwyddil 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"&amp;(VLOOKUP(C14,Table245811[],6,FALSE))</f>
        <v>Medium/Clay I Arable</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Arable</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Arable</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111" t="s">
        <v>132</v>
      </c>
      <c r="B59" s="76">
        <f>VLOOKUP(C$14,Table245811[],5,FALSE)</f>
        <v>6.7</v>
      </c>
      <c r="C59" s="76">
        <f>VLOOKUP(D$14,Table245811[],5,FALSE)</f>
        <v>6.2</v>
      </c>
      <c r="D59" s="76">
        <f>VLOOKUP(E$14,Table245811[],5,FALSE)</f>
        <v>6.2</v>
      </c>
      <c r="E59" s="76">
        <f>VLOOKUP(F$14,Table245811[],5,FALSE)</f>
        <v>6.2</v>
      </c>
      <c r="F59" s="76">
        <f>VLOOKUP(G$14,Table245811[],5,FALSE)</f>
        <v>6.7</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6.7</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
      <c r="A60" s="111" t="s">
        <v>4</v>
      </c>
      <c r="B60" s="76">
        <f>C10</f>
        <v>7</v>
      </c>
      <c r="C60" s="76">
        <f t="shared" ref="C60:U60" si="14">D10</f>
        <v>6.3</v>
      </c>
      <c r="D60" s="76">
        <f t="shared" si="14"/>
        <v>6.8</v>
      </c>
      <c r="E60" s="76">
        <f t="shared" si="14"/>
        <v>7</v>
      </c>
      <c r="F60" s="76">
        <f t="shared" si="14"/>
        <v>6.6</v>
      </c>
      <c r="G60" s="76">
        <f t="shared" si="14"/>
        <v>6.7</v>
      </c>
      <c r="H60" s="76">
        <f t="shared" si="14"/>
        <v>6.1</v>
      </c>
      <c r="I60" s="76">
        <f t="shared" si="14"/>
        <v>6.3</v>
      </c>
      <c r="J60" s="76">
        <f t="shared" si="14"/>
        <v>6</v>
      </c>
      <c r="K60" s="76">
        <f t="shared" si="14"/>
        <v>6.3</v>
      </c>
      <c r="L60" s="76">
        <f t="shared" si="14"/>
        <v>6.3</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6</v>
      </c>
      <c r="D61" s="76">
        <f t="shared" si="15"/>
        <v>6</v>
      </c>
      <c r="E61" s="76">
        <f t="shared" si="15"/>
        <v>6</v>
      </c>
      <c r="F61" s="76">
        <f t="shared" si="15"/>
        <v>8</v>
      </c>
      <c r="G61" s="76">
        <f t="shared" si="15"/>
        <v>6</v>
      </c>
      <c r="H61" s="76">
        <f t="shared" si="15"/>
        <v>6</v>
      </c>
      <c r="I61" s="76">
        <f t="shared" si="15"/>
        <v>6</v>
      </c>
      <c r="J61" s="76">
        <f t="shared" si="15"/>
        <v>6</v>
      </c>
      <c r="K61" s="76">
        <f t="shared" si="15"/>
        <v>6</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55</v>
      </c>
      <c r="C62" s="77">
        <f>B32</f>
        <v>60</v>
      </c>
      <c r="D62" s="77">
        <f>B33</f>
        <v>60</v>
      </c>
      <c r="E62" s="77">
        <f>B34</f>
        <v>60</v>
      </c>
      <c r="F62" s="77">
        <f>B35</f>
        <v>60</v>
      </c>
      <c r="G62" s="77">
        <f>B36</f>
        <v>60</v>
      </c>
      <c r="H62" s="77">
        <f>B37</f>
        <v>50</v>
      </c>
      <c r="I62" s="77">
        <f>B38</f>
        <v>60</v>
      </c>
      <c r="J62" s="77">
        <f>B39</f>
        <v>50</v>
      </c>
      <c r="K62" s="77">
        <f>B40</f>
        <v>50</v>
      </c>
      <c r="L62" s="77">
        <f>B41</f>
        <v>60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-2.3999999999999986</v>
      </c>
      <c r="C64" s="77">
        <f t="shared" ref="C64:U64" si="17">(C59-C60)*C61</f>
        <v>-0.59999999999999787</v>
      </c>
      <c r="D64" s="77">
        <f t="shared" si="17"/>
        <v>-3.5999999999999979</v>
      </c>
      <c r="E64" s="77">
        <f t="shared" si="17"/>
        <v>-4.7999999999999989</v>
      </c>
      <c r="F64" s="77">
        <f t="shared" si="17"/>
        <v>0.80000000000000426</v>
      </c>
      <c r="G64" s="77">
        <f t="shared" si="17"/>
        <v>-3</v>
      </c>
      <c r="H64" s="77">
        <f t="shared" si="17"/>
        <v>0.6000000000000032</v>
      </c>
      <c r="I64" s="77">
        <f t="shared" si="17"/>
        <v>-0.59999999999999787</v>
      </c>
      <c r="J64" s="77">
        <f t="shared" si="17"/>
        <v>1.2000000000000011</v>
      </c>
      <c r="K64" s="77">
        <f t="shared" si="17"/>
        <v>-0.59999999999999787</v>
      </c>
      <c r="L64" s="77">
        <f t="shared" si="17"/>
        <v>3.2000000000000028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2.3999999999999986</v>
      </c>
      <c r="C65" s="77">
        <f t="shared" ref="C65:U65" si="18">C63-C64</f>
        <v>0.59999999999999787</v>
      </c>
      <c r="D65" s="77">
        <f t="shared" si="18"/>
        <v>3.5999999999999979</v>
      </c>
      <c r="E65" s="77">
        <f t="shared" si="18"/>
        <v>4.7999999999999989</v>
      </c>
      <c r="F65" s="77">
        <f t="shared" si="18"/>
        <v>-0.80000000000000426</v>
      </c>
      <c r="G65" s="77">
        <f t="shared" si="18"/>
        <v>3</v>
      </c>
      <c r="H65" s="77">
        <f t="shared" si="18"/>
        <v>-0.6000000000000032</v>
      </c>
      <c r="I65" s="77">
        <f t="shared" si="18"/>
        <v>0.59999999999999787</v>
      </c>
      <c r="J65" s="77">
        <f t="shared" si="18"/>
        <v>-1.2000000000000011</v>
      </c>
      <c r="K65" s="77">
        <f t="shared" si="18"/>
        <v>0.59999999999999787</v>
      </c>
      <c r="L65" s="77">
        <f t="shared" si="18"/>
        <v>-3.2000000000000028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UNDER</v>
      </c>
      <c r="G66" s="78" t="str">
        <f t="shared" si="19"/>
        <v>OVER</v>
      </c>
      <c r="H66" s="78" t="str">
        <f t="shared" si="19"/>
        <v>UNDER</v>
      </c>
      <c r="I66" s="78" t="str">
        <f t="shared" si="19"/>
        <v>OVER</v>
      </c>
      <c r="J66" s="78" t="str">
        <f t="shared" si="19"/>
        <v>UNDER</v>
      </c>
      <c r="K66" s="78" t="str">
        <f t="shared" si="19"/>
        <v>OVER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E21" sqref="E2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'Volac Sensient Felinfach'!C1:D1</f>
        <v>PAN-024720</v>
      </c>
      <c r="D1" s="141"/>
      <c r="E1" s="93" t="s">
        <v>45</v>
      </c>
      <c r="F1" s="39">
        <f>'Volac Sensient Felinfach'!F1</f>
        <v>49.2</v>
      </c>
      <c r="G1" s="123" t="s">
        <v>43</v>
      </c>
      <c r="H1" s="124"/>
      <c r="I1" s="118">
        <v>6.6</v>
      </c>
      <c r="J1" s="127" t="s">
        <v>153</v>
      </c>
      <c r="K1" s="127"/>
      <c r="L1" s="97">
        <v>28.6</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'Volac Sensient Felinfach'!C2:D2</f>
        <v>EPR/AB3891CX</v>
      </c>
      <c r="D2" s="143"/>
      <c r="E2" s="93" t="s">
        <v>109</v>
      </c>
      <c r="F2" s="96" t="s">
        <v>173</v>
      </c>
      <c r="G2" s="125" t="s">
        <v>110</v>
      </c>
      <c r="H2" s="126"/>
      <c r="I2" s="118"/>
      <c r="J2" s="127" t="s">
        <v>158</v>
      </c>
      <c r="K2" s="127"/>
      <c r="L2" s="97">
        <v>1.53</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'Volac Sensient Felinfach'!C3:D3</f>
        <v>Mr Daniel James &amp; Mrs Carys James</v>
      </c>
      <c r="D3" s="143"/>
      <c r="E3" s="93" t="s">
        <v>108</v>
      </c>
      <c r="F3" s="31" t="s">
        <v>104</v>
      </c>
      <c r="G3" s="127" t="s">
        <v>159</v>
      </c>
      <c r="H3" s="127"/>
      <c r="I3" s="118"/>
      <c r="J3" s="123" t="s">
        <v>154</v>
      </c>
      <c r="K3" s="124"/>
      <c r="L3" s="97">
        <f>(L1/(L2*10000))*100</f>
        <v>0.1869281045751634</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'Volac Sensient Felinfach'!C4:D4</f>
        <v>Hafod Farm, Ferwig, Cardigan, Ceredigion, SA43 1PU</v>
      </c>
      <c r="D4" s="141"/>
      <c r="E4" s="94" t="s">
        <v>1</v>
      </c>
      <c r="F4" s="96" t="s">
        <v>168</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'Volac Sensient Felinfach'!C5:D5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'Volac Sensient Felinfach'!C8</f>
        <v>Crug Farm 8295</v>
      </c>
      <c r="D8" s="60" t="str">
        <f>'Volac Sensient Felinfach'!D8</f>
        <v>Crug Farm 1594</v>
      </c>
      <c r="E8" s="60" t="str">
        <f>'Volac Sensient Felinfach'!E8</f>
        <v>Crug Farm 2312</v>
      </c>
      <c r="F8" s="60" t="str">
        <f>'Volac Sensient Felinfach'!F8</f>
        <v>Crug Farm 3498</v>
      </c>
      <c r="G8" s="60" t="str">
        <f>'Volac Sensient Felinfach'!G8</f>
        <v>Crug Farm 4526</v>
      </c>
      <c r="H8" s="60" t="str">
        <f>'Volac Sensient Felinfach'!H8</f>
        <v>Crug Farm 5412</v>
      </c>
      <c r="I8" s="60" t="str">
        <f>'Volac Sensient Felinfach'!I8</f>
        <v>Crug Farm 5994</v>
      </c>
      <c r="J8" s="60" t="str">
        <f>'Volac Sensient Felinfach'!J8</f>
        <v>Crug Farm 7025</v>
      </c>
      <c r="K8" s="60" t="str">
        <f>'Volac Sensient Felinfach'!K8</f>
        <v>Hafod 2675</v>
      </c>
      <c r="L8" s="60" t="str">
        <f>'Volac Sensient Felinfach'!L8</f>
        <v>CYY Heolgwyddil 1</v>
      </c>
      <c r="M8" s="60" t="str">
        <f>'Volac Sensient Felinfach'!M8</f>
        <v>CYY Heolgwyddil 2</v>
      </c>
      <c r="N8" s="60">
        <f>'Volac Sensient Felinfach'!N8</f>
        <v>0</v>
      </c>
      <c r="O8" s="60">
        <f>'Volac Sensient Felinfach'!O8</f>
        <v>0</v>
      </c>
      <c r="P8" s="60">
        <f>'Volac Sensient Felinfach'!P8</f>
        <v>0</v>
      </c>
      <c r="Q8" s="60">
        <f>'Volac Sensient Felinfach'!Q8</f>
        <v>0</v>
      </c>
      <c r="R8" s="60">
        <f>'Volac Sensient Felinfach'!R8</f>
        <v>0</v>
      </c>
      <c r="S8" s="60">
        <f>'Volac Sensient Felinfach'!S8</f>
        <v>0</v>
      </c>
      <c r="T8" s="60">
        <f>'Volac Sensient Felinfach'!T8</f>
        <v>0</v>
      </c>
      <c r="U8" s="60">
        <f>'Volac Sensient Felinfach'!U8</f>
        <v>0</v>
      </c>
      <c r="V8" s="60">
        <f>'Volac Sensient Felinfach'!V8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f>'Volac Sensient Felinfach'!C9</f>
        <v>1</v>
      </c>
      <c r="D9" s="60" t="str">
        <f>'Volac Sensient Felinfach'!D9</f>
        <v>Low</v>
      </c>
      <c r="E9" s="60" t="str">
        <f>'Volac Sensient Felinfach'!E9</f>
        <v>Low</v>
      </c>
      <c r="F9" s="60" t="str">
        <f>'Volac Sensient Felinfach'!F9</f>
        <v>Low</v>
      </c>
      <c r="G9" s="60">
        <f>'Volac Sensient Felinfach'!G9</f>
        <v>1</v>
      </c>
      <c r="H9" s="60" t="str">
        <f>'Volac Sensient Felinfach'!H9</f>
        <v>Low</v>
      </c>
      <c r="I9" s="60" t="str">
        <f>'Volac Sensient Felinfach'!I9</f>
        <v>Moderate</v>
      </c>
      <c r="J9" s="60" t="str">
        <f>'Volac Sensient Felinfach'!J9</f>
        <v>Low</v>
      </c>
      <c r="K9" s="60" t="str">
        <f>'Volac Sensient Felinfach'!K9</f>
        <v>Moderate</v>
      </c>
      <c r="L9" s="60" t="str">
        <f>'Volac Sensient Felinfach'!L9</f>
        <v>Moderate</v>
      </c>
      <c r="M9" s="60">
        <f>'Volac Sensient Felinfach'!M9</f>
        <v>1</v>
      </c>
      <c r="N9" s="60">
        <f>'Volac Sensient Felinfach'!N9</f>
        <v>0</v>
      </c>
      <c r="O9" s="60">
        <f>'Volac Sensient Felinfach'!O9</f>
        <v>0</v>
      </c>
      <c r="P9" s="60">
        <f>'Volac Sensient Felinfach'!P9</f>
        <v>0</v>
      </c>
      <c r="Q9" s="60">
        <f>'Volac Sensient Felinfach'!Q9</f>
        <v>0</v>
      </c>
      <c r="R9" s="60">
        <f>'Volac Sensient Felinfach'!R9</f>
        <v>0</v>
      </c>
      <c r="S9" s="60">
        <f>'Volac Sensient Felinfach'!S9</f>
        <v>0</v>
      </c>
      <c r="T9" s="60">
        <f>'Volac Sensient Felinfach'!T9</f>
        <v>0</v>
      </c>
      <c r="U9" s="60">
        <f>'Volac Sensient Felinfach'!U9</f>
        <v>0</v>
      </c>
      <c r="V9" s="60">
        <f>'Volac Sensient Felinfach'!V9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'Volac Sensient Felinfach'!C10</f>
        <v>7</v>
      </c>
      <c r="D10" s="60">
        <f>'Volac Sensient Felinfach'!D10</f>
        <v>6.3</v>
      </c>
      <c r="E10" s="60">
        <f>'Volac Sensient Felinfach'!E10</f>
        <v>6.8</v>
      </c>
      <c r="F10" s="60">
        <f>'Volac Sensient Felinfach'!F10</f>
        <v>7</v>
      </c>
      <c r="G10" s="60">
        <f>'Volac Sensient Felinfach'!G10</f>
        <v>6.6</v>
      </c>
      <c r="H10" s="60">
        <f>'Volac Sensient Felinfach'!H10</f>
        <v>6.7</v>
      </c>
      <c r="I10" s="60">
        <f>'Volac Sensient Felinfach'!I10</f>
        <v>6.1</v>
      </c>
      <c r="J10" s="60">
        <f>'Volac Sensient Felinfach'!J10</f>
        <v>6.3</v>
      </c>
      <c r="K10" s="60">
        <f>'Volac Sensient Felinfach'!K10</f>
        <v>6</v>
      </c>
      <c r="L10" s="60">
        <f>'Volac Sensient Felinfach'!L10</f>
        <v>6.3</v>
      </c>
      <c r="M10" s="60">
        <f>'Volac Sensient Felinfach'!M10</f>
        <v>6.3</v>
      </c>
      <c r="N10" s="60">
        <f>'Volac Sensient Felinfach'!N10</f>
        <v>0</v>
      </c>
      <c r="O10" s="60">
        <f>'Volac Sensient Felinfach'!O10</f>
        <v>0</v>
      </c>
      <c r="P10" s="60">
        <f>'Volac Sensient Felinfach'!P10</f>
        <v>0</v>
      </c>
      <c r="Q10" s="60">
        <f>'Volac Sensient Felinfach'!Q10</f>
        <v>0</v>
      </c>
      <c r="R10" s="60">
        <f>'Volac Sensient Felinfach'!R10</f>
        <v>0</v>
      </c>
      <c r="S10" s="60">
        <f>'Volac Sensient Felinfach'!S10</f>
        <v>0</v>
      </c>
      <c r="T10" s="60">
        <f>'Volac Sensient Felinfach'!T10</f>
        <v>0</v>
      </c>
      <c r="U10" s="60">
        <f>'Volac Sensient Felinfach'!U10</f>
        <v>0</v>
      </c>
      <c r="V10" s="60">
        <f>'Volac Sensient Felinfach'!V10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'Volac Sensient Felinfach'!C11</f>
        <v>2</v>
      </c>
      <c r="D11" s="60">
        <f>'Volac Sensient Felinfach'!D11</f>
        <v>2</v>
      </c>
      <c r="E11" s="60">
        <f>'Volac Sensient Felinfach'!E11</f>
        <v>2</v>
      </c>
      <c r="F11" s="60">
        <f>'Volac Sensient Felinfach'!F11</f>
        <v>2</v>
      </c>
      <c r="G11" s="60">
        <f>'Volac Sensient Felinfach'!G11</f>
        <v>1</v>
      </c>
      <c r="H11" s="60">
        <f>'Volac Sensient Felinfach'!H11</f>
        <v>2</v>
      </c>
      <c r="I11" s="60">
        <f>'Volac Sensient Felinfach'!I11</f>
        <v>1</v>
      </c>
      <c r="J11" s="60">
        <f>'Volac Sensient Felinfach'!J11</f>
        <v>1</v>
      </c>
      <c r="K11" s="60">
        <f>'Volac Sensient Felinfach'!K11</f>
        <v>2</v>
      </c>
      <c r="L11" s="60">
        <f>'Volac Sensient Felinfach'!L11</f>
        <v>2</v>
      </c>
      <c r="M11" s="60">
        <f>'Volac Sensient Felinfach'!M11</f>
        <v>2</v>
      </c>
      <c r="N11" s="60">
        <f>'Volac Sensient Felinfach'!N11</f>
        <v>0</v>
      </c>
      <c r="O11" s="60">
        <f>'Volac Sensient Felinfach'!O11</f>
        <v>0</v>
      </c>
      <c r="P11" s="60">
        <f>'Volac Sensient Felinfach'!P11</f>
        <v>0</v>
      </c>
      <c r="Q11" s="60">
        <f>'Volac Sensient Felinfach'!Q11</f>
        <v>0</v>
      </c>
      <c r="R11" s="60">
        <f>'Volac Sensient Felinfach'!R11</f>
        <v>0</v>
      </c>
      <c r="S11" s="60">
        <f>'Volac Sensient Felinfach'!S11</f>
        <v>0</v>
      </c>
      <c r="T11" s="60">
        <f>'Volac Sensient Felinfach'!T11</f>
        <v>0</v>
      </c>
      <c r="U11" s="60">
        <f>'Volac Sensient Felinfach'!U11</f>
        <v>0</v>
      </c>
      <c r="V11" s="60">
        <f>'Volac Sensient Felinfach'!V11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'Volac Sensient Felinfach'!C12</f>
        <v>3</v>
      </c>
      <c r="D12" s="60">
        <f>'Volac Sensient Felinfach'!D12</f>
        <v>3</v>
      </c>
      <c r="E12" s="60">
        <f>'Volac Sensient Felinfach'!E12</f>
        <v>3</v>
      </c>
      <c r="F12" s="60">
        <f>'Volac Sensient Felinfach'!F12</f>
        <v>3</v>
      </c>
      <c r="G12" s="60">
        <f>'Volac Sensient Felinfach'!G12</f>
        <v>2</v>
      </c>
      <c r="H12" s="60">
        <f>'Volac Sensient Felinfach'!H12</f>
        <v>2</v>
      </c>
      <c r="I12" s="60">
        <f>'Volac Sensient Felinfach'!I12</f>
        <v>2</v>
      </c>
      <c r="J12" s="60">
        <f>'Volac Sensient Felinfach'!J12</f>
        <v>1</v>
      </c>
      <c r="K12" s="60">
        <f>'Volac Sensient Felinfach'!K12</f>
        <v>2</v>
      </c>
      <c r="L12" s="60">
        <f>'Volac Sensient Felinfach'!L12</f>
        <v>1</v>
      </c>
      <c r="M12" s="60">
        <f>'Volac Sensient Felinfach'!M12</f>
        <v>1</v>
      </c>
      <c r="N12" s="60">
        <f>'Volac Sensient Felinfach'!N12</f>
        <v>0</v>
      </c>
      <c r="O12" s="60">
        <f>'Volac Sensient Felinfach'!O12</f>
        <v>0</v>
      </c>
      <c r="P12" s="60">
        <f>'Volac Sensient Felinfach'!P12</f>
        <v>0</v>
      </c>
      <c r="Q12" s="60">
        <f>'Volac Sensient Felinfach'!Q12</f>
        <v>0</v>
      </c>
      <c r="R12" s="60">
        <f>'Volac Sensient Felinfach'!R12</f>
        <v>0</v>
      </c>
      <c r="S12" s="60">
        <f>'Volac Sensient Felinfach'!S12</f>
        <v>0</v>
      </c>
      <c r="T12" s="60">
        <f>'Volac Sensient Felinfach'!T12</f>
        <v>0</v>
      </c>
      <c r="U12" s="60">
        <f>'Volac Sensient Felinfach'!U12</f>
        <v>0</v>
      </c>
      <c r="V12" s="60">
        <f>'Volac Sensient Felinfach'!V12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'Volac Sensient Felinfach'!C13</f>
        <v>3</v>
      </c>
      <c r="D13" s="60">
        <f>'Volac Sensient Felinfach'!D13</f>
        <v>3</v>
      </c>
      <c r="E13" s="60">
        <f>'Volac Sensient Felinfach'!E13</f>
        <v>3</v>
      </c>
      <c r="F13" s="60">
        <f>'Volac Sensient Felinfach'!F13</f>
        <v>3</v>
      </c>
      <c r="G13" s="60">
        <f>'Volac Sensient Felinfach'!G13</f>
        <v>3</v>
      </c>
      <c r="H13" s="60">
        <f>'Volac Sensient Felinfach'!H13</f>
        <v>3</v>
      </c>
      <c r="I13" s="60">
        <f>'Volac Sensient Felinfach'!I13</f>
        <v>3</v>
      </c>
      <c r="J13" s="60">
        <f>'Volac Sensient Felinfach'!J13</f>
        <v>3</v>
      </c>
      <c r="K13" s="60">
        <f>'Volac Sensient Felinfach'!K13</f>
        <v>3</v>
      </c>
      <c r="L13" s="60">
        <f>'Volac Sensient Felinfach'!L13</f>
        <v>2</v>
      </c>
      <c r="M13" s="60">
        <f>'Volac Sensient Felinfach'!M13</f>
        <v>2</v>
      </c>
      <c r="N13" s="60">
        <f>'Volac Sensient Felinfach'!N13</f>
        <v>0</v>
      </c>
      <c r="O13" s="60">
        <f>'Volac Sensient Felinfach'!O13</f>
        <v>0</v>
      </c>
      <c r="P13" s="60">
        <f>'Volac Sensient Felinfach'!P13</f>
        <v>0</v>
      </c>
      <c r="Q13" s="60">
        <f>'Volac Sensient Felinfach'!Q13</f>
        <v>0</v>
      </c>
      <c r="R13" s="60">
        <f>'Volac Sensient Felinfach'!R13</f>
        <v>0</v>
      </c>
      <c r="S13" s="60">
        <f>'Volac Sensient Felinfach'!S13</f>
        <v>0</v>
      </c>
      <c r="T13" s="60">
        <f>'Volac Sensient Felinfach'!T13</f>
        <v>0</v>
      </c>
      <c r="U13" s="60">
        <f>'Volac Sensient Felinfach'!U13</f>
        <v>0</v>
      </c>
      <c r="V13" s="60">
        <f>'Volac Sensient Felinfach'!V13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'Volac Sensient Felinfach'!C14</f>
        <v>Spring wheat/barley</v>
      </c>
      <c r="D14" s="102" t="str">
        <f>'Volac Sensient Felinfach'!D14</f>
        <v xml:space="preserve">Grass Silage (25% DM) </v>
      </c>
      <c r="E14" s="102" t="str">
        <f>'Volac Sensient Felinfach'!E14</f>
        <v xml:space="preserve">Grass Silage (25% DM) </v>
      </c>
      <c r="F14" s="102" t="str">
        <f>'Volac Sensient Felinfach'!F14</f>
        <v xml:space="preserve">Grass Silage (25% DM) </v>
      </c>
      <c r="G14" s="102" t="str">
        <f>'Volac Sensient Felinfach'!G14</f>
        <v>Maize- Silage (30% DM)</v>
      </c>
      <c r="H14" s="102" t="str">
        <f>'Volac Sensient Felinfach'!H14</f>
        <v xml:space="preserve">Grass Silage (25% DM) </v>
      </c>
      <c r="I14" s="102" t="str">
        <f>'Volac Sensient Felinfach'!I14</f>
        <v xml:space="preserve">Grass Silage (25% DM) </v>
      </c>
      <c r="J14" s="102" t="str">
        <f>'Volac Sensient Felinfach'!J14</f>
        <v xml:space="preserve">Grass Silage (25% DM) </v>
      </c>
      <c r="K14" s="102" t="str">
        <f>'Volac Sensient Felinfach'!K14</f>
        <v xml:space="preserve">Grass Silage (25% DM) </v>
      </c>
      <c r="L14" s="102" t="str">
        <f>'Volac Sensient Felinfach'!L14</f>
        <v xml:space="preserve">Grass Silage (25% DM) </v>
      </c>
      <c r="M14" s="102" t="str">
        <f>'Volac Sensient Felinfach'!M14</f>
        <v>Maize- Silage (30% DM)</v>
      </c>
      <c r="N14" s="102">
        <f>'Volac Sensient Felinfach'!N14</f>
        <v>0</v>
      </c>
      <c r="O14" s="102">
        <f>'Volac Sensient Felinfach'!O14</f>
        <v>0</v>
      </c>
      <c r="P14" s="102">
        <f>'Volac Sensient Felinfach'!P14</f>
        <v>0</v>
      </c>
      <c r="Q14" s="102">
        <f>'Volac Sensient Felinfach'!Q14</f>
        <v>0</v>
      </c>
      <c r="R14" s="102">
        <f>'Volac Sensient Felinfach'!R14</f>
        <v>0</v>
      </c>
      <c r="S14" s="102">
        <f>'Volac Sensient Felinfach'!S14</f>
        <v>0</v>
      </c>
      <c r="T14" s="102">
        <f>'Volac Sensient Felinfach'!T14</f>
        <v>0</v>
      </c>
      <c r="U14" s="102">
        <f>'Volac Sensient Felinfach'!U14</f>
        <v>0</v>
      </c>
      <c r="V14" s="102">
        <f>'Volac Sensient Felinfach'!V14</f>
        <v>0</v>
      </c>
      <c r="AD14" s="30" t="s">
        <v>138</v>
      </c>
      <c r="AE14" s="30">
        <v>6</v>
      </c>
      <c r="AI14" s="53" t="s">
        <v>119</v>
      </c>
      <c r="AJ14" s="54">
        <v>0.8</v>
      </c>
      <c r="AK14" s="55">
        <v>1.7</v>
      </c>
      <c r="AL14" s="11">
        <v>12</v>
      </c>
      <c r="AM14" s="11">
        <v>6.7</v>
      </c>
      <c r="AN14" s="11" t="s">
        <v>135</v>
      </c>
    </row>
    <row r="15" spans="1:41" x14ac:dyDescent="0.2">
      <c r="A15" s="135" t="s">
        <v>9</v>
      </c>
      <c r="B15" s="135"/>
      <c r="C15" s="60">
        <f>'Volac Sensient Felinfach'!C15</f>
        <v>30</v>
      </c>
      <c r="D15" s="60">
        <f>'Volac Sensient Felinfach'!D15</f>
        <v>35</v>
      </c>
      <c r="E15" s="60">
        <f>'Volac Sensient Felinfach'!E15</f>
        <v>35</v>
      </c>
      <c r="F15" s="60">
        <f>'Volac Sensient Felinfach'!F15</f>
        <v>35</v>
      </c>
      <c r="G15" s="60">
        <f>'Volac Sensient Felinfach'!G15</f>
        <v>45</v>
      </c>
      <c r="H15" s="60">
        <f>'Volac Sensient Felinfach'!H15</f>
        <v>35</v>
      </c>
      <c r="I15" s="60">
        <f>'Volac Sensient Felinfach'!I15</f>
        <v>35</v>
      </c>
      <c r="J15" s="60">
        <f>'Volac Sensient Felinfach'!J15</f>
        <v>35</v>
      </c>
      <c r="K15" s="60">
        <f>'Volac Sensient Felinfach'!K15</f>
        <v>47</v>
      </c>
      <c r="L15" s="60">
        <f>'Volac Sensient Felinfach'!L15</f>
        <v>47</v>
      </c>
      <c r="M15" s="60">
        <f>'Volac Sensient Felinfach'!M15</f>
        <v>45</v>
      </c>
      <c r="N15" s="60">
        <f>'Volac Sensient Felinfach'!N15</f>
        <v>0</v>
      </c>
      <c r="O15" s="60">
        <f>'Volac Sensient Felinfach'!O15</f>
        <v>0</v>
      </c>
      <c r="P15" s="60">
        <f>'Volac Sensient Felinfach'!P15</f>
        <v>0</v>
      </c>
      <c r="Q15" s="60">
        <f>'Volac Sensient Felinfach'!Q15</f>
        <v>0</v>
      </c>
      <c r="R15" s="60">
        <f>'Volac Sensient Felinfach'!R15</f>
        <v>0</v>
      </c>
      <c r="S15" s="60">
        <f>'Volac Sensient Felinfach'!S15</f>
        <v>0</v>
      </c>
      <c r="T15" s="60">
        <f>'Volac Sensient Felinfach'!T15</f>
        <v>0</v>
      </c>
      <c r="U15" s="60">
        <f>'Volac Sensient Felinfach'!U15</f>
        <v>0</v>
      </c>
      <c r="V15" s="60">
        <f>'Volac Sensient Felinfach'!V15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'Volac Sensient Felinfach'!C16</f>
        <v>Medium/Clay</v>
      </c>
      <c r="D16" s="103" t="str">
        <f>'Volac Sensient Felinfach'!D16</f>
        <v>Medium/Clay</v>
      </c>
      <c r="E16" s="103" t="str">
        <f>'Volac Sensient Felinfach'!E16</f>
        <v>Medium/Clay</v>
      </c>
      <c r="F16" s="103" t="str">
        <f>'Volac Sensient Felinfach'!F16</f>
        <v>Medium/Clay</v>
      </c>
      <c r="G16" s="103" t="str">
        <f>'Volac Sensient Felinfach'!G16</f>
        <v>Medium/Clay</v>
      </c>
      <c r="H16" s="103" t="str">
        <f>'Volac Sensient Felinfach'!H16</f>
        <v>Medium/Clay</v>
      </c>
      <c r="I16" s="103" t="str">
        <f>'Volac Sensient Felinfach'!I16</f>
        <v>Medium/Clay</v>
      </c>
      <c r="J16" s="103" t="str">
        <f>'Volac Sensient Felinfach'!J16</f>
        <v>Medium/Clay</v>
      </c>
      <c r="K16" s="103" t="str">
        <f>'Volac Sensient Felinfach'!K16</f>
        <v>Medium/Clay</v>
      </c>
      <c r="L16" s="103" t="str">
        <f>'Volac Sensient Felinfach'!L16</f>
        <v>Medium/Clay</v>
      </c>
      <c r="M16" s="103" t="str">
        <f>'Volac Sensient Felinfach'!M16</f>
        <v>Medium/Clay</v>
      </c>
      <c r="N16" s="103">
        <f>'Volac Sensient Felinfach'!N16</f>
        <v>0</v>
      </c>
      <c r="O16" s="103">
        <f>'Volac Sensient Felinfach'!O16</f>
        <v>0</v>
      </c>
      <c r="P16" s="103">
        <f>'Volac Sensient Felinfach'!P16</f>
        <v>0</v>
      </c>
      <c r="Q16" s="103">
        <f>'Volac Sensient Felinfach'!Q16</f>
        <v>0</v>
      </c>
      <c r="R16" s="103">
        <f>'Volac Sensient Felinfach'!R16</f>
        <v>0</v>
      </c>
      <c r="S16" s="103">
        <f>'Volac Sensient Felinfach'!S16</f>
        <v>0</v>
      </c>
      <c r="T16" s="103">
        <f>'Volac Sensient Felinfach'!T16</f>
        <v>0</v>
      </c>
      <c r="U16" s="103">
        <f>'Volac Sensient Felinfach'!U16</f>
        <v>0</v>
      </c>
      <c r="V16" s="103">
        <f>'Volac Sensient Felinfach'!V16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255</v>
      </c>
      <c r="D17" s="28">
        <f t="shared" ref="D17:V17" si="0">(VLOOKUP(D$14,$AI2:$AK26,2,FALSE))*D$15</f>
        <v>59.5</v>
      </c>
      <c r="E17" s="28">
        <f t="shared" si="0"/>
        <v>59.5</v>
      </c>
      <c r="F17" s="28">
        <f t="shared" si="0"/>
        <v>59.5</v>
      </c>
      <c r="G17" s="28">
        <f t="shared" si="0"/>
        <v>62.999999999999993</v>
      </c>
      <c r="H17" s="28">
        <f t="shared" si="0"/>
        <v>59.5</v>
      </c>
      <c r="I17" s="28">
        <f t="shared" si="0"/>
        <v>59.5</v>
      </c>
      <c r="J17" s="28">
        <f t="shared" si="0"/>
        <v>59.5</v>
      </c>
      <c r="K17" s="28">
        <f t="shared" si="0"/>
        <v>79.899999999999991</v>
      </c>
      <c r="L17" s="28">
        <f t="shared" si="0"/>
        <v>79.899999999999991</v>
      </c>
      <c r="M17" s="28">
        <f t="shared" si="0"/>
        <v>62.999999999999993</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52.055620889999993</v>
      </c>
      <c r="D18" s="16">
        <f>$D32</f>
        <v>60.064177949999994</v>
      </c>
      <c r="E18" s="16">
        <f>$D33</f>
        <v>60.064177949999994</v>
      </c>
      <c r="F18" s="16">
        <f>$D34</f>
        <v>60.064177949999994</v>
      </c>
      <c r="G18" s="16">
        <f>$D35</f>
        <v>148.15830560999999</v>
      </c>
      <c r="H18" s="16">
        <f>$D36</f>
        <v>60.064177949999994</v>
      </c>
      <c r="I18" s="16">
        <f>$D37</f>
        <v>148.15830560999999</v>
      </c>
      <c r="J18" s="16">
        <f>$D38</f>
        <v>148.15830560999999</v>
      </c>
      <c r="K18" s="16">
        <f>$D39</f>
        <v>80.085570599999997</v>
      </c>
      <c r="L18" s="16">
        <f>$D40</f>
        <v>80.085570599999997</v>
      </c>
      <c r="M18" s="16">
        <f>$D41</f>
        <v>60.064177949999994</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-202.94437911</v>
      </c>
      <c r="D19" s="16">
        <f t="shared" ref="D19:V19" si="1">D18-D17</f>
        <v>0.56417794999999415</v>
      </c>
      <c r="E19" s="16">
        <f t="shared" si="1"/>
        <v>0.56417794999999415</v>
      </c>
      <c r="F19" s="16">
        <f t="shared" si="1"/>
        <v>0.56417794999999415</v>
      </c>
      <c r="G19" s="16">
        <f t="shared" si="1"/>
        <v>85.158305609999985</v>
      </c>
      <c r="H19" s="16">
        <f t="shared" si="1"/>
        <v>0.56417794999999415</v>
      </c>
      <c r="I19" s="16">
        <f t="shared" si="1"/>
        <v>88.658305609999985</v>
      </c>
      <c r="J19" s="16">
        <f t="shared" si="1"/>
        <v>88.658305609999985</v>
      </c>
      <c r="K19" s="16">
        <f t="shared" si="1"/>
        <v>0.18557060000000547</v>
      </c>
      <c r="L19" s="16">
        <f t="shared" si="1"/>
        <v>0.18557060000000547</v>
      </c>
      <c r="M19" s="16">
        <f t="shared" si="1"/>
        <v>-2.9358220499999987</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360</v>
      </c>
      <c r="D21" s="28">
        <f t="shared" ref="D21:V21" si="2">(VLOOKUP(D$14,$AI2:$AK26,3,FALSE))*D$15</f>
        <v>210</v>
      </c>
      <c r="E21" s="28">
        <f t="shared" si="2"/>
        <v>210</v>
      </c>
      <c r="F21" s="28">
        <f t="shared" si="2"/>
        <v>210</v>
      </c>
      <c r="G21" s="28">
        <f t="shared" si="2"/>
        <v>198.00000000000003</v>
      </c>
      <c r="H21" s="28">
        <f t="shared" si="2"/>
        <v>210</v>
      </c>
      <c r="I21" s="28">
        <f t="shared" si="2"/>
        <v>210</v>
      </c>
      <c r="J21" s="28">
        <f t="shared" si="2"/>
        <v>210</v>
      </c>
      <c r="K21" s="28">
        <f t="shared" si="2"/>
        <v>282</v>
      </c>
      <c r="L21" s="28">
        <f t="shared" si="2"/>
        <v>282</v>
      </c>
      <c r="M21" s="28">
        <f t="shared" si="2"/>
        <v>198.00000000000003</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0.276659565</v>
      </c>
      <c r="D22" s="16">
        <f>$E32</f>
        <v>0.31922257500000001</v>
      </c>
      <c r="E22" s="16">
        <f>$E33</f>
        <v>0.31922257500000001</v>
      </c>
      <c r="F22" s="16">
        <f>$E34</f>
        <v>0.31922257500000001</v>
      </c>
      <c r="G22" s="16">
        <f>$E35</f>
        <v>0.78741568500000003</v>
      </c>
      <c r="H22" s="16">
        <f>$E36</f>
        <v>0.31922257500000001</v>
      </c>
      <c r="I22" s="16">
        <f>$E37</f>
        <v>0.78741568500000003</v>
      </c>
      <c r="J22" s="16">
        <f>$E38</f>
        <v>0.78741568500000003</v>
      </c>
      <c r="K22" s="16">
        <f>$E39</f>
        <v>0.42563010000000001</v>
      </c>
      <c r="L22" s="16">
        <f>$E40</f>
        <v>0.42563010000000001</v>
      </c>
      <c r="M22" s="16">
        <f>$E41</f>
        <v>0.31922257500000001</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-359.72334043500001</v>
      </c>
      <c r="D23" s="16">
        <f t="shared" ref="D23:V23" si="3">D22-D21</f>
        <v>-209.680777425</v>
      </c>
      <c r="E23" s="16">
        <f t="shared" si="3"/>
        <v>-209.680777425</v>
      </c>
      <c r="F23" s="16">
        <f t="shared" si="3"/>
        <v>-209.680777425</v>
      </c>
      <c r="G23" s="16">
        <f t="shared" si="3"/>
        <v>-197.21258431500002</v>
      </c>
      <c r="H23" s="16">
        <f t="shared" si="3"/>
        <v>-209.680777425</v>
      </c>
      <c r="I23" s="16">
        <f t="shared" si="3"/>
        <v>-209.21258431499999</v>
      </c>
      <c r="J23" s="16">
        <f t="shared" si="3"/>
        <v>-209.21258431499999</v>
      </c>
      <c r="K23" s="16">
        <f t="shared" si="3"/>
        <v>-281.57436990000002</v>
      </c>
      <c r="L23" s="16">
        <f t="shared" si="3"/>
        <v>-281.57436990000002</v>
      </c>
      <c r="M23" s="16">
        <f t="shared" si="3"/>
        <v>-197.68077742500003</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20.3</v>
      </c>
      <c r="C28" s="15">
        <v>1.53</v>
      </c>
      <c r="D28" s="15">
        <v>0.86099999999999999</v>
      </c>
      <c r="E28" s="15">
        <v>8.6999999999999994E-3</v>
      </c>
      <c r="F28" s="15">
        <v>794</v>
      </c>
      <c r="G28" s="15">
        <v>14.1</v>
      </c>
      <c r="H28" s="15">
        <v>270</v>
      </c>
      <c r="I28" s="15">
        <v>39.9</v>
      </c>
      <c r="J28" s="15">
        <v>0.12</v>
      </c>
      <c r="K28" s="23">
        <v>0.49</v>
      </c>
      <c r="L28" s="15">
        <v>23.1</v>
      </c>
      <c r="M28" s="15">
        <v>14.9</v>
      </c>
      <c r="N28" s="15">
        <v>6230</v>
      </c>
      <c r="O28" s="15">
        <v>522000</v>
      </c>
      <c r="P28" s="15"/>
      <c r="Q28" s="15">
        <v>2550</v>
      </c>
      <c r="R28" s="15"/>
      <c r="S28" s="15">
        <v>24.9</v>
      </c>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Crug Farm 8295</v>
      </c>
      <c r="B31" s="15">
        <v>13</v>
      </c>
      <c r="C31" s="77">
        <f>IF(C$27="%w/w SAR",((C$28*10)*$B31),IF(C$27="%w/w DM",(((C$28*10)*($B$28/100))*$B31),IF(C$27="kg/t SAR",(C$28*$B31),IF(C$27="kg/t DM",((C$28*($B$28/100))*$B31),IF(C$27="mg/kg SAR",((C$28*0.001)*$B31),IF(C$27="mg/kg DM",(((C$28*0.001)*($B$28/100))*$B31),0))))))</f>
        <v>40.376700000000007</v>
      </c>
      <c r="D31" s="77">
        <f>(IF(D$27="%w/w SAR",((D$28*10)*$B31),IF(D$27="%w/w DM",(((D$28*10)*($B$28/100))*$B31),IF(D$27="kg/t SAR",(D$28*$B31),IF(D$27="kg/t DM",((D$28*($B$28/100))*$B31),IF(D$27="mg/kg SAR",((D$28*0.001)*$B31),IF(D$27="mg/kg DM",(((D$28*0.001)*($B$28/100))*$B31),"0")))))))*2.291</f>
        <v>52.055620889999993</v>
      </c>
      <c r="E31" s="77">
        <f>(IF(E$27="%w/w SAR",((E$28*10)*$B31),IF(E$27="%w/w DM",(((E$28*10)*($B$28/100))*$B31),IF(E$27="kg/t SAR",(E$28*$B31),IF(E$27="kg/t DM",((E$28*($B$28/100))*$B31),IF(E$27="mg/kg SAR",((E$28*0.001)*$B31),IF(E$27="mg/kg DM",(((E$28*0.001)*($B$28/100))*$B31),"0")))))))*1.205</f>
        <v>0.276659565</v>
      </c>
      <c r="F31" s="77">
        <f>(IF(F$27="%w/w SAR",((F$28*10)*$B31),IF(F$27="%w/w DM",(((F$28*10)*($B$28/100))*$B31),IF(F$27="kg/t SAR",(F$28*$B31),IF(F$27="kg/t DM",((F$28*($B$28/100))*$B31),IF(F$27="mg/kg SAR",((F$28*0.001)*$B31),IF(F$27="mg/kg DM",(((F$28*0.001)*($B$28/100))*$B31),"0")))))))*1.658</f>
        <v>3.4741168280000001</v>
      </c>
      <c r="G31" s="77">
        <f t="shared" ref="G31:P46" si="5">IF(G$27="%w/w SAR",((G$28*10)*$B31),IF(G$27="%w/w DM",(((G$28*10)*($B$28/100))*$B31),IF(G$27="kg/t SAR",(G$28*$B31),IF(G$27="kg/t DM",((G$28*($B$28/100))*$B31),IF(G$27="mg/kg SAR",((G$28*0.001)*$B31),IF(G$27="mg/kg DM",(((G$28*0.001)*($B$28/100))*$B31),0))))))</f>
        <v>3.7209899999999997E-2</v>
      </c>
      <c r="H31" s="77">
        <f t="shared" si="5"/>
        <v>0.71253000000000011</v>
      </c>
      <c r="I31" s="77">
        <f t="shared" si="5"/>
        <v>0.10529609999999999</v>
      </c>
      <c r="J31" s="77">
        <f t="shared" si="5"/>
        <v>3.1668000000000006E-4</v>
      </c>
      <c r="K31" s="77">
        <f t="shared" si="5"/>
        <v>1.2931100000000001E-3</v>
      </c>
      <c r="L31" s="77">
        <f t="shared" si="5"/>
        <v>6.0960900000000005E-2</v>
      </c>
      <c r="M31" s="77">
        <f t="shared" si="5"/>
        <v>3.9321100000000005E-2</v>
      </c>
      <c r="N31" s="77">
        <f t="shared" si="5"/>
        <v>16.44097</v>
      </c>
      <c r="O31" s="77">
        <f t="shared" si="5"/>
        <v>1377.558</v>
      </c>
      <c r="P31" s="77">
        <f t="shared" si="5"/>
        <v>0</v>
      </c>
      <c r="Q31" s="77">
        <f>(IF(Q$27="%w/w SAR",((Q$28*10)*$B31),IF(Q$27="%w/w DM",(((Q$28*10)*($B$28/100))*$B31),IF(Q$27="kg/t SAR",(Q$28*$B31),IF(Q$27="kg/t DM",((Q$28*($B$28/100))*$B31),IF(Q$27="mg/kg SAR",((Q$28*0.001)*$B31),IF(Q$27="mg/kg DM",(((Q$28*0.001)*($B$28/100))*$B31),0)))))))*2.5</f>
        <v>16.823625000000003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6.5711099999999995E-2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Crug Farm 1594</v>
      </c>
      <c r="B32" s="15">
        <v>15</v>
      </c>
      <c r="C32" s="77">
        <f t="shared" ref="C32:C50" si="6">IF(C$27="%w/w SAR",((C$28*10)*$B32),IF(C$27="%w/w DM",(((C$28*10)*($B$28/100))*$B32),IF(C$27="kg/t SAR",(C$28*$B32),IF(C$27="kg/t DM",((C$28*($B$28/100))*$B32),IF(C$27="mg/kg SAR",((C$28*0.001)*$B32),IF(C$27="mg/kg DM",(((C$28*0.001)*($B$28/100))*$B32),0))))))</f>
        <v>46.58850000000001</v>
      </c>
      <c r="D32" s="77">
        <f t="shared" ref="D32:D50" si="7">(IF(D$27="%w/w SAR",((D$28*10)*$B32),IF(D$27="%w/w DM",(((D$28*10)*($B$28/100))*$B32),IF(D$27="kg/t SAR",(D$28*$B32),IF(D$27="kg/t DM",((D$28*($B$28/100))*$B32),IF(D$27="mg/kg SAR",((D$28*0.001)*$B32),IF(D$27="mg/kg DM",(((D$28*0.001)*($B$28/100))*$B32),"0")))))))*2.291</f>
        <v>60.064177949999994</v>
      </c>
      <c r="E32" s="77">
        <f t="shared" ref="E32:E50" si="8">(IF(E$27="%w/w SAR",((E$28*10)*$B32),IF(E$27="%w/w DM",(((E$28*10)*($B$28/100))*$B32),IF(E$27="kg/t SAR",(E$28*$B32),IF(E$27="kg/t DM",((E$28*($B$28/100))*$B32),IF(E$27="mg/kg SAR",((E$28*0.001)*$B32),IF(E$27="mg/kg DM",(((E$28*0.001)*($B$28/100))*$B32),"0")))))))*1.205</f>
        <v>0.31922257500000001</v>
      </c>
      <c r="F32" s="77">
        <f t="shared" ref="F32:F50" si="9">(IF(F$27="%w/w SAR",((F$28*10)*$B32),IF(F$27="%w/w DM",(((F$28*10)*($B$28/100))*$B32),IF(F$27="kg/t SAR",(F$28*$B32),IF(F$27="kg/t DM",((F$28*($B$28/100))*$B32),IF(F$27="mg/kg SAR",((F$28*0.001)*$B32),IF(F$27="mg/kg DM",(((F$28*0.001)*($B$28/100))*$B32),"0")))))))*1.658</f>
        <v>4.0085963400000004</v>
      </c>
      <c r="G32" s="77">
        <f t="shared" si="5"/>
        <v>4.29345E-2</v>
      </c>
      <c r="H32" s="77">
        <f t="shared" si="5"/>
        <v>0.82215000000000005</v>
      </c>
      <c r="I32" s="77">
        <f t="shared" si="5"/>
        <v>0.12149549999999999</v>
      </c>
      <c r="J32" s="77">
        <f t="shared" si="5"/>
        <v>3.6540000000000005E-4</v>
      </c>
      <c r="K32" s="77">
        <f t="shared" si="5"/>
        <v>1.4920500000000002E-3</v>
      </c>
      <c r="L32" s="77">
        <f t="shared" si="5"/>
        <v>7.0339499999999999E-2</v>
      </c>
      <c r="M32" s="77">
        <f t="shared" si="5"/>
        <v>4.5370500000000008E-2</v>
      </c>
      <c r="N32" s="77">
        <f t="shared" si="5"/>
        <v>18.97035</v>
      </c>
      <c r="O32" s="77">
        <f t="shared" si="5"/>
        <v>1589.4900000000002</v>
      </c>
      <c r="P32" s="77">
        <f t="shared" si="5"/>
        <v>0</v>
      </c>
      <c r="Q32" s="77">
        <f t="shared" ref="Q32:Q50" si="10">(IF(Q$27="%w/w SAR",((Q$28*10)*$B32),IF(Q$27="%w/w DM",(((Q$28*10)*($B$28/100))*$B32),IF(Q$27="kg/t SAR",(Q$28*$B32),IF(Q$27="kg/t DM",((Q$28*($B$28/100))*$B32),IF(Q$27="mg/kg SAR",((Q$28*0.001)*$B32),IF(Q$27="mg/kg DM",(((Q$28*0.001)*($B$28/100))*$B32),0)))))))*2.5</f>
        <v>19.411875000000002</v>
      </c>
      <c r="R32" s="77">
        <f t="shared" ref="R32:U50" si="11">IF(R$27="%w/w SAR",((R$28*10)*$B32),IF(R$27="%w/w DM",(((R$28*10)*($B$28/100))*$B32),IF(R$27="kg/t SAR",(R$28*$B32),IF(R$27="kg/t DM",((R$28*($B$28/100))*$B32),IF(R$27="mg/kg SAR",((R$28*0.001)*$B32),IF(R$27="mg/kg DM",(((R$28*0.001)*($B$28/100))*$B32),0))))))</f>
        <v>0</v>
      </c>
      <c r="S32" s="77">
        <f t="shared" si="11"/>
        <v>7.5820499999999999E-2</v>
      </c>
      <c r="T32" s="77">
        <f t="shared" si="11"/>
        <v>0</v>
      </c>
      <c r="U32" s="77">
        <f t="shared" si="11"/>
        <v>0</v>
      </c>
      <c r="AB32" s="59"/>
      <c r="AC32" s="59"/>
      <c r="AD32" s="59"/>
      <c r="AE32" s="59"/>
      <c r="AF32" s="59"/>
      <c r="AG32" s="59"/>
      <c r="AH32" s="59"/>
      <c r="AI32" s="59"/>
    </row>
    <row r="33" spans="1:35" s="72" customFormat="1" x14ac:dyDescent="0.25">
      <c r="A33" s="13" t="str">
        <f>E8</f>
        <v>Crug Farm 2312</v>
      </c>
      <c r="B33" s="15">
        <v>15</v>
      </c>
      <c r="C33" s="77">
        <f t="shared" si="6"/>
        <v>46.58850000000001</v>
      </c>
      <c r="D33" s="77">
        <f t="shared" si="7"/>
        <v>60.064177949999994</v>
      </c>
      <c r="E33" s="77">
        <f t="shared" si="8"/>
        <v>0.31922257500000001</v>
      </c>
      <c r="F33" s="77">
        <f t="shared" si="9"/>
        <v>4.0085963400000004</v>
      </c>
      <c r="G33" s="77">
        <f t="shared" si="5"/>
        <v>4.29345E-2</v>
      </c>
      <c r="H33" s="77">
        <f t="shared" si="5"/>
        <v>0.82215000000000005</v>
      </c>
      <c r="I33" s="77">
        <f t="shared" si="5"/>
        <v>0.12149549999999999</v>
      </c>
      <c r="J33" s="77">
        <f t="shared" si="5"/>
        <v>3.6540000000000005E-4</v>
      </c>
      <c r="K33" s="77">
        <f t="shared" si="5"/>
        <v>1.4920500000000002E-3</v>
      </c>
      <c r="L33" s="77">
        <f t="shared" si="5"/>
        <v>7.0339499999999999E-2</v>
      </c>
      <c r="M33" s="77">
        <f t="shared" si="5"/>
        <v>4.5370500000000008E-2</v>
      </c>
      <c r="N33" s="77">
        <f t="shared" si="5"/>
        <v>18.97035</v>
      </c>
      <c r="O33" s="77">
        <f t="shared" si="5"/>
        <v>1589.4900000000002</v>
      </c>
      <c r="P33" s="77">
        <f t="shared" si="5"/>
        <v>0</v>
      </c>
      <c r="Q33" s="77">
        <f t="shared" si="10"/>
        <v>19.411875000000002</v>
      </c>
      <c r="R33" s="77">
        <f t="shared" si="11"/>
        <v>0</v>
      </c>
      <c r="S33" s="77">
        <f t="shared" si="11"/>
        <v>7.5820499999999999E-2</v>
      </c>
      <c r="T33" s="77">
        <f t="shared" si="11"/>
        <v>0</v>
      </c>
      <c r="U33" s="77">
        <f t="shared" si="11"/>
        <v>0</v>
      </c>
      <c r="AB33" s="59"/>
      <c r="AC33" s="59"/>
      <c r="AD33" s="59"/>
      <c r="AE33" s="59"/>
      <c r="AF33" s="59"/>
      <c r="AG33" s="59"/>
      <c r="AH33" s="59"/>
      <c r="AI33" s="59"/>
    </row>
    <row r="34" spans="1:35" s="72" customFormat="1" x14ac:dyDescent="0.25">
      <c r="A34" s="13" t="str">
        <f>F8</f>
        <v>Crug Farm 3498</v>
      </c>
      <c r="B34" s="15">
        <v>15</v>
      </c>
      <c r="C34" s="77">
        <f t="shared" si="6"/>
        <v>46.58850000000001</v>
      </c>
      <c r="D34" s="77">
        <f t="shared" si="7"/>
        <v>60.064177949999994</v>
      </c>
      <c r="E34" s="77">
        <f t="shared" si="8"/>
        <v>0.31922257500000001</v>
      </c>
      <c r="F34" s="77">
        <f t="shared" si="9"/>
        <v>4.0085963400000004</v>
      </c>
      <c r="G34" s="77">
        <f t="shared" si="5"/>
        <v>4.29345E-2</v>
      </c>
      <c r="H34" s="77">
        <f t="shared" si="5"/>
        <v>0.82215000000000005</v>
      </c>
      <c r="I34" s="77">
        <f t="shared" si="5"/>
        <v>0.12149549999999999</v>
      </c>
      <c r="J34" s="77">
        <f t="shared" si="5"/>
        <v>3.6540000000000005E-4</v>
      </c>
      <c r="K34" s="77">
        <f t="shared" si="5"/>
        <v>1.4920500000000002E-3</v>
      </c>
      <c r="L34" s="77">
        <f t="shared" si="5"/>
        <v>7.0339499999999999E-2</v>
      </c>
      <c r="M34" s="77">
        <f t="shared" si="5"/>
        <v>4.5370500000000008E-2</v>
      </c>
      <c r="N34" s="77">
        <f t="shared" si="5"/>
        <v>18.97035</v>
      </c>
      <c r="O34" s="77">
        <f t="shared" si="5"/>
        <v>1589.4900000000002</v>
      </c>
      <c r="P34" s="77">
        <f t="shared" si="5"/>
        <v>0</v>
      </c>
      <c r="Q34" s="77">
        <f t="shared" si="10"/>
        <v>19.411875000000002</v>
      </c>
      <c r="R34" s="77">
        <f t="shared" si="11"/>
        <v>0</v>
      </c>
      <c r="S34" s="77">
        <f t="shared" si="11"/>
        <v>7.5820499999999999E-2</v>
      </c>
      <c r="T34" s="77">
        <f t="shared" si="11"/>
        <v>0</v>
      </c>
      <c r="U34" s="77">
        <f t="shared" si="11"/>
        <v>0</v>
      </c>
      <c r="AB34" s="59"/>
      <c r="AC34" s="59"/>
      <c r="AD34" s="59"/>
      <c r="AE34" s="59"/>
      <c r="AF34" s="59"/>
      <c r="AG34" s="59"/>
      <c r="AH34" s="59"/>
      <c r="AI34" s="59"/>
    </row>
    <row r="35" spans="1:35" s="72" customFormat="1" x14ac:dyDescent="0.25">
      <c r="A35" s="13" t="str">
        <f>G8</f>
        <v>Crug Farm 4526</v>
      </c>
      <c r="B35" s="15">
        <v>37</v>
      </c>
      <c r="C35" s="77">
        <f t="shared" si="6"/>
        <v>114.91830000000002</v>
      </c>
      <c r="D35" s="77">
        <f t="shared" si="7"/>
        <v>148.15830560999999</v>
      </c>
      <c r="E35" s="77">
        <f t="shared" si="8"/>
        <v>0.78741568500000003</v>
      </c>
      <c r="F35" s="77">
        <f t="shared" si="9"/>
        <v>9.887870972</v>
      </c>
      <c r="G35" s="77">
        <f t="shared" si="5"/>
        <v>0.1059051</v>
      </c>
      <c r="H35" s="77">
        <f t="shared" si="5"/>
        <v>2.0279700000000003</v>
      </c>
      <c r="I35" s="77">
        <f t="shared" si="5"/>
        <v>0.29968889999999998</v>
      </c>
      <c r="J35" s="77">
        <f t="shared" si="5"/>
        <v>9.0132000000000016E-4</v>
      </c>
      <c r="K35" s="77">
        <f t="shared" si="5"/>
        <v>3.6803900000000004E-3</v>
      </c>
      <c r="L35" s="77">
        <f t="shared" si="5"/>
        <v>0.17350410000000002</v>
      </c>
      <c r="M35" s="77">
        <f t="shared" si="5"/>
        <v>0.11191390000000001</v>
      </c>
      <c r="N35" s="77">
        <f t="shared" si="5"/>
        <v>46.793530000000004</v>
      </c>
      <c r="O35" s="77">
        <f t="shared" si="5"/>
        <v>3920.7420000000002</v>
      </c>
      <c r="P35" s="77">
        <f t="shared" si="5"/>
        <v>0</v>
      </c>
      <c r="Q35" s="77">
        <f t="shared" si="10"/>
        <v>47.882625000000004</v>
      </c>
      <c r="R35" s="77">
        <f t="shared" si="11"/>
        <v>0</v>
      </c>
      <c r="S35" s="77">
        <f t="shared" si="11"/>
        <v>0.18702389999999999</v>
      </c>
      <c r="T35" s="77">
        <f t="shared" si="11"/>
        <v>0</v>
      </c>
      <c r="U35" s="77">
        <f t="shared" si="11"/>
        <v>0</v>
      </c>
      <c r="AB35" s="59"/>
      <c r="AC35" s="59"/>
      <c r="AD35" s="59"/>
      <c r="AE35" s="59"/>
      <c r="AF35" s="59"/>
      <c r="AG35" s="59"/>
      <c r="AH35" s="59"/>
      <c r="AI35" s="59"/>
    </row>
    <row r="36" spans="1:35" s="72" customFormat="1" x14ac:dyDescent="0.25">
      <c r="A36" s="13" t="str">
        <f>H8</f>
        <v>Crug Farm 5412</v>
      </c>
      <c r="B36" s="15">
        <v>15</v>
      </c>
      <c r="C36" s="77">
        <f t="shared" si="6"/>
        <v>46.58850000000001</v>
      </c>
      <c r="D36" s="77">
        <f t="shared" si="7"/>
        <v>60.064177949999994</v>
      </c>
      <c r="E36" s="77">
        <f t="shared" si="8"/>
        <v>0.31922257500000001</v>
      </c>
      <c r="F36" s="77">
        <f t="shared" si="9"/>
        <v>4.0085963400000004</v>
      </c>
      <c r="G36" s="77">
        <f t="shared" si="5"/>
        <v>4.29345E-2</v>
      </c>
      <c r="H36" s="77">
        <f t="shared" si="5"/>
        <v>0.82215000000000005</v>
      </c>
      <c r="I36" s="77">
        <f t="shared" si="5"/>
        <v>0.12149549999999999</v>
      </c>
      <c r="J36" s="77">
        <f t="shared" si="5"/>
        <v>3.6540000000000005E-4</v>
      </c>
      <c r="K36" s="77">
        <f t="shared" si="5"/>
        <v>1.4920500000000002E-3</v>
      </c>
      <c r="L36" s="77">
        <f t="shared" si="5"/>
        <v>7.0339499999999999E-2</v>
      </c>
      <c r="M36" s="77">
        <f t="shared" si="5"/>
        <v>4.5370500000000008E-2</v>
      </c>
      <c r="N36" s="77">
        <f t="shared" si="5"/>
        <v>18.97035</v>
      </c>
      <c r="O36" s="77">
        <f t="shared" si="5"/>
        <v>1589.4900000000002</v>
      </c>
      <c r="P36" s="77">
        <f t="shared" si="5"/>
        <v>0</v>
      </c>
      <c r="Q36" s="77">
        <f t="shared" si="10"/>
        <v>19.411875000000002</v>
      </c>
      <c r="R36" s="77">
        <f t="shared" si="11"/>
        <v>0</v>
      </c>
      <c r="S36" s="77">
        <f t="shared" si="11"/>
        <v>7.5820499999999999E-2</v>
      </c>
      <c r="T36" s="77">
        <f t="shared" si="11"/>
        <v>0</v>
      </c>
      <c r="U36" s="77">
        <f t="shared" si="11"/>
        <v>0</v>
      </c>
      <c r="AB36" s="59"/>
      <c r="AC36" s="59"/>
      <c r="AD36" s="59"/>
      <c r="AE36" s="59"/>
      <c r="AF36" s="59"/>
      <c r="AG36" s="59"/>
      <c r="AH36" s="59"/>
      <c r="AI36" s="59"/>
    </row>
    <row r="37" spans="1:35" s="72" customFormat="1" x14ac:dyDescent="0.25">
      <c r="A37" s="13" t="str">
        <f>I8</f>
        <v>Crug Farm 5994</v>
      </c>
      <c r="B37" s="15">
        <v>37</v>
      </c>
      <c r="C37" s="77">
        <f t="shared" si="6"/>
        <v>114.91830000000002</v>
      </c>
      <c r="D37" s="77">
        <f t="shared" si="7"/>
        <v>148.15830560999999</v>
      </c>
      <c r="E37" s="77">
        <f t="shared" si="8"/>
        <v>0.78741568500000003</v>
      </c>
      <c r="F37" s="77">
        <f t="shared" si="9"/>
        <v>9.887870972</v>
      </c>
      <c r="G37" s="77">
        <f t="shared" si="5"/>
        <v>0.1059051</v>
      </c>
      <c r="H37" s="77">
        <f t="shared" si="5"/>
        <v>2.0279700000000003</v>
      </c>
      <c r="I37" s="77">
        <f t="shared" si="5"/>
        <v>0.29968889999999998</v>
      </c>
      <c r="J37" s="77">
        <f t="shared" si="5"/>
        <v>9.0132000000000016E-4</v>
      </c>
      <c r="K37" s="77">
        <f t="shared" si="5"/>
        <v>3.6803900000000004E-3</v>
      </c>
      <c r="L37" s="77">
        <f t="shared" si="5"/>
        <v>0.17350410000000002</v>
      </c>
      <c r="M37" s="77">
        <f t="shared" si="5"/>
        <v>0.11191390000000001</v>
      </c>
      <c r="N37" s="77">
        <f t="shared" si="5"/>
        <v>46.793530000000004</v>
      </c>
      <c r="O37" s="77">
        <f t="shared" si="5"/>
        <v>3920.7420000000002</v>
      </c>
      <c r="P37" s="77">
        <f t="shared" si="5"/>
        <v>0</v>
      </c>
      <c r="Q37" s="77">
        <f t="shared" si="10"/>
        <v>47.882625000000004</v>
      </c>
      <c r="R37" s="77">
        <f t="shared" si="11"/>
        <v>0</v>
      </c>
      <c r="S37" s="77">
        <f t="shared" si="11"/>
        <v>0.18702389999999999</v>
      </c>
      <c r="T37" s="77">
        <f t="shared" si="11"/>
        <v>0</v>
      </c>
      <c r="U37" s="77">
        <f t="shared" si="11"/>
        <v>0</v>
      </c>
      <c r="AB37" s="59"/>
      <c r="AC37" s="59"/>
      <c r="AD37" s="59"/>
      <c r="AE37" s="59"/>
      <c r="AF37" s="59"/>
      <c r="AG37" s="59"/>
      <c r="AH37" s="59"/>
      <c r="AI37" s="59"/>
    </row>
    <row r="38" spans="1:35" s="72" customFormat="1" x14ac:dyDescent="0.25">
      <c r="A38" s="13" t="str">
        <f>J8</f>
        <v>Crug Farm 7025</v>
      </c>
      <c r="B38" s="15">
        <v>37</v>
      </c>
      <c r="C38" s="77">
        <f t="shared" si="6"/>
        <v>114.91830000000002</v>
      </c>
      <c r="D38" s="77">
        <f t="shared" si="7"/>
        <v>148.15830560999999</v>
      </c>
      <c r="E38" s="77">
        <f t="shared" si="8"/>
        <v>0.78741568500000003</v>
      </c>
      <c r="F38" s="77">
        <f t="shared" si="9"/>
        <v>9.887870972</v>
      </c>
      <c r="G38" s="77">
        <f t="shared" si="5"/>
        <v>0.1059051</v>
      </c>
      <c r="H38" s="77">
        <f t="shared" si="5"/>
        <v>2.0279700000000003</v>
      </c>
      <c r="I38" s="77">
        <f t="shared" si="5"/>
        <v>0.29968889999999998</v>
      </c>
      <c r="J38" s="77">
        <f t="shared" si="5"/>
        <v>9.0132000000000016E-4</v>
      </c>
      <c r="K38" s="77">
        <f t="shared" si="5"/>
        <v>3.6803900000000004E-3</v>
      </c>
      <c r="L38" s="77">
        <f t="shared" si="5"/>
        <v>0.17350410000000002</v>
      </c>
      <c r="M38" s="77">
        <f t="shared" si="5"/>
        <v>0.11191390000000001</v>
      </c>
      <c r="N38" s="77">
        <f t="shared" si="5"/>
        <v>46.793530000000004</v>
      </c>
      <c r="O38" s="77">
        <f t="shared" si="5"/>
        <v>3920.7420000000002</v>
      </c>
      <c r="P38" s="77">
        <f t="shared" si="5"/>
        <v>0</v>
      </c>
      <c r="Q38" s="77">
        <f t="shared" si="10"/>
        <v>47.882625000000004</v>
      </c>
      <c r="R38" s="77">
        <f t="shared" si="11"/>
        <v>0</v>
      </c>
      <c r="S38" s="77">
        <f t="shared" si="11"/>
        <v>0.18702389999999999</v>
      </c>
      <c r="T38" s="77">
        <f t="shared" si="11"/>
        <v>0</v>
      </c>
      <c r="U38" s="77">
        <f t="shared" si="11"/>
        <v>0</v>
      </c>
      <c r="AB38" s="59"/>
      <c r="AC38" s="59"/>
      <c r="AD38" s="59"/>
      <c r="AE38" s="59"/>
      <c r="AF38" s="59"/>
      <c r="AG38" s="59"/>
      <c r="AH38" s="59"/>
      <c r="AI38" s="59"/>
    </row>
    <row r="39" spans="1:35" s="72" customFormat="1" x14ac:dyDescent="0.25">
      <c r="A39" s="13" t="str">
        <f>K8</f>
        <v>Hafod 2675</v>
      </c>
      <c r="B39" s="15">
        <v>20</v>
      </c>
      <c r="C39" s="77">
        <f t="shared" si="6"/>
        <v>62.118000000000009</v>
      </c>
      <c r="D39" s="77">
        <f t="shared" si="7"/>
        <v>80.085570599999997</v>
      </c>
      <c r="E39" s="77">
        <f t="shared" si="8"/>
        <v>0.42563010000000001</v>
      </c>
      <c r="F39" s="77">
        <f t="shared" si="9"/>
        <v>5.3447951200000006</v>
      </c>
      <c r="G39" s="77">
        <f t="shared" si="5"/>
        <v>5.7245999999999998E-2</v>
      </c>
      <c r="H39" s="77">
        <f t="shared" si="5"/>
        <v>1.0962000000000001</v>
      </c>
      <c r="I39" s="77">
        <f t="shared" si="5"/>
        <v>0.161994</v>
      </c>
      <c r="J39" s="77">
        <f t="shared" si="5"/>
        <v>4.8720000000000008E-4</v>
      </c>
      <c r="K39" s="77">
        <f t="shared" si="5"/>
        <v>1.9894000000000001E-3</v>
      </c>
      <c r="L39" s="77">
        <f t="shared" si="5"/>
        <v>9.3786000000000008E-2</v>
      </c>
      <c r="M39" s="77">
        <f t="shared" si="5"/>
        <v>6.0494000000000006E-2</v>
      </c>
      <c r="N39" s="77">
        <f t="shared" si="5"/>
        <v>25.293800000000001</v>
      </c>
      <c r="O39" s="77">
        <f t="shared" si="5"/>
        <v>2119.3200000000002</v>
      </c>
      <c r="P39" s="77">
        <f t="shared" si="5"/>
        <v>0</v>
      </c>
      <c r="Q39" s="77">
        <f t="shared" si="10"/>
        <v>25.882500000000004</v>
      </c>
      <c r="R39" s="77">
        <f t="shared" si="11"/>
        <v>0</v>
      </c>
      <c r="S39" s="77">
        <f t="shared" si="11"/>
        <v>0.10109399999999999</v>
      </c>
      <c r="T39" s="77">
        <f t="shared" si="11"/>
        <v>0</v>
      </c>
      <c r="U39" s="77">
        <f t="shared" si="11"/>
        <v>0</v>
      </c>
      <c r="AB39" s="59"/>
      <c r="AC39" s="59"/>
      <c r="AD39" s="59"/>
      <c r="AE39" s="59"/>
      <c r="AF39" s="59"/>
      <c r="AG39" s="59"/>
      <c r="AH39" s="59"/>
      <c r="AI39" s="59"/>
    </row>
    <row r="40" spans="1:35" s="72" customFormat="1" x14ac:dyDescent="0.25">
      <c r="A40" s="13" t="str">
        <f>L8</f>
        <v>CYY Heolgwyddil 1</v>
      </c>
      <c r="B40" s="15">
        <v>20</v>
      </c>
      <c r="C40" s="77">
        <f t="shared" si="6"/>
        <v>62.118000000000009</v>
      </c>
      <c r="D40" s="77">
        <f t="shared" si="7"/>
        <v>80.085570599999997</v>
      </c>
      <c r="E40" s="77">
        <f t="shared" si="8"/>
        <v>0.42563010000000001</v>
      </c>
      <c r="F40" s="77">
        <f t="shared" si="9"/>
        <v>5.3447951200000006</v>
      </c>
      <c r="G40" s="77">
        <f t="shared" si="5"/>
        <v>5.7245999999999998E-2</v>
      </c>
      <c r="H40" s="77">
        <f t="shared" si="5"/>
        <v>1.0962000000000001</v>
      </c>
      <c r="I40" s="77">
        <f t="shared" si="5"/>
        <v>0.161994</v>
      </c>
      <c r="J40" s="77">
        <f t="shared" si="5"/>
        <v>4.8720000000000008E-4</v>
      </c>
      <c r="K40" s="77">
        <f t="shared" si="5"/>
        <v>1.9894000000000001E-3</v>
      </c>
      <c r="L40" s="77">
        <f t="shared" si="5"/>
        <v>9.3786000000000008E-2</v>
      </c>
      <c r="M40" s="77">
        <f t="shared" si="5"/>
        <v>6.0494000000000006E-2</v>
      </c>
      <c r="N40" s="77">
        <f t="shared" si="5"/>
        <v>25.293800000000001</v>
      </c>
      <c r="O40" s="77">
        <f t="shared" si="5"/>
        <v>2119.3200000000002</v>
      </c>
      <c r="P40" s="77">
        <f t="shared" si="5"/>
        <v>0</v>
      </c>
      <c r="Q40" s="77">
        <f t="shared" si="10"/>
        <v>25.882500000000004</v>
      </c>
      <c r="R40" s="77">
        <f t="shared" si="11"/>
        <v>0</v>
      </c>
      <c r="S40" s="77">
        <f t="shared" si="11"/>
        <v>0.10109399999999999</v>
      </c>
      <c r="T40" s="77">
        <f t="shared" si="11"/>
        <v>0</v>
      </c>
      <c r="U40" s="77">
        <f t="shared" si="11"/>
        <v>0</v>
      </c>
      <c r="AB40" s="59"/>
      <c r="AC40" s="59"/>
      <c r="AD40" s="59"/>
      <c r="AE40" s="59"/>
      <c r="AF40" s="59"/>
      <c r="AG40" s="59"/>
      <c r="AH40" s="59"/>
      <c r="AI40" s="59"/>
    </row>
    <row r="41" spans="1:35" s="72" customFormat="1" x14ac:dyDescent="0.25">
      <c r="A41" s="13" t="str">
        <f>M8</f>
        <v>CYY Heolgwyddil 2</v>
      </c>
      <c r="B41" s="15">
        <v>15</v>
      </c>
      <c r="C41" s="77">
        <f t="shared" si="6"/>
        <v>46.58850000000001</v>
      </c>
      <c r="D41" s="77">
        <f t="shared" si="7"/>
        <v>60.064177949999994</v>
      </c>
      <c r="E41" s="77">
        <f t="shared" si="8"/>
        <v>0.31922257500000001</v>
      </c>
      <c r="F41" s="77">
        <f t="shared" si="9"/>
        <v>4.0085963400000004</v>
      </c>
      <c r="G41" s="77">
        <f t="shared" si="5"/>
        <v>4.29345E-2</v>
      </c>
      <c r="H41" s="77">
        <f t="shared" si="5"/>
        <v>0.82215000000000005</v>
      </c>
      <c r="I41" s="77">
        <f t="shared" si="5"/>
        <v>0.12149549999999999</v>
      </c>
      <c r="J41" s="77">
        <f t="shared" si="5"/>
        <v>3.6540000000000005E-4</v>
      </c>
      <c r="K41" s="77">
        <f t="shared" si="5"/>
        <v>1.4920500000000002E-3</v>
      </c>
      <c r="L41" s="77">
        <f t="shared" si="5"/>
        <v>7.0339499999999999E-2</v>
      </c>
      <c r="M41" s="77">
        <f t="shared" si="5"/>
        <v>4.5370500000000008E-2</v>
      </c>
      <c r="N41" s="77">
        <f t="shared" si="5"/>
        <v>18.97035</v>
      </c>
      <c r="O41" s="77">
        <f t="shared" si="5"/>
        <v>1589.4900000000002</v>
      </c>
      <c r="P41" s="77">
        <f t="shared" si="5"/>
        <v>0</v>
      </c>
      <c r="Q41" s="77">
        <f t="shared" si="10"/>
        <v>19.411875000000002</v>
      </c>
      <c r="R41" s="77">
        <f t="shared" si="11"/>
        <v>0</v>
      </c>
      <c r="S41" s="77">
        <f t="shared" si="11"/>
        <v>7.5820499999999999E-2</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Crug Farm 8295</v>
      </c>
      <c r="C57" s="8" t="str">
        <f t="shared" ref="C57:U57" si="13">D8</f>
        <v>Crug Farm 1594</v>
      </c>
      <c r="D57" s="8" t="str">
        <f t="shared" si="13"/>
        <v>Crug Farm 2312</v>
      </c>
      <c r="E57" s="8" t="str">
        <f t="shared" si="13"/>
        <v>Crug Farm 3498</v>
      </c>
      <c r="F57" s="8" t="str">
        <f t="shared" si="13"/>
        <v>Crug Farm 4526</v>
      </c>
      <c r="G57" s="8" t="str">
        <f t="shared" si="13"/>
        <v>Crug Farm 5412</v>
      </c>
      <c r="H57" s="8" t="str">
        <f t="shared" si="13"/>
        <v>Crug Farm 5994</v>
      </c>
      <c r="I57" s="8" t="str">
        <f t="shared" si="13"/>
        <v>Crug Farm 7025</v>
      </c>
      <c r="J57" s="8" t="str">
        <f t="shared" si="13"/>
        <v>Hafod 2675</v>
      </c>
      <c r="K57" s="8" t="str">
        <f t="shared" si="13"/>
        <v>CYY Heolgwyddil 1</v>
      </c>
      <c r="L57" s="8" t="str">
        <f t="shared" si="13"/>
        <v>CYY Heolgwyddil 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"&amp;(VLOOKUP(C14,Table24581112[],6,FALSE))</f>
        <v>Medium/Clay I Arable</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Arable</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Arable</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111" t="s">
        <v>132</v>
      </c>
      <c r="B59" s="76">
        <f>VLOOKUP(C$14,Table24581112[],5,FALSE)</f>
        <v>6.7</v>
      </c>
      <c r="C59" s="76">
        <f>VLOOKUP(D$14,Table24581112[],5,FALSE)</f>
        <v>6.2</v>
      </c>
      <c r="D59" s="76">
        <f>VLOOKUP(E$14,Table24581112[],5,FALSE)</f>
        <v>6.2</v>
      </c>
      <c r="E59" s="76">
        <f>VLOOKUP(F$14,Table24581112[],5,FALSE)</f>
        <v>6.2</v>
      </c>
      <c r="F59" s="76">
        <f>VLOOKUP(G$14,Table24581112[],5,FALSE)</f>
        <v>6.7</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6.7</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
      <c r="A60" s="111" t="s">
        <v>4</v>
      </c>
      <c r="B60" s="76">
        <f>C10</f>
        <v>7</v>
      </c>
      <c r="C60" s="76">
        <f t="shared" ref="C60:U60" si="14">D10</f>
        <v>6.3</v>
      </c>
      <c r="D60" s="76">
        <f t="shared" si="14"/>
        <v>6.8</v>
      </c>
      <c r="E60" s="76">
        <f t="shared" si="14"/>
        <v>7</v>
      </c>
      <c r="F60" s="76">
        <f t="shared" si="14"/>
        <v>6.6</v>
      </c>
      <c r="G60" s="76">
        <f t="shared" si="14"/>
        <v>6.7</v>
      </c>
      <c r="H60" s="76">
        <f t="shared" si="14"/>
        <v>6.1</v>
      </c>
      <c r="I60" s="76">
        <f t="shared" si="14"/>
        <v>6.3</v>
      </c>
      <c r="J60" s="76">
        <f t="shared" si="14"/>
        <v>6</v>
      </c>
      <c r="K60" s="76">
        <f t="shared" si="14"/>
        <v>6.3</v>
      </c>
      <c r="L60" s="76">
        <f t="shared" si="14"/>
        <v>6.3</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6</v>
      </c>
      <c r="D61" s="76">
        <f t="shared" si="15"/>
        <v>6</v>
      </c>
      <c r="E61" s="76">
        <f t="shared" si="15"/>
        <v>6</v>
      </c>
      <c r="F61" s="76">
        <f t="shared" si="15"/>
        <v>8</v>
      </c>
      <c r="G61" s="76">
        <f t="shared" si="15"/>
        <v>6</v>
      </c>
      <c r="H61" s="76">
        <f t="shared" si="15"/>
        <v>6</v>
      </c>
      <c r="I61" s="76">
        <f t="shared" si="15"/>
        <v>6</v>
      </c>
      <c r="J61" s="76">
        <f t="shared" si="15"/>
        <v>6</v>
      </c>
      <c r="K61" s="76">
        <f t="shared" si="15"/>
        <v>6</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13</v>
      </c>
      <c r="C62" s="77">
        <f>B32</f>
        <v>15</v>
      </c>
      <c r="D62" s="77">
        <f>B33</f>
        <v>15</v>
      </c>
      <c r="E62" s="77">
        <f>B34</f>
        <v>15</v>
      </c>
      <c r="F62" s="77">
        <f>B35</f>
        <v>37</v>
      </c>
      <c r="G62" s="77">
        <f>B36</f>
        <v>15</v>
      </c>
      <c r="H62" s="77">
        <f>B37</f>
        <v>37</v>
      </c>
      <c r="I62" s="77">
        <f>B38</f>
        <v>37</v>
      </c>
      <c r="J62" s="77">
        <f>B39</f>
        <v>20</v>
      </c>
      <c r="K62" s="77">
        <f>B40</f>
        <v>20</v>
      </c>
      <c r="L62" s="77">
        <f>B41</f>
        <v>15</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-2.3999999999999986</v>
      </c>
      <c r="C64" s="77">
        <f t="shared" ref="C64:U64" si="17">(C59-C60)*C61</f>
        <v>-0.59999999999999787</v>
      </c>
      <c r="D64" s="77">
        <f t="shared" si="17"/>
        <v>-3.5999999999999979</v>
      </c>
      <c r="E64" s="77">
        <f t="shared" si="17"/>
        <v>-4.7999999999999989</v>
      </c>
      <c r="F64" s="77">
        <f t="shared" si="17"/>
        <v>0.80000000000000426</v>
      </c>
      <c r="G64" s="77">
        <f t="shared" si="17"/>
        <v>-3</v>
      </c>
      <c r="H64" s="77">
        <f t="shared" si="17"/>
        <v>0.6000000000000032</v>
      </c>
      <c r="I64" s="77">
        <f t="shared" si="17"/>
        <v>-0.59999999999999787</v>
      </c>
      <c r="J64" s="77">
        <f t="shared" si="17"/>
        <v>1.2000000000000011</v>
      </c>
      <c r="K64" s="77">
        <f t="shared" si="17"/>
        <v>-0.59999999999999787</v>
      </c>
      <c r="L64" s="77">
        <f t="shared" si="17"/>
        <v>3.2000000000000028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2.3999999999999986</v>
      </c>
      <c r="C65" s="77">
        <f t="shared" ref="C65:U65" si="18">C63-C64</f>
        <v>0.59999999999999787</v>
      </c>
      <c r="D65" s="77">
        <f t="shared" si="18"/>
        <v>3.5999999999999979</v>
      </c>
      <c r="E65" s="77">
        <f t="shared" si="18"/>
        <v>4.7999999999999989</v>
      </c>
      <c r="F65" s="77">
        <f t="shared" si="18"/>
        <v>-0.80000000000000426</v>
      </c>
      <c r="G65" s="77">
        <f t="shared" si="18"/>
        <v>3</v>
      </c>
      <c r="H65" s="77">
        <f t="shared" si="18"/>
        <v>-0.6000000000000032</v>
      </c>
      <c r="I65" s="77">
        <f t="shared" si="18"/>
        <v>0.59999999999999787</v>
      </c>
      <c r="J65" s="77">
        <f t="shared" si="18"/>
        <v>-1.2000000000000011</v>
      </c>
      <c r="K65" s="77">
        <f t="shared" si="18"/>
        <v>0.59999999999999787</v>
      </c>
      <c r="L65" s="77">
        <f t="shared" si="18"/>
        <v>-3.2000000000000028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UNDER</v>
      </c>
      <c r="G66" s="78" t="str">
        <f t="shared" si="19"/>
        <v>OVER</v>
      </c>
      <c r="H66" s="78" t="str">
        <f t="shared" si="19"/>
        <v>UNDER</v>
      </c>
      <c r="I66" s="78" t="str">
        <f t="shared" si="19"/>
        <v>OVER</v>
      </c>
      <c r="J66" s="78" t="str">
        <f t="shared" si="19"/>
        <v>UNDER</v>
      </c>
      <c r="K66" s="78" t="str">
        <f t="shared" si="19"/>
        <v>OVER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abSelected="1" zoomScale="90" zoomScaleNormal="90" workbookViewId="0">
      <selection activeCell="C35" sqref="C35"/>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27" t="s">
        <v>41</v>
      </c>
      <c r="B1" s="127"/>
      <c r="C1" s="140" t="str">
        <f>'Volac Sensient Felinfach'!C1:D1</f>
        <v>PAN-024720</v>
      </c>
      <c r="D1" s="141"/>
      <c r="E1" s="93" t="s">
        <v>45</v>
      </c>
      <c r="F1" s="39">
        <f>'Volac Sensient Felinfach'!F1</f>
        <v>49.2</v>
      </c>
      <c r="G1" s="123" t="s">
        <v>43</v>
      </c>
      <c r="H1" s="124"/>
      <c r="I1" s="118">
        <v>6.9</v>
      </c>
      <c r="J1" s="127" t="s">
        <v>153</v>
      </c>
      <c r="K1" s="127"/>
      <c r="L1" s="97">
        <v>857</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'Volac Sensient Felinfach'!C2:D2</f>
        <v>EPR/AB3891CX</v>
      </c>
      <c r="D2" s="143"/>
      <c r="E2" s="93" t="s">
        <v>109</v>
      </c>
      <c r="F2" s="96" t="s">
        <v>173</v>
      </c>
      <c r="G2" s="125" t="s">
        <v>110</v>
      </c>
      <c r="H2" s="126"/>
      <c r="I2" s="118"/>
      <c r="J2" s="127" t="s">
        <v>158</v>
      </c>
      <c r="K2" s="127"/>
      <c r="L2" s="97">
        <v>0.93</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'Volac Sensient Felinfach'!C3:D3</f>
        <v>Mr Daniel James &amp; Mrs Carys James</v>
      </c>
      <c r="D3" s="143"/>
      <c r="E3" s="93" t="s">
        <v>108</v>
      </c>
      <c r="F3" s="31" t="s">
        <v>104</v>
      </c>
      <c r="G3" s="127" t="s">
        <v>159</v>
      </c>
      <c r="H3" s="127"/>
      <c r="I3" s="118"/>
      <c r="J3" s="123" t="s">
        <v>154</v>
      </c>
      <c r="K3" s="124"/>
      <c r="L3" s="97">
        <f>(L1/(L2*10000))*100</f>
        <v>9.21505376344086</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'Volac Sensient Felinfach'!C4:D4</f>
        <v>Hafod Farm, Ferwig, Cardigan, Ceredigion, SA43 1PU</v>
      </c>
      <c r="D4" s="141"/>
      <c r="E4" s="94" t="s">
        <v>1</v>
      </c>
      <c r="F4" s="96" t="s">
        <v>169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'Volac Sensient Felinfach'!C5:D5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'Volac Sensient Felinfach'!C8</f>
        <v>Crug Farm 8295</v>
      </c>
      <c r="D8" s="60" t="str">
        <f>'Volac Sensient Felinfach'!D8</f>
        <v>Crug Farm 1594</v>
      </c>
      <c r="E8" s="60" t="str">
        <f>'Volac Sensient Felinfach'!E8</f>
        <v>Crug Farm 2312</v>
      </c>
      <c r="F8" s="60" t="str">
        <f>'Volac Sensient Felinfach'!F8</f>
        <v>Crug Farm 3498</v>
      </c>
      <c r="G8" s="60" t="str">
        <f>'Volac Sensient Felinfach'!G8</f>
        <v>Crug Farm 4526</v>
      </c>
      <c r="H8" s="60" t="str">
        <f>'Volac Sensient Felinfach'!H8</f>
        <v>Crug Farm 5412</v>
      </c>
      <c r="I8" s="60" t="str">
        <f>'Volac Sensient Felinfach'!I8</f>
        <v>Crug Farm 5994</v>
      </c>
      <c r="J8" s="60" t="str">
        <f>'Volac Sensient Felinfach'!J8</f>
        <v>Crug Farm 7025</v>
      </c>
      <c r="K8" s="60" t="str">
        <f>'Volac Sensient Felinfach'!K8</f>
        <v>Hafod 2675</v>
      </c>
      <c r="L8" s="60" t="str">
        <f>'Volac Sensient Felinfach'!L8</f>
        <v>CYY Heolgwyddil 1</v>
      </c>
      <c r="M8" s="60" t="str">
        <f>'Volac Sensient Felinfach'!M8</f>
        <v>CYY Heolgwyddil 2</v>
      </c>
      <c r="N8" s="60">
        <f>'Volac Sensient Felinfach'!N8</f>
        <v>0</v>
      </c>
      <c r="O8" s="60">
        <f>'Volac Sensient Felinfach'!O8</f>
        <v>0</v>
      </c>
      <c r="P8" s="60">
        <f>'Volac Sensient Felinfach'!P8</f>
        <v>0</v>
      </c>
      <c r="Q8" s="60">
        <f>'Volac Sensient Felinfach'!Q8</f>
        <v>0</v>
      </c>
      <c r="R8" s="60">
        <f>'Volac Sensient Felinfach'!R8</f>
        <v>0</v>
      </c>
      <c r="S8" s="60">
        <f>'Volac Sensient Felinfach'!S8</f>
        <v>0</v>
      </c>
      <c r="T8" s="60">
        <f>'Volac Sensient Felinfach'!T8</f>
        <v>0</v>
      </c>
      <c r="U8" s="60">
        <f>'Volac Sensient Felinfach'!U8</f>
        <v>0</v>
      </c>
      <c r="V8" s="60">
        <f>'Volac Sensient Felinfach'!V8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f>'Volac Sensient Felinfach'!C9</f>
        <v>1</v>
      </c>
      <c r="D9" s="60" t="str">
        <f>'Volac Sensient Felinfach'!D9</f>
        <v>Low</v>
      </c>
      <c r="E9" s="60" t="str">
        <f>'Volac Sensient Felinfach'!E9</f>
        <v>Low</v>
      </c>
      <c r="F9" s="60" t="str">
        <f>'Volac Sensient Felinfach'!F9</f>
        <v>Low</v>
      </c>
      <c r="G9" s="60">
        <f>'Volac Sensient Felinfach'!G9</f>
        <v>1</v>
      </c>
      <c r="H9" s="60" t="str">
        <f>'Volac Sensient Felinfach'!H9</f>
        <v>Low</v>
      </c>
      <c r="I9" s="60" t="str">
        <f>'Volac Sensient Felinfach'!I9</f>
        <v>Moderate</v>
      </c>
      <c r="J9" s="60" t="str">
        <f>'Volac Sensient Felinfach'!J9</f>
        <v>Low</v>
      </c>
      <c r="K9" s="60" t="str">
        <f>'Volac Sensient Felinfach'!K9</f>
        <v>Moderate</v>
      </c>
      <c r="L9" s="60" t="str">
        <f>'Volac Sensient Felinfach'!L9</f>
        <v>Moderate</v>
      </c>
      <c r="M9" s="60">
        <f>'Volac Sensient Felinfach'!M9</f>
        <v>1</v>
      </c>
      <c r="N9" s="60">
        <f>'Volac Sensient Felinfach'!N9</f>
        <v>0</v>
      </c>
      <c r="O9" s="60">
        <f>'Volac Sensient Felinfach'!O9</f>
        <v>0</v>
      </c>
      <c r="P9" s="60">
        <f>'Volac Sensient Felinfach'!P9</f>
        <v>0</v>
      </c>
      <c r="Q9" s="60">
        <f>'Volac Sensient Felinfach'!Q9</f>
        <v>0</v>
      </c>
      <c r="R9" s="60">
        <f>'Volac Sensient Felinfach'!R9</f>
        <v>0</v>
      </c>
      <c r="S9" s="60">
        <f>'Volac Sensient Felinfach'!S9</f>
        <v>0</v>
      </c>
      <c r="T9" s="60">
        <f>'Volac Sensient Felinfach'!T9</f>
        <v>0</v>
      </c>
      <c r="U9" s="60">
        <f>'Volac Sensient Felinfach'!U9</f>
        <v>0</v>
      </c>
      <c r="V9" s="60">
        <f>'Volac Sensient Felinfach'!V9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'Volac Sensient Felinfach'!C10</f>
        <v>7</v>
      </c>
      <c r="D10" s="60">
        <f>'Volac Sensient Felinfach'!D10</f>
        <v>6.3</v>
      </c>
      <c r="E10" s="60">
        <f>'Volac Sensient Felinfach'!E10</f>
        <v>6.8</v>
      </c>
      <c r="F10" s="60">
        <f>'Volac Sensient Felinfach'!F10</f>
        <v>7</v>
      </c>
      <c r="G10" s="60">
        <f>'Volac Sensient Felinfach'!G10</f>
        <v>6.6</v>
      </c>
      <c r="H10" s="60">
        <f>'Volac Sensient Felinfach'!H10</f>
        <v>6.7</v>
      </c>
      <c r="I10" s="60">
        <f>'Volac Sensient Felinfach'!I10</f>
        <v>6.1</v>
      </c>
      <c r="J10" s="60">
        <f>'Volac Sensient Felinfach'!J10</f>
        <v>6.3</v>
      </c>
      <c r="K10" s="60">
        <f>'Volac Sensient Felinfach'!K10</f>
        <v>6</v>
      </c>
      <c r="L10" s="60">
        <f>'Volac Sensient Felinfach'!L10</f>
        <v>6.3</v>
      </c>
      <c r="M10" s="60">
        <f>'Volac Sensient Felinfach'!M10</f>
        <v>6.3</v>
      </c>
      <c r="N10" s="60">
        <f>'Volac Sensient Felinfach'!N10</f>
        <v>0</v>
      </c>
      <c r="O10" s="60">
        <f>'Volac Sensient Felinfach'!O10</f>
        <v>0</v>
      </c>
      <c r="P10" s="60">
        <f>'Volac Sensient Felinfach'!P10</f>
        <v>0</v>
      </c>
      <c r="Q10" s="60">
        <f>'Volac Sensient Felinfach'!Q10</f>
        <v>0</v>
      </c>
      <c r="R10" s="60">
        <f>'Volac Sensient Felinfach'!R10</f>
        <v>0</v>
      </c>
      <c r="S10" s="60">
        <f>'Volac Sensient Felinfach'!S10</f>
        <v>0</v>
      </c>
      <c r="T10" s="60">
        <f>'Volac Sensient Felinfach'!T10</f>
        <v>0</v>
      </c>
      <c r="U10" s="60">
        <f>'Volac Sensient Felinfach'!U10</f>
        <v>0</v>
      </c>
      <c r="V10" s="60">
        <f>'Volac Sensient Felinfach'!V10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'Volac Sensient Felinfach'!C11</f>
        <v>2</v>
      </c>
      <c r="D11" s="60">
        <f>'Volac Sensient Felinfach'!D11</f>
        <v>2</v>
      </c>
      <c r="E11" s="60">
        <f>'Volac Sensient Felinfach'!E11</f>
        <v>2</v>
      </c>
      <c r="F11" s="60">
        <f>'Volac Sensient Felinfach'!F11</f>
        <v>2</v>
      </c>
      <c r="G11" s="60">
        <f>'Volac Sensient Felinfach'!G11</f>
        <v>1</v>
      </c>
      <c r="H11" s="60">
        <f>'Volac Sensient Felinfach'!H11</f>
        <v>2</v>
      </c>
      <c r="I11" s="60">
        <f>'Volac Sensient Felinfach'!I11</f>
        <v>1</v>
      </c>
      <c r="J11" s="60">
        <f>'Volac Sensient Felinfach'!J11</f>
        <v>1</v>
      </c>
      <c r="K11" s="60">
        <f>'Volac Sensient Felinfach'!K11</f>
        <v>2</v>
      </c>
      <c r="L11" s="60">
        <f>'Volac Sensient Felinfach'!L11</f>
        <v>2</v>
      </c>
      <c r="M11" s="60">
        <f>'Volac Sensient Felinfach'!M11</f>
        <v>2</v>
      </c>
      <c r="N11" s="60">
        <f>'Volac Sensient Felinfach'!N11</f>
        <v>0</v>
      </c>
      <c r="O11" s="60">
        <f>'Volac Sensient Felinfach'!O11</f>
        <v>0</v>
      </c>
      <c r="P11" s="60">
        <f>'Volac Sensient Felinfach'!P11</f>
        <v>0</v>
      </c>
      <c r="Q11" s="60">
        <f>'Volac Sensient Felinfach'!Q11</f>
        <v>0</v>
      </c>
      <c r="R11" s="60">
        <f>'Volac Sensient Felinfach'!R11</f>
        <v>0</v>
      </c>
      <c r="S11" s="60">
        <f>'Volac Sensient Felinfach'!S11</f>
        <v>0</v>
      </c>
      <c r="T11" s="60">
        <f>'Volac Sensient Felinfach'!T11</f>
        <v>0</v>
      </c>
      <c r="U11" s="60">
        <f>'Volac Sensient Felinfach'!U11</f>
        <v>0</v>
      </c>
      <c r="V11" s="60">
        <f>'Volac Sensient Felinfach'!V11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'Volac Sensient Felinfach'!C12</f>
        <v>3</v>
      </c>
      <c r="D12" s="60">
        <f>'Volac Sensient Felinfach'!D12</f>
        <v>3</v>
      </c>
      <c r="E12" s="60">
        <f>'Volac Sensient Felinfach'!E12</f>
        <v>3</v>
      </c>
      <c r="F12" s="60">
        <f>'Volac Sensient Felinfach'!F12</f>
        <v>3</v>
      </c>
      <c r="G12" s="60">
        <f>'Volac Sensient Felinfach'!G12</f>
        <v>2</v>
      </c>
      <c r="H12" s="60">
        <f>'Volac Sensient Felinfach'!H12</f>
        <v>2</v>
      </c>
      <c r="I12" s="60">
        <f>'Volac Sensient Felinfach'!I12</f>
        <v>2</v>
      </c>
      <c r="J12" s="60">
        <f>'Volac Sensient Felinfach'!J12</f>
        <v>1</v>
      </c>
      <c r="K12" s="60">
        <f>'Volac Sensient Felinfach'!K12</f>
        <v>2</v>
      </c>
      <c r="L12" s="60">
        <f>'Volac Sensient Felinfach'!L12</f>
        <v>1</v>
      </c>
      <c r="M12" s="60">
        <f>'Volac Sensient Felinfach'!M12</f>
        <v>1</v>
      </c>
      <c r="N12" s="60">
        <f>'Volac Sensient Felinfach'!N12</f>
        <v>0</v>
      </c>
      <c r="O12" s="60">
        <f>'Volac Sensient Felinfach'!O12</f>
        <v>0</v>
      </c>
      <c r="P12" s="60">
        <f>'Volac Sensient Felinfach'!P12</f>
        <v>0</v>
      </c>
      <c r="Q12" s="60">
        <f>'Volac Sensient Felinfach'!Q12</f>
        <v>0</v>
      </c>
      <c r="R12" s="60">
        <f>'Volac Sensient Felinfach'!R12</f>
        <v>0</v>
      </c>
      <c r="S12" s="60">
        <f>'Volac Sensient Felinfach'!S12</f>
        <v>0</v>
      </c>
      <c r="T12" s="60">
        <f>'Volac Sensient Felinfach'!T12</f>
        <v>0</v>
      </c>
      <c r="U12" s="60">
        <f>'Volac Sensient Felinfach'!U12</f>
        <v>0</v>
      </c>
      <c r="V12" s="60">
        <f>'Volac Sensient Felinfach'!V12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'Volac Sensient Felinfach'!C13</f>
        <v>3</v>
      </c>
      <c r="D13" s="60">
        <f>'Volac Sensient Felinfach'!D13</f>
        <v>3</v>
      </c>
      <c r="E13" s="60">
        <f>'Volac Sensient Felinfach'!E13</f>
        <v>3</v>
      </c>
      <c r="F13" s="60">
        <f>'Volac Sensient Felinfach'!F13</f>
        <v>3</v>
      </c>
      <c r="G13" s="60">
        <f>'Volac Sensient Felinfach'!G13</f>
        <v>3</v>
      </c>
      <c r="H13" s="60">
        <f>'Volac Sensient Felinfach'!H13</f>
        <v>3</v>
      </c>
      <c r="I13" s="60">
        <f>'Volac Sensient Felinfach'!I13</f>
        <v>3</v>
      </c>
      <c r="J13" s="60">
        <f>'Volac Sensient Felinfach'!J13</f>
        <v>3</v>
      </c>
      <c r="K13" s="60">
        <f>'Volac Sensient Felinfach'!K13</f>
        <v>3</v>
      </c>
      <c r="L13" s="60">
        <f>'Volac Sensient Felinfach'!L13</f>
        <v>2</v>
      </c>
      <c r="M13" s="60">
        <f>'Volac Sensient Felinfach'!M13</f>
        <v>2</v>
      </c>
      <c r="N13" s="60">
        <f>'Volac Sensient Felinfach'!N13</f>
        <v>0</v>
      </c>
      <c r="O13" s="60">
        <f>'Volac Sensient Felinfach'!O13</f>
        <v>0</v>
      </c>
      <c r="P13" s="60">
        <f>'Volac Sensient Felinfach'!P13</f>
        <v>0</v>
      </c>
      <c r="Q13" s="60">
        <f>'Volac Sensient Felinfach'!Q13</f>
        <v>0</v>
      </c>
      <c r="R13" s="60">
        <f>'Volac Sensient Felinfach'!R13</f>
        <v>0</v>
      </c>
      <c r="S13" s="60">
        <f>'Volac Sensient Felinfach'!S13</f>
        <v>0</v>
      </c>
      <c r="T13" s="60">
        <f>'Volac Sensient Felinfach'!T13</f>
        <v>0</v>
      </c>
      <c r="U13" s="60">
        <f>'Volac Sensient Felinfach'!U13</f>
        <v>0</v>
      </c>
      <c r="V13" s="60">
        <f>'Volac Sensient Felinfach'!V13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'Volac Sensient Felinfach'!C14</f>
        <v>Spring wheat/barley</v>
      </c>
      <c r="D14" s="102" t="str">
        <f>'Volac Sensient Felinfach'!D14</f>
        <v xml:space="preserve">Grass Silage (25% DM) </v>
      </c>
      <c r="E14" s="102" t="str">
        <f>'Volac Sensient Felinfach'!E14</f>
        <v xml:space="preserve">Grass Silage (25% DM) </v>
      </c>
      <c r="F14" s="102" t="str">
        <f>'Volac Sensient Felinfach'!F14</f>
        <v xml:space="preserve">Grass Silage (25% DM) </v>
      </c>
      <c r="G14" s="102" t="str">
        <f>'Volac Sensient Felinfach'!G14</f>
        <v>Maize- Silage (30% DM)</v>
      </c>
      <c r="H14" s="102" t="str">
        <f>'Volac Sensient Felinfach'!H14</f>
        <v xml:space="preserve">Grass Silage (25% DM) </v>
      </c>
      <c r="I14" s="102" t="str">
        <f>'Volac Sensient Felinfach'!I14</f>
        <v xml:space="preserve">Grass Silage (25% DM) </v>
      </c>
      <c r="J14" s="102" t="str">
        <f>'Volac Sensient Felinfach'!J14</f>
        <v xml:space="preserve">Grass Silage (25% DM) </v>
      </c>
      <c r="K14" s="102" t="str">
        <f>'Volac Sensient Felinfach'!K14</f>
        <v xml:space="preserve">Grass Silage (25% DM) </v>
      </c>
      <c r="L14" s="102" t="str">
        <f>'Volac Sensient Felinfach'!L14</f>
        <v xml:space="preserve">Grass Silage (25% DM) </v>
      </c>
      <c r="M14" s="102" t="str">
        <f>'Volac Sensient Felinfach'!M14</f>
        <v>Maize- Silage (30% DM)</v>
      </c>
      <c r="N14" s="102">
        <f>'Volac Sensient Felinfach'!N14</f>
        <v>0</v>
      </c>
      <c r="O14" s="102">
        <f>'Volac Sensient Felinfach'!O14</f>
        <v>0</v>
      </c>
      <c r="P14" s="102">
        <f>'Volac Sensient Felinfach'!P14</f>
        <v>0</v>
      </c>
      <c r="Q14" s="102">
        <f>'Volac Sensient Felinfach'!Q14</f>
        <v>0</v>
      </c>
      <c r="R14" s="102">
        <f>'Volac Sensient Felinfach'!R14</f>
        <v>0</v>
      </c>
      <c r="S14" s="102">
        <f>'Volac Sensient Felinfach'!S14</f>
        <v>0</v>
      </c>
      <c r="T14" s="102">
        <f>'Volac Sensient Felinfach'!T14</f>
        <v>0</v>
      </c>
      <c r="U14" s="102">
        <f>'Volac Sensient Felinfach'!U14</f>
        <v>0</v>
      </c>
      <c r="V14" s="102">
        <f>'Volac Sensient Felinfach'!V14</f>
        <v>0</v>
      </c>
      <c r="AD14" s="30" t="s">
        <v>138</v>
      </c>
      <c r="AE14" s="30">
        <v>6</v>
      </c>
      <c r="AI14" s="53" t="s">
        <v>119</v>
      </c>
      <c r="AJ14" s="54">
        <v>0.8</v>
      </c>
      <c r="AK14" s="55">
        <v>1.7</v>
      </c>
      <c r="AL14" s="11">
        <v>12</v>
      </c>
      <c r="AM14" s="11">
        <v>6.7</v>
      </c>
      <c r="AN14" s="11" t="s">
        <v>135</v>
      </c>
    </row>
    <row r="15" spans="1:41" x14ac:dyDescent="0.2">
      <c r="A15" s="135" t="s">
        <v>9</v>
      </c>
      <c r="B15" s="135"/>
      <c r="C15" s="60">
        <f>'Volac Sensient Felinfach'!C15</f>
        <v>30</v>
      </c>
      <c r="D15" s="60">
        <f>'Volac Sensient Felinfach'!D15</f>
        <v>35</v>
      </c>
      <c r="E15" s="60">
        <f>'Volac Sensient Felinfach'!E15</f>
        <v>35</v>
      </c>
      <c r="F15" s="60">
        <f>'Volac Sensient Felinfach'!F15</f>
        <v>35</v>
      </c>
      <c r="G15" s="60">
        <f>'Volac Sensient Felinfach'!G15</f>
        <v>45</v>
      </c>
      <c r="H15" s="60">
        <f>'Volac Sensient Felinfach'!H15</f>
        <v>35</v>
      </c>
      <c r="I15" s="60">
        <f>'Volac Sensient Felinfach'!I15</f>
        <v>35</v>
      </c>
      <c r="J15" s="60">
        <f>'Volac Sensient Felinfach'!J15</f>
        <v>35</v>
      </c>
      <c r="K15" s="60">
        <f>'Volac Sensient Felinfach'!K15</f>
        <v>47</v>
      </c>
      <c r="L15" s="60">
        <f>'Volac Sensient Felinfach'!L15</f>
        <v>47</v>
      </c>
      <c r="M15" s="60">
        <f>'Volac Sensient Felinfach'!M15</f>
        <v>45</v>
      </c>
      <c r="N15" s="60">
        <f>'Volac Sensient Felinfach'!N15</f>
        <v>0</v>
      </c>
      <c r="O15" s="60">
        <f>'Volac Sensient Felinfach'!O15</f>
        <v>0</v>
      </c>
      <c r="P15" s="60">
        <f>'Volac Sensient Felinfach'!P15</f>
        <v>0</v>
      </c>
      <c r="Q15" s="60">
        <f>'Volac Sensient Felinfach'!Q15</f>
        <v>0</v>
      </c>
      <c r="R15" s="60">
        <f>'Volac Sensient Felinfach'!R15</f>
        <v>0</v>
      </c>
      <c r="S15" s="60">
        <f>'Volac Sensient Felinfach'!S15</f>
        <v>0</v>
      </c>
      <c r="T15" s="60">
        <f>'Volac Sensient Felinfach'!T15</f>
        <v>0</v>
      </c>
      <c r="U15" s="60">
        <f>'Volac Sensient Felinfach'!U15</f>
        <v>0</v>
      </c>
      <c r="V15" s="60">
        <f>'Volac Sensient Felinfach'!V15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'Volac Sensient Felinfach'!C16</f>
        <v>Medium/Clay</v>
      </c>
      <c r="D16" s="103" t="str">
        <f>'Volac Sensient Felinfach'!D16</f>
        <v>Medium/Clay</v>
      </c>
      <c r="E16" s="103" t="str">
        <f>'Volac Sensient Felinfach'!E16</f>
        <v>Medium/Clay</v>
      </c>
      <c r="F16" s="103" t="str">
        <f>'Volac Sensient Felinfach'!F16</f>
        <v>Medium/Clay</v>
      </c>
      <c r="G16" s="103" t="str">
        <f>'Volac Sensient Felinfach'!G16</f>
        <v>Medium/Clay</v>
      </c>
      <c r="H16" s="103" t="str">
        <f>'Volac Sensient Felinfach'!H16</f>
        <v>Medium/Clay</v>
      </c>
      <c r="I16" s="103" t="str">
        <f>'Volac Sensient Felinfach'!I16</f>
        <v>Medium/Clay</v>
      </c>
      <c r="J16" s="103" t="str">
        <f>'Volac Sensient Felinfach'!J16</f>
        <v>Medium/Clay</v>
      </c>
      <c r="K16" s="103" t="str">
        <f>'Volac Sensient Felinfach'!K16</f>
        <v>Medium/Clay</v>
      </c>
      <c r="L16" s="103" t="str">
        <f>'Volac Sensient Felinfach'!L16</f>
        <v>Medium/Clay</v>
      </c>
      <c r="M16" s="103" t="str">
        <f>'Volac Sensient Felinfach'!M16</f>
        <v>Medium/Clay</v>
      </c>
      <c r="N16" s="103">
        <f>'Volac Sensient Felinfach'!N16</f>
        <v>0</v>
      </c>
      <c r="O16" s="103">
        <f>'Volac Sensient Felinfach'!O16</f>
        <v>0</v>
      </c>
      <c r="P16" s="103">
        <f>'Volac Sensient Felinfach'!P16</f>
        <v>0</v>
      </c>
      <c r="Q16" s="103">
        <f>'Volac Sensient Felinfach'!Q16</f>
        <v>0</v>
      </c>
      <c r="R16" s="103">
        <f>'Volac Sensient Felinfach'!R16</f>
        <v>0</v>
      </c>
      <c r="S16" s="103">
        <f>'Volac Sensient Felinfach'!S16</f>
        <v>0</v>
      </c>
      <c r="T16" s="103">
        <f>'Volac Sensient Felinfach'!T16</f>
        <v>0</v>
      </c>
      <c r="U16" s="103">
        <f>'Volac Sensient Felinfach'!U16</f>
        <v>0</v>
      </c>
      <c r="V16" s="103">
        <f>'Volac Sensient Felinfach'!V16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255</v>
      </c>
      <c r="D17" s="28">
        <f t="shared" ref="D17:V17" si="0">(VLOOKUP(D$14,$AI2:$AK26,2,FALSE))*D$15</f>
        <v>59.5</v>
      </c>
      <c r="E17" s="28">
        <f t="shared" si="0"/>
        <v>59.5</v>
      </c>
      <c r="F17" s="28">
        <f t="shared" si="0"/>
        <v>59.5</v>
      </c>
      <c r="G17" s="28">
        <f t="shared" si="0"/>
        <v>62.999999999999993</v>
      </c>
      <c r="H17" s="28">
        <f t="shared" si="0"/>
        <v>59.5</v>
      </c>
      <c r="I17" s="28">
        <f t="shared" si="0"/>
        <v>59.5</v>
      </c>
      <c r="J17" s="28">
        <f t="shared" si="0"/>
        <v>59.5</v>
      </c>
      <c r="K17" s="28">
        <f t="shared" si="0"/>
        <v>79.899999999999991</v>
      </c>
      <c r="L17" s="28">
        <f t="shared" si="0"/>
        <v>79.899999999999991</v>
      </c>
      <c r="M17" s="28">
        <f t="shared" si="0"/>
        <v>62.999999999999993</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54.038275200000008</v>
      </c>
      <c r="D18" s="16">
        <f>$D32</f>
        <v>58.1950656</v>
      </c>
      <c r="E18" s="16">
        <f>$D33</f>
        <v>58.1950656</v>
      </c>
      <c r="F18" s="16">
        <f>$D34</f>
        <v>58.1950656</v>
      </c>
      <c r="G18" s="16">
        <f>$D35</f>
        <v>116.3901312</v>
      </c>
      <c r="H18" s="16">
        <f>$D36</f>
        <v>58.1950656</v>
      </c>
      <c r="I18" s="16">
        <f>$D37</f>
        <v>78.979017600000006</v>
      </c>
      <c r="J18" s="16">
        <f>$D38</f>
        <v>128.8605024</v>
      </c>
      <c r="K18" s="16">
        <f>$D39</f>
        <v>78.979017600000006</v>
      </c>
      <c r="L18" s="16">
        <f>$D40</f>
        <v>78.979017600000006</v>
      </c>
      <c r="M18" s="16">
        <f>$D41</f>
        <v>58.1950656</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-200.96172479999998</v>
      </c>
      <c r="D19" s="16">
        <f t="shared" ref="D19:V19" si="1">D18-D17</f>
        <v>-1.3049344000000005</v>
      </c>
      <c r="E19" s="16">
        <f t="shared" si="1"/>
        <v>-1.3049344000000005</v>
      </c>
      <c r="F19" s="16">
        <f t="shared" si="1"/>
        <v>-1.3049344000000005</v>
      </c>
      <c r="G19" s="16">
        <f t="shared" si="1"/>
        <v>53.390131200000006</v>
      </c>
      <c r="H19" s="16">
        <f t="shared" si="1"/>
        <v>-1.3049344000000005</v>
      </c>
      <c r="I19" s="16">
        <f t="shared" si="1"/>
        <v>19.479017600000006</v>
      </c>
      <c r="J19" s="16">
        <f t="shared" si="1"/>
        <v>69.360502400000001</v>
      </c>
      <c r="K19" s="16">
        <f t="shared" si="1"/>
        <v>-0.92098239999998555</v>
      </c>
      <c r="L19" s="16">
        <f t="shared" si="1"/>
        <v>-0.92098239999998555</v>
      </c>
      <c r="M19" s="16">
        <f t="shared" si="1"/>
        <v>-4.8049343999999934</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INCREASE</v>
      </c>
      <c r="H20" s="26" t="str">
        <f>IF($B36="","",IF(H$19&gt;=0,"INCREASE","DECREASE"))</f>
        <v>DECREASE</v>
      </c>
      <c r="I20" s="26" t="str">
        <f>IF($B37="","",IF(I$19&gt;=0,"INCREASE","DECREASE"))</f>
        <v>INCREASE</v>
      </c>
      <c r="J20" s="26" t="str">
        <f>IF($B38="","",IF(J$19&gt;=0,"INCREASE","DECREASE"))</f>
        <v>INCREASE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360</v>
      </c>
      <c r="D21" s="28">
        <f t="shared" ref="D21:V21" si="2">(VLOOKUP(D$14,$AI2:$AK26,3,FALSE))*D$15</f>
        <v>210</v>
      </c>
      <c r="E21" s="28">
        <f t="shared" si="2"/>
        <v>210</v>
      </c>
      <c r="F21" s="28">
        <f t="shared" si="2"/>
        <v>210</v>
      </c>
      <c r="G21" s="28">
        <f t="shared" si="2"/>
        <v>198.00000000000003</v>
      </c>
      <c r="H21" s="28">
        <f t="shared" si="2"/>
        <v>210</v>
      </c>
      <c r="I21" s="28">
        <f t="shared" si="2"/>
        <v>210</v>
      </c>
      <c r="J21" s="28">
        <f t="shared" si="2"/>
        <v>210</v>
      </c>
      <c r="K21" s="28">
        <f t="shared" si="2"/>
        <v>282</v>
      </c>
      <c r="L21" s="28">
        <f t="shared" si="2"/>
        <v>282</v>
      </c>
      <c r="M21" s="28">
        <f t="shared" si="2"/>
        <v>198.00000000000003</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9.4741920000000022</v>
      </c>
      <c r="D22" s="16">
        <f>$E32</f>
        <v>10.202976000000003</v>
      </c>
      <c r="E22" s="16">
        <f>$E33</f>
        <v>10.202976000000003</v>
      </c>
      <c r="F22" s="16">
        <f>$E34</f>
        <v>10.202976000000003</v>
      </c>
      <c r="G22" s="16">
        <f>$E35</f>
        <v>20.405952000000006</v>
      </c>
      <c r="H22" s="16">
        <f>$E36</f>
        <v>10.202976000000003</v>
      </c>
      <c r="I22" s="16">
        <f>$E37</f>
        <v>13.846896000000005</v>
      </c>
      <c r="J22" s="16">
        <f>$E38</f>
        <v>22.592304000000006</v>
      </c>
      <c r="K22" s="16">
        <f>$E39</f>
        <v>13.846896000000005</v>
      </c>
      <c r="L22" s="16">
        <f>$E40</f>
        <v>13.846896000000005</v>
      </c>
      <c r="M22" s="16">
        <f>$E41</f>
        <v>10.202976000000003</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-350.52580799999998</v>
      </c>
      <c r="D23" s="16">
        <f t="shared" ref="D23:V23" si="3">D22-D21</f>
        <v>-199.79702399999999</v>
      </c>
      <c r="E23" s="16">
        <f t="shared" si="3"/>
        <v>-199.79702399999999</v>
      </c>
      <c r="F23" s="16">
        <f t="shared" si="3"/>
        <v>-199.79702399999999</v>
      </c>
      <c r="G23" s="16">
        <f t="shared" si="3"/>
        <v>-177.59404800000002</v>
      </c>
      <c r="H23" s="16">
        <f t="shared" si="3"/>
        <v>-199.79702399999999</v>
      </c>
      <c r="I23" s="16">
        <f t="shared" si="3"/>
        <v>-196.15310399999998</v>
      </c>
      <c r="J23" s="16">
        <f t="shared" si="3"/>
        <v>-187.40769599999999</v>
      </c>
      <c r="K23" s="16">
        <f t="shared" si="3"/>
        <v>-268.15310399999998</v>
      </c>
      <c r="L23" s="16">
        <f t="shared" si="3"/>
        <v>-268.15310399999998</v>
      </c>
      <c r="M23" s="16">
        <f t="shared" si="3"/>
        <v>-187.79702400000002</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28.8</v>
      </c>
      <c r="C28" s="15">
        <v>0.93</v>
      </c>
      <c r="D28" s="15">
        <v>0.315</v>
      </c>
      <c r="E28" s="15">
        <v>0.105</v>
      </c>
      <c r="F28" s="15">
        <v>2820</v>
      </c>
      <c r="G28" s="15">
        <v>34.9</v>
      </c>
      <c r="H28" s="15">
        <v>217</v>
      </c>
      <c r="I28" s="15">
        <v>49.6</v>
      </c>
      <c r="J28" s="15">
        <v>0.19</v>
      </c>
      <c r="K28" s="23">
        <v>0.18</v>
      </c>
      <c r="L28" s="15">
        <v>23.4</v>
      </c>
      <c r="M28" s="15">
        <v>24.9</v>
      </c>
      <c r="N28" s="15">
        <v>13100</v>
      </c>
      <c r="O28" s="15">
        <v>220000</v>
      </c>
      <c r="P28" s="15"/>
      <c r="Q28" s="15">
        <v>2820</v>
      </c>
      <c r="R28" s="15"/>
      <c r="S28" s="15">
        <v>19.600000000000001</v>
      </c>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Crug Farm 8295</v>
      </c>
      <c r="B31" s="15">
        <v>26</v>
      </c>
      <c r="C31" s="77">
        <f>IF(C$27="%w/w SAR",((C$28*10)*$B31),IF(C$27="%w/w DM",(((C$28*10)*($B$28/100))*$B31),IF(C$27="kg/t SAR",(C$28*$B31),IF(C$27="kg/t DM",((C$28*($B$28/100))*$B31),IF(C$27="mg/kg SAR",((C$28*0.001)*$B31),IF(C$27="mg/kg DM",(((C$28*0.001)*($B$28/100))*$B31),0))))))</f>
        <v>69.638400000000004</v>
      </c>
      <c r="D31" s="77">
        <f>(IF(D$27="%w/w SAR",((D$28*10)*$B31),IF(D$27="%w/w DM",(((D$28*10)*($B$28/100))*$B31),IF(D$27="kg/t SAR",(D$28*$B31),IF(D$27="kg/t DM",((D$28*($B$28/100))*$B31),IF(D$27="mg/kg SAR",((D$28*0.001)*$B31),IF(D$27="mg/kg DM",(((D$28*0.001)*($B$28/100))*$B31),"0")))))))*2.291</f>
        <v>54.038275200000008</v>
      </c>
      <c r="E31" s="77">
        <f>(IF(E$27="%w/w SAR",((E$28*10)*$B31),IF(E$27="%w/w DM",(((E$28*10)*($B$28/100))*$B31),IF(E$27="kg/t SAR",(E$28*$B31),IF(E$27="kg/t DM",((E$28*($B$28/100))*$B31),IF(E$27="mg/kg SAR",((E$28*0.001)*$B31),IF(E$27="mg/kg DM",(((E$28*0.001)*($B$28/100))*$B31),"0")))))))*1.205</f>
        <v>9.4741920000000022</v>
      </c>
      <c r="F31" s="77">
        <f>(IF(F$27="%w/w SAR",((F$28*10)*$B31),IF(F$27="%w/w DM",(((F$28*10)*($B$28/100))*$B31),IF(F$27="kg/t SAR",(F$28*$B31),IF(F$27="kg/t DM",((F$28*($B$28/100))*$B31),IF(F$27="mg/kg SAR",((F$28*0.001)*$B31),IF(F$27="mg/kg DM",(((F$28*0.001)*($B$28/100))*$B31),"0")))))))*1.658</f>
        <v>35.010593280000002</v>
      </c>
      <c r="G31" s="77">
        <f t="shared" ref="G31:P46" si="5">IF(G$27="%w/w SAR",((G$28*10)*$B31),IF(G$27="%w/w DM",(((G$28*10)*($B$28/100))*$B31),IF(G$27="kg/t SAR",(G$28*$B31),IF(G$27="kg/t DM",((G$28*($B$28/100))*$B31),IF(G$27="mg/kg SAR",((G$28*0.001)*$B31),IF(G$27="mg/kg DM",(((G$28*0.001)*($B$28/100))*$B31),0))))))</f>
        <v>0.26133120000000004</v>
      </c>
      <c r="H31" s="77">
        <f t="shared" si="5"/>
        <v>1.6248960000000003</v>
      </c>
      <c r="I31" s="77">
        <f t="shared" si="5"/>
        <v>0.37140480000000009</v>
      </c>
      <c r="J31" s="77">
        <f t="shared" si="5"/>
        <v>1.4227200000000004E-3</v>
      </c>
      <c r="K31" s="77">
        <f t="shared" si="5"/>
        <v>1.3478399999999999E-3</v>
      </c>
      <c r="L31" s="77">
        <f t="shared" si="5"/>
        <v>0.17521920000000002</v>
      </c>
      <c r="M31" s="77">
        <f t="shared" si="5"/>
        <v>0.18645120000000001</v>
      </c>
      <c r="N31" s="77">
        <f t="shared" si="5"/>
        <v>98.092800000000011</v>
      </c>
      <c r="O31" s="77">
        <f t="shared" si="5"/>
        <v>1647.3600000000001</v>
      </c>
      <c r="P31" s="77">
        <f t="shared" si="5"/>
        <v>0</v>
      </c>
      <c r="Q31" s="77">
        <f>(IF(Q$27="%w/w SAR",((Q$28*10)*$B31),IF(Q$27="%w/w DM",(((Q$28*10)*($B$28/100))*$B31),IF(Q$27="kg/t SAR",(Q$28*$B31),IF(Q$27="kg/t DM",((Q$28*($B$28/100))*$B31),IF(Q$27="mg/kg SAR",((Q$28*0.001)*$B31),IF(Q$27="mg/kg DM",(((Q$28*0.001)*($B$28/100))*$B31),0)))))))*2.5</f>
        <v>52.790400000000012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0.14676480000000006</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Crug Farm 1594</v>
      </c>
      <c r="B32" s="15">
        <v>28</v>
      </c>
      <c r="C32" s="77">
        <f t="shared" ref="C32:C50" si="6">IF(C$27="%w/w SAR",((C$28*10)*$B32),IF(C$27="%w/w DM",(((C$28*10)*($B$28/100))*$B32),IF(C$27="kg/t SAR",(C$28*$B32),IF(C$27="kg/t DM",((C$28*($B$28/100))*$B32),IF(C$27="mg/kg SAR",((C$28*0.001)*$B32),IF(C$27="mg/kg DM",(((C$28*0.001)*($B$28/100))*$B32),0))))))</f>
        <v>74.995200000000011</v>
      </c>
      <c r="D32" s="77">
        <f t="shared" ref="D32:D50" si="7">(IF(D$27="%w/w SAR",((D$28*10)*$B32),IF(D$27="%w/w DM",(((D$28*10)*($B$28/100))*$B32),IF(D$27="kg/t SAR",(D$28*$B32),IF(D$27="kg/t DM",((D$28*($B$28/100))*$B32),IF(D$27="mg/kg SAR",((D$28*0.001)*$B32),IF(D$27="mg/kg DM",(((D$28*0.001)*($B$28/100))*$B32),"0")))))))*2.291</f>
        <v>58.1950656</v>
      </c>
      <c r="E32" s="77">
        <f t="shared" ref="E32:E50" si="8">(IF(E$27="%w/w SAR",((E$28*10)*$B32),IF(E$27="%w/w DM",(((E$28*10)*($B$28/100))*$B32),IF(E$27="kg/t SAR",(E$28*$B32),IF(E$27="kg/t DM",((E$28*($B$28/100))*$B32),IF(E$27="mg/kg SAR",((E$28*0.001)*$B32),IF(E$27="mg/kg DM",(((E$28*0.001)*($B$28/100))*$B32),"0")))))))*1.205</f>
        <v>10.202976000000003</v>
      </c>
      <c r="F32" s="77">
        <f t="shared" ref="F32:F50" si="9">(IF(F$27="%w/w SAR",((F$28*10)*$B32),IF(F$27="%w/w DM",(((F$28*10)*($B$28/100))*$B32),IF(F$27="kg/t SAR",(F$28*$B32),IF(F$27="kg/t DM",((F$28*($B$28/100))*$B32),IF(F$27="mg/kg SAR",((F$28*0.001)*$B32),IF(F$27="mg/kg DM",(((F$28*0.001)*($B$28/100))*$B32),"0")))))))*1.658</f>
        <v>37.703715840000001</v>
      </c>
      <c r="G32" s="77">
        <f t="shared" si="5"/>
        <v>0.28143360000000006</v>
      </c>
      <c r="H32" s="77">
        <f t="shared" si="5"/>
        <v>1.7498880000000003</v>
      </c>
      <c r="I32" s="77">
        <f t="shared" si="5"/>
        <v>0.39997440000000012</v>
      </c>
      <c r="J32" s="77">
        <f t="shared" si="5"/>
        <v>1.5321600000000003E-3</v>
      </c>
      <c r="K32" s="77">
        <f t="shared" si="5"/>
        <v>1.45152E-3</v>
      </c>
      <c r="L32" s="77">
        <f t="shared" si="5"/>
        <v>0.18869760000000002</v>
      </c>
      <c r="M32" s="77">
        <f t="shared" si="5"/>
        <v>0.20079360000000002</v>
      </c>
      <c r="N32" s="77">
        <f t="shared" si="5"/>
        <v>105.6384</v>
      </c>
      <c r="O32" s="77">
        <f t="shared" si="5"/>
        <v>1774.0800000000002</v>
      </c>
      <c r="P32" s="77">
        <f t="shared" si="5"/>
        <v>0</v>
      </c>
      <c r="Q32" s="77">
        <f t="shared" ref="Q32:Q50" si="10">(IF(Q$27="%w/w SAR",((Q$28*10)*$B32),IF(Q$27="%w/w DM",(((Q$28*10)*($B$28/100))*$B32),IF(Q$27="kg/t SAR",(Q$28*$B32),IF(Q$27="kg/t DM",((Q$28*($B$28/100))*$B32),IF(Q$27="mg/kg SAR",((Q$28*0.001)*$B32),IF(Q$27="mg/kg DM",(((Q$28*0.001)*($B$28/100))*$B32),0)))))))*2.5</f>
        <v>56.851200000000006</v>
      </c>
      <c r="R32" s="77">
        <f t="shared" ref="R32:U50" si="11">IF(R$27="%w/w SAR",((R$28*10)*$B32),IF(R$27="%w/w DM",(((R$28*10)*($B$28/100))*$B32),IF(R$27="kg/t SAR",(R$28*$B32),IF(R$27="kg/t DM",((R$28*($B$28/100))*$B32),IF(R$27="mg/kg SAR",((R$28*0.001)*$B32),IF(R$27="mg/kg DM",(((R$28*0.001)*($B$28/100))*$B32),0))))))</f>
        <v>0</v>
      </c>
      <c r="S32" s="77">
        <f t="shared" si="11"/>
        <v>0.15805440000000004</v>
      </c>
      <c r="T32" s="77">
        <f t="shared" si="11"/>
        <v>0</v>
      </c>
      <c r="U32" s="77">
        <f t="shared" si="11"/>
        <v>0</v>
      </c>
      <c r="AB32" s="59"/>
      <c r="AC32" s="59"/>
      <c r="AD32" s="59"/>
      <c r="AE32" s="59"/>
      <c r="AF32" s="59"/>
      <c r="AG32" s="59"/>
      <c r="AH32" s="59"/>
      <c r="AI32" s="59"/>
    </row>
    <row r="33" spans="1:35" s="72" customFormat="1" x14ac:dyDescent="0.25">
      <c r="A33" s="13" t="str">
        <f>E8</f>
        <v>Crug Farm 2312</v>
      </c>
      <c r="B33" s="15">
        <v>28</v>
      </c>
      <c r="C33" s="77">
        <f t="shared" si="6"/>
        <v>74.995200000000011</v>
      </c>
      <c r="D33" s="77">
        <f t="shared" si="7"/>
        <v>58.1950656</v>
      </c>
      <c r="E33" s="77">
        <f t="shared" si="8"/>
        <v>10.202976000000003</v>
      </c>
      <c r="F33" s="77">
        <f t="shared" si="9"/>
        <v>37.703715840000001</v>
      </c>
      <c r="G33" s="77">
        <f t="shared" si="5"/>
        <v>0.28143360000000006</v>
      </c>
      <c r="H33" s="77">
        <f t="shared" si="5"/>
        <v>1.7498880000000003</v>
      </c>
      <c r="I33" s="77">
        <f t="shared" si="5"/>
        <v>0.39997440000000012</v>
      </c>
      <c r="J33" s="77">
        <f t="shared" si="5"/>
        <v>1.5321600000000003E-3</v>
      </c>
      <c r="K33" s="77">
        <f t="shared" si="5"/>
        <v>1.45152E-3</v>
      </c>
      <c r="L33" s="77">
        <f t="shared" si="5"/>
        <v>0.18869760000000002</v>
      </c>
      <c r="M33" s="77">
        <f t="shared" si="5"/>
        <v>0.20079360000000002</v>
      </c>
      <c r="N33" s="77">
        <f t="shared" si="5"/>
        <v>105.6384</v>
      </c>
      <c r="O33" s="77">
        <f t="shared" si="5"/>
        <v>1774.0800000000002</v>
      </c>
      <c r="P33" s="77">
        <f t="shared" si="5"/>
        <v>0</v>
      </c>
      <c r="Q33" s="77">
        <f t="shared" si="10"/>
        <v>56.851200000000006</v>
      </c>
      <c r="R33" s="77">
        <f t="shared" si="11"/>
        <v>0</v>
      </c>
      <c r="S33" s="77">
        <f t="shared" si="11"/>
        <v>0.15805440000000004</v>
      </c>
      <c r="T33" s="77">
        <f t="shared" si="11"/>
        <v>0</v>
      </c>
      <c r="U33" s="77">
        <f t="shared" si="11"/>
        <v>0</v>
      </c>
      <c r="AB33" s="59"/>
      <c r="AC33" s="59"/>
      <c r="AD33" s="59"/>
      <c r="AE33" s="59"/>
      <c r="AF33" s="59"/>
      <c r="AG33" s="59"/>
      <c r="AH33" s="59"/>
      <c r="AI33" s="59"/>
    </row>
    <row r="34" spans="1:35" s="72" customFormat="1" x14ac:dyDescent="0.25">
      <c r="A34" s="13" t="str">
        <f>F8</f>
        <v>Crug Farm 3498</v>
      </c>
      <c r="B34" s="15">
        <v>28</v>
      </c>
      <c r="C34" s="77">
        <f t="shared" si="6"/>
        <v>74.995200000000011</v>
      </c>
      <c r="D34" s="77">
        <f t="shared" si="7"/>
        <v>58.1950656</v>
      </c>
      <c r="E34" s="77">
        <f t="shared" si="8"/>
        <v>10.202976000000003</v>
      </c>
      <c r="F34" s="77">
        <f t="shared" si="9"/>
        <v>37.703715840000001</v>
      </c>
      <c r="G34" s="77">
        <f t="shared" si="5"/>
        <v>0.28143360000000006</v>
      </c>
      <c r="H34" s="77">
        <f t="shared" si="5"/>
        <v>1.7498880000000003</v>
      </c>
      <c r="I34" s="77">
        <f t="shared" si="5"/>
        <v>0.39997440000000012</v>
      </c>
      <c r="J34" s="77">
        <f t="shared" si="5"/>
        <v>1.5321600000000003E-3</v>
      </c>
      <c r="K34" s="77">
        <f t="shared" si="5"/>
        <v>1.45152E-3</v>
      </c>
      <c r="L34" s="77">
        <f t="shared" si="5"/>
        <v>0.18869760000000002</v>
      </c>
      <c r="M34" s="77">
        <f t="shared" si="5"/>
        <v>0.20079360000000002</v>
      </c>
      <c r="N34" s="77">
        <f t="shared" si="5"/>
        <v>105.6384</v>
      </c>
      <c r="O34" s="77">
        <f t="shared" si="5"/>
        <v>1774.0800000000002</v>
      </c>
      <c r="P34" s="77">
        <f t="shared" si="5"/>
        <v>0</v>
      </c>
      <c r="Q34" s="77">
        <f t="shared" si="10"/>
        <v>56.851200000000006</v>
      </c>
      <c r="R34" s="77">
        <f t="shared" si="11"/>
        <v>0</v>
      </c>
      <c r="S34" s="77">
        <f t="shared" si="11"/>
        <v>0.15805440000000004</v>
      </c>
      <c r="T34" s="77">
        <f t="shared" si="11"/>
        <v>0</v>
      </c>
      <c r="U34" s="77">
        <f t="shared" si="11"/>
        <v>0</v>
      </c>
      <c r="AB34" s="59"/>
      <c r="AC34" s="59"/>
      <c r="AD34" s="59"/>
      <c r="AE34" s="59"/>
      <c r="AF34" s="59"/>
      <c r="AG34" s="59"/>
      <c r="AH34" s="59"/>
      <c r="AI34" s="59"/>
    </row>
    <row r="35" spans="1:35" s="72" customFormat="1" x14ac:dyDescent="0.25">
      <c r="A35" s="13" t="str">
        <f>G8</f>
        <v>Crug Farm 4526</v>
      </c>
      <c r="B35" s="15">
        <v>56</v>
      </c>
      <c r="C35" s="77">
        <f t="shared" si="6"/>
        <v>149.99040000000002</v>
      </c>
      <c r="D35" s="77">
        <f t="shared" si="7"/>
        <v>116.3901312</v>
      </c>
      <c r="E35" s="77">
        <f t="shared" si="8"/>
        <v>20.405952000000006</v>
      </c>
      <c r="F35" s="77">
        <f t="shared" si="9"/>
        <v>75.407431680000002</v>
      </c>
      <c r="G35" s="77">
        <f t="shared" si="5"/>
        <v>0.56286720000000012</v>
      </c>
      <c r="H35" s="77">
        <f t="shared" si="5"/>
        <v>3.4997760000000007</v>
      </c>
      <c r="I35" s="77">
        <f t="shared" si="5"/>
        <v>0.79994880000000024</v>
      </c>
      <c r="J35" s="77">
        <f t="shared" si="5"/>
        <v>3.0643200000000006E-3</v>
      </c>
      <c r="K35" s="77">
        <f t="shared" si="5"/>
        <v>2.90304E-3</v>
      </c>
      <c r="L35" s="77">
        <f t="shared" si="5"/>
        <v>0.37739520000000004</v>
      </c>
      <c r="M35" s="77">
        <f t="shared" si="5"/>
        <v>0.40158720000000003</v>
      </c>
      <c r="N35" s="77">
        <f t="shared" si="5"/>
        <v>211.27680000000001</v>
      </c>
      <c r="O35" s="77">
        <f t="shared" si="5"/>
        <v>3548.1600000000003</v>
      </c>
      <c r="P35" s="77">
        <f t="shared" si="5"/>
        <v>0</v>
      </c>
      <c r="Q35" s="77">
        <f t="shared" si="10"/>
        <v>113.70240000000001</v>
      </c>
      <c r="R35" s="77">
        <f t="shared" si="11"/>
        <v>0</v>
      </c>
      <c r="S35" s="77">
        <f t="shared" si="11"/>
        <v>0.31610880000000008</v>
      </c>
      <c r="T35" s="77">
        <f t="shared" si="11"/>
        <v>0</v>
      </c>
      <c r="U35" s="77">
        <f t="shared" si="11"/>
        <v>0</v>
      </c>
      <c r="AB35" s="59"/>
      <c r="AC35" s="59"/>
      <c r="AD35" s="59"/>
      <c r="AE35" s="59"/>
      <c r="AF35" s="59"/>
      <c r="AG35" s="59"/>
      <c r="AH35" s="59"/>
      <c r="AI35" s="59"/>
    </row>
    <row r="36" spans="1:35" s="72" customFormat="1" x14ac:dyDescent="0.25">
      <c r="A36" s="13" t="str">
        <f>H8</f>
        <v>Crug Farm 5412</v>
      </c>
      <c r="B36" s="15">
        <v>28</v>
      </c>
      <c r="C36" s="77">
        <f t="shared" si="6"/>
        <v>74.995200000000011</v>
      </c>
      <c r="D36" s="77">
        <f t="shared" si="7"/>
        <v>58.1950656</v>
      </c>
      <c r="E36" s="77">
        <f t="shared" si="8"/>
        <v>10.202976000000003</v>
      </c>
      <c r="F36" s="77">
        <f t="shared" si="9"/>
        <v>37.703715840000001</v>
      </c>
      <c r="G36" s="77">
        <f t="shared" si="5"/>
        <v>0.28143360000000006</v>
      </c>
      <c r="H36" s="77">
        <f t="shared" si="5"/>
        <v>1.7498880000000003</v>
      </c>
      <c r="I36" s="77">
        <f t="shared" si="5"/>
        <v>0.39997440000000012</v>
      </c>
      <c r="J36" s="77">
        <f t="shared" si="5"/>
        <v>1.5321600000000003E-3</v>
      </c>
      <c r="K36" s="77">
        <f t="shared" si="5"/>
        <v>1.45152E-3</v>
      </c>
      <c r="L36" s="77">
        <f t="shared" si="5"/>
        <v>0.18869760000000002</v>
      </c>
      <c r="M36" s="77">
        <f t="shared" si="5"/>
        <v>0.20079360000000002</v>
      </c>
      <c r="N36" s="77">
        <f t="shared" si="5"/>
        <v>105.6384</v>
      </c>
      <c r="O36" s="77">
        <f t="shared" si="5"/>
        <v>1774.0800000000002</v>
      </c>
      <c r="P36" s="77">
        <f t="shared" si="5"/>
        <v>0</v>
      </c>
      <c r="Q36" s="77">
        <f t="shared" si="10"/>
        <v>56.851200000000006</v>
      </c>
      <c r="R36" s="77">
        <f t="shared" si="11"/>
        <v>0</v>
      </c>
      <c r="S36" s="77">
        <f t="shared" si="11"/>
        <v>0.15805440000000004</v>
      </c>
      <c r="T36" s="77">
        <f t="shared" si="11"/>
        <v>0</v>
      </c>
      <c r="U36" s="77">
        <f t="shared" si="11"/>
        <v>0</v>
      </c>
      <c r="AB36" s="59"/>
      <c r="AC36" s="59"/>
      <c r="AD36" s="59"/>
      <c r="AE36" s="59"/>
      <c r="AF36" s="59"/>
      <c r="AG36" s="59"/>
      <c r="AH36" s="59"/>
      <c r="AI36" s="59"/>
    </row>
    <row r="37" spans="1:35" s="72" customFormat="1" x14ac:dyDescent="0.25">
      <c r="A37" s="13" t="str">
        <f>I8</f>
        <v>Crug Farm 5994</v>
      </c>
      <c r="B37" s="15">
        <v>38</v>
      </c>
      <c r="C37" s="77">
        <f t="shared" si="6"/>
        <v>101.77920000000002</v>
      </c>
      <c r="D37" s="77">
        <f t="shared" si="7"/>
        <v>78.979017600000006</v>
      </c>
      <c r="E37" s="77">
        <f t="shared" si="8"/>
        <v>13.846896000000005</v>
      </c>
      <c r="F37" s="77">
        <f t="shared" si="9"/>
        <v>51.169328640000003</v>
      </c>
      <c r="G37" s="77">
        <f t="shared" si="5"/>
        <v>0.38194560000000005</v>
      </c>
      <c r="H37" s="77">
        <f t="shared" si="5"/>
        <v>2.3748480000000005</v>
      </c>
      <c r="I37" s="77">
        <f t="shared" si="5"/>
        <v>0.54282240000000015</v>
      </c>
      <c r="J37" s="77">
        <f t="shared" si="5"/>
        <v>2.0793600000000006E-3</v>
      </c>
      <c r="K37" s="77">
        <f t="shared" si="5"/>
        <v>1.96992E-3</v>
      </c>
      <c r="L37" s="77">
        <f t="shared" si="5"/>
        <v>0.25608960000000003</v>
      </c>
      <c r="M37" s="77">
        <f t="shared" si="5"/>
        <v>0.27250560000000001</v>
      </c>
      <c r="N37" s="77">
        <f t="shared" si="5"/>
        <v>143.3664</v>
      </c>
      <c r="O37" s="77">
        <f t="shared" si="5"/>
        <v>2407.6800000000003</v>
      </c>
      <c r="P37" s="77">
        <f t="shared" si="5"/>
        <v>0</v>
      </c>
      <c r="Q37" s="77">
        <f t="shared" si="10"/>
        <v>77.155200000000008</v>
      </c>
      <c r="R37" s="77">
        <f t="shared" si="11"/>
        <v>0</v>
      </c>
      <c r="S37" s="77">
        <f t="shared" si="11"/>
        <v>0.21450240000000007</v>
      </c>
      <c r="T37" s="77">
        <f t="shared" si="11"/>
        <v>0</v>
      </c>
      <c r="U37" s="77">
        <f t="shared" si="11"/>
        <v>0</v>
      </c>
      <c r="AB37" s="59"/>
      <c r="AC37" s="59"/>
      <c r="AD37" s="59"/>
      <c r="AE37" s="59"/>
      <c r="AF37" s="59"/>
      <c r="AG37" s="59"/>
      <c r="AH37" s="59"/>
      <c r="AI37" s="59"/>
    </row>
    <row r="38" spans="1:35" s="72" customFormat="1" x14ac:dyDescent="0.25">
      <c r="A38" s="13" t="str">
        <f>J8</f>
        <v>Crug Farm 7025</v>
      </c>
      <c r="B38" s="15">
        <v>62</v>
      </c>
      <c r="C38" s="77">
        <f t="shared" si="6"/>
        <v>166.06080000000003</v>
      </c>
      <c r="D38" s="77">
        <f t="shared" si="7"/>
        <v>128.8605024</v>
      </c>
      <c r="E38" s="77">
        <f t="shared" si="8"/>
        <v>22.592304000000006</v>
      </c>
      <c r="F38" s="77">
        <f t="shared" si="9"/>
        <v>83.486799360000006</v>
      </c>
      <c r="G38" s="77">
        <f t="shared" si="5"/>
        <v>0.62317440000000013</v>
      </c>
      <c r="H38" s="77">
        <f t="shared" si="5"/>
        <v>3.8747520000000004</v>
      </c>
      <c r="I38" s="77">
        <f t="shared" si="5"/>
        <v>0.88565760000000027</v>
      </c>
      <c r="J38" s="77">
        <f t="shared" si="5"/>
        <v>3.3926400000000006E-3</v>
      </c>
      <c r="K38" s="77">
        <f t="shared" si="5"/>
        <v>3.2140799999999998E-3</v>
      </c>
      <c r="L38" s="77">
        <f t="shared" si="5"/>
        <v>0.41783040000000005</v>
      </c>
      <c r="M38" s="77">
        <f t="shared" si="5"/>
        <v>0.44461440000000008</v>
      </c>
      <c r="N38" s="77">
        <f t="shared" si="5"/>
        <v>233.9136</v>
      </c>
      <c r="O38" s="77">
        <f t="shared" si="5"/>
        <v>3928.3200000000006</v>
      </c>
      <c r="P38" s="77">
        <f t="shared" si="5"/>
        <v>0</v>
      </c>
      <c r="Q38" s="77">
        <f t="shared" si="10"/>
        <v>125.88480000000003</v>
      </c>
      <c r="R38" s="77">
        <f t="shared" si="11"/>
        <v>0</v>
      </c>
      <c r="S38" s="77">
        <f t="shared" si="11"/>
        <v>0.34997760000000011</v>
      </c>
      <c r="T38" s="77">
        <f t="shared" si="11"/>
        <v>0</v>
      </c>
      <c r="U38" s="77">
        <f t="shared" si="11"/>
        <v>0</v>
      </c>
      <c r="AB38" s="59"/>
      <c r="AC38" s="59"/>
      <c r="AD38" s="59"/>
      <c r="AE38" s="59"/>
      <c r="AF38" s="59"/>
      <c r="AG38" s="59"/>
      <c r="AH38" s="59"/>
      <c r="AI38" s="59"/>
    </row>
    <row r="39" spans="1:35" s="72" customFormat="1" x14ac:dyDescent="0.25">
      <c r="A39" s="13" t="str">
        <f>K8</f>
        <v>Hafod 2675</v>
      </c>
      <c r="B39" s="15">
        <v>38</v>
      </c>
      <c r="C39" s="77">
        <f t="shared" si="6"/>
        <v>101.77920000000002</v>
      </c>
      <c r="D39" s="77">
        <f t="shared" si="7"/>
        <v>78.979017600000006</v>
      </c>
      <c r="E39" s="77">
        <f t="shared" si="8"/>
        <v>13.846896000000005</v>
      </c>
      <c r="F39" s="77">
        <f t="shared" si="9"/>
        <v>51.169328640000003</v>
      </c>
      <c r="G39" s="77">
        <f t="shared" si="5"/>
        <v>0.38194560000000005</v>
      </c>
      <c r="H39" s="77">
        <f t="shared" si="5"/>
        <v>2.3748480000000005</v>
      </c>
      <c r="I39" s="77">
        <f t="shared" si="5"/>
        <v>0.54282240000000015</v>
      </c>
      <c r="J39" s="77">
        <f t="shared" si="5"/>
        <v>2.0793600000000006E-3</v>
      </c>
      <c r="K39" s="77">
        <f t="shared" si="5"/>
        <v>1.96992E-3</v>
      </c>
      <c r="L39" s="77">
        <f t="shared" si="5"/>
        <v>0.25608960000000003</v>
      </c>
      <c r="M39" s="77">
        <f t="shared" si="5"/>
        <v>0.27250560000000001</v>
      </c>
      <c r="N39" s="77">
        <f t="shared" si="5"/>
        <v>143.3664</v>
      </c>
      <c r="O39" s="77">
        <f t="shared" si="5"/>
        <v>2407.6800000000003</v>
      </c>
      <c r="P39" s="77">
        <f t="shared" si="5"/>
        <v>0</v>
      </c>
      <c r="Q39" s="77">
        <f t="shared" si="10"/>
        <v>77.155200000000008</v>
      </c>
      <c r="R39" s="77">
        <f t="shared" si="11"/>
        <v>0</v>
      </c>
      <c r="S39" s="77">
        <f t="shared" si="11"/>
        <v>0.21450240000000007</v>
      </c>
      <c r="T39" s="77">
        <f t="shared" si="11"/>
        <v>0</v>
      </c>
      <c r="U39" s="77">
        <f t="shared" si="11"/>
        <v>0</v>
      </c>
      <c r="AB39" s="59"/>
      <c r="AC39" s="59"/>
      <c r="AD39" s="59"/>
      <c r="AE39" s="59"/>
      <c r="AF39" s="59"/>
      <c r="AG39" s="59"/>
      <c r="AH39" s="59"/>
      <c r="AI39" s="59"/>
    </row>
    <row r="40" spans="1:35" s="72" customFormat="1" x14ac:dyDescent="0.25">
      <c r="A40" s="13" t="str">
        <f>L8</f>
        <v>CYY Heolgwyddil 1</v>
      </c>
      <c r="B40" s="15">
        <v>38</v>
      </c>
      <c r="C40" s="77">
        <f t="shared" si="6"/>
        <v>101.77920000000002</v>
      </c>
      <c r="D40" s="77">
        <f t="shared" si="7"/>
        <v>78.979017600000006</v>
      </c>
      <c r="E40" s="77">
        <f t="shared" si="8"/>
        <v>13.846896000000005</v>
      </c>
      <c r="F40" s="77">
        <f t="shared" si="9"/>
        <v>51.169328640000003</v>
      </c>
      <c r="G40" s="77">
        <f t="shared" si="5"/>
        <v>0.38194560000000005</v>
      </c>
      <c r="H40" s="77">
        <f t="shared" si="5"/>
        <v>2.3748480000000005</v>
      </c>
      <c r="I40" s="77">
        <f t="shared" si="5"/>
        <v>0.54282240000000015</v>
      </c>
      <c r="J40" s="77">
        <f t="shared" si="5"/>
        <v>2.0793600000000006E-3</v>
      </c>
      <c r="K40" s="77">
        <f t="shared" si="5"/>
        <v>1.96992E-3</v>
      </c>
      <c r="L40" s="77">
        <f t="shared" si="5"/>
        <v>0.25608960000000003</v>
      </c>
      <c r="M40" s="77">
        <f t="shared" si="5"/>
        <v>0.27250560000000001</v>
      </c>
      <c r="N40" s="77">
        <f t="shared" si="5"/>
        <v>143.3664</v>
      </c>
      <c r="O40" s="77">
        <f t="shared" si="5"/>
        <v>2407.6800000000003</v>
      </c>
      <c r="P40" s="77">
        <f t="shared" si="5"/>
        <v>0</v>
      </c>
      <c r="Q40" s="77">
        <f t="shared" si="10"/>
        <v>77.155200000000008</v>
      </c>
      <c r="R40" s="77">
        <f t="shared" si="11"/>
        <v>0</v>
      </c>
      <c r="S40" s="77">
        <f t="shared" si="11"/>
        <v>0.21450240000000007</v>
      </c>
      <c r="T40" s="77">
        <f t="shared" si="11"/>
        <v>0</v>
      </c>
      <c r="U40" s="77">
        <f t="shared" si="11"/>
        <v>0</v>
      </c>
      <c r="AB40" s="59"/>
      <c r="AC40" s="59"/>
      <c r="AD40" s="59"/>
      <c r="AE40" s="59"/>
      <c r="AF40" s="59"/>
      <c r="AG40" s="59"/>
      <c r="AH40" s="59"/>
      <c r="AI40" s="59"/>
    </row>
    <row r="41" spans="1:35" s="72" customFormat="1" x14ac:dyDescent="0.25">
      <c r="A41" s="13" t="str">
        <f>M8</f>
        <v>CYY Heolgwyddil 2</v>
      </c>
      <c r="B41" s="15">
        <v>28</v>
      </c>
      <c r="C41" s="77">
        <f t="shared" si="6"/>
        <v>74.995200000000011</v>
      </c>
      <c r="D41" s="77">
        <f t="shared" si="7"/>
        <v>58.1950656</v>
      </c>
      <c r="E41" s="77">
        <f t="shared" si="8"/>
        <v>10.202976000000003</v>
      </c>
      <c r="F41" s="77">
        <f t="shared" si="9"/>
        <v>37.703715840000001</v>
      </c>
      <c r="G41" s="77">
        <f t="shared" si="5"/>
        <v>0.28143360000000006</v>
      </c>
      <c r="H41" s="77">
        <f t="shared" si="5"/>
        <v>1.7498880000000003</v>
      </c>
      <c r="I41" s="77">
        <f t="shared" si="5"/>
        <v>0.39997440000000012</v>
      </c>
      <c r="J41" s="77">
        <f t="shared" si="5"/>
        <v>1.5321600000000003E-3</v>
      </c>
      <c r="K41" s="77">
        <f t="shared" si="5"/>
        <v>1.45152E-3</v>
      </c>
      <c r="L41" s="77">
        <f t="shared" si="5"/>
        <v>0.18869760000000002</v>
      </c>
      <c r="M41" s="77">
        <f t="shared" si="5"/>
        <v>0.20079360000000002</v>
      </c>
      <c r="N41" s="77">
        <f t="shared" si="5"/>
        <v>105.6384</v>
      </c>
      <c r="O41" s="77">
        <f t="shared" si="5"/>
        <v>1774.0800000000002</v>
      </c>
      <c r="P41" s="77">
        <f t="shared" si="5"/>
        <v>0</v>
      </c>
      <c r="Q41" s="77">
        <f t="shared" si="10"/>
        <v>56.851200000000006</v>
      </c>
      <c r="R41" s="77">
        <f t="shared" si="11"/>
        <v>0</v>
      </c>
      <c r="S41" s="77">
        <f t="shared" si="11"/>
        <v>0.15805440000000004</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Crug Farm 8295</v>
      </c>
      <c r="C57" s="8" t="str">
        <f t="shared" ref="C57:U57" si="13">D8</f>
        <v>Crug Farm 1594</v>
      </c>
      <c r="D57" s="8" t="str">
        <f t="shared" si="13"/>
        <v>Crug Farm 2312</v>
      </c>
      <c r="E57" s="8" t="str">
        <f t="shared" si="13"/>
        <v>Crug Farm 3498</v>
      </c>
      <c r="F57" s="8" t="str">
        <f t="shared" si="13"/>
        <v>Crug Farm 4526</v>
      </c>
      <c r="G57" s="8" t="str">
        <f t="shared" si="13"/>
        <v>Crug Farm 5412</v>
      </c>
      <c r="H57" s="8" t="str">
        <f t="shared" si="13"/>
        <v>Crug Farm 5994</v>
      </c>
      <c r="I57" s="8" t="str">
        <f t="shared" si="13"/>
        <v>Crug Farm 7025</v>
      </c>
      <c r="J57" s="8" t="str">
        <f t="shared" si="13"/>
        <v>Hafod 2675</v>
      </c>
      <c r="K57" s="8" t="str">
        <f t="shared" si="13"/>
        <v>CYY Heolgwyddil 1</v>
      </c>
      <c r="L57" s="8" t="str">
        <f t="shared" si="13"/>
        <v>CYY Heolgwyddil 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"&amp;(VLOOKUP(C14,Table24581114[],6,FALSE))</f>
        <v>Medium/Clay I Arable</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Arable</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Arable</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
      <c r="A59" s="111" t="s">
        <v>132</v>
      </c>
      <c r="B59" s="76">
        <f>VLOOKUP(C$14,Table24581114[],5,FALSE)</f>
        <v>6.7</v>
      </c>
      <c r="C59" s="76">
        <f>VLOOKUP(D$14,Table24581114[],5,FALSE)</f>
        <v>6.2</v>
      </c>
      <c r="D59" s="76">
        <f>VLOOKUP(E$14,Table24581114[],5,FALSE)</f>
        <v>6.2</v>
      </c>
      <c r="E59" s="76">
        <f>VLOOKUP(F$14,Table24581114[],5,FALSE)</f>
        <v>6.2</v>
      </c>
      <c r="F59" s="76">
        <f>VLOOKUP(G$14,Table24581114[],5,FALSE)</f>
        <v>6.7</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6.7</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
      <c r="A60" s="111" t="s">
        <v>4</v>
      </c>
      <c r="B60" s="76">
        <f>C10</f>
        <v>7</v>
      </c>
      <c r="C60" s="76">
        <f t="shared" ref="C60:U60" si="14">D10</f>
        <v>6.3</v>
      </c>
      <c r="D60" s="76">
        <f t="shared" si="14"/>
        <v>6.8</v>
      </c>
      <c r="E60" s="76">
        <f t="shared" si="14"/>
        <v>7</v>
      </c>
      <c r="F60" s="76">
        <f t="shared" si="14"/>
        <v>6.6</v>
      </c>
      <c r="G60" s="76">
        <f t="shared" si="14"/>
        <v>6.7</v>
      </c>
      <c r="H60" s="76">
        <f t="shared" si="14"/>
        <v>6.1</v>
      </c>
      <c r="I60" s="76">
        <f t="shared" si="14"/>
        <v>6.3</v>
      </c>
      <c r="J60" s="76">
        <f t="shared" si="14"/>
        <v>6</v>
      </c>
      <c r="K60" s="76">
        <f t="shared" si="14"/>
        <v>6.3</v>
      </c>
      <c r="L60" s="76">
        <f t="shared" si="14"/>
        <v>6.3</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6</v>
      </c>
      <c r="D61" s="76">
        <f t="shared" si="15"/>
        <v>6</v>
      </c>
      <c r="E61" s="76">
        <f t="shared" si="15"/>
        <v>6</v>
      </c>
      <c r="F61" s="76">
        <f t="shared" si="15"/>
        <v>8</v>
      </c>
      <c r="G61" s="76">
        <f t="shared" si="15"/>
        <v>6</v>
      </c>
      <c r="H61" s="76">
        <f t="shared" si="15"/>
        <v>6</v>
      </c>
      <c r="I61" s="76">
        <f t="shared" si="15"/>
        <v>6</v>
      </c>
      <c r="J61" s="76">
        <f t="shared" si="15"/>
        <v>6</v>
      </c>
      <c r="K61" s="76">
        <f t="shared" si="15"/>
        <v>6</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26</v>
      </c>
      <c r="C62" s="77">
        <f>B32</f>
        <v>28</v>
      </c>
      <c r="D62" s="77">
        <f>B33</f>
        <v>28</v>
      </c>
      <c r="E62" s="77">
        <f>B34</f>
        <v>28</v>
      </c>
      <c r="F62" s="77">
        <f>B35</f>
        <v>56</v>
      </c>
      <c r="G62" s="77">
        <f>B36</f>
        <v>28</v>
      </c>
      <c r="H62" s="77">
        <f>B37</f>
        <v>38</v>
      </c>
      <c r="I62" s="77">
        <f>B38</f>
        <v>62</v>
      </c>
      <c r="J62" s="77">
        <f>B39</f>
        <v>38</v>
      </c>
      <c r="K62" s="77">
        <f>B40</f>
        <v>38</v>
      </c>
      <c r="L62" s="77">
        <f>B41</f>
        <v>28</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-2.3999999999999986</v>
      </c>
      <c r="C64" s="77">
        <f t="shared" ref="C64:U64" si="17">(C59-C60)*C61</f>
        <v>-0.59999999999999787</v>
      </c>
      <c r="D64" s="77">
        <f t="shared" si="17"/>
        <v>-3.5999999999999979</v>
      </c>
      <c r="E64" s="77">
        <f t="shared" si="17"/>
        <v>-4.7999999999999989</v>
      </c>
      <c r="F64" s="77">
        <f t="shared" si="17"/>
        <v>0.80000000000000426</v>
      </c>
      <c r="G64" s="77">
        <f t="shared" si="17"/>
        <v>-3</v>
      </c>
      <c r="H64" s="77">
        <f t="shared" si="17"/>
        <v>0.6000000000000032</v>
      </c>
      <c r="I64" s="77">
        <f t="shared" si="17"/>
        <v>-0.59999999999999787</v>
      </c>
      <c r="J64" s="77">
        <f t="shared" si="17"/>
        <v>1.2000000000000011</v>
      </c>
      <c r="K64" s="77">
        <f t="shared" si="17"/>
        <v>-0.59999999999999787</v>
      </c>
      <c r="L64" s="77">
        <f t="shared" si="17"/>
        <v>3.2000000000000028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2.3999999999999986</v>
      </c>
      <c r="C65" s="77">
        <f t="shared" ref="C65:U65" si="18">C63-C64</f>
        <v>0.59999999999999787</v>
      </c>
      <c r="D65" s="77">
        <f t="shared" si="18"/>
        <v>3.5999999999999979</v>
      </c>
      <c r="E65" s="77">
        <f t="shared" si="18"/>
        <v>4.7999999999999989</v>
      </c>
      <c r="F65" s="77">
        <f t="shared" si="18"/>
        <v>-0.80000000000000426</v>
      </c>
      <c r="G65" s="77">
        <f t="shared" si="18"/>
        <v>3</v>
      </c>
      <c r="H65" s="77">
        <f t="shared" si="18"/>
        <v>-0.6000000000000032</v>
      </c>
      <c r="I65" s="77">
        <f t="shared" si="18"/>
        <v>0.59999999999999787</v>
      </c>
      <c r="J65" s="77">
        <f t="shared" si="18"/>
        <v>-1.2000000000000011</v>
      </c>
      <c r="K65" s="77">
        <f t="shared" si="18"/>
        <v>0.59999999999999787</v>
      </c>
      <c r="L65" s="77">
        <f t="shared" si="18"/>
        <v>-3.2000000000000028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UNDER</v>
      </c>
      <c r="G66" s="78" t="str">
        <f t="shared" si="19"/>
        <v>OVER</v>
      </c>
      <c r="H66" s="78" t="str">
        <f t="shared" si="19"/>
        <v>UNDER</v>
      </c>
      <c r="I66" s="78" t="str">
        <f t="shared" si="19"/>
        <v>OVER</v>
      </c>
      <c r="J66" s="78" t="str">
        <f t="shared" si="19"/>
        <v>UNDER</v>
      </c>
      <c r="K66" s="78" t="str">
        <f t="shared" si="19"/>
        <v>OVER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D42" sqref="D4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'Volac Sensient Felinfach'!C1:D1</f>
        <v>PAN-024720</v>
      </c>
      <c r="D1" s="141"/>
      <c r="E1" s="93" t="s">
        <v>45</v>
      </c>
      <c r="F1" s="39">
        <f>'Volac Sensient Felinfach'!F1</f>
        <v>49.2</v>
      </c>
      <c r="G1" s="123" t="s">
        <v>43</v>
      </c>
      <c r="H1" s="124"/>
      <c r="I1" s="118">
        <v>6.3</v>
      </c>
      <c r="J1" s="127" t="s">
        <v>153</v>
      </c>
      <c r="K1" s="127"/>
      <c r="L1" s="97">
        <v>50.4</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'Volac Sensient Felinfach'!C2:D2</f>
        <v>EPR/AB3891CX</v>
      </c>
      <c r="D2" s="143"/>
      <c r="E2" s="93" t="s">
        <v>109</v>
      </c>
      <c r="F2" s="96" t="s">
        <v>173</v>
      </c>
      <c r="G2" s="125" t="s">
        <v>110</v>
      </c>
      <c r="H2" s="126"/>
      <c r="I2" s="118"/>
      <c r="J2" s="127" t="s">
        <v>158</v>
      </c>
      <c r="K2" s="127"/>
      <c r="L2" s="97">
        <v>1.3</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'Volac Sensient Felinfach'!C3:D3</f>
        <v>Mr Daniel James &amp; Mrs Carys James</v>
      </c>
      <c r="D3" s="143"/>
      <c r="E3" s="93" t="s">
        <v>108</v>
      </c>
      <c r="F3" s="31" t="s">
        <v>104</v>
      </c>
      <c r="G3" s="127" t="s">
        <v>159</v>
      </c>
      <c r="H3" s="127"/>
      <c r="I3" s="118"/>
      <c r="J3" s="123" t="s">
        <v>154</v>
      </c>
      <c r="K3" s="124"/>
      <c r="L3" s="97">
        <f>(L1/(L2*10000))*100</f>
        <v>0.38769230769230767</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'Volac Sensient Felinfach'!C4:D4</f>
        <v>Hafod Farm, Ferwig, Cardigan, Ceredigion, SA43 1PU</v>
      </c>
      <c r="D4" s="141"/>
      <c r="E4" s="94" t="s">
        <v>1</v>
      </c>
      <c r="F4" s="96" t="s">
        <v>170</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'Volac Sensient Felinfach'!C5:D5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'Volac Sensient Felinfach'!C8</f>
        <v>Crug Farm 8295</v>
      </c>
      <c r="D8" s="60" t="str">
        <f>'Volac Sensient Felinfach'!D8</f>
        <v>Crug Farm 1594</v>
      </c>
      <c r="E8" s="60" t="str">
        <f>'Volac Sensient Felinfach'!E8</f>
        <v>Crug Farm 2312</v>
      </c>
      <c r="F8" s="60" t="str">
        <f>'Volac Sensient Felinfach'!F8</f>
        <v>Crug Farm 3498</v>
      </c>
      <c r="G8" s="60" t="str">
        <f>'Volac Sensient Felinfach'!G8</f>
        <v>Crug Farm 4526</v>
      </c>
      <c r="H8" s="60" t="str">
        <f>'Volac Sensient Felinfach'!H8</f>
        <v>Crug Farm 5412</v>
      </c>
      <c r="I8" s="60" t="str">
        <f>'Volac Sensient Felinfach'!I8</f>
        <v>Crug Farm 5994</v>
      </c>
      <c r="J8" s="60" t="str">
        <f>'Volac Sensient Felinfach'!J8</f>
        <v>Crug Farm 7025</v>
      </c>
      <c r="K8" s="60" t="str">
        <f>'Volac Sensient Felinfach'!K8</f>
        <v>Hafod 2675</v>
      </c>
      <c r="L8" s="60" t="str">
        <f>'Volac Sensient Felinfach'!L8</f>
        <v>CYY Heolgwyddil 1</v>
      </c>
      <c r="M8" s="60" t="str">
        <f>'Volac Sensient Felinfach'!M8</f>
        <v>CYY Heolgwyddil 2</v>
      </c>
      <c r="N8" s="60">
        <f>'Volac Sensient Felinfach'!N8</f>
        <v>0</v>
      </c>
      <c r="O8" s="60">
        <f>'Volac Sensient Felinfach'!O8</f>
        <v>0</v>
      </c>
      <c r="P8" s="60">
        <f>'Volac Sensient Felinfach'!P8</f>
        <v>0</v>
      </c>
      <c r="Q8" s="60">
        <f>'Volac Sensient Felinfach'!Q8</f>
        <v>0</v>
      </c>
      <c r="R8" s="60">
        <f>'Volac Sensient Felinfach'!R8</f>
        <v>0</v>
      </c>
      <c r="S8" s="60">
        <f>'Volac Sensient Felinfach'!S8</f>
        <v>0</v>
      </c>
      <c r="T8" s="60">
        <f>'Volac Sensient Felinfach'!T8</f>
        <v>0</v>
      </c>
      <c r="U8" s="60">
        <f>'Volac Sensient Felinfach'!U8</f>
        <v>0</v>
      </c>
      <c r="V8" s="60">
        <f>'Volac Sensient Felinfach'!V8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f>'Volac Sensient Felinfach'!C9</f>
        <v>1</v>
      </c>
      <c r="D9" s="60" t="str">
        <f>'Volac Sensient Felinfach'!D9</f>
        <v>Low</v>
      </c>
      <c r="E9" s="60" t="str">
        <f>'Volac Sensient Felinfach'!E9</f>
        <v>Low</v>
      </c>
      <c r="F9" s="60" t="str">
        <f>'Volac Sensient Felinfach'!F9</f>
        <v>Low</v>
      </c>
      <c r="G9" s="60">
        <f>'Volac Sensient Felinfach'!G9</f>
        <v>1</v>
      </c>
      <c r="H9" s="60" t="str">
        <f>'Volac Sensient Felinfach'!H9</f>
        <v>Low</v>
      </c>
      <c r="I9" s="60" t="str">
        <f>'Volac Sensient Felinfach'!I9</f>
        <v>Moderate</v>
      </c>
      <c r="J9" s="60" t="str">
        <f>'Volac Sensient Felinfach'!J9</f>
        <v>Low</v>
      </c>
      <c r="K9" s="60" t="str">
        <f>'Volac Sensient Felinfach'!K9</f>
        <v>Moderate</v>
      </c>
      <c r="L9" s="60" t="str">
        <f>'Volac Sensient Felinfach'!L9</f>
        <v>Moderate</v>
      </c>
      <c r="M9" s="60">
        <f>'Volac Sensient Felinfach'!M9</f>
        <v>1</v>
      </c>
      <c r="N9" s="60">
        <f>'Volac Sensient Felinfach'!N9</f>
        <v>0</v>
      </c>
      <c r="O9" s="60">
        <f>'Volac Sensient Felinfach'!O9</f>
        <v>0</v>
      </c>
      <c r="P9" s="60">
        <f>'Volac Sensient Felinfach'!P9</f>
        <v>0</v>
      </c>
      <c r="Q9" s="60">
        <f>'Volac Sensient Felinfach'!Q9</f>
        <v>0</v>
      </c>
      <c r="R9" s="60">
        <f>'Volac Sensient Felinfach'!R9</f>
        <v>0</v>
      </c>
      <c r="S9" s="60">
        <f>'Volac Sensient Felinfach'!S9</f>
        <v>0</v>
      </c>
      <c r="T9" s="60">
        <f>'Volac Sensient Felinfach'!T9</f>
        <v>0</v>
      </c>
      <c r="U9" s="60">
        <f>'Volac Sensient Felinfach'!U9</f>
        <v>0</v>
      </c>
      <c r="V9" s="60">
        <f>'Volac Sensient Felinfach'!V9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'Volac Sensient Felinfach'!C10</f>
        <v>7</v>
      </c>
      <c r="D10" s="60">
        <f>'Volac Sensient Felinfach'!D10</f>
        <v>6.3</v>
      </c>
      <c r="E10" s="60">
        <f>'Volac Sensient Felinfach'!E10</f>
        <v>6.8</v>
      </c>
      <c r="F10" s="60">
        <f>'Volac Sensient Felinfach'!F10</f>
        <v>7</v>
      </c>
      <c r="G10" s="60">
        <f>'Volac Sensient Felinfach'!G10</f>
        <v>6.6</v>
      </c>
      <c r="H10" s="60">
        <f>'Volac Sensient Felinfach'!H10</f>
        <v>6.7</v>
      </c>
      <c r="I10" s="60">
        <f>'Volac Sensient Felinfach'!I10</f>
        <v>6.1</v>
      </c>
      <c r="J10" s="60">
        <f>'Volac Sensient Felinfach'!J10</f>
        <v>6.3</v>
      </c>
      <c r="K10" s="60">
        <f>'Volac Sensient Felinfach'!K10</f>
        <v>6</v>
      </c>
      <c r="L10" s="60">
        <f>'Volac Sensient Felinfach'!L10</f>
        <v>6.3</v>
      </c>
      <c r="M10" s="60">
        <f>'Volac Sensient Felinfach'!M10</f>
        <v>6.3</v>
      </c>
      <c r="N10" s="60">
        <f>'Volac Sensient Felinfach'!N10</f>
        <v>0</v>
      </c>
      <c r="O10" s="60">
        <f>'Volac Sensient Felinfach'!O10</f>
        <v>0</v>
      </c>
      <c r="P10" s="60">
        <f>'Volac Sensient Felinfach'!P10</f>
        <v>0</v>
      </c>
      <c r="Q10" s="60">
        <f>'Volac Sensient Felinfach'!Q10</f>
        <v>0</v>
      </c>
      <c r="R10" s="60">
        <f>'Volac Sensient Felinfach'!R10</f>
        <v>0</v>
      </c>
      <c r="S10" s="60">
        <f>'Volac Sensient Felinfach'!S10</f>
        <v>0</v>
      </c>
      <c r="T10" s="60">
        <f>'Volac Sensient Felinfach'!T10</f>
        <v>0</v>
      </c>
      <c r="U10" s="60">
        <f>'Volac Sensient Felinfach'!U10</f>
        <v>0</v>
      </c>
      <c r="V10" s="60">
        <f>'Volac Sensient Felinfach'!V10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'Volac Sensient Felinfach'!C11</f>
        <v>2</v>
      </c>
      <c r="D11" s="60">
        <f>'Volac Sensient Felinfach'!D11</f>
        <v>2</v>
      </c>
      <c r="E11" s="60">
        <f>'Volac Sensient Felinfach'!E11</f>
        <v>2</v>
      </c>
      <c r="F11" s="60">
        <f>'Volac Sensient Felinfach'!F11</f>
        <v>2</v>
      </c>
      <c r="G11" s="60">
        <f>'Volac Sensient Felinfach'!G11</f>
        <v>1</v>
      </c>
      <c r="H11" s="60">
        <f>'Volac Sensient Felinfach'!H11</f>
        <v>2</v>
      </c>
      <c r="I11" s="60">
        <f>'Volac Sensient Felinfach'!I11</f>
        <v>1</v>
      </c>
      <c r="J11" s="60">
        <f>'Volac Sensient Felinfach'!J11</f>
        <v>1</v>
      </c>
      <c r="K11" s="60">
        <f>'Volac Sensient Felinfach'!K11</f>
        <v>2</v>
      </c>
      <c r="L11" s="60">
        <f>'Volac Sensient Felinfach'!L11</f>
        <v>2</v>
      </c>
      <c r="M11" s="60">
        <f>'Volac Sensient Felinfach'!M11</f>
        <v>2</v>
      </c>
      <c r="N11" s="60">
        <f>'Volac Sensient Felinfach'!N11</f>
        <v>0</v>
      </c>
      <c r="O11" s="60">
        <f>'Volac Sensient Felinfach'!O11</f>
        <v>0</v>
      </c>
      <c r="P11" s="60">
        <f>'Volac Sensient Felinfach'!P11</f>
        <v>0</v>
      </c>
      <c r="Q11" s="60">
        <f>'Volac Sensient Felinfach'!Q11</f>
        <v>0</v>
      </c>
      <c r="R11" s="60">
        <f>'Volac Sensient Felinfach'!R11</f>
        <v>0</v>
      </c>
      <c r="S11" s="60">
        <f>'Volac Sensient Felinfach'!S11</f>
        <v>0</v>
      </c>
      <c r="T11" s="60">
        <f>'Volac Sensient Felinfach'!T11</f>
        <v>0</v>
      </c>
      <c r="U11" s="60">
        <f>'Volac Sensient Felinfach'!U11</f>
        <v>0</v>
      </c>
      <c r="V11" s="60">
        <f>'Volac Sensient Felinfach'!V11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'Volac Sensient Felinfach'!C12</f>
        <v>3</v>
      </c>
      <c r="D12" s="60">
        <f>'Volac Sensient Felinfach'!D12</f>
        <v>3</v>
      </c>
      <c r="E12" s="60">
        <f>'Volac Sensient Felinfach'!E12</f>
        <v>3</v>
      </c>
      <c r="F12" s="60">
        <f>'Volac Sensient Felinfach'!F12</f>
        <v>3</v>
      </c>
      <c r="G12" s="60">
        <f>'Volac Sensient Felinfach'!G12</f>
        <v>2</v>
      </c>
      <c r="H12" s="60">
        <f>'Volac Sensient Felinfach'!H12</f>
        <v>2</v>
      </c>
      <c r="I12" s="60">
        <f>'Volac Sensient Felinfach'!I12</f>
        <v>2</v>
      </c>
      <c r="J12" s="60">
        <f>'Volac Sensient Felinfach'!J12</f>
        <v>1</v>
      </c>
      <c r="K12" s="60">
        <f>'Volac Sensient Felinfach'!K12</f>
        <v>2</v>
      </c>
      <c r="L12" s="60">
        <f>'Volac Sensient Felinfach'!L12</f>
        <v>1</v>
      </c>
      <c r="M12" s="60">
        <f>'Volac Sensient Felinfach'!M12</f>
        <v>1</v>
      </c>
      <c r="N12" s="60">
        <f>'Volac Sensient Felinfach'!N12</f>
        <v>0</v>
      </c>
      <c r="O12" s="60">
        <f>'Volac Sensient Felinfach'!O12</f>
        <v>0</v>
      </c>
      <c r="P12" s="60">
        <f>'Volac Sensient Felinfach'!P12</f>
        <v>0</v>
      </c>
      <c r="Q12" s="60">
        <f>'Volac Sensient Felinfach'!Q12</f>
        <v>0</v>
      </c>
      <c r="R12" s="60">
        <f>'Volac Sensient Felinfach'!R12</f>
        <v>0</v>
      </c>
      <c r="S12" s="60">
        <f>'Volac Sensient Felinfach'!S12</f>
        <v>0</v>
      </c>
      <c r="T12" s="60">
        <f>'Volac Sensient Felinfach'!T12</f>
        <v>0</v>
      </c>
      <c r="U12" s="60">
        <f>'Volac Sensient Felinfach'!U12</f>
        <v>0</v>
      </c>
      <c r="V12" s="60">
        <f>'Volac Sensient Felinfach'!V12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'Volac Sensient Felinfach'!C13</f>
        <v>3</v>
      </c>
      <c r="D13" s="60">
        <f>'Volac Sensient Felinfach'!D13</f>
        <v>3</v>
      </c>
      <c r="E13" s="60">
        <f>'Volac Sensient Felinfach'!E13</f>
        <v>3</v>
      </c>
      <c r="F13" s="60">
        <f>'Volac Sensient Felinfach'!F13</f>
        <v>3</v>
      </c>
      <c r="G13" s="60">
        <f>'Volac Sensient Felinfach'!G13</f>
        <v>3</v>
      </c>
      <c r="H13" s="60">
        <f>'Volac Sensient Felinfach'!H13</f>
        <v>3</v>
      </c>
      <c r="I13" s="60">
        <f>'Volac Sensient Felinfach'!I13</f>
        <v>3</v>
      </c>
      <c r="J13" s="60">
        <f>'Volac Sensient Felinfach'!J13</f>
        <v>3</v>
      </c>
      <c r="K13" s="60">
        <f>'Volac Sensient Felinfach'!K13</f>
        <v>3</v>
      </c>
      <c r="L13" s="60">
        <f>'Volac Sensient Felinfach'!L13</f>
        <v>2</v>
      </c>
      <c r="M13" s="60">
        <f>'Volac Sensient Felinfach'!M13</f>
        <v>2</v>
      </c>
      <c r="N13" s="60">
        <f>'Volac Sensient Felinfach'!N13</f>
        <v>0</v>
      </c>
      <c r="O13" s="60">
        <f>'Volac Sensient Felinfach'!O13</f>
        <v>0</v>
      </c>
      <c r="P13" s="60">
        <f>'Volac Sensient Felinfach'!P13</f>
        <v>0</v>
      </c>
      <c r="Q13" s="60">
        <f>'Volac Sensient Felinfach'!Q13</f>
        <v>0</v>
      </c>
      <c r="R13" s="60">
        <f>'Volac Sensient Felinfach'!R13</f>
        <v>0</v>
      </c>
      <c r="S13" s="60">
        <f>'Volac Sensient Felinfach'!S13</f>
        <v>0</v>
      </c>
      <c r="T13" s="60">
        <f>'Volac Sensient Felinfach'!T13</f>
        <v>0</v>
      </c>
      <c r="U13" s="60">
        <f>'Volac Sensient Felinfach'!U13</f>
        <v>0</v>
      </c>
      <c r="V13" s="60">
        <f>'Volac Sensient Felinfach'!V13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'Volac Sensient Felinfach'!C14</f>
        <v>Spring wheat/barley</v>
      </c>
      <c r="D14" s="102" t="str">
        <f>'Volac Sensient Felinfach'!D14</f>
        <v xml:space="preserve">Grass Silage (25% DM) </v>
      </c>
      <c r="E14" s="102" t="str">
        <f>'Volac Sensient Felinfach'!E14</f>
        <v xml:space="preserve">Grass Silage (25% DM) </v>
      </c>
      <c r="F14" s="102" t="str">
        <f>'Volac Sensient Felinfach'!F14</f>
        <v xml:space="preserve">Grass Silage (25% DM) </v>
      </c>
      <c r="G14" s="102" t="str">
        <f>'Volac Sensient Felinfach'!G14</f>
        <v>Maize- Silage (30% DM)</v>
      </c>
      <c r="H14" s="102" t="str">
        <f>'Volac Sensient Felinfach'!H14</f>
        <v xml:space="preserve">Grass Silage (25% DM) </v>
      </c>
      <c r="I14" s="102" t="str">
        <f>'Volac Sensient Felinfach'!I14</f>
        <v xml:space="preserve">Grass Silage (25% DM) </v>
      </c>
      <c r="J14" s="102" t="str">
        <f>'Volac Sensient Felinfach'!J14</f>
        <v xml:space="preserve">Grass Silage (25% DM) </v>
      </c>
      <c r="K14" s="102" t="str">
        <f>'Volac Sensient Felinfach'!K14</f>
        <v xml:space="preserve">Grass Silage (25% DM) </v>
      </c>
      <c r="L14" s="102" t="str">
        <f>'Volac Sensient Felinfach'!L14</f>
        <v xml:space="preserve">Grass Silage (25% DM) </v>
      </c>
      <c r="M14" s="102" t="str">
        <f>'Volac Sensient Felinfach'!M14</f>
        <v>Maize- Silage (30% DM)</v>
      </c>
      <c r="N14" s="102">
        <f>'Volac Sensient Felinfach'!N14</f>
        <v>0</v>
      </c>
      <c r="O14" s="102">
        <f>'Volac Sensient Felinfach'!O14</f>
        <v>0</v>
      </c>
      <c r="P14" s="102">
        <f>'Volac Sensient Felinfach'!P14</f>
        <v>0</v>
      </c>
      <c r="Q14" s="102">
        <f>'Volac Sensient Felinfach'!Q14</f>
        <v>0</v>
      </c>
      <c r="R14" s="102">
        <f>'Volac Sensient Felinfach'!R14</f>
        <v>0</v>
      </c>
      <c r="S14" s="102">
        <f>'Volac Sensient Felinfach'!S14</f>
        <v>0</v>
      </c>
      <c r="T14" s="102">
        <f>'Volac Sensient Felinfach'!T14</f>
        <v>0</v>
      </c>
      <c r="U14" s="102">
        <f>'Volac Sensient Felinfach'!U14</f>
        <v>0</v>
      </c>
      <c r="V14" s="102">
        <f>'Volac Sensient Felinfach'!V14</f>
        <v>0</v>
      </c>
      <c r="AD14" s="30" t="s">
        <v>138</v>
      </c>
      <c r="AE14" s="30">
        <v>6</v>
      </c>
      <c r="AI14" s="53" t="s">
        <v>119</v>
      </c>
      <c r="AJ14" s="54">
        <v>0.8</v>
      </c>
      <c r="AK14" s="55">
        <v>1.7</v>
      </c>
      <c r="AL14" s="11">
        <v>12</v>
      </c>
      <c r="AM14" s="11">
        <v>6.7</v>
      </c>
      <c r="AN14" s="11" t="s">
        <v>135</v>
      </c>
    </row>
    <row r="15" spans="1:41" x14ac:dyDescent="0.2">
      <c r="A15" s="135" t="s">
        <v>9</v>
      </c>
      <c r="B15" s="135"/>
      <c r="C15" s="60">
        <f>'Volac Sensient Felinfach'!C15</f>
        <v>30</v>
      </c>
      <c r="D15" s="60">
        <f>'Volac Sensient Felinfach'!D15</f>
        <v>35</v>
      </c>
      <c r="E15" s="60">
        <f>'Volac Sensient Felinfach'!E15</f>
        <v>35</v>
      </c>
      <c r="F15" s="60">
        <f>'Volac Sensient Felinfach'!F15</f>
        <v>35</v>
      </c>
      <c r="G15" s="60">
        <f>'Volac Sensient Felinfach'!G15</f>
        <v>45</v>
      </c>
      <c r="H15" s="60">
        <f>'Volac Sensient Felinfach'!H15</f>
        <v>35</v>
      </c>
      <c r="I15" s="60">
        <f>'Volac Sensient Felinfach'!I15</f>
        <v>35</v>
      </c>
      <c r="J15" s="60">
        <f>'Volac Sensient Felinfach'!J15</f>
        <v>35</v>
      </c>
      <c r="K15" s="60">
        <f>'Volac Sensient Felinfach'!K15</f>
        <v>47</v>
      </c>
      <c r="L15" s="60">
        <f>'Volac Sensient Felinfach'!L15</f>
        <v>47</v>
      </c>
      <c r="M15" s="60">
        <f>'Volac Sensient Felinfach'!M15</f>
        <v>45</v>
      </c>
      <c r="N15" s="60">
        <f>'Volac Sensient Felinfach'!N15</f>
        <v>0</v>
      </c>
      <c r="O15" s="60">
        <f>'Volac Sensient Felinfach'!O15</f>
        <v>0</v>
      </c>
      <c r="P15" s="60">
        <f>'Volac Sensient Felinfach'!P15</f>
        <v>0</v>
      </c>
      <c r="Q15" s="60">
        <f>'Volac Sensient Felinfach'!Q15</f>
        <v>0</v>
      </c>
      <c r="R15" s="60">
        <f>'Volac Sensient Felinfach'!R15</f>
        <v>0</v>
      </c>
      <c r="S15" s="60">
        <f>'Volac Sensient Felinfach'!S15</f>
        <v>0</v>
      </c>
      <c r="T15" s="60">
        <f>'Volac Sensient Felinfach'!T15</f>
        <v>0</v>
      </c>
      <c r="U15" s="60">
        <f>'Volac Sensient Felinfach'!U15</f>
        <v>0</v>
      </c>
      <c r="V15" s="60">
        <f>'Volac Sensient Felinfach'!V15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'Volac Sensient Felinfach'!C16</f>
        <v>Medium/Clay</v>
      </c>
      <c r="D16" s="103" t="str">
        <f>'Volac Sensient Felinfach'!D16</f>
        <v>Medium/Clay</v>
      </c>
      <c r="E16" s="103" t="str">
        <f>'Volac Sensient Felinfach'!E16</f>
        <v>Medium/Clay</v>
      </c>
      <c r="F16" s="103" t="str">
        <f>'Volac Sensient Felinfach'!F16</f>
        <v>Medium/Clay</v>
      </c>
      <c r="G16" s="103" t="str">
        <f>'Volac Sensient Felinfach'!G16</f>
        <v>Medium/Clay</v>
      </c>
      <c r="H16" s="103" t="str">
        <f>'Volac Sensient Felinfach'!H16</f>
        <v>Medium/Clay</v>
      </c>
      <c r="I16" s="103" t="str">
        <f>'Volac Sensient Felinfach'!I16</f>
        <v>Medium/Clay</v>
      </c>
      <c r="J16" s="103" t="str">
        <f>'Volac Sensient Felinfach'!J16</f>
        <v>Medium/Clay</v>
      </c>
      <c r="K16" s="103" t="str">
        <f>'Volac Sensient Felinfach'!K16</f>
        <v>Medium/Clay</v>
      </c>
      <c r="L16" s="103" t="str">
        <f>'Volac Sensient Felinfach'!L16</f>
        <v>Medium/Clay</v>
      </c>
      <c r="M16" s="103" t="str">
        <f>'Volac Sensient Felinfach'!M16</f>
        <v>Medium/Clay</v>
      </c>
      <c r="N16" s="103">
        <f>'Volac Sensient Felinfach'!N16</f>
        <v>0</v>
      </c>
      <c r="O16" s="103">
        <f>'Volac Sensient Felinfach'!O16</f>
        <v>0</v>
      </c>
      <c r="P16" s="103">
        <f>'Volac Sensient Felinfach'!P16</f>
        <v>0</v>
      </c>
      <c r="Q16" s="103">
        <f>'Volac Sensient Felinfach'!Q16</f>
        <v>0</v>
      </c>
      <c r="R16" s="103">
        <f>'Volac Sensient Felinfach'!R16</f>
        <v>0</v>
      </c>
      <c r="S16" s="103">
        <f>'Volac Sensient Felinfach'!S16</f>
        <v>0</v>
      </c>
      <c r="T16" s="103">
        <f>'Volac Sensient Felinfach'!T16</f>
        <v>0</v>
      </c>
      <c r="U16" s="103">
        <f>'Volac Sensient Felinfach'!U16</f>
        <v>0</v>
      </c>
      <c r="V16" s="103">
        <f>'Volac Sensient Felinfach'!V16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255</v>
      </c>
      <c r="D17" s="28">
        <f t="shared" ref="D17:V17" si="0">(VLOOKUP(D$14,$AI2:$AK26,2,FALSE))*D$15</f>
        <v>59.5</v>
      </c>
      <c r="E17" s="28">
        <f t="shared" si="0"/>
        <v>59.5</v>
      </c>
      <c r="F17" s="28">
        <f t="shared" si="0"/>
        <v>59.5</v>
      </c>
      <c r="G17" s="28">
        <f t="shared" si="0"/>
        <v>62.999999999999993</v>
      </c>
      <c r="H17" s="28">
        <f t="shared" si="0"/>
        <v>59.5</v>
      </c>
      <c r="I17" s="28">
        <f t="shared" si="0"/>
        <v>59.5</v>
      </c>
      <c r="J17" s="28">
        <f t="shared" si="0"/>
        <v>59.5</v>
      </c>
      <c r="K17" s="28">
        <f t="shared" si="0"/>
        <v>79.899999999999991</v>
      </c>
      <c r="L17" s="28">
        <f t="shared" si="0"/>
        <v>79.899999999999991</v>
      </c>
      <c r="M17" s="28">
        <f t="shared" si="0"/>
        <v>62.999999999999993</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52.101005600000001</v>
      </c>
      <c r="D18" s="16">
        <f>$D32</f>
        <v>52.101005600000001</v>
      </c>
      <c r="E18" s="16">
        <f>$D33</f>
        <v>52.101005600000001</v>
      </c>
      <c r="F18" s="16">
        <f>$D34</f>
        <v>52.101005600000001</v>
      </c>
      <c r="G18" s="16">
        <f>$D35</f>
        <v>52.101005600000001</v>
      </c>
      <c r="H18" s="16">
        <f>$D36</f>
        <v>52.101005600000001</v>
      </c>
      <c r="I18" s="16">
        <f>$D37</f>
        <v>37.215004</v>
      </c>
      <c r="J18" s="16">
        <f>$D38</f>
        <v>52.101005600000001</v>
      </c>
      <c r="K18" s="16">
        <f>$D39</f>
        <v>37.215004</v>
      </c>
      <c r="L18" s="16">
        <f>$D40</f>
        <v>37.215004</v>
      </c>
      <c r="M18" s="16">
        <f>$D41</f>
        <v>52.101005600000001</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-202.89899439999999</v>
      </c>
      <c r="D19" s="16">
        <f t="shared" ref="D19:V19" si="1">D18-D17</f>
        <v>-7.3989943999999994</v>
      </c>
      <c r="E19" s="16">
        <f t="shared" si="1"/>
        <v>-7.3989943999999994</v>
      </c>
      <c r="F19" s="16">
        <f t="shared" si="1"/>
        <v>-7.3989943999999994</v>
      </c>
      <c r="G19" s="16">
        <f t="shared" si="1"/>
        <v>-10.898994399999992</v>
      </c>
      <c r="H19" s="16">
        <f t="shared" si="1"/>
        <v>-7.3989943999999994</v>
      </c>
      <c r="I19" s="16">
        <f t="shared" si="1"/>
        <v>-22.284996</v>
      </c>
      <c r="J19" s="16">
        <f t="shared" si="1"/>
        <v>-7.3989943999999994</v>
      </c>
      <c r="K19" s="16">
        <f t="shared" si="1"/>
        <v>-42.684995999999991</v>
      </c>
      <c r="L19" s="16">
        <f t="shared" si="1"/>
        <v>-42.684995999999991</v>
      </c>
      <c r="M19" s="16">
        <f t="shared" si="1"/>
        <v>-10.898994399999992</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360</v>
      </c>
      <c r="D21" s="28">
        <f t="shared" ref="D21:V21" si="2">(VLOOKUP(D$14,$AI2:$AK26,3,FALSE))*D$15</f>
        <v>210</v>
      </c>
      <c r="E21" s="28">
        <f t="shared" si="2"/>
        <v>210</v>
      </c>
      <c r="F21" s="28">
        <f t="shared" si="2"/>
        <v>210</v>
      </c>
      <c r="G21" s="28">
        <f t="shared" si="2"/>
        <v>198.00000000000003</v>
      </c>
      <c r="H21" s="28">
        <f t="shared" si="2"/>
        <v>210</v>
      </c>
      <c r="I21" s="28">
        <f t="shared" si="2"/>
        <v>210</v>
      </c>
      <c r="J21" s="28">
        <f t="shared" si="2"/>
        <v>210</v>
      </c>
      <c r="K21" s="28">
        <f t="shared" si="2"/>
        <v>282</v>
      </c>
      <c r="L21" s="28">
        <f t="shared" si="2"/>
        <v>282</v>
      </c>
      <c r="M21" s="28">
        <f t="shared" si="2"/>
        <v>198.00000000000003</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1.7127267500000003</v>
      </c>
      <c r="D22" s="16">
        <f>$E32</f>
        <v>1.7127267500000003</v>
      </c>
      <c r="E22" s="16">
        <f>$E33</f>
        <v>1.7127267500000003</v>
      </c>
      <c r="F22" s="16">
        <f>$E34</f>
        <v>1.7127267500000003</v>
      </c>
      <c r="G22" s="16">
        <f>$E35</f>
        <v>1.7127267500000003</v>
      </c>
      <c r="H22" s="16">
        <f>$E36</f>
        <v>1.7127267500000003</v>
      </c>
      <c r="I22" s="16">
        <f>$E37</f>
        <v>1.2233762500000001</v>
      </c>
      <c r="J22" s="16">
        <f>$E38</f>
        <v>1.7127267500000003</v>
      </c>
      <c r="K22" s="16">
        <f>$E39</f>
        <v>1.2233762500000001</v>
      </c>
      <c r="L22" s="16">
        <f>$E40</f>
        <v>1.2233762500000001</v>
      </c>
      <c r="M22" s="16">
        <f>$E41</f>
        <v>1.7127267500000003</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-358.28727325</v>
      </c>
      <c r="D23" s="16">
        <f t="shared" ref="D23:V23" si="3">D22-D21</f>
        <v>-208.28727325</v>
      </c>
      <c r="E23" s="16">
        <f t="shared" si="3"/>
        <v>-208.28727325</v>
      </c>
      <c r="F23" s="16">
        <f t="shared" si="3"/>
        <v>-208.28727325</v>
      </c>
      <c r="G23" s="16">
        <f t="shared" si="3"/>
        <v>-196.28727325000003</v>
      </c>
      <c r="H23" s="16">
        <f t="shared" si="3"/>
        <v>-208.28727325</v>
      </c>
      <c r="I23" s="16">
        <f t="shared" si="3"/>
        <v>-208.77662375</v>
      </c>
      <c r="J23" s="16">
        <f t="shared" si="3"/>
        <v>-208.28727325</v>
      </c>
      <c r="K23" s="16">
        <f t="shared" si="3"/>
        <v>-280.77662375</v>
      </c>
      <c r="L23" s="16">
        <f t="shared" si="3"/>
        <v>-280.77662375</v>
      </c>
      <c r="M23" s="16">
        <f t="shared" si="3"/>
        <v>-196.28727325000003</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13.1</v>
      </c>
      <c r="C28" s="15">
        <v>1.3</v>
      </c>
      <c r="D28" s="15">
        <v>0.248</v>
      </c>
      <c r="E28" s="15">
        <v>1.55E-2</v>
      </c>
      <c r="F28" s="15">
        <v>239</v>
      </c>
      <c r="G28" s="15">
        <v>20.2</v>
      </c>
      <c r="H28" s="15">
        <v>80.2</v>
      </c>
      <c r="I28" s="15">
        <v>46.7</v>
      </c>
      <c r="J28" s="15">
        <v>0.37</v>
      </c>
      <c r="K28" s="23">
        <v>0.76</v>
      </c>
      <c r="L28" s="15">
        <v>1.62</v>
      </c>
      <c r="M28" s="15">
        <v>4.3</v>
      </c>
      <c r="N28" s="15">
        <v>125000</v>
      </c>
      <c r="O28" s="15">
        <v>31000</v>
      </c>
      <c r="P28" s="15"/>
      <c r="Q28" s="15">
        <v>4450</v>
      </c>
      <c r="R28" s="15"/>
      <c r="S28" s="15">
        <v>68.7</v>
      </c>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Crug Farm 8295</v>
      </c>
      <c r="B31" s="15">
        <v>70</v>
      </c>
      <c r="C31" s="77">
        <f>IF(C$27="%w/w SAR",((C$28*10)*$B31),IF(C$27="%w/w DM",(((C$28*10)*($B$28/100))*$B31),IF(C$27="kg/t SAR",(C$28*$B31),IF(C$27="kg/t DM",((C$28*($B$28/100))*$B31),IF(C$27="mg/kg SAR",((C$28*0.001)*$B31),IF(C$27="mg/kg DM",(((C$28*0.001)*($B$28/100))*$B31),0))))))</f>
        <v>119.21000000000001</v>
      </c>
      <c r="D31" s="77">
        <f>(IF(D$27="%w/w SAR",((D$28*10)*$B31),IF(D$27="%w/w DM",(((D$28*10)*($B$28/100))*$B31),IF(D$27="kg/t SAR",(D$28*$B31),IF(D$27="kg/t DM",((D$28*($B$28/100))*$B31),IF(D$27="mg/kg SAR",((D$28*0.001)*$B31),IF(D$27="mg/kg DM",(((D$28*0.001)*($B$28/100))*$B31),"0")))))))*2.291</f>
        <v>52.101005600000001</v>
      </c>
      <c r="E31" s="77">
        <f>(IF(E$27="%w/w SAR",((E$28*10)*$B31),IF(E$27="%w/w DM",(((E$28*10)*($B$28/100))*$B31),IF(E$27="kg/t SAR",(E$28*$B31),IF(E$27="kg/t DM",((E$28*($B$28/100))*$B31),IF(E$27="mg/kg SAR",((E$28*0.001)*$B31),IF(E$27="mg/kg DM",(((E$28*0.001)*($B$28/100))*$B31),"0")))))))*1.205</f>
        <v>1.7127267500000003</v>
      </c>
      <c r="F31" s="77">
        <f>(IF(F$27="%w/w SAR",((F$28*10)*$B31),IF(F$27="%w/w DM",(((F$28*10)*($B$28/100))*$B31),IF(F$27="kg/t SAR",(F$28*$B31),IF(F$27="kg/t DM",((F$28*($B$28/100))*$B31),IF(F$27="mg/kg SAR",((F$28*0.001)*$B31),IF(F$27="mg/kg DM",(((F$28*0.001)*($B$28/100))*$B31),"0")))))))*1.658</f>
        <v>3.6337225400000004</v>
      </c>
      <c r="G31" s="77">
        <f t="shared" ref="G31:P46" si="5">IF(G$27="%w/w SAR",((G$28*10)*$B31),IF(G$27="%w/w DM",(((G$28*10)*($B$28/100))*$B31),IF(G$27="kg/t SAR",(G$28*$B31),IF(G$27="kg/t DM",((G$28*($B$28/100))*$B31),IF(G$27="mg/kg SAR",((G$28*0.001)*$B31),IF(G$27="mg/kg DM",(((G$28*0.001)*($B$28/100))*$B31),0))))))</f>
        <v>0.18523400000000001</v>
      </c>
      <c r="H31" s="77">
        <f t="shared" si="5"/>
        <v>0.73543400000000014</v>
      </c>
      <c r="I31" s="77">
        <f t="shared" si="5"/>
        <v>0.42823900000000009</v>
      </c>
      <c r="J31" s="77">
        <f t="shared" si="5"/>
        <v>3.3928999999999999E-3</v>
      </c>
      <c r="K31" s="77">
        <f t="shared" si="5"/>
        <v>6.9692000000000009E-3</v>
      </c>
      <c r="L31" s="77">
        <f t="shared" si="5"/>
        <v>1.4855400000000001E-2</v>
      </c>
      <c r="M31" s="77">
        <f t="shared" si="5"/>
        <v>3.9431000000000001E-2</v>
      </c>
      <c r="N31" s="77">
        <f t="shared" si="5"/>
        <v>1146.25</v>
      </c>
      <c r="O31" s="77">
        <f t="shared" si="5"/>
        <v>284.27</v>
      </c>
      <c r="P31" s="77">
        <f t="shared" si="5"/>
        <v>0</v>
      </c>
      <c r="Q31" s="77">
        <f>(IF(Q$27="%w/w SAR",((Q$28*10)*$B31),IF(Q$27="%w/w DM",(((Q$28*10)*($B$28/100))*$B31),IF(Q$27="kg/t SAR",(Q$28*$B31),IF(Q$27="kg/t DM",((Q$28*($B$28/100))*$B31),IF(Q$27="mg/kg SAR",((Q$28*0.001)*$B31),IF(Q$27="mg/kg DM",(((Q$28*0.001)*($B$28/100))*$B31),0)))))))*2.5</f>
        <v>102.01625000000001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0.62997900000000007</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Crug Farm 1594</v>
      </c>
      <c r="B32" s="15">
        <v>70</v>
      </c>
      <c r="C32" s="77">
        <f t="shared" ref="C32:C50" si="6">IF(C$27="%w/w SAR",((C$28*10)*$B32),IF(C$27="%w/w DM",(((C$28*10)*($B$28/100))*$B32),IF(C$27="kg/t SAR",(C$28*$B32),IF(C$27="kg/t DM",((C$28*($B$28/100))*$B32),IF(C$27="mg/kg SAR",((C$28*0.001)*$B32),IF(C$27="mg/kg DM",(((C$28*0.001)*($B$28/100))*$B32),0))))))</f>
        <v>119.21000000000001</v>
      </c>
      <c r="D32" s="77">
        <f t="shared" ref="D32:D50" si="7">(IF(D$27="%w/w SAR",((D$28*10)*$B32),IF(D$27="%w/w DM",(((D$28*10)*($B$28/100))*$B32),IF(D$27="kg/t SAR",(D$28*$B32),IF(D$27="kg/t DM",((D$28*($B$28/100))*$B32),IF(D$27="mg/kg SAR",((D$28*0.001)*$B32),IF(D$27="mg/kg DM",(((D$28*0.001)*($B$28/100))*$B32),"0")))))))*2.291</f>
        <v>52.101005600000001</v>
      </c>
      <c r="E32" s="77">
        <f t="shared" ref="E32:E50" si="8">(IF(E$27="%w/w SAR",((E$28*10)*$B32),IF(E$27="%w/w DM",(((E$28*10)*($B$28/100))*$B32),IF(E$27="kg/t SAR",(E$28*$B32),IF(E$27="kg/t DM",((E$28*($B$28/100))*$B32),IF(E$27="mg/kg SAR",((E$28*0.001)*$B32),IF(E$27="mg/kg DM",(((E$28*0.001)*($B$28/100))*$B32),"0")))))))*1.205</f>
        <v>1.7127267500000003</v>
      </c>
      <c r="F32" s="77">
        <f t="shared" ref="F32:F50" si="9">(IF(F$27="%w/w SAR",((F$28*10)*$B32),IF(F$27="%w/w DM",(((F$28*10)*($B$28/100))*$B32),IF(F$27="kg/t SAR",(F$28*$B32),IF(F$27="kg/t DM",((F$28*($B$28/100))*$B32),IF(F$27="mg/kg SAR",((F$28*0.001)*$B32),IF(F$27="mg/kg DM",(((F$28*0.001)*($B$28/100))*$B32),"0")))))))*1.658</f>
        <v>3.6337225400000004</v>
      </c>
      <c r="G32" s="77">
        <f t="shared" si="5"/>
        <v>0.18523400000000001</v>
      </c>
      <c r="H32" s="77">
        <f t="shared" si="5"/>
        <v>0.73543400000000014</v>
      </c>
      <c r="I32" s="77">
        <f t="shared" si="5"/>
        <v>0.42823900000000009</v>
      </c>
      <c r="J32" s="77">
        <f t="shared" si="5"/>
        <v>3.3928999999999999E-3</v>
      </c>
      <c r="K32" s="77">
        <f t="shared" si="5"/>
        <v>6.9692000000000009E-3</v>
      </c>
      <c r="L32" s="77">
        <f t="shared" si="5"/>
        <v>1.4855400000000001E-2</v>
      </c>
      <c r="M32" s="77">
        <f t="shared" si="5"/>
        <v>3.9431000000000001E-2</v>
      </c>
      <c r="N32" s="77">
        <f t="shared" si="5"/>
        <v>1146.25</v>
      </c>
      <c r="O32" s="77">
        <f t="shared" si="5"/>
        <v>284.27</v>
      </c>
      <c r="P32" s="77">
        <f t="shared" si="5"/>
        <v>0</v>
      </c>
      <c r="Q32" s="77">
        <f t="shared" ref="Q32:Q50" si="10">(IF(Q$27="%w/w SAR",((Q$28*10)*$B32),IF(Q$27="%w/w DM",(((Q$28*10)*($B$28/100))*$B32),IF(Q$27="kg/t SAR",(Q$28*$B32),IF(Q$27="kg/t DM",((Q$28*($B$28/100))*$B32),IF(Q$27="mg/kg SAR",((Q$28*0.001)*$B32),IF(Q$27="mg/kg DM",(((Q$28*0.001)*($B$28/100))*$B32),0)))))))*2.5</f>
        <v>102.01625000000001</v>
      </c>
      <c r="R32" s="77">
        <f t="shared" ref="R32:U50" si="11">IF(R$27="%w/w SAR",((R$28*10)*$B32),IF(R$27="%w/w DM",(((R$28*10)*($B$28/100))*$B32),IF(R$27="kg/t SAR",(R$28*$B32),IF(R$27="kg/t DM",((R$28*($B$28/100))*$B32),IF(R$27="mg/kg SAR",((R$28*0.001)*$B32),IF(R$27="mg/kg DM",(((R$28*0.001)*($B$28/100))*$B32),0))))))</f>
        <v>0</v>
      </c>
      <c r="S32" s="77">
        <f t="shared" si="11"/>
        <v>0.62997900000000007</v>
      </c>
      <c r="T32" s="77">
        <f t="shared" si="11"/>
        <v>0</v>
      </c>
      <c r="U32" s="77">
        <f t="shared" si="11"/>
        <v>0</v>
      </c>
      <c r="AB32" s="59"/>
      <c r="AC32" s="59"/>
      <c r="AD32" s="59"/>
      <c r="AE32" s="59"/>
      <c r="AF32" s="59"/>
      <c r="AG32" s="59"/>
      <c r="AH32" s="59"/>
      <c r="AI32" s="59"/>
    </row>
    <row r="33" spans="1:35" s="72" customFormat="1" x14ac:dyDescent="0.25">
      <c r="A33" s="13" t="str">
        <f>E8</f>
        <v>Crug Farm 2312</v>
      </c>
      <c r="B33" s="15">
        <v>70</v>
      </c>
      <c r="C33" s="77">
        <f t="shared" si="6"/>
        <v>119.21000000000001</v>
      </c>
      <c r="D33" s="77">
        <f t="shared" si="7"/>
        <v>52.101005600000001</v>
      </c>
      <c r="E33" s="77">
        <f t="shared" si="8"/>
        <v>1.7127267500000003</v>
      </c>
      <c r="F33" s="77">
        <f t="shared" si="9"/>
        <v>3.6337225400000004</v>
      </c>
      <c r="G33" s="77">
        <f t="shared" si="5"/>
        <v>0.18523400000000001</v>
      </c>
      <c r="H33" s="77">
        <f t="shared" si="5"/>
        <v>0.73543400000000014</v>
      </c>
      <c r="I33" s="77">
        <f t="shared" si="5"/>
        <v>0.42823900000000009</v>
      </c>
      <c r="J33" s="77">
        <f t="shared" si="5"/>
        <v>3.3928999999999999E-3</v>
      </c>
      <c r="K33" s="77">
        <f t="shared" si="5"/>
        <v>6.9692000000000009E-3</v>
      </c>
      <c r="L33" s="77">
        <f t="shared" si="5"/>
        <v>1.4855400000000001E-2</v>
      </c>
      <c r="M33" s="77">
        <f t="shared" si="5"/>
        <v>3.9431000000000001E-2</v>
      </c>
      <c r="N33" s="77">
        <f t="shared" si="5"/>
        <v>1146.25</v>
      </c>
      <c r="O33" s="77">
        <f t="shared" si="5"/>
        <v>284.27</v>
      </c>
      <c r="P33" s="77">
        <f t="shared" si="5"/>
        <v>0</v>
      </c>
      <c r="Q33" s="77">
        <f t="shared" si="10"/>
        <v>102.01625000000001</v>
      </c>
      <c r="R33" s="77">
        <f t="shared" si="11"/>
        <v>0</v>
      </c>
      <c r="S33" s="77">
        <f t="shared" si="11"/>
        <v>0.62997900000000007</v>
      </c>
      <c r="T33" s="77">
        <f t="shared" si="11"/>
        <v>0</v>
      </c>
      <c r="U33" s="77">
        <f t="shared" si="11"/>
        <v>0</v>
      </c>
      <c r="AB33" s="59"/>
      <c r="AC33" s="59"/>
      <c r="AD33" s="59"/>
      <c r="AE33" s="59"/>
      <c r="AF33" s="59"/>
      <c r="AG33" s="59"/>
      <c r="AH33" s="59"/>
      <c r="AI33" s="59"/>
    </row>
    <row r="34" spans="1:35" s="72" customFormat="1" x14ac:dyDescent="0.25">
      <c r="A34" s="13" t="str">
        <f>F8</f>
        <v>Crug Farm 3498</v>
      </c>
      <c r="B34" s="15">
        <v>70</v>
      </c>
      <c r="C34" s="77">
        <f t="shared" si="6"/>
        <v>119.21000000000001</v>
      </c>
      <c r="D34" s="77">
        <f t="shared" si="7"/>
        <v>52.101005600000001</v>
      </c>
      <c r="E34" s="77">
        <f t="shared" si="8"/>
        <v>1.7127267500000003</v>
      </c>
      <c r="F34" s="77">
        <f t="shared" si="9"/>
        <v>3.6337225400000004</v>
      </c>
      <c r="G34" s="77">
        <f t="shared" si="5"/>
        <v>0.18523400000000001</v>
      </c>
      <c r="H34" s="77">
        <f t="shared" si="5"/>
        <v>0.73543400000000014</v>
      </c>
      <c r="I34" s="77">
        <f t="shared" si="5"/>
        <v>0.42823900000000009</v>
      </c>
      <c r="J34" s="77">
        <f t="shared" si="5"/>
        <v>3.3928999999999999E-3</v>
      </c>
      <c r="K34" s="77">
        <f t="shared" si="5"/>
        <v>6.9692000000000009E-3</v>
      </c>
      <c r="L34" s="77">
        <f t="shared" si="5"/>
        <v>1.4855400000000001E-2</v>
      </c>
      <c r="M34" s="77">
        <f t="shared" si="5"/>
        <v>3.9431000000000001E-2</v>
      </c>
      <c r="N34" s="77">
        <f t="shared" si="5"/>
        <v>1146.25</v>
      </c>
      <c r="O34" s="77">
        <f t="shared" si="5"/>
        <v>284.27</v>
      </c>
      <c r="P34" s="77">
        <f t="shared" si="5"/>
        <v>0</v>
      </c>
      <c r="Q34" s="77">
        <f t="shared" si="10"/>
        <v>102.01625000000001</v>
      </c>
      <c r="R34" s="77">
        <f t="shared" si="11"/>
        <v>0</v>
      </c>
      <c r="S34" s="77">
        <f t="shared" si="11"/>
        <v>0.62997900000000007</v>
      </c>
      <c r="T34" s="77">
        <f t="shared" si="11"/>
        <v>0</v>
      </c>
      <c r="U34" s="77">
        <f t="shared" si="11"/>
        <v>0</v>
      </c>
      <c r="AB34" s="59"/>
      <c r="AC34" s="59"/>
      <c r="AD34" s="59"/>
      <c r="AE34" s="59"/>
      <c r="AF34" s="59"/>
      <c r="AG34" s="59"/>
      <c r="AH34" s="59"/>
      <c r="AI34" s="59"/>
    </row>
    <row r="35" spans="1:35" s="72" customFormat="1" x14ac:dyDescent="0.25">
      <c r="A35" s="13" t="str">
        <f>G8</f>
        <v>Crug Farm 4526</v>
      </c>
      <c r="B35" s="15">
        <v>70</v>
      </c>
      <c r="C35" s="77">
        <f t="shared" si="6"/>
        <v>119.21000000000001</v>
      </c>
      <c r="D35" s="77">
        <f t="shared" si="7"/>
        <v>52.101005600000001</v>
      </c>
      <c r="E35" s="77">
        <f t="shared" si="8"/>
        <v>1.7127267500000003</v>
      </c>
      <c r="F35" s="77">
        <f t="shared" si="9"/>
        <v>3.6337225400000004</v>
      </c>
      <c r="G35" s="77">
        <f t="shared" si="5"/>
        <v>0.18523400000000001</v>
      </c>
      <c r="H35" s="77">
        <f t="shared" si="5"/>
        <v>0.73543400000000014</v>
      </c>
      <c r="I35" s="77">
        <f t="shared" si="5"/>
        <v>0.42823900000000009</v>
      </c>
      <c r="J35" s="77">
        <f t="shared" si="5"/>
        <v>3.3928999999999999E-3</v>
      </c>
      <c r="K35" s="77">
        <f t="shared" si="5"/>
        <v>6.9692000000000009E-3</v>
      </c>
      <c r="L35" s="77">
        <f t="shared" si="5"/>
        <v>1.4855400000000001E-2</v>
      </c>
      <c r="M35" s="77">
        <f t="shared" si="5"/>
        <v>3.9431000000000001E-2</v>
      </c>
      <c r="N35" s="77">
        <f t="shared" si="5"/>
        <v>1146.25</v>
      </c>
      <c r="O35" s="77">
        <f t="shared" si="5"/>
        <v>284.27</v>
      </c>
      <c r="P35" s="77">
        <f t="shared" si="5"/>
        <v>0</v>
      </c>
      <c r="Q35" s="77">
        <f t="shared" si="10"/>
        <v>102.01625000000001</v>
      </c>
      <c r="R35" s="77">
        <f t="shared" si="11"/>
        <v>0</v>
      </c>
      <c r="S35" s="77">
        <f t="shared" si="11"/>
        <v>0.62997900000000007</v>
      </c>
      <c r="T35" s="77">
        <f t="shared" si="11"/>
        <v>0</v>
      </c>
      <c r="U35" s="77">
        <f t="shared" si="11"/>
        <v>0</v>
      </c>
      <c r="AB35" s="59"/>
      <c r="AC35" s="59"/>
      <c r="AD35" s="59"/>
      <c r="AE35" s="59"/>
      <c r="AF35" s="59"/>
      <c r="AG35" s="59"/>
      <c r="AH35" s="59"/>
      <c r="AI35" s="59"/>
    </row>
    <row r="36" spans="1:35" s="72" customFormat="1" x14ac:dyDescent="0.25">
      <c r="A36" s="13" t="str">
        <f>H8</f>
        <v>Crug Farm 5412</v>
      </c>
      <c r="B36" s="15">
        <v>70</v>
      </c>
      <c r="C36" s="77">
        <f t="shared" si="6"/>
        <v>119.21000000000001</v>
      </c>
      <c r="D36" s="77">
        <f t="shared" si="7"/>
        <v>52.101005600000001</v>
      </c>
      <c r="E36" s="77">
        <f t="shared" si="8"/>
        <v>1.7127267500000003</v>
      </c>
      <c r="F36" s="77">
        <f t="shared" si="9"/>
        <v>3.6337225400000004</v>
      </c>
      <c r="G36" s="77">
        <f t="shared" si="5"/>
        <v>0.18523400000000001</v>
      </c>
      <c r="H36" s="77">
        <f t="shared" si="5"/>
        <v>0.73543400000000014</v>
      </c>
      <c r="I36" s="77">
        <f t="shared" si="5"/>
        <v>0.42823900000000009</v>
      </c>
      <c r="J36" s="77">
        <f t="shared" si="5"/>
        <v>3.3928999999999999E-3</v>
      </c>
      <c r="K36" s="77">
        <f t="shared" si="5"/>
        <v>6.9692000000000009E-3</v>
      </c>
      <c r="L36" s="77">
        <f t="shared" si="5"/>
        <v>1.4855400000000001E-2</v>
      </c>
      <c r="M36" s="77">
        <f t="shared" si="5"/>
        <v>3.9431000000000001E-2</v>
      </c>
      <c r="N36" s="77">
        <f t="shared" si="5"/>
        <v>1146.25</v>
      </c>
      <c r="O36" s="77">
        <f t="shared" si="5"/>
        <v>284.27</v>
      </c>
      <c r="P36" s="77">
        <f t="shared" si="5"/>
        <v>0</v>
      </c>
      <c r="Q36" s="77">
        <f t="shared" si="10"/>
        <v>102.01625000000001</v>
      </c>
      <c r="R36" s="77">
        <f t="shared" si="11"/>
        <v>0</v>
      </c>
      <c r="S36" s="77">
        <f t="shared" si="11"/>
        <v>0.62997900000000007</v>
      </c>
      <c r="T36" s="77">
        <f t="shared" si="11"/>
        <v>0</v>
      </c>
      <c r="U36" s="77">
        <f t="shared" si="11"/>
        <v>0</v>
      </c>
      <c r="AB36" s="59"/>
      <c r="AC36" s="59"/>
      <c r="AD36" s="59"/>
      <c r="AE36" s="59"/>
      <c r="AF36" s="59"/>
      <c r="AG36" s="59"/>
      <c r="AH36" s="59"/>
      <c r="AI36" s="59"/>
    </row>
    <row r="37" spans="1:35" s="72" customFormat="1" x14ac:dyDescent="0.25">
      <c r="A37" s="13" t="str">
        <f>I8</f>
        <v>Crug Farm 5994</v>
      </c>
      <c r="B37" s="15">
        <v>50</v>
      </c>
      <c r="C37" s="77">
        <f t="shared" si="6"/>
        <v>85.15</v>
      </c>
      <c r="D37" s="77">
        <f t="shared" si="7"/>
        <v>37.215004</v>
      </c>
      <c r="E37" s="77">
        <f t="shared" si="8"/>
        <v>1.2233762500000001</v>
      </c>
      <c r="F37" s="77">
        <f t="shared" si="9"/>
        <v>2.5955161000000002</v>
      </c>
      <c r="G37" s="77">
        <f t="shared" si="5"/>
        <v>0.13231000000000001</v>
      </c>
      <c r="H37" s="77">
        <f t="shared" si="5"/>
        <v>0.52531000000000005</v>
      </c>
      <c r="I37" s="77">
        <f t="shared" si="5"/>
        <v>0.30588500000000007</v>
      </c>
      <c r="J37" s="77">
        <f t="shared" si="5"/>
        <v>2.4235000000000003E-3</v>
      </c>
      <c r="K37" s="77">
        <f t="shared" si="5"/>
        <v>4.9780000000000007E-3</v>
      </c>
      <c r="L37" s="77">
        <f t="shared" si="5"/>
        <v>1.0611000000000001E-2</v>
      </c>
      <c r="M37" s="77">
        <f t="shared" si="5"/>
        <v>2.8164999999999999E-2</v>
      </c>
      <c r="N37" s="77">
        <f t="shared" si="5"/>
        <v>818.75</v>
      </c>
      <c r="O37" s="77">
        <f t="shared" si="5"/>
        <v>203.05</v>
      </c>
      <c r="P37" s="77">
        <f t="shared" si="5"/>
        <v>0</v>
      </c>
      <c r="Q37" s="77">
        <f t="shared" si="10"/>
        <v>72.868750000000006</v>
      </c>
      <c r="R37" s="77">
        <f t="shared" si="11"/>
        <v>0</v>
      </c>
      <c r="S37" s="77">
        <f t="shared" si="11"/>
        <v>0.44998500000000008</v>
      </c>
      <c r="T37" s="77">
        <f t="shared" si="11"/>
        <v>0</v>
      </c>
      <c r="U37" s="77">
        <f t="shared" si="11"/>
        <v>0</v>
      </c>
      <c r="AB37" s="59"/>
      <c r="AC37" s="59"/>
      <c r="AD37" s="59"/>
      <c r="AE37" s="59"/>
      <c r="AF37" s="59"/>
      <c r="AG37" s="59"/>
      <c r="AH37" s="59"/>
      <c r="AI37" s="59"/>
    </row>
    <row r="38" spans="1:35" s="72" customFormat="1" x14ac:dyDescent="0.25">
      <c r="A38" s="13" t="str">
        <f>J8</f>
        <v>Crug Farm 7025</v>
      </c>
      <c r="B38" s="15">
        <v>70</v>
      </c>
      <c r="C38" s="77">
        <f t="shared" si="6"/>
        <v>119.21000000000001</v>
      </c>
      <c r="D38" s="77">
        <f t="shared" si="7"/>
        <v>52.101005600000001</v>
      </c>
      <c r="E38" s="77">
        <f t="shared" si="8"/>
        <v>1.7127267500000003</v>
      </c>
      <c r="F38" s="77">
        <f t="shared" si="9"/>
        <v>3.6337225400000004</v>
      </c>
      <c r="G38" s="77">
        <f t="shared" si="5"/>
        <v>0.18523400000000001</v>
      </c>
      <c r="H38" s="77">
        <f t="shared" si="5"/>
        <v>0.73543400000000014</v>
      </c>
      <c r="I38" s="77">
        <f t="shared" si="5"/>
        <v>0.42823900000000009</v>
      </c>
      <c r="J38" s="77">
        <f t="shared" si="5"/>
        <v>3.3928999999999999E-3</v>
      </c>
      <c r="K38" s="77">
        <f t="shared" si="5"/>
        <v>6.9692000000000009E-3</v>
      </c>
      <c r="L38" s="77">
        <f t="shared" si="5"/>
        <v>1.4855400000000001E-2</v>
      </c>
      <c r="M38" s="77">
        <f t="shared" si="5"/>
        <v>3.9431000000000001E-2</v>
      </c>
      <c r="N38" s="77">
        <f t="shared" si="5"/>
        <v>1146.25</v>
      </c>
      <c r="O38" s="77">
        <f t="shared" si="5"/>
        <v>284.27</v>
      </c>
      <c r="P38" s="77">
        <f t="shared" si="5"/>
        <v>0</v>
      </c>
      <c r="Q38" s="77">
        <f t="shared" si="10"/>
        <v>102.01625000000001</v>
      </c>
      <c r="R38" s="77">
        <f t="shared" si="11"/>
        <v>0</v>
      </c>
      <c r="S38" s="77">
        <f t="shared" si="11"/>
        <v>0.62997900000000007</v>
      </c>
      <c r="T38" s="77">
        <f t="shared" si="11"/>
        <v>0</v>
      </c>
      <c r="U38" s="77">
        <f t="shared" si="11"/>
        <v>0</v>
      </c>
      <c r="AB38" s="59"/>
      <c r="AC38" s="59"/>
      <c r="AD38" s="59"/>
      <c r="AE38" s="59"/>
      <c r="AF38" s="59"/>
      <c r="AG38" s="59"/>
      <c r="AH38" s="59"/>
      <c r="AI38" s="59"/>
    </row>
    <row r="39" spans="1:35" s="72" customFormat="1" x14ac:dyDescent="0.25">
      <c r="A39" s="13" t="str">
        <f>K8</f>
        <v>Hafod 2675</v>
      </c>
      <c r="B39" s="15">
        <v>50</v>
      </c>
      <c r="C39" s="77">
        <f t="shared" si="6"/>
        <v>85.15</v>
      </c>
      <c r="D39" s="77">
        <f t="shared" si="7"/>
        <v>37.215004</v>
      </c>
      <c r="E39" s="77">
        <f t="shared" si="8"/>
        <v>1.2233762500000001</v>
      </c>
      <c r="F39" s="77">
        <f t="shared" si="9"/>
        <v>2.5955161000000002</v>
      </c>
      <c r="G39" s="77">
        <f t="shared" si="5"/>
        <v>0.13231000000000001</v>
      </c>
      <c r="H39" s="77">
        <f t="shared" si="5"/>
        <v>0.52531000000000005</v>
      </c>
      <c r="I39" s="77">
        <f t="shared" si="5"/>
        <v>0.30588500000000007</v>
      </c>
      <c r="J39" s="77">
        <f t="shared" si="5"/>
        <v>2.4235000000000003E-3</v>
      </c>
      <c r="K39" s="77">
        <f t="shared" si="5"/>
        <v>4.9780000000000007E-3</v>
      </c>
      <c r="L39" s="77">
        <f t="shared" si="5"/>
        <v>1.0611000000000001E-2</v>
      </c>
      <c r="M39" s="77">
        <f t="shared" si="5"/>
        <v>2.8164999999999999E-2</v>
      </c>
      <c r="N39" s="77">
        <f t="shared" si="5"/>
        <v>818.75</v>
      </c>
      <c r="O39" s="77">
        <f t="shared" si="5"/>
        <v>203.05</v>
      </c>
      <c r="P39" s="77">
        <f t="shared" si="5"/>
        <v>0</v>
      </c>
      <c r="Q39" s="77">
        <f t="shared" si="10"/>
        <v>72.868750000000006</v>
      </c>
      <c r="R39" s="77">
        <f t="shared" si="11"/>
        <v>0</v>
      </c>
      <c r="S39" s="77">
        <f t="shared" si="11"/>
        <v>0.44998500000000008</v>
      </c>
      <c r="T39" s="77">
        <f t="shared" si="11"/>
        <v>0</v>
      </c>
      <c r="U39" s="77">
        <f t="shared" si="11"/>
        <v>0</v>
      </c>
      <c r="AB39" s="59"/>
      <c r="AC39" s="59"/>
      <c r="AD39" s="59"/>
      <c r="AE39" s="59"/>
      <c r="AF39" s="59"/>
      <c r="AG39" s="59"/>
      <c r="AH39" s="59"/>
      <c r="AI39" s="59"/>
    </row>
    <row r="40" spans="1:35" s="72" customFormat="1" x14ac:dyDescent="0.25">
      <c r="A40" s="13" t="str">
        <f>L8</f>
        <v>CYY Heolgwyddil 1</v>
      </c>
      <c r="B40" s="15">
        <v>50</v>
      </c>
      <c r="C40" s="77">
        <f t="shared" si="6"/>
        <v>85.15</v>
      </c>
      <c r="D40" s="77">
        <f t="shared" si="7"/>
        <v>37.215004</v>
      </c>
      <c r="E40" s="77">
        <f t="shared" si="8"/>
        <v>1.2233762500000001</v>
      </c>
      <c r="F40" s="77">
        <f t="shared" si="9"/>
        <v>2.5955161000000002</v>
      </c>
      <c r="G40" s="77">
        <f t="shared" si="5"/>
        <v>0.13231000000000001</v>
      </c>
      <c r="H40" s="77">
        <f t="shared" si="5"/>
        <v>0.52531000000000005</v>
      </c>
      <c r="I40" s="77">
        <f t="shared" si="5"/>
        <v>0.30588500000000007</v>
      </c>
      <c r="J40" s="77">
        <f t="shared" si="5"/>
        <v>2.4235000000000003E-3</v>
      </c>
      <c r="K40" s="77">
        <f t="shared" si="5"/>
        <v>4.9780000000000007E-3</v>
      </c>
      <c r="L40" s="77">
        <f t="shared" si="5"/>
        <v>1.0611000000000001E-2</v>
      </c>
      <c r="M40" s="77">
        <f t="shared" si="5"/>
        <v>2.8164999999999999E-2</v>
      </c>
      <c r="N40" s="77">
        <f t="shared" si="5"/>
        <v>818.75</v>
      </c>
      <c r="O40" s="77">
        <f t="shared" si="5"/>
        <v>203.05</v>
      </c>
      <c r="P40" s="77">
        <f t="shared" si="5"/>
        <v>0</v>
      </c>
      <c r="Q40" s="77">
        <f t="shared" si="10"/>
        <v>72.868750000000006</v>
      </c>
      <c r="R40" s="77">
        <f t="shared" si="11"/>
        <v>0</v>
      </c>
      <c r="S40" s="77">
        <f t="shared" si="11"/>
        <v>0.44998500000000008</v>
      </c>
      <c r="T40" s="77">
        <f t="shared" si="11"/>
        <v>0</v>
      </c>
      <c r="U40" s="77">
        <f t="shared" si="11"/>
        <v>0</v>
      </c>
      <c r="AB40" s="59"/>
      <c r="AC40" s="59"/>
      <c r="AD40" s="59"/>
      <c r="AE40" s="59"/>
      <c r="AF40" s="59"/>
      <c r="AG40" s="59"/>
      <c r="AH40" s="59"/>
      <c r="AI40" s="59"/>
    </row>
    <row r="41" spans="1:35" s="72" customFormat="1" x14ac:dyDescent="0.25">
      <c r="A41" s="13" t="str">
        <f>M8</f>
        <v>CYY Heolgwyddil 2</v>
      </c>
      <c r="B41" s="15">
        <v>70</v>
      </c>
      <c r="C41" s="77">
        <f t="shared" si="6"/>
        <v>119.21000000000001</v>
      </c>
      <c r="D41" s="77">
        <f t="shared" si="7"/>
        <v>52.101005600000001</v>
      </c>
      <c r="E41" s="77">
        <f t="shared" si="8"/>
        <v>1.7127267500000003</v>
      </c>
      <c r="F41" s="77">
        <f t="shared" si="9"/>
        <v>3.6337225400000004</v>
      </c>
      <c r="G41" s="77">
        <f t="shared" si="5"/>
        <v>0.18523400000000001</v>
      </c>
      <c r="H41" s="77">
        <f t="shared" si="5"/>
        <v>0.73543400000000014</v>
      </c>
      <c r="I41" s="77">
        <f t="shared" si="5"/>
        <v>0.42823900000000009</v>
      </c>
      <c r="J41" s="77">
        <f t="shared" si="5"/>
        <v>3.3928999999999999E-3</v>
      </c>
      <c r="K41" s="77">
        <f t="shared" si="5"/>
        <v>6.9692000000000009E-3</v>
      </c>
      <c r="L41" s="77">
        <f t="shared" si="5"/>
        <v>1.4855400000000001E-2</v>
      </c>
      <c r="M41" s="77">
        <f t="shared" si="5"/>
        <v>3.9431000000000001E-2</v>
      </c>
      <c r="N41" s="77">
        <f t="shared" si="5"/>
        <v>1146.25</v>
      </c>
      <c r="O41" s="77">
        <f t="shared" si="5"/>
        <v>284.27</v>
      </c>
      <c r="P41" s="77">
        <f t="shared" si="5"/>
        <v>0</v>
      </c>
      <c r="Q41" s="77">
        <f t="shared" si="10"/>
        <v>102.01625000000001</v>
      </c>
      <c r="R41" s="77">
        <f t="shared" si="11"/>
        <v>0</v>
      </c>
      <c r="S41" s="77">
        <f t="shared" si="11"/>
        <v>0.62997900000000007</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Crug Farm 8295</v>
      </c>
      <c r="C57" s="8" t="str">
        <f t="shared" ref="C57:U57" si="13">D8</f>
        <v>Crug Farm 1594</v>
      </c>
      <c r="D57" s="8" t="str">
        <f t="shared" si="13"/>
        <v>Crug Farm 2312</v>
      </c>
      <c r="E57" s="8" t="str">
        <f t="shared" si="13"/>
        <v>Crug Farm 3498</v>
      </c>
      <c r="F57" s="8" t="str">
        <f t="shared" si="13"/>
        <v>Crug Farm 4526</v>
      </c>
      <c r="G57" s="8" t="str">
        <f t="shared" si="13"/>
        <v>Crug Farm 5412</v>
      </c>
      <c r="H57" s="8" t="str">
        <f t="shared" si="13"/>
        <v>Crug Farm 5994</v>
      </c>
      <c r="I57" s="8" t="str">
        <f t="shared" si="13"/>
        <v>Crug Farm 7025</v>
      </c>
      <c r="J57" s="8" t="str">
        <f t="shared" si="13"/>
        <v>Hafod 2675</v>
      </c>
      <c r="K57" s="8" t="str">
        <f t="shared" si="13"/>
        <v>CYY Heolgwyddil 1</v>
      </c>
      <c r="L57" s="8" t="str">
        <f t="shared" si="13"/>
        <v>CYY Heolgwyddil 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"&amp;(VLOOKUP(C14,Table245810[],6,FALSE))</f>
        <v>Medium/Clay I Arable</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Arable</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Arable</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
      <c r="A59" s="111" t="s">
        <v>132</v>
      </c>
      <c r="B59" s="76">
        <f>VLOOKUP(C$14,Table245810[],5,FALSE)</f>
        <v>6.7</v>
      </c>
      <c r="C59" s="76">
        <f>VLOOKUP(D$14,Table245810[],5,FALSE)</f>
        <v>6.2</v>
      </c>
      <c r="D59" s="76">
        <f>VLOOKUP(E$14,Table245810[],5,FALSE)</f>
        <v>6.2</v>
      </c>
      <c r="E59" s="76">
        <f>VLOOKUP(F$14,Table245810[],5,FALSE)</f>
        <v>6.2</v>
      </c>
      <c r="F59" s="76">
        <f>VLOOKUP(G$14,Table245810[],5,FALSE)</f>
        <v>6.7</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6.7</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
      <c r="A60" s="111" t="s">
        <v>4</v>
      </c>
      <c r="B60" s="76">
        <f>C10</f>
        <v>7</v>
      </c>
      <c r="C60" s="76">
        <f t="shared" ref="C60:U60" si="14">D10</f>
        <v>6.3</v>
      </c>
      <c r="D60" s="76">
        <f t="shared" si="14"/>
        <v>6.8</v>
      </c>
      <c r="E60" s="76">
        <f t="shared" si="14"/>
        <v>7</v>
      </c>
      <c r="F60" s="76">
        <f t="shared" si="14"/>
        <v>6.6</v>
      </c>
      <c r="G60" s="76">
        <f t="shared" si="14"/>
        <v>6.7</v>
      </c>
      <c r="H60" s="76">
        <f t="shared" si="14"/>
        <v>6.1</v>
      </c>
      <c r="I60" s="76">
        <f t="shared" si="14"/>
        <v>6.3</v>
      </c>
      <c r="J60" s="76">
        <f t="shared" si="14"/>
        <v>6</v>
      </c>
      <c r="K60" s="76">
        <f t="shared" si="14"/>
        <v>6.3</v>
      </c>
      <c r="L60" s="76">
        <f t="shared" si="14"/>
        <v>6.3</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6</v>
      </c>
      <c r="D61" s="76">
        <f t="shared" si="15"/>
        <v>6</v>
      </c>
      <c r="E61" s="76">
        <f t="shared" si="15"/>
        <v>6</v>
      </c>
      <c r="F61" s="76">
        <f t="shared" si="15"/>
        <v>8</v>
      </c>
      <c r="G61" s="76">
        <f t="shared" si="15"/>
        <v>6</v>
      </c>
      <c r="H61" s="76">
        <f t="shared" si="15"/>
        <v>6</v>
      </c>
      <c r="I61" s="76">
        <f t="shared" si="15"/>
        <v>6</v>
      </c>
      <c r="J61" s="76">
        <f t="shared" si="15"/>
        <v>6</v>
      </c>
      <c r="K61" s="76">
        <f t="shared" si="15"/>
        <v>6</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70</v>
      </c>
      <c r="C62" s="77">
        <f>B32</f>
        <v>70</v>
      </c>
      <c r="D62" s="77">
        <f>B33</f>
        <v>70</v>
      </c>
      <c r="E62" s="77">
        <f>B34</f>
        <v>70</v>
      </c>
      <c r="F62" s="77">
        <f>B35</f>
        <v>70</v>
      </c>
      <c r="G62" s="77">
        <f>B36</f>
        <v>70</v>
      </c>
      <c r="H62" s="77">
        <f>B37</f>
        <v>50</v>
      </c>
      <c r="I62" s="77">
        <f>B38</f>
        <v>70</v>
      </c>
      <c r="J62" s="77">
        <f>B39</f>
        <v>50</v>
      </c>
      <c r="K62" s="77">
        <f>B40</f>
        <v>50</v>
      </c>
      <c r="L62" s="77">
        <f>B41</f>
        <v>70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-2.3999999999999986</v>
      </c>
      <c r="C64" s="77">
        <f t="shared" ref="C64:U64" si="17">(C59-C60)*C61</f>
        <v>-0.59999999999999787</v>
      </c>
      <c r="D64" s="77">
        <f t="shared" si="17"/>
        <v>-3.5999999999999979</v>
      </c>
      <c r="E64" s="77">
        <f t="shared" si="17"/>
        <v>-4.7999999999999989</v>
      </c>
      <c r="F64" s="77">
        <f t="shared" si="17"/>
        <v>0.80000000000000426</v>
      </c>
      <c r="G64" s="77">
        <f t="shared" si="17"/>
        <v>-3</v>
      </c>
      <c r="H64" s="77">
        <f t="shared" si="17"/>
        <v>0.6000000000000032</v>
      </c>
      <c r="I64" s="77">
        <f t="shared" si="17"/>
        <v>-0.59999999999999787</v>
      </c>
      <c r="J64" s="77">
        <f t="shared" si="17"/>
        <v>1.2000000000000011</v>
      </c>
      <c r="K64" s="77">
        <f t="shared" si="17"/>
        <v>-0.59999999999999787</v>
      </c>
      <c r="L64" s="77">
        <f t="shared" si="17"/>
        <v>3.2000000000000028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2.3999999999999986</v>
      </c>
      <c r="C65" s="77">
        <f t="shared" ref="C65:U65" si="18">C63-C64</f>
        <v>0.59999999999999787</v>
      </c>
      <c r="D65" s="77">
        <f t="shared" si="18"/>
        <v>3.5999999999999979</v>
      </c>
      <c r="E65" s="77">
        <f t="shared" si="18"/>
        <v>4.7999999999999989</v>
      </c>
      <c r="F65" s="77">
        <f t="shared" si="18"/>
        <v>-0.80000000000000426</v>
      </c>
      <c r="G65" s="77">
        <f t="shared" si="18"/>
        <v>3</v>
      </c>
      <c r="H65" s="77">
        <f t="shared" si="18"/>
        <v>-0.6000000000000032</v>
      </c>
      <c r="I65" s="77">
        <f t="shared" si="18"/>
        <v>0.59999999999999787</v>
      </c>
      <c r="J65" s="77">
        <f t="shared" si="18"/>
        <v>-1.2000000000000011</v>
      </c>
      <c r="K65" s="77">
        <f t="shared" si="18"/>
        <v>0.59999999999999787</v>
      </c>
      <c r="L65" s="77">
        <f t="shared" si="18"/>
        <v>-3.2000000000000028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UNDER</v>
      </c>
      <c r="G66" s="78" t="str">
        <f t="shared" si="19"/>
        <v>OVER</v>
      </c>
      <c r="H66" s="78" t="str">
        <f t="shared" si="19"/>
        <v>UNDER</v>
      </c>
      <c r="I66" s="78" t="str">
        <f t="shared" si="19"/>
        <v>OVER</v>
      </c>
      <c r="J66" s="78" t="str">
        <f t="shared" si="19"/>
        <v>UNDER</v>
      </c>
      <c r="K66" s="78" t="str">
        <f t="shared" si="19"/>
        <v>OVER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40" activeCellId="2" sqref="A37:XFD37 A39:XFD39 A40:XFD40"/>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'Volac Sensient Felinfach'!C1:D1</f>
        <v>PAN-024720</v>
      </c>
      <c r="D1" s="141"/>
      <c r="E1" s="93" t="s">
        <v>45</v>
      </c>
      <c r="F1" s="39">
        <f>'Volac Sensient Felinfach'!F1</f>
        <v>49.2</v>
      </c>
      <c r="G1" s="123" t="s">
        <v>43</v>
      </c>
      <c r="H1" s="124"/>
      <c r="I1" s="118">
        <v>6.3</v>
      </c>
      <c r="J1" s="127" t="s">
        <v>153</v>
      </c>
      <c r="K1" s="127"/>
      <c r="L1" s="97">
        <v>115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'Volac Sensient Felinfach'!C2:D2</f>
        <v>EPR/AB3891CX</v>
      </c>
      <c r="D2" s="143"/>
      <c r="E2" s="93" t="s">
        <v>109</v>
      </c>
      <c r="F2" s="96" t="s">
        <v>173</v>
      </c>
      <c r="G2" s="125" t="s">
        <v>110</v>
      </c>
      <c r="H2" s="126"/>
      <c r="I2" s="118"/>
      <c r="J2" s="127" t="s">
        <v>158</v>
      </c>
      <c r="K2" s="127"/>
      <c r="L2" s="97">
        <v>1.71</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'Volac Sensient Felinfach'!C3:D3</f>
        <v>Mr Daniel James &amp; Mrs Carys James</v>
      </c>
      <c r="D3" s="143"/>
      <c r="E3" s="93" t="s">
        <v>108</v>
      </c>
      <c r="F3" s="31" t="s">
        <v>78</v>
      </c>
      <c r="G3" s="127" t="s">
        <v>159</v>
      </c>
      <c r="H3" s="127"/>
      <c r="I3" s="118"/>
      <c r="J3" s="123" t="s">
        <v>154</v>
      </c>
      <c r="K3" s="124"/>
      <c r="L3" s="97">
        <f>(L1/(L2*10000))*100</f>
        <v>0.67251461988304095</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'Volac Sensient Felinfach'!C4:D4</f>
        <v>Hafod Farm, Ferwig, Cardigan, Ceredigion, SA43 1PU</v>
      </c>
      <c r="D4" s="141"/>
      <c r="E4" s="94" t="s">
        <v>1</v>
      </c>
      <c r="F4" s="96" t="s">
        <v>171</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'Volac Sensient Felinfach'!C5:D5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'Volac Sensient Felinfach'!C8</f>
        <v>Crug Farm 8295</v>
      </c>
      <c r="D8" s="60" t="str">
        <f>'Volac Sensient Felinfach'!D8</f>
        <v>Crug Farm 1594</v>
      </c>
      <c r="E8" s="60" t="str">
        <f>'Volac Sensient Felinfach'!E8</f>
        <v>Crug Farm 2312</v>
      </c>
      <c r="F8" s="60" t="str">
        <f>'Volac Sensient Felinfach'!F8</f>
        <v>Crug Farm 3498</v>
      </c>
      <c r="G8" s="60" t="str">
        <f>'Volac Sensient Felinfach'!G8</f>
        <v>Crug Farm 4526</v>
      </c>
      <c r="H8" s="60" t="str">
        <f>'Volac Sensient Felinfach'!H8</f>
        <v>Crug Farm 5412</v>
      </c>
      <c r="I8" s="60" t="str">
        <f>'Volac Sensient Felinfach'!I8</f>
        <v>Crug Farm 5994</v>
      </c>
      <c r="J8" s="60" t="str">
        <f>'Volac Sensient Felinfach'!J8</f>
        <v>Crug Farm 7025</v>
      </c>
      <c r="K8" s="60" t="str">
        <f>'Volac Sensient Felinfach'!K8</f>
        <v>Hafod 2675</v>
      </c>
      <c r="L8" s="60" t="str">
        <f>'Volac Sensient Felinfach'!L8</f>
        <v>CYY Heolgwyddil 1</v>
      </c>
      <c r="M8" s="60" t="str">
        <f>'Volac Sensient Felinfach'!M8</f>
        <v>CYY Heolgwyddil 2</v>
      </c>
      <c r="N8" s="60">
        <f>'Volac Sensient Felinfach'!N8</f>
        <v>0</v>
      </c>
      <c r="O8" s="60">
        <f>'Volac Sensient Felinfach'!O8</f>
        <v>0</v>
      </c>
      <c r="P8" s="60">
        <f>'Volac Sensient Felinfach'!P8</f>
        <v>0</v>
      </c>
      <c r="Q8" s="60">
        <f>'Volac Sensient Felinfach'!Q8</f>
        <v>0</v>
      </c>
      <c r="R8" s="60">
        <f>'Volac Sensient Felinfach'!R8</f>
        <v>0</v>
      </c>
      <c r="S8" s="60">
        <f>'Volac Sensient Felinfach'!S8</f>
        <v>0</v>
      </c>
      <c r="T8" s="60">
        <f>'Volac Sensient Felinfach'!T8</f>
        <v>0</v>
      </c>
      <c r="U8" s="60">
        <f>'Volac Sensient Felinfach'!U8</f>
        <v>0</v>
      </c>
      <c r="V8" s="60">
        <f>'Volac Sensient Felinfach'!V8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f>'Volac Sensient Felinfach'!C9</f>
        <v>1</v>
      </c>
      <c r="D9" s="60" t="str">
        <f>'Volac Sensient Felinfach'!D9</f>
        <v>Low</v>
      </c>
      <c r="E9" s="60" t="str">
        <f>'Volac Sensient Felinfach'!E9</f>
        <v>Low</v>
      </c>
      <c r="F9" s="60" t="str">
        <f>'Volac Sensient Felinfach'!F9</f>
        <v>Low</v>
      </c>
      <c r="G9" s="60">
        <f>'Volac Sensient Felinfach'!G9</f>
        <v>1</v>
      </c>
      <c r="H9" s="60" t="str">
        <f>'Volac Sensient Felinfach'!H9</f>
        <v>Low</v>
      </c>
      <c r="I9" s="60" t="str">
        <f>'Volac Sensient Felinfach'!I9</f>
        <v>Moderate</v>
      </c>
      <c r="J9" s="60" t="str">
        <f>'Volac Sensient Felinfach'!J9</f>
        <v>Low</v>
      </c>
      <c r="K9" s="60" t="str">
        <f>'Volac Sensient Felinfach'!K9</f>
        <v>Moderate</v>
      </c>
      <c r="L9" s="60" t="str">
        <f>'Volac Sensient Felinfach'!L9</f>
        <v>Moderate</v>
      </c>
      <c r="M9" s="60">
        <f>'Volac Sensient Felinfach'!M9</f>
        <v>1</v>
      </c>
      <c r="N9" s="60">
        <f>'Volac Sensient Felinfach'!N9</f>
        <v>0</v>
      </c>
      <c r="O9" s="60">
        <f>'Volac Sensient Felinfach'!O9</f>
        <v>0</v>
      </c>
      <c r="P9" s="60">
        <f>'Volac Sensient Felinfach'!P9</f>
        <v>0</v>
      </c>
      <c r="Q9" s="60">
        <f>'Volac Sensient Felinfach'!Q9</f>
        <v>0</v>
      </c>
      <c r="R9" s="60">
        <f>'Volac Sensient Felinfach'!R9</f>
        <v>0</v>
      </c>
      <c r="S9" s="60">
        <f>'Volac Sensient Felinfach'!S9</f>
        <v>0</v>
      </c>
      <c r="T9" s="60">
        <f>'Volac Sensient Felinfach'!T9</f>
        <v>0</v>
      </c>
      <c r="U9" s="60">
        <f>'Volac Sensient Felinfach'!U9</f>
        <v>0</v>
      </c>
      <c r="V9" s="60">
        <f>'Volac Sensient Felinfach'!V9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'Volac Sensient Felinfach'!C10</f>
        <v>7</v>
      </c>
      <c r="D10" s="60">
        <f>'Volac Sensient Felinfach'!D10</f>
        <v>6.3</v>
      </c>
      <c r="E10" s="60">
        <f>'Volac Sensient Felinfach'!E10</f>
        <v>6.8</v>
      </c>
      <c r="F10" s="60">
        <f>'Volac Sensient Felinfach'!F10</f>
        <v>7</v>
      </c>
      <c r="G10" s="60">
        <f>'Volac Sensient Felinfach'!G10</f>
        <v>6.6</v>
      </c>
      <c r="H10" s="60">
        <f>'Volac Sensient Felinfach'!H10</f>
        <v>6.7</v>
      </c>
      <c r="I10" s="60">
        <f>'Volac Sensient Felinfach'!I10</f>
        <v>6.1</v>
      </c>
      <c r="J10" s="60">
        <f>'Volac Sensient Felinfach'!J10</f>
        <v>6.3</v>
      </c>
      <c r="K10" s="60">
        <f>'Volac Sensient Felinfach'!K10</f>
        <v>6</v>
      </c>
      <c r="L10" s="60">
        <f>'Volac Sensient Felinfach'!L10</f>
        <v>6.3</v>
      </c>
      <c r="M10" s="60">
        <f>'Volac Sensient Felinfach'!M10</f>
        <v>6.3</v>
      </c>
      <c r="N10" s="60">
        <f>'Volac Sensient Felinfach'!N10</f>
        <v>0</v>
      </c>
      <c r="O10" s="60">
        <f>'Volac Sensient Felinfach'!O10</f>
        <v>0</v>
      </c>
      <c r="P10" s="60">
        <f>'Volac Sensient Felinfach'!P10</f>
        <v>0</v>
      </c>
      <c r="Q10" s="60">
        <f>'Volac Sensient Felinfach'!Q10</f>
        <v>0</v>
      </c>
      <c r="R10" s="60">
        <f>'Volac Sensient Felinfach'!R10</f>
        <v>0</v>
      </c>
      <c r="S10" s="60">
        <f>'Volac Sensient Felinfach'!S10</f>
        <v>0</v>
      </c>
      <c r="T10" s="60">
        <f>'Volac Sensient Felinfach'!T10</f>
        <v>0</v>
      </c>
      <c r="U10" s="60">
        <f>'Volac Sensient Felinfach'!U10</f>
        <v>0</v>
      </c>
      <c r="V10" s="60">
        <f>'Volac Sensient Felinfach'!V10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'Volac Sensient Felinfach'!C11</f>
        <v>2</v>
      </c>
      <c r="D11" s="60">
        <f>'Volac Sensient Felinfach'!D11</f>
        <v>2</v>
      </c>
      <c r="E11" s="60">
        <f>'Volac Sensient Felinfach'!E11</f>
        <v>2</v>
      </c>
      <c r="F11" s="60">
        <f>'Volac Sensient Felinfach'!F11</f>
        <v>2</v>
      </c>
      <c r="G11" s="60">
        <f>'Volac Sensient Felinfach'!G11</f>
        <v>1</v>
      </c>
      <c r="H11" s="60">
        <f>'Volac Sensient Felinfach'!H11</f>
        <v>2</v>
      </c>
      <c r="I11" s="60">
        <f>'Volac Sensient Felinfach'!I11</f>
        <v>1</v>
      </c>
      <c r="J11" s="60">
        <f>'Volac Sensient Felinfach'!J11</f>
        <v>1</v>
      </c>
      <c r="K11" s="60">
        <f>'Volac Sensient Felinfach'!K11</f>
        <v>2</v>
      </c>
      <c r="L11" s="60">
        <f>'Volac Sensient Felinfach'!L11</f>
        <v>2</v>
      </c>
      <c r="M11" s="60">
        <f>'Volac Sensient Felinfach'!M11</f>
        <v>2</v>
      </c>
      <c r="N11" s="60">
        <f>'Volac Sensient Felinfach'!N11</f>
        <v>0</v>
      </c>
      <c r="O11" s="60">
        <f>'Volac Sensient Felinfach'!O11</f>
        <v>0</v>
      </c>
      <c r="P11" s="60">
        <f>'Volac Sensient Felinfach'!P11</f>
        <v>0</v>
      </c>
      <c r="Q11" s="60">
        <f>'Volac Sensient Felinfach'!Q11</f>
        <v>0</v>
      </c>
      <c r="R11" s="60">
        <f>'Volac Sensient Felinfach'!R11</f>
        <v>0</v>
      </c>
      <c r="S11" s="60">
        <f>'Volac Sensient Felinfach'!S11</f>
        <v>0</v>
      </c>
      <c r="T11" s="60">
        <f>'Volac Sensient Felinfach'!T11</f>
        <v>0</v>
      </c>
      <c r="U11" s="60">
        <f>'Volac Sensient Felinfach'!U11</f>
        <v>0</v>
      </c>
      <c r="V11" s="60">
        <f>'Volac Sensient Felinfach'!V11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'Volac Sensient Felinfach'!C12</f>
        <v>3</v>
      </c>
      <c r="D12" s="60">
        <f>'Volac Sensient Felinfach'!D12</f>
        <v>3</v>
      </c>
      <c r="E12" s="60">
        <f>'Volac Sensient Felinfach'!E12</f>
        <v>3</v>
      </c>
      <c r="F12" s="60">
        <f>'Volac Sensient Felinfach'!F12</f>
        <v>3</v>
      </c>
      <c r="G12" s="60">
        <f>'Volac Sensient Felinfach'!G12</f>
        <v>2</v>
      </c>
      <c r="H12" s="60">
        <f>'Volac Sensient Felinfach'!H12</f>
        <v>2</v>
      </c>
      <c r="I12" s="60">
        <f>'Volac Sensient Felinfach'!I12</f>
        <v>2</v>
      </c>
      <c r="J12" s="60">
        <f>'Volac Sensient Felinfach'!J12</f>
        <v>1</v>
      </c>
      <c r="K12" s="60">
        <f>'Volac Sensient Felinfach'!K12</f>
        <v>2</v>
      </c>
      <c r="L12" s="60">
        <f>'Volac Sensient Felinfach'!L12</f>
        <v>1</v>
      </c>
      <c r="M12" s="60">
        <f>'Volac Sensient Felinfach'!M12</f>
        <v>1</v>
      </c>
      <c r="N12" s="60">
        <f>'Volac Sensient Felinfach'!N12</f>
        <v>0</v>
      </c>
      <c r="O12" s="60">
        <f>'Volac Sensient Felinfach'!O12</f>
        <v>0</v>
      </c>
      <c r="P12" s="60">
        <f>'Volac Sensient Felinfach'!P12</f>
        <v>0</v>
      </c>
      <c r="Q12" s="60">
        <f>'Volac Sensient Felinfach'!Q12</f>
        <v>0</v>
      </c>
      <c r="R12" s="60">
        <f>'Volac Sensient Felinfach'!R12</f>
        <v>0</v>
      </c>
      <c r="S12" s="60">
        <f>'Volac Sensient Felinfach'!S12</f>
        <v>0</v>
      </c>
      <c r="T12" s="60">
        <f>'Volac Sensient Felinfach'!T12</f>
        <v>0</v>
      </c>
      <c r="U12" s="60">
        <f>'Volac Sensient Felinfach'!U12</f>
        <v>0</v>
      </c>
      <c r="V12" s="60">
        <f>'Volac Sensient Felinfach'!V12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'Volac Sensient Felinfach'!C13</f>
        <v>3</v>
      </c>
      <c r="D13" s="60">
        <f>'Volac Sensient Felinfach'!D13</f>
        <v>3</v>
      </c>
      <c r="E13" s="60">
        <f>'Volac Sensient Felinfach'!E13</f>
        <v>3</v>
      </c>
      <c r="F13" s="60">
        <f>'Volac Sensient Felinfach'!F13</f>
        <v>3</v>
      </c>
      <c r="G13" s="60">
        <f>'Volac Sensient Felinfach'!G13</f>
        <v>3</v>
      </c>
      <c r="H13" s="60">
        <f>'Volac Sensient Felinfach'!H13</f>
        <v>3</v>
      </c>
      <c r="I13" s="60">
        <f>'Volac Sensient Felinfach'!I13</f>
        <v>3</v>
      </c>
      <c r="J13" s="60">
        <f>'Volac Sensient Felinfach'!J13</f>
        <v>3</v>
      </c>
      <c r="K13" s="60">
        <f>'Volac Sensient Felinfach'!K13</f>
        <v>3</v>
      </c>
      <c r="L13" s="60">
        <f>'Volac Sensient Felinfach'!L13</f>
        <v>2</v>
      </c>
      <c r="M13" s="60">
        <f>'Volac Sensient Felinfach'!M13</f>
        <v>2</v>
      </c>
      <c r="N13" s="60">
        <f>'Volac Sensient Felinfach'!N13</f>
        <v>0</v>
      </c>
      <c r="O13" s="60">
        <f>'Volac Sensient Felinfach'!O13</f>
        <v>0</v>
      </c>
      <c r="P13" s="60">
        <f>'Volac Sensient Felinfach'!P13</f>
        <v>0</v>
      </c>
      <c r="Q13" s="60">
        <f>'Volac Sensient Felinfach'!Q13</f>
        <v>0</v>
      </c>
      <c r="R13" s="60">
        <f>'Volac Sensient Felinfach'!R13</f>
        <v>0</v>
      </c>
      <c r="S13" s="60">
        <f>'Volac Sensient Felinfach'!S13</f>
        <v>0</v>
      </c>
      <c r="T13" s="60">
        <f>'Volac Sensient Felinfach'!T13</f>
        <v>0</v>
      </c>
      <c r="U13" s="60">
        <f>'Volac Sensient Felinfach'!U13</f>
        <v>0</v>
      </c>
      <c r="V13" s="60">
        <f>'Volac Sensient Felinfach'!V13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'Volac Sensient Felinfach'!C14</f>
        <v>Spring wheat/barley</v>
      </c>
      <c r="D14" s="102" t="str">
        <f>'Volac Sensient Felinfach'!D14</f>
        <v xml:space="preserve">Grass Silage (25% DM) </v>
      </c>
      <c r="E14" s="102" t="str">
        <f>'Volac Sensient Felinfach'!E14</f>
        <v xml:space="preserve">Grass Silage (25% DM) </v>
      </c>
      <c r="F14" s="102" t="str">
        <f>'Volac Sensient Felinfach'!F14</f>
        <v xml:space="preserve">Grass Silage (25% DM) </v>
      </c>
      <c r="G14" s="102" t="str">
        <f>'Volac Sensient Felinfach'!G14</f>
        <v>Maize- Silage (30% DM)</v>
      </c>
      <c r="H14" s="102" t="str">
        <f>'Volac Sensient Felinfach'!H14</f>
        <v xml:space="preserve">Grass Silage (25% DM) </v>
      </c>
      <c r="I14" s="102" t="str">
        <f>'Volac Sensient Felinfach'!I14</f>
        <v xml:space="preserve">Grass Silage (25% DM) </v>
      </c>
      <c r="J14" s="102" t="str">
        <f>'Volac Sensient Felinfach'!J14</f>
        <v xml:space="preserve">Grass Silage (25% DM) </v>
      </c>
      <c r="K14" s="102" t="str">
        <f>'Volac Sensient Felinfach'!K14</f>
        <v xml:space="preserve">Grass Silage (25% DM) </v>
      </c>
      <c r="L14" s="102" t="str">
        <f>'Volac Sensient Felinfach'!L14</f>
        <v xml:space="preserve">Grass Silage (25% DM) </v>
      </c>
      <c r="M14" s="102" t="str">
        <f>'Volac Sensient Felinfach'!M14</f>
        <v>Maize- Silage (30% DM)</v>
      </c>
      <c r="N14" s="102">
        <f>'Volac Sensient Felinfach'!N14</f>
        <v>0</v>
      </c>
      <c r="O14" s="102">
        <f>'Volac Sensient Felinfach'!O14</f>
        <v>0</v>
      </c>
      <c r="P14" s="102">
        <f>'Volac Sensient Felinfach'!P14</f>
        <v>0</v>
      </c>
      <c r="Q14" s="102">
        <f>'Volac Sensient Felinfach'!Q14</f>
        <v>0</v>
      </c>
      <c r="R14" s="102">
        <f>'Volac Sensient Felinfach'!R14</f>
        <v>0</v>
      </c>
      <c r="S14" s="102">
        <f>'Volac Sensient Felinfach'!S14</f>
        <v>0</v>
      </c>
      <c r="T14" s="102">
        <f>'Volac Sensient Felinfach'!T14</f>
        <v>0</v>
      </c>
      <c r="U14" s="102">
        <f>'Volac Sensient Felinfach'!U14</f>
        <v>0</v>
      </c>
      <c r="V14" s="102">
        <f>'Volac Sensient Felinfach'!V14</f>
        <v>0</v>
      </c>
      <c r="AD14" s="30" t="s">
        <v>138</v>
      </c>
      <c r="AE14" s="30">
        <v>6</v>
      </c>
      <c r="AI14" s="53" t="s">
        <v>119</v>
      </c>
      <c r="AJ14" s="54">
        <v>0.8</v>
      </c>
      <c r="AK14" s="55">
        <v>1.7</v>
      </c>
      <c r="AL14" s="11">
        <v>12</v>
      </c>
      <c r="AM14" s="11">
        <v>6.7</v>
      </c>
      <c r="AN14" s="11" t="s">
        <v>135</v>
      </c>
    </row>
    <row r="15" spans="1:41" x14ac:dyDescent="0.2">
      <c r="A15" s="135" t="s">
        <v>9</v>
      </c>
      <c r="B15" s="135"/>
      <c r="C15" s="60">
        <f>'Volac Sensient Felinfach'!C15</f>
        <v>30</v>
      </c>
      <c r="D15" s="60">
        <f>'Volac Sensient Felinfach'!D15</f>
        <v>35</v>
      </c>
      <c r="E15" s="60">
        <f>'Volac Sensient Felinfach'!E15</f>
        <v>35</v>
      </c>
      <c r="F15" s="60">
        <f>'Volac Sensient Felinfach'!F15</f>
        <v>35</v>
      </c>
      <c r="G15" s="60">
        <f>'Volac Sensient Felinfach'!G15</f>
        <v>45</v>
      </c>
      <c r="H15" s="60">
        <f>'Volac Sensient Felinfach'!H15</f>
        <v>35</v>
      </c>
      <c r="I15" s="60">
        <f>'Volac Sensient Felinfach'!I15</f>
        <v>35</v>
      </c>
      <c r="J15" s="60">
        <f>'Volac Sensient Felinfach'!J15</f>
        <v>35</v>
      </c>
      <c r="K15" s="60">
        <f>'Volac Sensient Felinfach'!K15</f>
        <v>47</v>
      </c>
      <c r="L15" s="60">
        <f>'Volac Sensient Felinfach'!L15</f>
        <v>47</v>
      </c>
      <c r="M15" s="60">
        <f>'Volac Sensient Felinfach'!M15</f>
        <v>45</v>
      </c>
      <c r="N15" s="60">
        <f>'Volac Sensient Felinfach'!N15</f>
        <v>0</v>
      </c>
      <c r="O15" s="60">
        <f>'Volac Sensient Felinfach'!O15</f>
        <v>0</v>
      </c>
      <c r="P15" s="60">
        <f>'Volac Sensient Felinfach'!P15</f>
        <v>0</v>
      </c>
      <c r="Q15" s="60">
        <f>'Volac Sensient Felinfach'!Q15</f>
        <v>0</v>
      </c>
      <c r="R15" s="60">
        <f>'Volac Sensient Felinfach'!R15</f>
        <v>0</v>
      </c>
      <c r="S15" s="60">
        <f>'Volac Sensient Felinfach'!S15</f>
        <v>0</v>
      </c>
      <c r="T15" s="60">
        <f>'Volac Sensient Felinfach'!T15</f>
        <v>0</v>
      </c>
      <c r="U15" s="60">
        <f>'Volac Sensient Felinfach'!U15</f>
        <v>0</v>
      </c>
      <c r="V15" s="60">
        <f>'Volac Sensient Felinfach'!V15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'Volac Sensient Felinfach'!C16</f>
        <v>Medium/Clay</v>
      </c>
      <c r="D16" s="103" t="str">
        <f>'Volac Sensient Felinfach'!D16</f>
        <v>Medium/Clay</v>
      </c>
      <c r="E16" s="103" t="str">
        <f>'Volac Sensient Felinfach'!E16</f>
        <v>Medium/Clay</v>
      </c>
      <c r="F16" s="103" t="str">
        <f>'Volac Sensient Felinfach'!F16</f>
        <v>Medium/Clay</v>
      </c>
      <c r="G16" s="103" t="str">
        <f>'Volac Sensient Felinfach'!G16</f>
        <v>Medium/Clay</v>
      </c>
      <c r="H16" s="103" t="str">
        <f>'Volac Sensient Felinfach'!H16</f>
        <v>Medium/Clay</v>
      </c>
      <c r="I16" s="103" t="str">
        <f>'Volac Sensient Felinfach'!I16</f>
        <v>Medium/Clay</v>
      </c>
      <c r="J16" s="103" t="str">
        <f>'Volac Sensient Felinfach'!J16</f>
        <v>Medium/Clay</v>
      </c>
      <c r="K16" s="103" t="str">
        <f>'Volac Sensient Felinfach'!K16</f>
        <v>Medium/Clay</v>
      </c>
      <c r="L16" s="103" t="str">
        <f>'Volac Sensient Felinfach'!L16</f>
        <v>Medium/Clay</v>
      </c>
      <c r="M16" s="103" t="str">
        <f>'Volac Sensient Felinfach'!M16</f>
        <v>Medium/Clay</v>
      </c>
      <c r="N16" s="103">
        <f>'Volac Sensient Felinfach'!N16</f>
        <v>0</v>
      </c>
      <c r="O16" s="103">
        <f>'Volac Sensient Felinfach'!O16</f>
        <v>0</v>
      </c>
      <c r="P16" s="103">
        <f>'Volac Sensient Felinfach'!P16</f>
        <v>0</v>
      </c>
      <c r="Q16" s="103">
        <f>'Volac Sensient Felinfach'!Q16</f>
        <v>0</v>
      </c>
      <c r="R16" s="103">
        <f>'Volac Sensient Felinfach'!R16</f>
        <v>0</v>
      </c>
      <c r="S16" s="103">
        <f>'Volac Sensient Felinfach'!S16</f>
        <v>0</v>
      </c>
      <c r="T16" s="103">
        <f>'Volac Sensient Felinfach'!T16</f>
        <v>0</v>
      </c>
      <c r="U16" s="103">
        <f>'Volac Sensient Felinfach'!U16</f>
        <v>0</v>
      </c>
      <c r="V16" s="103">
        <f>'Volac Sensient Felinfach'!V16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255</v>
      </c>
      <c r="D17" s="28">
        <f t="shared" ref="D17:V17" si="0">(VLOOKUP(D$14,$AI2:$AK26,2,FALSE))*D$15</f>
        <v>59.5</v>
      </c>
      <c r="E17" s="28">
        <f t="shared" si="0"/>
        <v>59.5</v>
      </c>
      <c r="F17" s="28">
        <f t="shared" si="0"/>
        <v>59.5</v>
      </c>
      <c r="G17" s="28">
        <f t="shared" si="0"/>
        <v>62.999999999999993</v>
      </c>
      <c r="H17" s="28">
        <f t="shared" si="0"/>
        <v>59.5</v>
      </c>
      <c r="I17" s="28">
        <f t="shared" si="0"/>
        <v>59.5</v>
      </c>
      <c r="J17" s="28">
        <f t="shared" si="0"/>
        <v>59.5</v>
      </c>
      <c r="K17" s="28">
        <f t="shared" si="0"/>
        <v>79.899999999999991</v>
      </c>
      <c r="L17" s="28">
        <f t="shared" si="0"/>
        <v>79.899999999999991</v>
      </c>
      <c r="M17" s="28">
        <f t="shared" si="0"/>
        <v>62.999999999999993</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27.400360000000006</v>
      </c>
      <c r="D18" s="16">
        <f>$D32</f>
        <v>27.400360000000006</v>
      </c>
      <c r="E18" s="16">
        <f>$D33</f>
        <v>27.400360000000006</v>
      </c>
      <c r="F18" s="16">
        <f>$D34</f>
        <v>27.400360000000006</v>
      </c>
      <c r="G18" s="16">
        <f>$D35</f>
        <v>27.400360000000006</v>
      </c>
      <c r="H18" s="16">
        <f>$D36</f>
        <v>27.400360000000006</v>
      </c>
      <c r="I18" s="16">
        <f>$D37</f>
        <v>52.060684000000009</v>
      </c>
      <c r="J18" s="16">
        <f>$D38</f>
        <v>27.400360000000006</v>
      </c>
      <c r="K18" s="16">
        <f>$D39</f>
        <v>52.060684000000009</v>
      </c>
      <c r="L18" s="16">
        <f>$D40</f>
        <v>52.060684000000009</v>
      </c>
      <c r="M18" s="16">
        <f>$D41</f>
        <v>27.400360000000006</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-227.59963999999999</v>
      </c>
      <c r="D19" s="16">
        <f t="shared" ref="D19:V19" si="1">D18-D17</f>
        <v>-32.099639999999994</v>
      </c>
      <c r="E19" s="16">
        <f t="shared" si="1"/>
        <v>-32.099639999999994</v>
      </c>
      <c r="F19" s="16">
        <f t="shared" si="1"/>
        <v>-32.099639999999994</v>
      </c>
      <c r="G19" s="16">
        <f t="shared" si="1"/>
        <v>-35.599639999999987</v>
      </c>
      <c r="H19" s="16">
        <f t="shared" si="1"/>
        <v>-32.099639999999994</v>
      </c>
      <c r="I19" s="16">
        <f t="shared" si="1"/>
        <v>-7.4393159999999909</v>
      </c>
      <c r="J19" s="16">
        <f t="shared" si="1"/>
        <v>-32.099639999999994</v>
      </c>
      <c r="K19" s="16">
        <f t="shared" si="1"/>
        <v>-27.839315999999982</v>
      </c>
      <c r="L19" s="16">
        <f t="shared" si="1"/>
        <v>-27.839315999999982</v>
      </c>
      <c r="M19" s="16">
        <f t="shared" si="1"/>
        <v>-35.599639999999987</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360</v>
      </c>
      <c r="D21" s="28">
        <f t="shared" ref="D21:V21" si="2">(VLOOKUP(D$14,$AI2:$AK26,3,FALSE))*D$15</f>
        <v>210</v>
      </c>
      <c r="E21" s="28">
        <f t="shared" si="2"/>
        <v>210</v>
      </c>
      <c r="F21" s="28">
        <f t="shared" si="2"/>
        <v>210</v>
      </c>
      <c r="G21" s="28">
        <f t="shared" si="2"/>
        <v>198.00000000000003</v>
      </c>
      <c r="H21" s="28">
        <f t="shared" si="2"/>
        <v>210</v>
      </c>
      <c r="I21" s="28">
        <f t="shared" si="2"/>
        <v>210</v>
      </c>
      <c r="J21" s="28">
        <f t="shared" si="2"/>
        <v>210</v>
      </c>
      <c r="K21" s="28">
        <f t="shared" si="2"/>
        <v>282</v>
      </c>
      <c r="L21" s="28">
        <f t="shared" si="2"/>
        <v>282</v>
      </c>
      <c r="M21" s="28">
        <f t="shared" si="2"/>
        <v>198.00000000000003</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1.0088260000000002</v>
      </c>
      <c r="D22" s="16">
        <f>$E32</f>
        <v>1.0088260000000002</v>
      </c>
      <c r="E22" s="16">
        <f>$E33</f>
        <v>1.0088260000000002</v>
      </c>
      <c r="F22" s="16">
        <f>$E34</f>
        <v>1.0088260000000002</v>
      </c>
      <c r="G22" s="16">
        <f>$E35</f>
        <v>1.0088260000000002</v>
      </c>
      <c r="H22" s="16">
        <f>$E36</f>
        <v>1.0088260000000002</v>
      </c>
      <c r="I22" s="16">
        <f>$E37</f>
        <v>1.9167694000000002</v>
      </c>
      <c r="J22" s="16">
        <f>$E38</f>
        <v>1.0088260000000002</v>
      </c>
      <c r="K22" s="16">
        <f>$E39</f>
        <v>1.9167694000000002</v>
      </c>
      <c r="L22" s="16">
        <f>$E40</f>
        <v>1.9167694000000002</v>
      </c>
      <c r="M22" s="16">
        <f>$E41</f>
        <v>1.0088260000000002</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-358.991174</v>
      </c>
      <c r="D23" s="16">
        <f t="shared" ref="D23:V23" si="3">D22-D21</f>
        <v>-208.991174</v>
      </c>
      <c r="E23" s="16">
        <f t="shared" si="3"/>
        <v>-208.991174</v>
      </c>
      <c r="F23" s="16">
        <f t="shared" si="3"/>
        <v>-208.991174</v>
      </c>
      <c r="G23" s="16">
        <f t="shared" si="3"/>
        <v>-196.99117400000003</v>
      </c>
      <c r="H23" s="16">
        <f t="shared" si="3"/>
        <v>-208.991174</v>
      </c>
      <c r="I23" s="16">
        <f t="shared" si="3"/>
        <v>-208.08323060000001</v>
      </c>
      <c r="J23" s="16">
        <f t="shared" si="3"/>
        <v>-208.991174</v>
      </c>
      <c r="K23" s="16">
        <f t="shared" si="3"/>
        <v>-280.08323059999998</v>
      </c>
      <c r="L23" s="16">
        <f t="shared" si="3"/>
        <v>-280.08323059999998</v>
      </c>
      <c r="M23" s="16">
        <f t="shared" si="3"/>
        <v>-196.99117400000003</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5.2</v>
      </c>
      <c r="C28" s="15">
        <v>1.71</v>
      </c>
      <c r="D28" s="15">
        <v>0.23</v>
      </c>
      <c r="E28" s="15">
        <v>1.61E-2</v>
      </c>
      <c r="F28" s="15">
        <v>237</v>
      </c>
      <c r="G28" s="15">
        <v>19.100000000000001</v>
      </c>
      <c r="H28" s="15">
        <v>73.900000000000006</v>
      </c>
      <c r="I28" s="15">
        <v>30.4</v>
      </c>
      <c r="J28" s="15">
        <v>0.36</v>
      </c>
      <c r="K28" s="23">
        <v>0.76</v>
      </c>
      <c r="L28" s="15">
        <v>5.0999999999999996</v>
      </c>
      <c r="M28" s="15">
        <v>4.3</v>
      </c>
      <c r="N28" s="15">
        <v>126000</v>
      </c>
      <c r="O28" s="15">
        <v>29500</v>
      </c>
      <c r="P28" s="15"/>
      <c r="Q28" s="15">
        <v>4090</v>
      </c>
      <c r="R28" s="15"/>
      <c r="S28" s="15">
        <v>68.599999999999994</v>
      </c>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Crug Farm 8295</v>
      </c>
      <c r="B31" s="15">
        <v>100</v>
      </c>
      <c r="C31" s="77">
        <f>IF(C$27="%w/w SAR",((C$28*10)*$B31),IF(C$27="%w/w DM",(((C$28*10)*($B$28/100))*$B31),IF(C$27="kg/t SAR",(C$28*$B31),IF(C$27="kg/t DM",((C$28*($B$28/100))*$B31),IF(C$27="mg/kg SAR",((C$28*0.001)*$B31),IF(C$27="mg/kg DM",(((C$28*0.001)*($B$28/100))*$B31),0))))))</f>
        <v>88.920000000000016</v>
      </c>
      <c r="D31" s="77">
        <f>(IF(D$27="%w/w SAR",((D$28*10)*$B31),IF(D$27="%w/w DM",(((D$28*10)*($B$28/100))*$B31),IF(D$27="kg/t SAR",(D$28*$B31),IF(D$27="kg/t DM",((D$28*($B$28/100))*$B31),IF(D$27="mg/kg SAR",((D$28*0.001)*$B31),IF(D$27="mg/kg DM",(((D$28*0.001)*($B$28/100))*$B31),"0")))))))*2.291</f>
        <v>27.400360000000006</v>
      </c>
      <c r="E31" s="77">
        <f>(IF(E$27="%w/w SAR",((E$28*10)*$B31),IF(E$27="%w/w DM",(((E$28*10)*($B$28/100))*$B31),IF(E$27="kg/t SAR",(E$28*$B31),IF(E$27="kg/t DM",((E$28*($B$28/100))*$B31),IF(E$27="mg/kg SAR",((E$28*0.001)*$B31),IF(E$27="mg/kg DM",(((E$28*0.001)*($B$28/100))*$B31),"0")))))))*1.205</f>
        <v>1.0088260000000002</v>
      </c>
      <c r="F31" s="77">
        <f>(IF(F$27="%w/w SAR",((F$28*10)*$B31),IF(F$27="%w/w DM",(((F$28*10)*($B$28/100))*$B31),IF(F$27="kg/t SAR",(F$28*$B31),IF(F$27="kg/t DM",((F$28*($B$28/100))*$B31),IF(F$27="mg/kg SAR",((F$28*0.001)*$B31),IF(F$27="mg/kg DM",(((F$28*0.001)*($B$28/100))*$B31),"0")))))))*1.658</f>
        <v>2.0433192</v>
      </c>
      <c r="G31" s="77">
        <f t="shared" ref="G31:P46" si="5">IF(G$27="%w/w SAR",((G$28*10)*$B31),IF(G$27="%w/w DM",(((G$28*10)*($B$28/100))*$B31),IF(G$27="kg/t SAR",(G$28*$B31),IF(G$27="kg/t DM",((G$28*($B$28/100))*$B31),IF(G$27="mg/kg SAR",((G$28*0.001)*$B31),IF(G$27="mg/kg DM",(((G$28*0.001)*($B$28/100))*$B31),0))))))</f>
        <v>9.9320000000000033E-2</v>
      </c>
      <c r="H31" s="77">
        <f t="shared" si="5"/>
        <v>0.38428000000000007</v>
      </c>
      <c r="I31" s="77">
        <f t="shared" si="5"/>
        <v>0.15808</v>
      </c>
      <c r="J31" s="77">
        <f t="shared" si="5"/>
        <v>1.872E-3</v>
      </c>
      <c r="K31" s="77">
        <f t="shared" si="5"/>
        <v>3.9520000000000007E-3</v>
      </c>
      <c r="L31" s="77">
        <f t="shared" si="5"/>
        <v>2.6519999999999998E-2</v>
      </c>
      <c r="M31" s="77">
        <f t="shared" si="5"/>
        <v>2.2360000000000001E-2</v>
      </c>
      <c r="N31" s="77">
        <f t="shared" si="5"/>
        <v>655.20000000000005</v>
      </c>
      <c r="O31" s="77">
        <f t="shared" si="5"/>
        <v>153.4</v>
      </c>
      <c r="P31" s="77">
        <f t="shared" si="5"/>
        <v>0</v>
      </c>
      <c r="Q31" s="77">
        <f>(IF(Q$27="%w/w SAR",((Q$28*10)*$B31),IF(Q$27="%w/w DM",(((Q$28*10)*($B$28/100))*$B31),IF(Q$27="kg/t SAR",(Q$28*$B31),IF(Q$27="kg/t DM",((Q$28*($B$28/100))*$B31),IF(Q$27="mg/kg SAR",((Q$28*0.001)*$B31),IF(Q$27="mg/kg DM",(((Q$28*0.001)*($B$28/100))*$B31),0)))))))*2.5</f>
        <v>53.17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0.35671999999999998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Crug Farm 1594</v>
      </c>
      <c r="B32" s="15">
        <v>100</v>
      </c>
      <c r="C32" s="77">
        <f t="shared" ref="C32:C50" si="6">IF(C$27="%w/w SAR",((C$28*10)*$B32),IF(C$27="%w/w DM",(((C$28*10)*($B$28/100))*$B32),IF(C$27="kg/t SAR",(C$28*$B32),IF(C$27="kg/t DM",((C$28*($B$28/100))*$B32),IF(C$27="mg/kg SAR",((C$28*0.001)*$B32),IF(C$27="mg/kg DM",(((C$28*0.001)*($B$28/100))*$B32),0))))))</f>
        <v>88.920000000000016</v>
      </c>
      <c r="D32" s="77">
        <f t="shared" ref="D32:D50" si="7">(IF(D$27="%w/w SAR",((D$28*10)*$B32),IF(D$27="%w/w DM",(((D$28*10)*($B$28/100))*$B32),IF(D$27="kg/t SAR",(D$28*$B32),IF(D$27="kg/t DM",((D$28*($B$28/100))*$B32),IF(D$27="mg/kg SAR",((D$28*0.001)*$B32),IF(D$27="mg/kg DM",(((D$28*0.001)*($B$28/100))*$B32),"0")))))))*2.291</f>
        <v>27.400360000000006</v>
      </c>
      <c r="E32" s="77">
        <f t="shared" ref="E32:E50" si="8">(IF(E$27="%w/w SAR",((E$28*10)*$B32),IF(E$27="%w/w DM",(((E$28*10)*($B$28/100))*$B32),IF(E$27="kg/t SAR",(E$28*$B32),IF(E$27="kg/t DM",((E$28*($B$28/100))*$B32),IF(E$27="mg/kg SAR",((E$28*0.001)*$B32),IF(E$27="mg/kg DM",(((E$28*0.001)*($B$28/100))*$B32),"0")))))))*1.205</f>
        <v>1.0088260000000002</v>
      </c>
      <c r="F32" s="77">
        <f t="shared" ref="F32:F50" si="9">(IF(F$27="%w/w SAR",((F$28*10)*$B32),IF(F$27="%w/w DM",(((F$28*10)*($B$28/100))*$B32),IF(F$27="kg/t SAR",(F$28*$B32),IF(F$27="kg/t DM",((F$28*($B$28/100))*$B32),IF(F$27="mg/kg SAR",((F$28*0.001)*$B32),IF(F$27="mg/kg DM",(((F$28*0.001)*($B$28/100))*$B32),"0")))))))*1.658</f>
        <v>2.0433192</v>
      </c>
      <c r="G32" s="77">
        <f t="shared" si="5"/>
        <v>9.9320000000000033E-2</v>
      </c>
      <c r="H32" s="77">
        <f t="shared" si="5"/>
        <v>0.38428000000000007</v>
      </c>
      <c r="I32" s="77">
        <f t="shared" si="5"/>
        <v>0.15808</v>
      </c>
      <c r="J32" s="77">
        <f t="shared" si="5"/>
        <v>1.872E-3</v>
      </c>
      <c r="K32" s="77">
        <f t="shared" si="5"/>
        <v>3.9520000000000007E-3</v>
      </c>
      <c r="L32" s="77">
        <f t="shared" si="5"/>
        <v>2.6519999999999998E-2</v>
      </c>
      <c r="M32" s="77">
        <f t="shared" si="5"/>
        <v>2.2360000000000001E-2</v>
      </c>
      <c r="N32" s="77">
        <f t="shared" si="5"/>
        <v>655.20000000000005</v>
      </c>
      <c r="O32" s="77">
        <f t="shared" si="5"/>
        <v>153.4</v>
      </c>
      <c r="P32" s="77">
        <f t="shared" si="5"/>
        <v>0</v>
      </c>
      <c r="Q32" s="77">
        <f t="shared" ref="Q32:Q50" si="10">(IF(Q$27="%w/w SAR",((Q$28*10)*$B32),IF(Q$27="%w/w DM",(((Q$28*10)*($B$28/100))*$B32),IF(Q$27="kg/t SAR",(Q$28*$B32),IF(Q$27="kg/t DM",((Q$28*($B$28/100))*$B32),IF(Q$27="mg/kg SAR",((Q$28*0.001)*$B32),IF(Q$27="mg/kg DM",(((Q$28*0.001)*($B$28/100))*$B32),0)))))))*2.5</f>
        <v>53.17</v>
      </c>
      <c r="R32" s="77">
        <f t="shared" ref="R32:U50" si="11">IF(R$27="%w/w SAR",((R$28*10)*$B32),IF(R$27="%w/w DM",(((R$28*10)*($B$28/100))*$B32),IF(R$27="kg/t SAR",(R$28*$B32),IF(R$27="kg/t DM",((R$28*($B$28/100))*$B32),IF(R$27="mg/kg SAR",((R$28*0.001)*$B32),IF(R$27="mg/kg DM",(((R$28*0.001)*($B$28/100))*$B32),0))))))</f>
        <v>0</v>
      </c>
      <c r="S32" s="77">
        <f t="shared" si="11"/>
        <v>0.35671999999999998</v>
      </c>
      <c r="T32" s="77">
        <f t="shared" si="11"/>
        <v>0</v>
      </c>
      <c r="U32" s="77">
        <f t="shared" si="11"/>
        <v>0</v>
      </c>
      <c r="AB32" s="59"/>
      <c r="AC32" s="59"/>
      <c r="AD32" s="59"/>
      <c r="AE32" s="59"/>
      <c r="AF32" s="59"/>
      <c r="AG32" s="59"/>
      <c r="AH32" s="59"/>
      <c r="AI32" s="59"/>
    </row>
    <row r="33" spans="1:35" s="72" customFormat="1" x14ac:dyDescent="0.25">
      <c r="A33" s="13" t="str">
        <f>E8</f>
        <v>Crug Farm 2312</v>
      </c>
      <c r="B33" s="15">
        <v>100</v>
      </c>
      <c r="C33" s="77">
        <f t="shared" si="6"/>
        <v>88.920000000000016</v>
      </c>
      <c r="D33" s="77">
        <f t="shared" si="7"/>
        <v>27.400360000000006</v>
      </c>
      <c r="E33" s="77">
        <f t="shared" si="8"/>
        <v>1.0088260000000002</v>
      </c>
      <c r="F33" s="77">
        <f t="shared" si="9"/>
        <v>2.0433192</v>
      </c>
      <c r="G33" s="77">
        <f t="shared" si="5"/>
        <v>9.9320000000000033E-2</v>
      </c>
      <c r="H33" s="77">
        <f t="shared" si="5"/>
        <v>0.38428000000000007</v>
      </c>
      <c r="I33" s="77">
        <f t="shared" si="5"/>
        <v>0.15808</v>
      </c>
      <c r="J33" s="77">
        <f t="shared" si="5"/>
        <v>1.872E-3</v>
      </c>
      <c r="K33" s="77">
        <f t="shared" si="5"/>
        <v>3.9520000000000007E-3</v>
      </c>
      <c r="L33" s="77">
        <f t="shared" si="5"/>
        <v>2.6519999999999998E-2</v>
      </c>
      <c r="M33" s="77">
        <f t="shared" si="5"/>
        <v>2.2360000000000001E-2</v>
      </c>
      <c r="N33" s="77">
        <f t="shared" si="5"/>
        <v>655.20000000000005</v>
      </c>
      <c r="O33" s="77">
        <f t="shared" si="5"/>
        <v>153.4</v>
      </c>
      <c r="P33" s="77">
        <f t="shared" si="5"/>
        <v>0</v>
      </c>
      <c r="Q33" s="77">
        <f t="shared" si="10"/>
        <v>53.17</v>
      </c>
      <c r="R33" s="77">
        <f t="shared" si="11"/>
        <v>0</v>
      </c>
      <c r="S33" s="77">
        <f t="shared" si="11"/>
        <v>0.35671999999999998</v>
      </c>
      <c r="T33" s="77">
        <f t="shared" si="11"/>
        <v>0</v>
      </c>
      <c r="U33" s="77">
        <f t="shared" si="11"/>
        <v>0</v>
      </c>
      <c r="AB33" s="59"/>
      <c r="AC33" s="59"/>
      <c r="AD33" s="59"/>
      <c r="AE33" s="59"/>
      <c r="AF33" s="59"/>
      <c r="AG33" s="59"/>
      <c r="AH33" s="59"/>
      <c r="AI33" s="59"/>
    </row>
    <row r="34" spans="1:35" s="72" customFormat="1" x14ac:dyDescent="0.25">
      <c r="A34" s="13" t="str">
        <f>F8</f>
        <v>Crug Farm 3498</v>
      </c>
      <c r="B34" s="15">
        <v>100</v>
      </c>
      <c r="C34" s="77">
        <f t="shared" si="6"/>
        <v>88.920000000000016</v>
      </c>
      <c r="D34" s="77">
        <f t="shared" si="7"/>
        <v>27.400360000000006</v>
      </c>
      <c r="E34" s="77">
        <f t="shared" si="8"/>
        <v>1.0088260000000002</v>
      </c>
      <c r="F34" s="77">
        <f t="shared" si="9"/>
        <v>2.0433192</v>
      </c>
      <c r="G34" s="77">
        <f t="shared" si="5"/>
        <v>9.9320000000000033E-2</v>
      </c>
      <c r="H34" s="77">
        <f t="shared" si="5"/>
        <v>0.38428000000000007</v>
      </c>
      <c r="I34" s="77">
        <f t="shared" si="5"/>
        <v>0.15808</v>
      </c>
      <c r="J34" s="77">
        <f t="shared" si="5"/>
        <v>1.872E-3</v>
      </c>
      <c r="K34" s="77">
        <f t="shared" si="5"/>
        <v>3.9520000000000007E-3</v>
      </c>
      <c r="L34" s="77">
        <f t="shared" si="5"/>
        <v>2.6519999999999998E-2</v>
      </c>
      <c r="M34" s="77">
        <f t="shared" si="5"/>
        <v>2.2360000000000001E-2</v>
      </c>
      <c r="N34" s="77">
        <f t="shared" si="5"/>
        <v>655.20000000000005</v>
      </c>
      <c r="O34" s="77">
        <f t="shared" si="5"/>
        <v>153.4</v>
      </c>
      <c r="P34" s="77">
        <f t="shared" si="5"/>
        <v>0</v>
      </c>
      <c r="Q34" s="77">
        <f t="shared" si="10"/>
        <v>53.17</v>
      </c>
      <c r="R34" s="77">
        <f t="shared" si="11"/>
        <v>0</v>
      </c>
      <c r="S34" s="77">
        <f t="shared" si="11"/>
        <v>0.35671999999999998</v>
      </c>
      <c r="T34" s="77">
        <f t="shared" si="11"/>
        <v>0</v>
      </c>
      <c r="U34" s="77">
        <f t="shared" si="11"/>
        <v>0</v>
      </c>
      <c r="AB34" s="59"/>
      <c r="AC34" s="59"/>
      <c r="AD34" s="59"/>
      <c r="AE34" s="59"/>
      <c r="AF34" s="59"/>
      <c r="AG34" s="59"/>
      <c r="AH34" s="59"/>
      <c r="AI34" s="59"/>
    </row>
    <row r="35" spans="1:35" s="72" customFormat="1" x14ac:dyDescent="0.25">
      <c r="A35" s="13" t="str">
        <f>G8</f>
        <v>Crug Farm 4526</v>
      </c>
      <c r="B35" s="15">
        <v>100</v>
      </c>
      <c r="C35" s="77">
        <f t="shared" si="6"/>
        <v>88.920000000000016</v>
      </c>
      <c r="D35" s="77">
        <f t="shared" si="7"/>
        <v>27.400360000000006</v>
      </c>
      <c r="E35" s="77">
        <f t="shared" si="8"/>
        <v>1.0088260000000002</v>
      </c>
      <c r="F35" s="77">
        <f t="shared" si="9"/>
        <v>2.0433192</v>
      </c>
      <c r="G35" s="77">
        <f t="shared" si="5"/>
        <v>9.9320000000000033E-2</v>
      </c>
      <c r="H35" s="77">
        <f t="shared" si="5"/>
        <v>0.38428000000000007</v>
      </c>
      <c r="I35" s="77">
        <f t="shared" si="5"/>
        <v>0.15808</v>
      </c>
      <c r="J35" s="77">
        <f t="shared" si="5"/>
        <v>1.872E-3</v>
      </c>
      <c r="K35" s="77">
        <f t="shared" si="5"/>
        <v>3.9520000000000007E-3</v>
      </c>
      <c r="L35" s="77">
        <f t="shared" si="5"/>
        <v>2.6519999999999998E-2</v>
      </c>
      <c r="M35" s="77">
        <f t="shared" si="5"/>
        <v>2.2360000000000001E-2</v>
      </c>
      <c r="N35" s="77">
        <f t="shared" si="5"/>
        <v>655.20000000000005</v>
      </c>
      <c r="O35" s="77">
        <f t="shared" si="5"/>
        <v>153.4</v>
      </c>
      <c r="P35" s="77">
        <f t="shared" si="5"/>
        <v>0</v>
      </c>
      <c r="Q35" s="77">
        <f t="shared" si="10"/>
        <v>53.17</v>
      </c>
      <c r="R35" s="77">
        <f t="shared" si="11"/>
        <v>0</v>
      </c>
      <c r="S35" s="77">
        <f t="shared" si="11"/>
        <v>0.35671999999999998</v>
      </c>
      <c r="T35" s="77">
        <f t="shared" si="11"/>
        <v>0</v>
      </c>
      <c r="U35" s="77">
        <f t="shared" si="11"/>
        <v>0</v>
      </c>
      <c r="AB35" s="59"/>
      <c r="AC35" s="59"/>
      <c r="AD35" s="59"/>
      <c r="AE35" s="59"/>
      <c r="AF35" s="59"/>
      <c r="AG35" s="59"/>
      <c r="AH35" s="59"/>
      <c r="AI35" s="59"/>
    </row>
    <row r="36" spans="1:35" s="72" customFormat="1" x14ac:dyDescent="0.25">
      <c r="A36" s="13" t="str">
        <f>H8</f>
        <v>Crug Farm 5412</v>
      </c>
      <c r="B36" s="15">
        <v>100</v>
      </c>
      <c r="C36" s="77">
        <f t="shared" si="6"/>
        <v>88.920000000000016</v>
      </c>
      <c r="D36" s="77">
        <f t="shared" si="7"/>
        <v>27.400360000000006</v>
      </c>
      <c r="E36" s="77">
        <f t="shared" si="8"/>
        <v>1.0088260000000002</v>
      </c>
      <c r="F36" s="77">
        <f t="shared" si="9"/>
        <v>2.0433192</v>
      </c>
      <c r="G36" s="77">
        <f t="shared" si="5"/>
        <v>9.9320000000000033E-2</v>
      </c>
      <c r="H36" s="77">
        <f t="shared" si="5"/>
        <v>0.38428000000000007</v>
      </c>
      <c r="I36" s="77">
        <f t="shared" si="5"/>
        <v>0.15808</v>
      </c>
      <c r="J36" s="77">
        <f t="shared" si="5"/>
        <v>1.872E-3</v>
      </c>
      <c r="K36" s="77">
        <f t="shared" si="5"/>
        <v>3.9520000000000007E-3</v>
      </c>
      <c r="L36" s="77">
        <f t="shared" si="5"/>
        <v>2.6519999999999998E-2</v>
      </c>
      <c r="M36" s="77">
        <f t="shared" si="5"/>
        <v>2.2360000000000001E-2</v>
      </c>
      <c r="N36" s="77">
        <f t="shared" si="5"/>
        <v>655.20000000000005</v>
      </c>
      <c r="O36" s="77">
        <f t="shared" si="5"/>
        <v>153.4</v>
      </c>
      <c r="P36" s="77">
        <f t="shared" si="5"/>
        <v>0</v>
      </c>
      <c r="Q36" s="77">
        <f t="shared" si="10"/>
        <v>53.17</v>
      </c>
      <c r="R36" s="77">
        <f t="shared" si="11"/>
        <v>0</v>
      </c>
      <c r="S36" s="77">
        <f t="shared" si="11"/>
        <v>0.35671999999999998</v>
      </c>
      <c r="T36" s="77">
        <f t="shared" si="11"/>
        <v>0</v>
      </c>
      <c r="U36" s="77">
        <f t="shared" si="11"/>
        <v>0</v>
      </c>
      <c r="AB36" s="59"/>
      <c r="AC36" s="59"/>
      <c r="AD36" s="59"/>
      <c r="AE36" s="59"/>
      <c r="AF36" s="59"/>
      <c r="AG36" s="59"/>
      <c r="AH36" s="59"/>
      <c r="AI36" s="59"/>
    </row>
    <row r="37" spans="1:35" s="72" customFormat="1" x14ac:dyDescent="0.25">
      <c r="A37" s="13" t="str">
        <f>I8</f>
        <v>Crug Farm 5994</v>
      </c>
      <c r="B37" s="15">
        <v>190</v>
      </c>
      <c r="C37" s="77">
        <f t="shared" si="6"/>
        <v>168.94800000000001</v>
      </c>
      <c r="D37" s="77">
        <f t="shared" si="7"/>
        <v>52.060684000000009</v>
      </c>
      <c r="E37" s="77">
        <f t="shared" si="8"/>
        <v>1.9167694000000002</v>
      </c>
      <c r="F37" s="77">
        <f t="shared" si="9"/>
        <v>3.8823064800000004</v>
      </c>
      <c r="G37" s="77">
        <f t="shared" si="5"/>
        <v>0.18870800000000004</v>
      </c>
      <c r="H37" s="77">
        <f t="shared" si="5"/>
        <v>0.73013200000000011</v>
      </c>
      <c r="I37" s="77">
        <f t="shared" si="5"/>
        <v>0.30035200000000001</v>
      </c>
      <c r="J37" s="77">
        <f t="shared" si="5"/>
        <v>3.5568000000000002E-3</v>
      </c>
      <c r="K37" s="77">
        <f t="shared" si="5"/>
        <v>7.5088000000000012E-3</v>
      </c>
      <c r="L37" s="77">
        <f t="shared" si="5"/>
        <v>5.0388000000000002E-2</v>
      </c>
      <c r="M37" s="77">
        <f t="shared" si="5"/>
        <v>4.2484000000000001E-2</v>
      </c>
      <c r="N37" s="77">
        <f t="shared" si="5"/>
        <v>1244.8800000000001</v>
      </c>
      <c r="O37" s="77">
        <f t="shared" si="5"/>
        <v>291.45999999999998</v>
      </c>
      <c r="P37" s="77">
        <f t="shared" si="5"/>
        <v>0</v>
      </c>
      <c r="Q37" s="77">
        <f t="shared" si="10"/>
        <v>101.023</v>
      </c>
      <c r="R37" s="77">
        <f t="shared" si="11"/>
        <v>0</v>
      </c>
      <c r="S37" s="77">
        <f t="shared" si="11"/>
        <v>0.67776800000000004</v>
      </c>
      <c r="T37" s="77">
        <f t="shared" si="11"/>
        <v>0</v>
      </c>
      <c r="U37" s="77">
        <f t="shared" si="11"/>
        <v>0</v>
      </c>
      <c r="AB37" s="59"/>
      <c r="AC37" s="59"/>
      <c r="AD37" s="59"/>
      <c r="AE37" s="59"/>
      <c r="AF37" s="59"/>
      <c r="AG37" s="59"/>
      <c r="AH37" s="59"/>
      <c r="AI37" s="59"/>
    </row>
    <row r="38" spans="1:35" s="72" customFormat="1" x14ac:dyDescent="0.25">
      <c r="A38" s="13" t="str">
        <f>J8</f>
        <v>Crug Farm 7025</v>
      </c>
      <c r="B38" s="15">
        <v>100</v>
      </c>
      <c r="C38" s="77">
        <f t="shared" si="6"/>
        <v>88.920000000000016</v>
      </c>
      <c r="D38" s="77">
        <f t="shared" si="7"/>
        <v>27.400360000000006</v>
      </c>
      <c r="E38" s="77">
        <f t="shared" si="8"/>
        <v>1.0088260000000002</v>
      </c>
      <c r="F38" s="77">
        <f t="shared" si="9"/>
        <v>2.0433192</v>
      </c>
      <c r="G38" s="77">
        <f t="shared" si="5"/>
        <v>9.9320000000000033E-2</v>
      </c>
      <c r="H38" s="77">
        <f t="shared" si="5"/>
        <v>0.38428000000000007</v>
      </c>
      <c r="I38" s="77">
        <f t="shared" si="5"/>
        <v>0.15808</v>
      </c>
      <c r="J38" s="77">
        <f t="shared" si="5"/>
        <v>1.872E-3</v>
      </c>
      <c r="K38" s="77">
        <f t="shared" si="5"/>
        <v>3.9520000000000007E-3</v>
      </c>
      <c r="L38" s="77">
        <f t="shared" si="5"/>
        <v>2.6519999999999998E-2</v>
      </c>
      <c r="M38" s="77">
        <f t="shared" si="5"/>
        <v>2.2360000000000001E-2</v>
      </c>
      <c r="N38" s="77">
        <f t="shared" si="5"/>
        <v>655.20000000000005</v>
      </c>
      <c r="O38" s="77">
        <f t="shared" si="5"/>
        <v>153.4</v>
      </c>
      <c r="P38" s="77">
        <f t="shared" si="5"/>
        <v>0</v>
      </c>
      <c r="Q38" s="77">
        <f t="shared" si="10"/>
        <v>53.17</v>
      </c>
      <c r="R38" s="77">
        <f t="shared" si="11"/>
        <v>0</v>
      </c>
      <c r="S38" s="77">
        <f t="shared" si="11"/>
        <v>0.35671999999999998</v>
      </c>
      <c r="T38" s="77">
        <f t="shared" si="11"/>
        <v>0</v>
      </c>
      <c r="U38" s="77">
        <f t="shared" si="11"/>
        <v>0</v>
      </c>
      <c r="AB38" s="59"/>
      <c r="AC38" s="59"/>
      <c r="AD38" s="59"/>
      <c r="AE38" s="59"/>
      <c r="AF38" s="59"/>
      <c r="AG38" s="59"/>
      <c r="AH38" s="59"/>
      <c r="AI38" s="59"/>
    </row>
    <row r="39" spans="1:35" s="72" customFormat="1" x14ac:dyDescent="0.25">
      <c r="A39" s="13" t="str">
        <f>K8</f>
        <v>Hafod 2675</v>
      </c>
      <c r="B39" s="15">
        <v>190</v>
      </c>
      <c r="C39" s="77">
        <f t="shared" si="6"/>
        <v>168.94800000000001</v>
      </c>
      <c r="D39" s="77">
        <f t="shared" si="7"/>
        <v>52.060684000000009</v>
      </c>
      <c r="E39" s="77">
        <f t="shared" si="8"/>
        <v>1.9167694000000002</v>
      </c>
      <c r="F39" s="77">
        <f t="shared" si="9"/>
        <v>3.8823064800000004</v>
      </c>
      <c r="G39" s="77">
        <f t="shared" si="5"/>
        <v>0.18870800000000004</v>
      </c>
      <c r="H39" s="77">
        <f t="shared" si="5"/>
        <v>0.73013200000000011</v>
      </c>
      <c r="I39" s="77">
        <f t="shared" si="5"/>
        <v>0.30035200000000001</v>
      </c>
      <c r="J39" s="77">
        <f t="shared" si="5"/>
        <v>3.5568000000000002E-3</v>
      </c>
      <c r="K39" s="77">
        <f t="shared" si="5"/>
        <v>7.5088000000000012E-3</v>
      </c>
      <c r="L39" s="77">
        <f t="shared" si="5"/>
        <v>5.0388000000000002E-2</v>
      </c>
      <c r="M39" s="77">
        <f t="shared" si="5"/>
        <v>4.2484000000000001E-2</v>
      </c>
      <c r="N39" s="77">
        <f t="shared" si="5"/>
        <v>1244.8800000000001</v>
      </c>
      <c r="O39" s="77">
        <f t="shared" si="5"/>
        <v>291.45999999999998</v>
      </c>
      <c r="P39" s="77">
        <f t="shared" si="5"/>
        <v>0</v>
      </c>
      <c r="Q39" s="77">
        <f t="shared" si="10"/>
        <v>101.023</v>
      </c>
      <c r="R39" s="77">
        <f t="shared" si="11"/>
        <v>0</v>
      </c>
      <c r="S39" s="77">
        <f t="shared" si="11"/>
        <v>0.67776800000000004</v>
      </c>
      <c r="T39" s="77">
        <f t="shared" si="11"/>
        <v>0</v>
      </c>
      <c r="U39" s="77">
        <f t="shared" si="11"/>
        <v>0</v>
      </c>
      <c r="AB39" s="59"/>
      <c r="AC39" s="59"/>
      <c r="AD39" s="59"/>
      <c r="AE39" s="59"/>
      <c r="AF39" s="59"/>
      <c r="AG39" s="59"/>
      <c r="AH39" s="59"/>
      <c r="AI39" s="59"/>
    </row>
    <row r="40" spans="1:35" s="72" customFormat="1" x14ac:dyDescent="0.25">
      <c r="A40" s="13" t="str">
        <f>L8</f>
        <v>CYY Heolgwyddil 1</v>
      </c>
      <c r="B40" s="15">
        <v>190</v>
      </c>
      <c r="C40" s="77">
        <f t="shared" si="6"/>
        <v>168.94800000000001</v>
      </c>
      <c r="D40" s="77">
        <f t="shared" si="7"/>
        <v>52.060684000000009</v>
      </c>
      <c r="E40" s="77">
        <f t="shared" si="8"/>
        <v>1.9167694000000002</v>
      </c>
      <c r="F40" s="77">
        <f t="shared" si="9"/>
        <v>3.8823064800000004</v>
      </c>
      <c r="G40" s="77">
        <f t="shared" si="5"/>
        <v>0.18870800000000004</v>
      </c>
      <c r="H40" s="77">
        <f t="shared" si="5"/>
        <v>0.73013200000000011</v>
      </c>
      <c r="I40" s="77">
        <f t="shared" si="5"/>
        <v>0.30035200000000001</v>
      </c>
      <c r="J40" s="77">
        <f t="shared" si="5"/>
        <v>3.5568000000000002E-3</v>
      </c>
      <c r="K40" s="77">
        <f t="shared" si="5"/>
        <v>7.5088000000000012E-3</v>
      </c>
      <c r="L40" s="77">
        <f t="shared" si="5"/>
        <v>5.0388000000000002E-2</v>
      </c>
      <c r="M40" s="77">
        <f t="shared" si="5"/>
        <v>4.2484000000000001E-2</v>
      </c>
      <c r="N40" s="77">
        <f t="shared" si="5"/>
        <v>1244.8800000000001</v>
      </c>
      <c r="O40" s="77">
        <f t="shared" si="5"/>
        <v>291.45999999999998</v>
      </c>
      <c r="P40" s="77">
        <f t="shared" si="5"/>
        <v>0</v>
      </c>
      <c r="Q40" s="77">
        <f t="shared" si="10"/>
        <v>101.023</v>
      </c>
      <c r="R40" s="77">
        <f t="shared" si="11"/>
        <v>0</v>
      </c>
      <c r="S40" s="77">
        <f t="shared" si="11"/>
        <v>0.67776800000000004</v>
      </c>
      <c r="T40" s="77">
        <f t="shared" si="11"/>
        <v>0</v>
      </c>
      <c r="U40" s="77">
        <f t="shared" si="11"/>
        <v>0</v>
      </c>
      <c r="AB40" s="59"/>
      <c r="AC40" s="59"/>
      <c r="AD40" s="59"/>
      <c r="AE40" s="59"/>
      <c r="AF40" s="59"/>
      <c r="AG40" s="59"/>
      <c r="AH40" s="59"/>
      <c r="AI40" s="59"/>
    </row>
    <row r="41" spans="1:35" s="72" customFormat="1" x14ac:dyDescent="0.25">
      <c r="A41" s="13" t="str">
        <f>M8</f>
        <v>CYY Heolgwyddil 2</v>
      </c>
      <c r="B41" s="15">
        <v>100</v>
      </c>
      <c r="C41" s="77">
        <f t="shared" si="6"/>
        <v>88.920000000000016</v>
      </c>
      <c r="D41" s="77">
        <f t="shared" si="7"/>
        <v>27.400360000000006</v>
      </c>
      <c r="E41" s="77">
        <f t="shared" si="8"/>
        <v>1.0088260000000002</v>
      </c>
      <c r="F41" s="77">
        <f t="shared" si="9"/>
        <v>2.0433192</v>
      </c>
      <c r="G41" s="77">
        <f t="shared" si="5"/>
        <v>9.9320000000000033E-2</v>
      </c>
      <c r="H41" s="77">
        <f t="shared" si="5"/>
        <v>0.38428000000000007</v>
      </c>
      <c r="I41" s="77">
        <f t="shared" si="5"/>
        <v>0.15808</v>
      </c>
      <c r="J41" s="77">
        <f t="shared" si="5"/>
        <v>1.872E-3</v>
      </c>
      <c r="K41" s="77">
        <f t="shared" si="5"/>
        <v>3.9520000000000007E-3</v>
      </c>
      <c r="L41" s="77">
        <f t="shared" si="5"/>
        <v>2.6519999999999998E-2</v>
      </c>
      <c r="M41" s="77">
        <f t="shared" si="5"/>
        <v>2.2360000000000001E-2</v>
      </c>
      <c r="N41" s="77">
        <f t="shared" si="5"/>
        <v>655.20000000000005</v>
      </c>
      <c r="O41" s="77">
        <f t="shared" si="5"/>
        <v>153.4</v>
      </c>
      <c r="P41" s="77">
        <f t="shared" si="5"/>
        <v>0</v>
      </c>
      <c r="Q41" s="77">
        <f t="shared" si="10"/>
        <v>53.17</v>
      </c>
      <c r="R41" s="77">
        <f t="shared" si="11"/>
        <v>0</v>
      </c>
      <c r="S41" s="77">
        <f t="shared" si="11"/>
        <v>0.35671999999999998</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Crug Farm 8295</v>
      </c>
      <c r="C57" s="8" t="str">
        <f t="shared" ref="C57:U57" si="13">D8</f>
        <v>Crug Farm 1594</v>
      </c>
      <c r="D57" s="8" t="str">
        <f t="shared" si="13"/>
        <v>Crug Farm 2312</v>
      </c>
      <c r="E57" s="8" t="str">
        <f t="shared" si="13"/>
        <v>Crug Farm 3498</v>
      </c>
      <c r="F57" s="8" t="str">
        <f t="shared" si="13"/>
        <v>Crug Farm 4526</v>
      </c>
      <c r="G57" s="8" t="str">
        <f t="shared" si="13"/>
        <v>Crug Farm 5412</v>
      </c>
      <c r="H57" s="8" t="str">
        <f t="shared" si="13"/>
        <v>Crug Farm 5994</v>
      </c>
      <c r="I57" s="8" t="str">
        <f t="shared" si="13"/>
        <v>Crug Farm 7025</v>
      </c>
      <c r="J57" s="8" t="str">
        <f t="shared" si="13"/>
        <v>Hafod 2675</v>
      </c>
      <c r="K57" s="8" t="str">
        <f t="shared" si="13"/>
        <v>CYY Heolgwyddil 1</v>
      </c>
      <c r="L57" s="8" t="str">
        <f t="shared" si="13"/>
        <v>CYY Heolgwyddil 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"&amp;(VLOOKUP(C14,Table2458[],6,FALSE))</f>
        <v>Medium/Clay I Arable</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Arable</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Arable</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
      <c r="A59" s="111" t="s">
        <v>132</v>
      </c>
      <c r="B59" s="76">
        <f>VLOOKUP(C$14,Table2458[],5,FALSE)</f>
        <v>6.7</v>
      </c>
      <c r="C59" s="76">
        <f>VLOOKUP(D$14,Table2458[],5,FALSE)</f>
        <v>6.2</v>
      </c>
      <c r="D59" s="76">
        <f>VLOOKUP(E$14,Table2458[],5,FALSE)</f>
        <v>6.2</v>
      </c>
      <c r="E59" s="76">
        <f>VLOOKUP(F$14,Table2458[],5,FALSE)</f>
        <v>6.2</v>
      </c>
      <c r="F59" s="76">
        <f>VLOOKUP(G$14,Table2458[],5,FALSE)</f>
        <v>6.7</v>
      </c>
      <c r="G59" s="76">
        <f>VLOOKUP(H$14,Table2458[],5,FALSE)</f>
        <v>6.2</v>
      </c>
      <c r="H59" s="76">
        <f>VLOOKUP(I$14,Table2458[],5,FALSE)</f>
        <v>6.2</v>
      </c>
      <c r="I59" s="76">
        <f>VLOOKUP(J$14,Table2458[],5,FALSE)</f>
        <v>6.2</v>
      </c>
      <c r="J59" s="76">
        <f>VLOOKUP(K$14,Table2458[],5,FALSE)</f>
        <v>6.2</v>
      </c>
      <c r="K59" s="76">
        <f>VLOOKUP(L$14,Table2458[],5,FALSE)</f>
        <v>6.2</v>
      </c>
      <c r="L59" s="76">
        <f>VLOOKUP(M$14,Table2458[],5,FALSE)</f>
        <v>6.7</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
      <c r="A60" s="111" t="s">
        <v>4</v>
      </c>
      <c r="B60" s="76">
        <f>C10</f>
        <v>7</v>
      </c>
      <c r="C60" s="76">
        <f t="shared" ref="C60:U60" si="14">D10</f>
        <v>6.3</v>
      </c>
      <c r="D60" s="76">
        <f t="shared" si="14"/>
        <v>6.8</v>
      </c>
      <c r="E60" s="76">
        <f t="shared" si="14"/>
        <v>7</v>
      </c>
      <c r="F60" s="76">
        <f t="shared" si="14"/>
        <v>6.6</v>
      </c>
      <c r="G60" s="76">
        <f t="shared" si="14"/>
        <v>6.7</v>
      </c>
      <c r="H60" s="76">
        <f t="shared" si="14"/>
        <v>6.1</v>
      </c>
      <c r="I60" s="76">
        <f t="shared" si="14"/>
        <v>6.3</v>
      </c>
      <c r="J60" s="76">
        <f t="shared" si="14"/>
        <v>6</v>
      </c>
      <c r="K60" s="76">
        <f t="shared" si="14"/>
        <v>6.3</v>
      </c>
      <c r="L60" s="76">
        <f t="shared" si="14"/>
        <v>6.3</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6</v>
      </c>
      <c r="D61" s="76">
        <f t="shared" si="15"/>
        <v>6</v>
      </c>
      <c r="E61" s="76">
        <f t="shared" si="15"/>
        <v>6</v>
      </c>
      <c r="F61" s="76">
        <f t="shared" si="15"/>
        <v>8</v>
      </c>
      <c r="G61" s="76">
        <f t="shared" si="15"/>
        <v>6</v>
      </c>
      <c r="H61" s="76">
        <f t="shared" si="15"/>
        <v>6</v>
      </c>
      <c r="I61" s="76">
        <f t="shared" si="15"/>
        <v>6</v>
      </c>
      <c r="J61" s="76">
        <f t="shared" si="15"/>
        <v>6</v>
      </c>
      <c r="K61" s="76">
        <f t="shared" si="15"/>
        <v>6</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100</v>
      </c>
      <c r="C62" s="77">
        <f>B32</f>
        <v>100</v>
      </c>
      <c r="D62" s="77">
        <f>B33</f>
        <v>100</v>
      </c>
      <c r="E62" s="77">
        <f>B34</f>
        <v>100</v>
      </c>
      <c r="F62" s="77">
        <f>B35</f>
        <v>100</v>
      </c>
      <c r="G62" s="77">
        <f>B36</f>
        <v>100</v>
      </c>
      <c r="H62" s="77">
        <f>B37</f>
        <v>190</v>
      </c>
      <c r="I62" s="77">
        <f>B38</f>
        <v>100</v>
      </c>
      <c r="J62" s="77">
        <f>B39</f>
        <v>190</v>
      </c>
      <c r="K62" s="77">
        <f>B40</f>
        <v>190</v>
      </c>
      <c r="L62" s="77">
        <f>B41</f>
        <v>100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-2.3999999999999986</v>
      </c>
      <c r="C64" s="77">
        <f t="shared" ref="C64:U64" si="17">(C59-C60)*C61</f>
        <v>-0.59999999999999787</v>
      </c>
      <c r="D64" s="77">
        <f t="shared" si="17"/>
        <v>-3.5999999999999979</v>
      </c>
      <c r="E64" s="77">
        <f t="shared" si="17"/>
        <v>-4.7999999999999989</v>
      </c>
      <c r="F64" s="77">
        <f t="shared" si="17"/>
        <v>0.80000000000000426</v>
      </c>
      <c r="G64" s="77">
        <f t="shared" si="17"/>
        <v>-3</v>
      </c>
      <c r="H64" s="77">
        <f t="shared" si="17"/>
        <v>0.6000000000000032</v>
      </c>
      <c r="I64" s="77">
        <f t="shared" si="17"/>
        <v>-0.59999999999999787</v>
      </c>
      <c r="J64" s="77">
        <f t="shared" si="17"/>
        <v>1.2000000000000011</v>
      </c>
      <c r="K64" s="77">
        <f t="shared" si="17"/>
        <v>-0.59999999999999787</v>
      </c>
      <c r="L64" s="77">
        <f t="shared" si="17"/>
        <v>3.2000000000000028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2.3999999999999986</v>
      </c>
      <c r="C65" s="77">
        <f t="shared" ref="C65:U65" si="18">C63-C64</f>
        <v>0.59999999999999787</v>
      </c>
      <c r="D65" s="77">
        <f t="shared" si="18"/>
        <v>3.5999999999999979</v>
      </c>
      <c r="E65" s="77">
        <f t="shared" si="18"/>
        <v>4.7999999999999989</v>
      </c>
      <c r="F65" s="77">
        <f t="shared" si="18"/>
        <v>-0.80000000000000426</v>
      </c>
      <c r="G65" s="77">
        <f t="shared" si="18"/>
        <v>3</v>
      </c>
      <c r="H65" s="77">
        <f t="shared" si="18"/>
        <v>-0.6000000000000032</v>
      </c>
      <c r="I65" s="77">
        <f t="shared" si="18"/>
        <v>0.59999999999999787</v>
      </c>
      <c r="J65" s="77">
        <f t="shared" si="18"/>
        <v>-1.2000000000000011</v>
      </c>
      <c r="K65" s="77">
        <f t="shared" si="18"/>
        <v>0.59999999999999787</v>
      </c>
      <c r="L65" s="77">
        <f t="shared" si="18"/>
        <v>-3.2000000000000028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UNDER</v>
      </c>
      <c r="G66" s="78" t="str">
        <f t="shared" si="19"/>
        <v>OVER</v>
      </c>
      <c r="H66" s="78" t="str">
        <f t="shared" si="19"/>
        <v>UNDER</v>
      </c>
      <c r="I66" s="78" t="str">
        <f t="shared" si="19"/>
        <v>OVER</v>
      </c>
      <c r="J66" s="78" t="str">
        <f t="shared" si="19"/>
        <v>UNDER</v>
      </c>
      <c r="K66" s="78" t="str">
        <f t="shared" si="19"/>
        <v>OVER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L28" sqref="L2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'Volac Sensient Felinfach'!C1:D1</f>
        <v>PAN-024720</v>
      </c>
      <c r="D1" s="141"/>
      <c r="E1" s="93" t="s">
        <v>45</v>
      </c>
      <c r="F1" s="39">
        <f>'Volac Sensient Felinfach'!F1</f>
        <v>49.2</v>
      </c>
      <c r="G1" s="123" t="s">
        <v>43</v>
      </c>
      <c r="H1" s="124"/>
      <c r="I1" s="118">
        <v>6.4</v>
      </c>
      <c r="J1" s="127" t="s">
        <v>153</v>
      </c>
      <c r="K1" s="127"/>
      <c r="L1" s="97">
        <v>45.3</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'Volac Sensient Felinfach'!C2:D2</f>
        <v>EPR/AB3891CX</v>
      </c>
      <c r="D2" s="143"/>
      <c r="E2" s="93" t="s">
        <v>109</v>
      </c>
      <c r="F2" s="96" t="s">
        <v>173</v>
      </c>
      <c r="G2" s="125" t="s">
        <v>110</v>
      </c>
      <c r="H2" s="126"/>
      <c r="I2" s="118"/>
      <c r="J2" s="127" t="s">
        <v>158</v>
      </c>
      <c r="K2" s="127"/>
      <c r="L2" s="97">
        <v>1.33</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'Volac Sensient Felinfach'!C3:D3</f>
        <v>Mr Daniel James &amp; Mrs Carys James</v>
      </c>
      <c r="D3" s="143"/>
      <c r="E3" s="93" t="s">
        <v>108</v>
      </c>
      <c r="F3" s="31" t="s">
        <v>104</v>
      </c>
      <c r="G3" s="127" t="s">
        <v>159</v>
      </c>
      <c r="H3" s="127"/>
      <c r="I3" s="118"/>
      <c r="J3" s="123" t="s">
        <v>154</v>
      </c>
      <c r="K3" s="124"/>
      <c r="L3" s="97">
        <f>(L1/(L2*10000))*100</f>
        <v>0.34060150375939846</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'Volac Sensient Felinfach'!C4:D4</f>
        <v>Hafod Farm, Ferwig, Cardigan, Ceredigion, SA43 1PU</v>
      </c>
      <c r="D4" s="141"/>
      <c r="E4" s="94" t="s">
        <v>1</v>
      </c>
      <c r="F4" s="96" t="s">
        <v>172</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'Volac Sensient Felinfach'!C5:D5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'Volac Sensient Felinfach'!C8</f>
        <v>Crug Farm 8295</v>
      </c>
      <c r="D8" s="60" t="str">
        <f>'Volac Sensient Felinfach'!D8</f>
        <v>Crug Farm 1594</v>
      </c>
      <c r="E8" s="60" t="str">
        <f>'Volac Sensient Felinfach'!E8</f>
        <v>Crug Farm 2312</v>
      </c>
      <c r="F8" s="60" t="str">
        <f>'Volac Sensient Felinfach'!F8</f>
        <v>Crug Farm 3498</v>
      </c>
      <c r="G8" s="60" t="str">
        <f>'Volac Sensient Felinfach'!G8</f>
        <v>Crug Farm 4526</v>
      </c>
      <c r="H8" s="60" t="str">
        <f>'Volac Sensient Felinfach'!H8</f>
        <v>Crug Farm 5412</v>
      </c>
      <c r="I8" s="60" t="str">
        <f>'Volac Sensient Felinfach'!I8</f>
        <v>Crug Farm 5994</v>
      </c>
      <c r="J8" s="60" t="str">
        <f>'Volac Sensient Felinfach'!J8</f>
        <v>Crug Farm 7025</v>
      </c>
      <c r="K8" s="60" t="str">
        <f>'Volac Sensient Felinfach'!K8</f>
        <v>Hafod 2675</v>
      </c>
      <c r="L8" s="60" t="str">
        <f>'Volac Sensient Felinfach'!L8</f>
        <v>CYY Heolgwyddil 1</v>
      </c>
      <c r="M8" s="60" t="str">
        <f>'Volac Sensient Felinfach'!M8</f>
        <v>CYY Heolgwyddil 2</v>
      </c>
      <c r="N8" s="60">
        <f>'Volac Sensient Felinfach'!N8</f>
        <v>0</v>
      </c>
      <c r="O8" s="60">
        <f>'Volac Sensient Felinfach'!O8</f>
        <v>0</v>
      </c>
      <c r="P8" s="60">
        <f>'Volac Sensient Felinfach'!P8</f>
        <v>0</v>
      </c>
      <c r="Q8" s="60">
        <f>'Volac Sensient Felinfach'!Q8</f>
        <v>0</v>
      </c>
      <c r="R8" s="60">
        <f>'Volac Sensient Felinfach'!R8</f>
        <v>0</v>
      </c>
      <c r="S8" s="60">
        <f>'Volac Sensient Felinfach'!S8</f>
        <v>0</v>
      </c>
      <c r="T8" s="60">
        <f>'Volac Sensient Felinfach'!T8</f>
        <v>0</v>
      </c>
      <c r="U8" s="60">
        <f>'Volac Sensient Felinfach'!U8</f>
        <v>0</v>
      </c>
      <c r="V8" s="60">
        <f>'Volac Sensient Felinfach'!V8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f>'Volac Sensient Felinfach'!C9</f>
        <v>1</v>
      </c>
      <c r="D9" s="60" t="str">
        <f>'Volac Sensient Felinfach'!D9</f>
        <v>Low</v>
      </c>
      <c r="E9" s="60" t="str">
        <f>'Volac Sensient Felinfach'!E9</f>
        <v>Low</v>
      </c>
      <c r="F9" s="60" t="str">
        <f>'Volac Sensient Felinfach'!F9</f>
        <v>Low</v>
      </c>
      <c r="G9" s="60">
        <f>'Volac Sensient Felinfach'!G9</f>
        <v>1</v>
      </c>
      <c r="H9" s="60" t="str">
        <f>'Volac Sensient Felinfach'!H9</f>
        <v>Low</v>
      </c>
      <c r="I9" s="60" t="str">
        <f>'Volac Sensient Felinfach'!I9</f>
        <v>Moderate</v>
      </c>
      <c r="J9" s="60" t="str">
        <f>'Volac Sensient Felinfach'!J9</f>
        <v>Low</v>
      </c>
      <c r="K9" s="60" t="str">
        <f>'Volac Sensient Felinfach'!K9</f>
        <v>Moderate</v>
      </c>
      <c r="L9" s="60" t="str">
        <f>'Volac Sensient Felinfach'!L9</f>
        <v>Moderate</v>
      </c>
      <c r="M9" s="60">
        <f>'Volac Sensient Felinfach'!M9</f>
        <v>1</v>
      </c>
      <c r="N9" s="60">
        <f>'Volac Sensient Felinfach'!N9</f>
        <v>0</v>
      </c>
      <c r="O9" s="60">
        <f>'Volac Sensient Felinfach'!O9</f>
        <v>0</v>
      </c>
      <c r="P9" s="60">
        <f>'Volac Sensient Felinfach'!P9</f>
        <v>0</v>
      </c>
      <c r="Q9" s="60">
        <f>'Volac Sensient Felinfach'!Q9</f>
        <v>0</v>
      </c>
      <c r="R9" s="60">
        <f>'Volac Sensient Felinfach'!R9</f>
        <v>0</v>
      </c>
      <c r="S9" s="60">
        <f>'Volac Sensient Felinfach'!S9</f>
        <v>0</v>
      </c>
      <c r="T9" s="60">
        <f>'Volac Sensient Felinfach'!T9</f>
        <v>0</v>
      </c>
      <c r="U9" s="60">
        <f>'Volac Sensient Felinfach'!U9</f>
        <v>0</v>
      </c>
      <c r="V9" s="60">
        <f>'Volac Sensient Felinfach'!V9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'Volac Sensient Felinfach'!C10</f>
        <v>7</v>
      </c>
      <c r="D10" s="60">
        <f>'Volac Sensient Felinfach'!D10</f>
        <v>6.3</v>
      </c>
      <c r="E10" s="60">
        <f>'Volac Sensient Felinfach'!E10</f>
        <v>6.8</v>
      </c>
      <c r="F10" s="60">
        <f>'Volac Sensient Felinfach'!F10</f>
        <v>7</v>
      </c>
      <c r="G10" s="60">
        <f>'Volac Sensient Felinfach'!G10</f>
        <v>6.6</v>
      </c>
      <c r="H10" s="60">
        <f>'Volac Sensient Felinfach'!H10</f>
        <v>6.7</v>
      </c>
      <c r="I10" s="60">
        <f>'Volac Sensient Felinfach'!I10</f>
        <v>6.1</v>
      </c>
      <c r="J10" s="60">
        <f>'Volac Sensient Felinfach'!J10</f>
        <v>6.3</v>
      </c>
      <c r="K10" s="60">
        <f>'Volac Sensient Felinfach'!K10</f>
        <v>6</v>
      </c>
      <c r="L10" s="60">
        <f>'Volac Sensient Felinfach'!L10</f>
        <v>6.3</v>
      </c>
      <c r="M10" s="60">
        <f>'Volac Sensient Felinfach'!M10</f>
        <v>6.3</v>
      </c>
      <c r="N10" s="60">
        <f>'Volac Sensient Felinfach'!N10</f>
        <v>0</v>
      </c>
      <c r="O10" s="60">
        <f>'Volac Sensient Felinfach'!O10</f>
        <v>0</v>
      </c>
      <c r="P10" s="60">
        <f>'Volac Sensient Felinfach'!P10</f>
        <v>0</v>
      </c>
      <c r="Q10" s="60">
        <f>'Volac Sensient Felinfach'!Q10</f>
        <v>0</v>
      </c>
      <c r="R10" s="60">
        <f>'Volac Sensient Felinfach'!R10</f>
        <v>0</v>
      </c>
      <c r="S10" s="60">
        <f>'Volac Sensient Felinfach'!S10</f>
        <v>0</v>
      </c>
      <c r="T10" s="60">
        <f>'Volac Sensient Felinfach'!T10</f>
        <v>0</v>
      </c>
      <c r="U10" s="60">
        <f>'Volac Sensient Felinfach'!U10</f>
        <v>0</v>
      </c>
      <c r="V10" s="60">
        <f>'Volac Sensient Felinfach'!V10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'Volac Sensient Felinfach'!C11</f>
        <v>2</v>
      </c>
      <c r="D11" s="60">
        <f>'Volac Sensient Felinfach'!D11</f>
        <v>2</v>
      </c>
      <c r="E11" s="60">
        <f>'Volac Sensient Felinfach'!E11</f>
        <v>2</v>
      </c>
      <c r="F11" s="60">
        <f>'Volac Sensient Felinfach'!F11</f>
        <v>2</v>
      </c>
      <c r="G11" s="60">
        <f>'Volac Sensient Felinfach'!G11</f>
        <v>1</v>
      </c>
      <c r="H11" s="60">
        <f>'Volac Sensient Felinfach'!H11</f>
        <v>2</v>
      </c>
      <c r="I11" s="60">
        <f>'Volac Sensient Felinfach'!I11</f>
        <v>1</v>
      </c>
      <c r="J11" s="60">
        <f>'Volac Sensient Felinfach'!J11</f>
        <v>1</v>
      </c>
      <c r="K11" s="60">
        <f>'Volac Sensient Felinfach'!K11</f>
        <v>2</v>
      </c>
      <c r="L11" s="60">
        <f>'Volac Sensient Felinfach'!L11</f>
        <v>2</v>
      </c>
      <c r="M11" s="60">
        <f>'Volac Sensient Felinfach'!M11</f>
        <v>2</v>
      </c>
      <c r="N11" s="60">
        <f>'Volac Sensient Felinfach'!N11</f>
        <v>0</v>
      </c>
      <c r="O11" s="60">
        <f>'Volac Sensient Felinfach'!O11</f>
        <v>0</v>
      </c>
      <c r="P11" s="60">
        <f>'Volac Sensient Felinfach'!P11</f>
        <v>0</v>
      </c>
      <c r="Q11" s="60">
        <f>'Volac Sensient Felinfach'!Q11</f>
        <v>0</v>
      </c>
      <c r="R11" s="60">
        <f>'Volac Sensient Felinfach'!R11</f>
        <v>0</v>
      </c>
      <c r="S11" s="60">
        <f>'Volac Sensient Felinfach'!S11</f>
        <v>0</v>
      </c>
      <c r="T11" s="60">
        <f>'Volac Sensient Felinfach'!T11</f>
        <v>0</v>
      </c>
      <c r="U11" s="60">
        <f>'Volac Sensient Felinfach'!U11</f>
        <v>0</v>
      </c>
      <c r="V11" s="60">
        <f>'Volac Sensient Felinfach'!V11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'Volac Sensient Felinfach'!C12</f>
        <v>3</v>
      </c>
      <c r="D12" s="60">
        <f>'Volac Sensient Felinfach'!D12</f>
        <v>3</v>
      </c>
      <c r="E12" s="60">
        <f>'Volac Sensient Felinfach'!E12</f>
        <v>3</v>
      </c>
      <c r="F12" s="60">
        <f>'Volac Sensient Felinfach'!F12</f>
        <v>3</v>
      </c>
      <c r="G12" s="60">
        <f>'Volac Sensient Felinfach'!G12</f>
        <v>2</v>
      </c>
      <c r="H12" s="60">
        <f>'Volac Sensient Felinfach'!H12</f>
        <v>2</v>
      </c>
      <c r="I12" s="60">
        <f>'Volac Sensient Felinfach'!I12</f>
        <v>2</v>
      </c>
      <c r="J12" s="60">
        <f>'Volac Sensient Felinfach'!J12</f>
        <v>1</v>
      </c>
      <c r="K12" s="60">
        <f>'Volac Sensient Felinfach'!K12</f>
        <v>2</v>
      </c>
      <c r="L12" s="60">
        <f>'Volac Sensient Felinfach'!L12</f>
        <v>1</v>
      </c>
      <c r="M12" s="60">
        <f>'Volac Sensient Felinfach'!M12</f>
        <v>1</v>
      </c>
      <c r="N12" s="60">
        <f>'Volac Sensient Felinfach'!N12</f>
        <v>0</v>
      </c>
      <c r="O12" s="60">
        <f>'Volac Sensient Felinfach'!O12</f>
        <v>0</v>
      </c>
      <c r="P12" s="60">
        <f>'Volac Sensient Felinfach'!P12</f>
        <v>0</v>
      </c>
      <c r="Q12" s="60">
        <f>'Volac Sensient Felinfach'!Q12</f>
        <v>0</v>
      </c>
      <c r="R12" s="60">
        <f>'Volac Sensient Felinfach'!R12</f>
        <v>0</v>
      </c>
      <c r="S12" s="60">
        <f>'Volac Sensient Felinfach'!S12</f>
        <v>0</v>
      </c>
      <c r="T12" s="60">
        <f>'Volac Sensient Felinfach'!T12</f>
        <v>0</v>
      </c>
      <c r="U12" s="60">
        <f>'Volac Sensient Felinfach'!U12</f>
        <v>0</v>
      </c>
      <c r="V12" s="60">
        <f>'Volac Sensient Felinfach'!V12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'Volac Sensient Felinfach'!C13</f>
        <v>3</v>
      </c>
      <c r="D13" s="60">
        <f>'Volac Sensient Felinfach'!D13</f>
        <v>3</v>
      </c>
      <c r="E13" s="60">
        <f>'Volac Sensient Felinfach'!E13</f>
        <v>3</v>
      </c>
      <c r="F13" s="60">
        <f>'Volac Sensient Felinfach'!F13</f>
        <v>3</v>
      </c>
      <c r="G13" s="60">
        <f>'Volac Sensient Felinfach'!G13</f>
        <v>3</v>
      </c>
      <c r="H13" s="60">
        <f>'Volac Sensient Felinfach'!H13</f>
        <v>3</v>
      </c>
      <c r="I13" s="60">
        <f>'Volac Sensient Felinfach'!I13</f>
        <v>3</v>
      </c>
      <c r="J13" s="60">
        <f>'Volac Sensient Felinfach'!J13</f>
        <v>3</v>
      </c>
      <c r="K13" s="60">
        <f>'Volac Sensient Felinfach'!K13</f>
        <v>3</v>
      </c>
      <c r="L13" s="60">
        <f>'Volac Sensient Felinfach'!L13</f>
        <v>2</v>
      </c>
      <c r="M13" s="60">
        <f>'Volac Sensient Felinfach'!M13</f>
        <v>2</v>
      </c>
      <c r="N13" s="60">
        <f>'Volac Sensient Felinfach'!N13</f>
        <v>0</v>
      </c>
      <c r="O13" s="60">
        <f>'Volac Sensient Felinfach'!O13</f>
        <v>0</v>
      </c>
      <c r="P13" s="60">
        <f>'Volac Sensient Felinfach'!P13</f>
        <v>0</v>
      </c>
      <c r="Q13" s="60">
        <f>'Volac Sensient Felinfach'!Q13</f>
        <v>0</v>
      </c>
      <c r="R13" s="60">
        <f>'Volac Sensient Felinfach'!R13</f>
        <v>0</v>
      </c>
      <c r="S13" s="60">
        <f>'Volac Sensient Felinfach'!S13</f>
        <v>0</v>
      </c>
      <c r="T13" s="60">
        <f>'Volac Sensient Felinfach'!T13</f>
        <v>0</v>
      </c>
      <c r="U13" s="60">
        <f>'Volac Sensient Felinfach'!U13</f>
        <v>0</v>
      </c>
      <c r="V13" s="60">
        <f>'Volac Sensient Felinfach'!V13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'Volac Sensient Felinfach'!C14</f>
        <v>Spring wheat/barley</v>
      </c>
      <c r="D14" s="102" t="str">
        <f>'Volac Sensient Felinfach'!D14</f>
        <v xml:space="preserve">Grass Silage (25% DM) </v>
      </c>
      <c r="E14" s="102" t="str">
        <f>'Volac Sensient Felinfach'!E14</f>
        <v xml:space="preserve">Grass Silage (25% DM) </v>
      </c>
      <c r="F14" s="102" t="str">
        <f>'Volac Sensient Felinfach'!F14</f>
        <v xml:space="preserve">Grass Silage (25% DM) </v>
      </c>
      <c r="G14" s="102" t="str">
        <f>'Volac Sensient Felinfach'!G14</f>
        <v>Maize- Silage (30% DM)</v>
      </c>
      <c r="H14" s="102" t="str">
        <f>'Volac Sensient Felinfach'!H14</f>
        <v xml:space="preserve">Grass Silage (25% DM) </v>
      </c>
      <c r="I14" s="102" t="str">
        <f>'Volac Sensient Felinfach'!I14</f>
        <v xml:space="preserve">Grass Silage (25% DM) </v>
      </c>
      <c r="J14" s="102" t="str">
        <f>'Volac Sensient Felinfach'!J14</f>
        <v xml:space="preserve">Grass Silage (25% DM) </v>
      </c>
      <c r="K14" s="102" t="str">
        <f>'Volac Sensient Felinfach'!K14</f>
        <v xml:space="preserve">Grass Silage (25% DM) </v>
      </c>
      <c r="L14" s="102" t="str">
        <f>'Volac Sensient Felinfach'!L14</f>
        <v xml:space="preserve">Grass Silage (25% DM) </v>
      </c>
      <c r="M14" s="102" t="str">
        <f>'Volac Sensient Felinfach'!M14</f>
        <v>Maize- Silage (30% DM)</v>
      </c>
      <c r="N14" s="102">
        <f>'Volac Sensient Felinfach'!N14</f>
        <v>0</v>
      </c>
      <c r="O14" s="102">
        <f>'Volac Sensient Felinfach'!O14</f>
        <v>0</v>
      </c>
      <c r="P14" s="102">
        <f>'Volac Sensient Felinfach'!P14</f>
        <v>0</v>
      </c>
      <c r="Q14" s="102">
        <f>'Volac Sensient Felinfach'!Q14</f>
        <v>0</v>
      </c>
      <c r="R14" s="102">
        <f>'Volac Sensient Felinfach'!R14</f>
        <v>0</v>
      </c>
      <c r="S14" s="102">
        <f>'Volac Sensient Felinfach'!S14</f>
        <v>0</v>
      </c>
      <c r="T14" s="102">
        <f>'Volac Sensient Felinfach'!T14</f>
        <v>0</v>
      </c>
      <c r="U14" s="102">
        <f>'Volac Sensient Felinfach'!U14</f>
        <v>0</v>
      </c>
      <c r="V14" s="102">
        <f>'Volac Sensient Felinfach'!V14</f>
        <v>0</v>
      </c>
      <c r="AD14" s="30" t="s">
        <v>138</v>
      </c>
      <c r="AE14" s="30">
        <v>6</v>
      </c>
      <c r="AI14" s="53" t="s">
        <v>119</v>
      </c>
      <c r="AJ14" s="54">
        <v>0.8</v>
      </c>
      <c r="AK14" s="55">
        <v>1.7</v>
      </c>
      <c r="AL14" s="11">
        <v>12</v>
      </c>
      <c r="AM14" s="11">
        <v>6.7</v>
      </c>
      <c r="AN14" s="11" t="s">
        <v>135</v>
      </c>
    </row>
    <row r="15" spans="1:41" x14ac:dyDescent="0.2">
      <c r="A15" s="135" t="s">
        <v>9</v>
      </c>
      <c r="B15" s="135"/>
      <c r="C15" s="60">
        <f>'Volac Sensient Felinfach'!C15</f>
        <v>30</v>
      </c>
      <c r="D15" s="60">
        <f>'Volac Sensient Felinfach'!D15</f>
        <v>35</v>
      </c>
      <c r="E15" s="60">
        <f>'Volac Sensient Felinfach'!E15</f>
        <v>35</v>
      </c>
      <c r="F15" s="60">
        <f>'Volac Sensient Felinfach'!F15</f>
        <v>35</v>
      </c>
      <c r="G15" s="60">
        <f>'Volac Sensient Felinfach'!G15</f>
        <v>45</v>
      </c>
      <c r="H15" s="60">
        <f>'Volac Sensient Felinfach'!H15</f>
        <v>35</v>
      </c>
      <c r="I15" s="60">
        <f>'Volac Sensient Felinfach'!I15</f>
        <v>35</v>
      </c>
      <c r="J15" s="60">
        <f>'Volac Sensient Felinfach'!J15</f>
        <v>35</v>
      </c>
      <c r="K15" s="60">
        <f>'Volac Sensient Felinfach'!K15</f>
        <v>47</v>
      </c>
      <c r="L15" s="60">
        <f>'Volac Sensient Felinfach'!L15</f>
        <v>47</v>
      </c>
      <c r="M15" s="60">
        <f>'Volac Sensient Felinfach'!M15</f>
        <v>45</v>
      </c>
      <c r="N15" s="60">
        <f>'Volac Sensient Felinfach'!N15</f>
        <v>0</v>
      </c>
      <c r="O15" s="60">
        <f>'Volac Sensient Felinfach'!O15</f>
        <v>0</v>
      </c>
      <c r="P15" s="60">
        <f>'Volac Sensient Felinfach'!P15</f>
        <v>0</v>
      </c>
      <c r="Q15" s="60">
        <f>'Volac Sensient Felinfach'!Q15</f>
        <v>0</v>
      </c>
      <c r="R15" s="60">
        <f>'Volac Sensient Felinfach'!R15</f>
        <v>0</v>
      </c>
      <c r="S15" s="60">
        <f>'Volac Sensient Felinfach'!S15</f>
        <v>0</v>
      </c>
      <c r="T15" s="60">
        <f>'Volac Sensient Felinfach'!T15</f>
        <v>0</v>
      </c>
      <c r="U15" s="60">
        <f>'Volac Sensient Felinfach'!U15</f>
        <v>0</v>
      </c>
      <c r="V15" s="60">
        <f>'Volac Sensient Felinfach'!V15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'Volac Sensient Felinfach'!C16</f>
        <v>Medium/Clay</v>
      </c>
      <c r="D16" s="103" t="str">
        <f>'Volac Sensient Felinfach'!D16</f>
        <v>Medium/Clay</v>
      </c>
      <c r="E16" s="103" t="str">
        <f>'Volac Sensient Felinfach'!E16</f>
        <v>Medium/Clay</v>
      </c>
      <c r="F16" s="103" t="str">
        <f>'Volac Sensient Felinfach'!F16</f>
        <v>Medium/Clay</v>
      </c>
      <c r="G16" s="103" t="str">
        <f>'Volac Sensient Felinfach'!G16</f>
        <v>Medium/Clay</v>
      </c>
      <c r="H16" s="103" t="str">
        <f>'Volac Sensient Felinfach'!H16</f>
        <v>Medium/Clay</v>
      </c>
      <c r="I16" s="103" t="str">
        <f>'Volac Sensient Felinfach'!I16</f>
        <v>Medium/Clay</v>
      </c>
      <c r="J16" s="103" t="str">
        <f>'Volac Sensient Felinfach'!J16</f>
        <v>Medium/Clay</v>
      </c>
      <c r="K16" s="103" t="str">
        <f>'Volac Sensient Felinfach'!K16</f>
        <v>Medium/Clay</v>
      </c>
      <c r="L16" s="103" t="str">
        <f>'Volac Sensient Felinfach'!L16</f>
        <v>Medium/Clay</v>
      </c>
      <c r="M16" s="103" t="str">
        <f>'Volac Sensient Felinfach'!M16</f>
        <v>Medium/Clay</v>
      </c>
      <c r="N16" s="103">
        <f>'Volac Sensient Felinfach'!N16</f>
        <v>0</v>
      </c>
      <c r="O16" s="103">
        <f>'Volac Sensient Felinfach'!O16</f>
        <v>0</v>
      </c>
      <c r="P16" s="103">
        <f>'Volac Sensient Felinfach'!P16</f>
        <v>0</v>
      </c>
      <c r="Q16" s="103">
        <f>'Volac Sensient Felinfach'!Q16</f>
        <v>0</v>
      </c>
      <c r="R16" s="103">
        <f>'Volac Sensient Felinfach'!R16</f>
        <v>0</v>
      </c>
      <c r="S16" s="103">
        <f>'Volac Sensient Felinfach'!S16</f>
        <v>0</v>
      </c>
      <c r="T16" s="103">
        <f>'Volac Sensient Felinfach'!T16</f>
        <v>0</v>
      </c>
      <c r="U16" s="103">
        <f>'Volac Sensient Felinfach'!U16</f>
        <v>0</v>
      </c>
      <c r="V16" s="103">
        <f>'Volac Sensient Felinfach'!V16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255</v>
      </c>
      <c r="D17" s="28">
        <f t="shared" ref="D17:V17" si="0">(VLOOKUP(D$14,$AI2:$AK26,2,FALSE))*D$15</f>
        <v>59.5</v>
      </c>
      <c r="E17" s="28">
        <f t="shared" si="0"/>
        <v>59.5</v>
      </c>
      <c r="F17" s="28">
        <f t="shared" si="0"/>
        <v>59.5</v>
      </c>
      <c r="G17" s="28">
        <f t="shared" si="0"/>
        <v>62.999999999999993</v>
      </c>
      <c r="H17" s="28">
        <f t="shared" si="0"/>
        <v>59.5</v>
      </c>
      <c r="I17" s="28">
        <f t="shared" si="0"/>
        <v>59.5</v>
      </c>
      <c r="J17" s="28">
        <f t="shared" si="0"/>
        <v>59.5</v>
      </c>
      <c r="K17" s="28">
        <f t="shared" si="0"/>
        <v>79.899999999999991</v>
      </c>
      <c r="L17" s="28">
        <f t="shared" si="0"/>
        <v>79.899999999999991</v>
      </c>
      <c r="M17" s="28">
        <f t="shared" si="0"/>
        <v>62.999999999999993</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54.962006400000007</v>
      </c>
      <c r="D18" s="16">
        <f>$D32</f>
        <v>54.962006400000007</v>
      </c>
      <c r="E18" s="16">
        <f>$D33</f>
        <v>54.962006400000007</v>
      </c>
      <c r="F18" s="16">
        <f>$D34</f>
        <v>54.962006400000007</v>
      </c>
      <c r="G18" s="16">
        <f>$D35</f>
        <v>54.962006400000007</v>
      </c>
      <c r="H18" s="16">
        <f>$D36</f>
        <v>54.962006400000007</v>
      </c>
      <c r="I18" s="16">
        <f>$D37</f>
        <v>38.168060000000004</v>
      </c>
      <c r="J18" s="16">
        <f>$D38</f>
        <v>54.962006400000007</v>
      </c>
      <c r="K18" s="16">
        <f>$D39</f>
        <v>38.168060000000004</v>
      </c>
      <c r="L18" s="16">
        <f>$D40</f>
        <v>38.168060000000004</v>
      </c>
      <c r="M18" s="16">
        <f>$D41</f>
        <v>54.962006400000007</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-200.03799359999999</v>
      </c>
      <c r="D19" s="16">
        <f t="shared" ref="D19:V19" si="1">D18-D17</f>
        <v>-4.537993599999993</v>
      </c>
      <c r="E19" s="16">
        <f t="shared" si="1"/>
        <v>-4.537993599999993</v>
      </c>
      <c r="F19" s="16">
        <f t="shared" si="1"/>
        <v>-4.537993599999993</v>
      </c>
      <c r="G19" s="16">
        <f t="shared" si="1"/>
        <v>-8.0379935999999859</v>
      </c>
      <c r="H19" s="16">
        <f t="shared" si="1"/>
        <v>-4.537993599999993</v>
      </c>
      <c r="I19" s="16">
        <f t="shared" si="1"/>
        <v>-21.331939999999996</v>
      </c>
      <c r="J19" s="16">
        <f t="shared" si="1"/>
        <v>-4.537993599999993</v>
      </c>
      <c r="K19" s="16">
        <f t="shared" si="1"/>
        <v>-41.731939999999987</v>
      </c>
      <c r="L19" s="16">
        <f t="shared" si="1"/>
        <v>-41.731939999999987</v>
      </c>
      <c r="M19" s="16">
        <f t="shared" si="1"/>
        <v>-8.0379935999999859</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360</v>
      </c>
      <c r="D21" s="28">
        <f t="shared" ref="D21:V21" si="2">(VLOOKUP(D$14,$AI2:$AK26,3,FALSE))*D$15</f>
        <v>210</v>
      </c>
      <c r="E21" s="28">
        <f t="shared" si="2"/>
        <v>210</v>
      </c>
      <c r="F21" s="28">
        <f t="shared" si="2"/>
        <v>210</v>
      </c>
      <c r="G21" s="28">
        <f t="shared" si="2"/>
        <v>198.00000000000003</v>
      </c>
      <c r="H21" s="28">
        <f t="shared" si="2"/>
        <v>210</v>
      </c>
      <c r="I21" s="28">
        <f t="shared" si="2"/>
        <v>210</v>
      </c>
      <c r="J21" s="28">
        <f t="shared" si="2"/>
        <v>210</v>
      </c>
      <c r="K21" s="28">
        <f t="shared" si="2"/>
        <v>282</v>
      </c>
      <c r="L21" s="28">
        <f t="shared" si="2"/>
        <v>282</v>
      </c>
      <c r="M21" s="28">
        <f t="shared" si="2"/>
        <v>198.00000000000003</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1.9704931200000002</v>
      </c>
      <c r="D22" s="16">
        <f>$E32</f>
        <v>1.9704931200000002</v>
      </c>
      <c r="E22" s="16">
        <f>$E33</f>
        <v>1.9704931200000002</v>
      </c>
      <c r="F22" s="16">
        <f>$E34</f>
        <v>1.9704931200000002</v>
      </c>
      <c r="G22" s="16">
        <f>$E35</f>
        <v>1.9704931200000002</v>
      </c>
      <c r="H22" s="16">
        <f>$E36</f>
        <v>1.9704931200000002</v>
      </c>
      <c r="I22" s="16">
        <f>$E37</f>
        <v>1.368398</v>
      </c>
      <c r="J22" s="16">
        <f>$E38</f>
        <v>1.9704931200000002</v>
      </c>
      <c r="K22" s="16">
        <f>$E39</f>
        <v>1.368398</v>
      </c>
      <c r="L22" s="16">
        <f>$E40</f>
        <v>1.368398</v>
      </c>
      <c r="M22" s="16">
        <f>$E41</f>
        <v>1.9704931200000002</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-358.02950687999999</v>
      </c>
      <c r="D23" s="16">
        <f t="shared" ref="D23:V23" si="3">D22-D21</f>
        <v>-208.02950688000001</v>
      </c>
      <c r="E23" s="16">
        <f t="shared" si="3"/>
        <v>-208.02950688000001</v>
      </c>
      <c r="F23" s="16">
        <f t="shared" si="3"/>
        <v>-208.02950688000001</v>
      </c>
      <c r="G23" s="16">
        <f t="shared" si="3"/>
        <v>-196.02950688000004</v>
      </c>
      <c r="H23" s="16">
        <f t="shared" si="3"/>
        <v>-208.02950688000001</v>
      </c>
      <c r="I23" s="16">
        <f t="shared" si="3"/>
        <v>-208.63160199999999</v>
      </c>
      <c r="J23" s="16">
        <f t="shared" si="3"/>
        <v>-208.02950688000001</v>
      </c>
      <c r="K23" s="16">
        <f t="shared" si="3"/>
        <v>-280.63160199999999</v>
      </c>
      <c r="L23" s="16">
        <f t="shared" si="3"/>
        <v>-280.63160199999999</v>
      </c>
      <c r="M23" s="16">
        <f t="shared" si="3"/>
        <v>-196.02950688000004</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13.6</v>
      </c>
      <c r="C28" s="15">
        <v>1.33</v>
      </c>
      <c r="D28" s="15">
        <v>0.245</v>
      </c>
      <c r="E28" s="15">
        <v>1.67E-2</v>
      </c>
      <c r="F28" s="15">
        <v>226</v>
      </c>
      <c r="G28" s="15">
        <v>21</v>
      </c>
      <c r="H28" s="15">
        <v>79.599999999999994</v>
      </c>
      <c r="I28" s="15">
        <v>31</v>
      </c>
      <c r="J28" s="15">
        <v>0.44</v>
      </c>
      <c r="K28" s="23">
        <v>0.75</v>
      </c>
      <c r="L28" s="15">
        <v>5.0999999999999996</v>
      </c>
      <c r="M28" s="15">
        <v>4.3</v>
      </c>
      <c r="N28" s="15">
        <v>126000</v>
      </c>
      <c r="O28" s="15">
        <v>30900</v>
      </c>
      <c r="P28" s="15"/>
      <c r="Q28" s="15">
        <v>4270</v>
      </c>
      <c r="R28" s="15"/>
      <c r="S28" s="15">
        <v>58.9</v>
      </c>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Crug Farm 8295</v>
      </c>
      <c r="B31" s="15">
        <v>72</v>
      </c>
      <c r="C31" s="77">
        <f>IF(C$27="%w/w SAR",((C$28*10)*$B31),IF(C$27="%w/w DM",(((C$28*10)*($B$28/100))*$B31),IF(C$27="kg/t SAR",(C$28*$B31),IF(C$27="kg/t DM",((C$28*($B$28/100))*$B31),IF(C$27="mg/kg SAR",((C$28*0.001)*$B31),IF(C$27="mg/kg DM",(((C$28*0.001)*($B$28/100))*$B31),0))))))</f>
        <v>130.23360000000002</v>
      </c>
      <c r="D31" s="77">
        <f>(IF(D$27="%w/w SAR",((D$28*10)*$B31),IF(D$27="%w/w DM",(((D$28*10)*($B$28/100))*$B31),IF(D$27="kg/t SAR",(D$28*$B31),IF(D$27="kg/t DM",((D$28*($B$28/100))*$B31),IF(D$27="mg/kg SAR",((D$28*0.001)*$B31),IF(D$27="mg/kg DM",(((D$28*0.001)*($B$28/100))*$B31),"0")))))))*2.291</f>
        <v>54.962006400000007</v>
      </c>
      <c r="E31" s="77">
        <f>(IF(E$27="%w/w SAR",((E$28*10)*$B31),IF(E$27="%w/w DM",(((E$28*10)*($B$28/100))*$B31),IF(E$27="kg/t SAR",(E$28*$B31),IF(E$27="kg/t DM",((E$28*($B$28/100))*$B31),IF(E$27="mg/kg SAR",((E$28*0.001)*$B31),IF(E$27="mg/kg DM",(((E$28*0.001)*($B$28/100))*$B31),"0")))))))*1.205</f>
        <v>1.9704931200000002</v>
      </c>
      <c r="F31" s="77">
        <f>(IF(F$27="%w/w SAR",((F$28*10)*$B31),IF(F$27="%w/w DM",(((F$28*10)*($B$28/100))*$B31),IF(F$27="kg/t SAR",(F$28*$B31),IF(F$27="kg/t DM",((F$28*($B$28/100))*$B31),IF(F$27="mg/kg SAR",((F$28*0.001)*$B31),IF(F$27="mg/kg DM",(((F$28*0.001)*($B$28/100))*$B31),"0")))))))*1.658</f>
        <v>3.6691407360000001</v>
      </c>
      <c r="G31" s="77">
        <f t="shared" ref="G31:P46" si="5">IF(G$27="%w/w SAR",((G$28*10)*$B31),IF(G$27="%w/w DM",(((G$28*10)*($B$28/100))*$B31),IF(G$27="kg/t SAR",(G$28*$B31),IF(G$27="kg/t DM",((G$28*($B$28/100))*$B31),IF(G$27="mg/kg SAR",((G$28*0.001)*$B31),IF(G$27="mg/kg DM",(((G$28*0.001)*($B$28/100))*$B31),0))))))</f>
        <v>0.20563200000000004</v>
      </c>
      <c r="H31" s="77">
        <f t="shared" si="5"/>
        <v>0.7794432</v>
      </c>
      <c r="I31" s="77">
        <f t="shared" si="5"/>
        <v>0.30355199999999999</v>
      </c>
      <c r="J31" s="77">
        <f t="shared" si="5"/>
        <v>4.3084799999999999E-3</v>
      </c>
      <c r="K31" s="77">
        <f t="shared" si="5"/>
        <v>7.3440000000000007E-3</v>
      </c>
      <c r="L31" s="77">
        <f t="shared" si="5"/>
        <v>4.9939199999999996E-2</v>
      </c>
      <c r="M31" s="77">
        <f t="shared" si="5"/>
        <v>4.21056E-2</v>
      </c>
      <c r="N31" s="77">
        <f t="shared" si="5"/>
        <v>1233.7920000000001</v>
      </c>
      <c r="O31" s="77">
        <f t="shared" si="5"/>
        <v>302.57280000000003</v>
      </c>
      <c r="P31" s="77">
        <f t="shared" si="5"/>
        <v>0</v>
      </c>
      <c r="Q31" s="77">
        <f>(IF(Q$27="%w/w SAR",((Q$28*10)*$B31),IF(Q$27="%w/w DM",(((Q$28*10)*($B$28/100))*$B31),IF(Q$27="kg/t SAR",(Q$28*$B31),IF(Q$27="kg/t DM",((Q$28*($B$28/100))*$B31),IF(Q$27="mg/kg SAR",((Q$28*0.001)*$B31),IF(Q$27="mg/kg DM",(((Q$28*0.001)*($B$28/100))*$B31),0)))))))*2.5</f>
        <v>104.52960000000003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0.57674880000000006</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Crug Farm 1594</v>
      </c>
      <c r="B32" s="15">
        <v>72</v>
      </c>
      <c r="C32" s="77">
        <f t="shared" ref="C32:C50" si="6">IF(C$27="%w/w SAR",((C$28*10)*$B32),IF(C$27="%w/w DM",(((C$28*10)*($B$28/100))*$B32),IF(C$27="kg/t SAR",(C$28*$B32),IF(C$27="kg/t DM",((C$28*($B$28/100))*$B32),IF(C$27="mg/kg SAR",((C$28*0.001)*$B32),IF(C$27="mg/kg DM",(((C$28*0.001)*($B$28/100))*$B32),0))))))</f>
        <v>130.23360000000002</v>
      </c>
      <c r="D32" s="77">
        <f t="shared" ref="D32:D50" si="7">(IF(D$27="%w/w SAR",((D$28*10)*$B32),IF(D$27="%w/w DM",(((D$28*10)*($B$28/100))*$B32),IF(D$27="kg/t SAR",(D$28*$B32),IF(D$27="kg/t DM",((D$28*($B$28/100))*$B32),IF(D$27="mg/kg SAR",((D$28*0.001)*$B32),IF(D$27="mg/kg DM",(((D$28*0.001)*($B$28/100))*$B32),"0")))))))*2.291</f>
        <v>54.962006400000007</v>
      </c>
      <c r="E32" s="77">
        <f t="shared" ref="E32:E50" si="8">(IF(E$27="%w/w SAR",((E$28*10)*$B32),IF(E$27="%w/w DM",(((E$28*10)*($B$28/100))*$B32),IF(E$27="kg/t SAR",(E$28*$B32),IF(E$27="kg/t DM",((E$28*($B$28/100))*$B32),IF(E$27="mg/kg SAR",((E$28*0.001)*$B32),IF(E$27="mg/kg DM",(((E$28*0.001)*($B$28/100))*$B32),"0")))))))*1.205</f>
        <v>1.9704931200000002</v>
      </c>
      <c r="F32" s="77">
        <f t="shared" ref="F32:F50" si="9">(IF(F$27="%w/w SAR",((F$28*10)*$B32),IF(F$27="%w/w DM",(((F$28*10)*($B$28/100))*$B32),IF(F$27="kg/t SAR",(F$28*$B32),IF(F$27="kg/t DM",((F$28*($B$28/100))*$B32),IF(F$27="mg/kg SAR",((F$28*0.001)*$B32),IF(F$27="mg/kg DM",(((F$28*0.001)*($B$28/100))*$B32),"0")))))))*1.658</f>
        <v>3.6691407360000001</v>
      </c>
      <c r="G32" s="77">
        <f t="shared" si="5"/>
        <v>0.20563200000000004</v>
      </c>
      <c r="H32" s="77">
        <f t="shared" si="5"/>
        <v>0.7794432</v>
      </c>
      <c r="I32" s="77">
        <f t="shared" si="5"/>
        <v>0.30355199999999999</v>
      </c>
      <c r="J32" s="77">
        <f t="shared" si="5"/>
        <v>4.3084799999999999E-3</v>
      </c>
      <c r="K32" s="77">
        <f t="shared" si="5"/>
        <v>7.3440000000000007E-3</v>
      </c>
      <c r="L32" s="77">
        <f t="shared" si="5"/>
        <v>4.9939199999999996E-2</v>
      </c>
      <c r="M32" s="77">
        <f t="shared" si="5"/>
        <v>4.21056E-2</v>
      </c>
      <c r="N32" s="77">
        <f t="shared" si="5"/>
        <v>1233.7920000000001</v>
      </c>
      <c r="O32" s="77">
        <f t="shared" si="5"/>
        <v>302.57280000000003</v>
      </c>
      <c r="P32" s="77">
        <f t="shared" si="5"/>
        <v>0</v>
      </c>
      <c r="Q32" s="77">
        <f t="shared" ref="Q32:Q50" si="10">(IF(Q$27="%w/w SAR",((Q$28*10)*$B32),IF(Q$27="%w/w DM",(((Q$28*10)*($B$28/100))*$B32),IF(Q$27="kg/t SAR",(Q$28*$B32),IF(Q$27="kg/t DM",((Q$28*($B$28/100))*$B32),IF(Q$27="mg/kg SAR",((Q$28*0.001)*$B32),IF(Q$27="mg/kg DM",(((Q$28*0.001)*($B$28/100))*$B32),0)))))))*2.5</f>
        <v>104.52960000000003</v>
      </c>
      <c r="R32" s="77">
        <f t="shared" ref="R32:U50" si="11">IF(R$27="%w/w SAR",((R$28*10)*$B32),IF(R$27="%w/w DM",(((R$28*10)*($B$28/100))*$B32),IF(R$27="kg/t SAR",(R$28*$B32),IF(R$27="kg/t DM",((R$28*($B$28/100))*$B32),IF(R$27="mg/kg SAR",((R$28*0.001)*$B32),IF(R$27="mg/kg DM",(((R$28*0.001)*($B$28/100))*$B32),0))))))</f>
        <v>0</v>
      </c>
      <c r="S32" s="77">
        <f t="shared" si="11"/>
        <v>0.57674880000000006</v>
      </c>
      <c r="T32" s="77">
        <f t="shared" si="11"/>
        <v>0</v>
      </c>
      <c r="U32" s="77">
        <f t="shared" si="11"/>
        <v>0</v>
      </c>
      <c r="AB32" s="59"/>
      <c r="AC32" s="59"/>
      <c r="AD32" s="59"/>
      <c r="AE32" s="59"/>
      <c r="AF32" s="59"/>
      <c r="AG32" s="59"/>
      <c r="AH32" s="59"/>
      <c r="AI32" s="59"/>
    </row>
    <row r="33" spans="1:35" s="72" customFormat="1" x14ac:dyDescent="0.25">
      <c r="A33" s="13" t="str">
        <f>E8</f>
        <v>Crug Farm 2312</v>
      </c>
      <c r="B33" s="15">
        <v>72</v>
      </c>
      <c r="C33" s="77">
        <f t="shared" si="6"/>
        <v>130.23360000000002</v>
      </c>
      <c r="D33" s="77">
        <f t="shared" si="7"/>
        <v>54.962006400000007</v>
      </c>
      <c r="E33" s="77">
        <f t="shared" si="8"/>
        <v>1.9704931200000002</v>
      </c>
      <c r="F33" s="77">
        <f t="shared" si="9"/>
        <v>3.6691407360000001</v>
      </c>
      <c r="G33" s="77">
        <f t="shared" si="5"/>
        <v>0.20563200000000004</v>
      </c>
      <c r="H33" s="77">
        <f t="shared" si="5"/>
        <v>0.7794432</v>
      </c>
      <c r="I33" s="77">
        <f t="shared" si="5"/>
        <v>0.30355199999999999</v>
      </c>
      <c r="J33" s="77">
        <f t="shared" si="5"/>
        <v>4.3084799999999999E-3</v>
      </c>
      <c r="K33" s="77">
        <f t="shared" si="5"/>
        <v>7.3440000000000007E-3</v>
      </c>
      <c r="L33" s="77">
        <f t="shared" si="5"/>
        <v>4.9939199999999996E-2</v>
      </c>
      <c r="M33" s="77">
        <f t="shared" si="5"/>
        <v>4.21056E-2</v>
      </c>
      <c r="N33" s="77">
        <f t="shared" si="5"/>
        <v>1233.7920000000001</v>
      </c>
      <c r="O33" s="77">
        <f t="shared" si="5"/>
        <v>302.57280000000003</v>
      </c>
      <c r="P33" s="77">
        <f t="shared" si="5"/>
        <v>0</v>
      </c>
      <c r="Q33" s="77">
        <f t="shared" si="10"/>
        <v>104.52960000000003</v>
      </c>
      <c r="R33" s="77">
        <f t="shared" si="11"/>
        <v>0</v>
      </c>
      <c r="S33" s="77">
        <f t="shared" si="11"/>
        <v>0.57674880000000006</v>
      </c>
      <c r="T33" s="77">
        <f t="shared" si="11"/>
        <v>0</v>
      </c>
      <c r="U33" s="77">
        <f t="shared" si="11"/>
        <v>0</v>
      </c>
      <c r="AB33" s="59"/>
      <c r="AC33" s="59"/>
      <c r="AD33" s="59"/>
      <c r="AE33" s="59"/>
      <c r="AF33" s="59"/>
      <c r="AG33" s="59"/>
      <c r="AH33" s="59"/>
      <c r="AI33" s="59"/>
    </row>
    <row r="34" spans="1:35" s="72" customFormat="1" x14ac:dyDescent="0.25">
      <c r="A34" s="13" t="str">
        <f>F8</f>
        <v>Crug Farm 3498</v>
      </c>
      <c r="B34" s="15">
        <v>72</v>
      </c>
      <c r="C34" s="77">
        <f t="shared" si="6"/>
        <v>130.23360000000002</v>
      </c>
      <c r="D34" s="77">
        <f t="shared" si="7"/>
        <v>54.962006400000007</v>
      </c>
      <c r="E34" s="77">
        <f t="shared" si="8"/>
        <v>1.9704931200000002</v>
      </c>
      <c r="F34" s="77">
        <f t="shared" si="9"/>
        <v>3.6691407360000001</v>
      </c>
      <c r="G34" s="77">
        <f t="shared" si="5"/>
        <v>0.20563200000000004</v>
      </c>
      <c r="H34" s="77">
        <f t="shared" si="5"/>
        <v>0.7794432</v>
      </c>
      <c r="I34" s="77">
        <f t="shared" si="5"/>
        <v>0.30355199999999999</v>
      </c>
      <c r="J34" s="77">
        <f t="shared" si="5"/>
        <v>4.3084799999999999E-3</v>
      </c>
      <c r="K34" s="77">
        <f t="shared" si="5"/>
        <v>7.3440000000000007E-3</v>
      </c>
      <c r="L34" s="77">
        <f t="shared" si="5"/>
        <v>4.9939199999999996E-2</v>
      </c>
      <c r="M34" s="77">
        <f t="shared" si="5"/>
        <v>4.21056E-2</v>
      </c>
      <c r="N34" s="77">
        <f t="shared" si="5"/>
        <v>1233.7920000000001</v>
      </c>
      <c r="O34" s="77">
        <f t="shared" si="5"/>
        <v>302.57280000000003</v>
      </c>
      <c r="P34" s="77">
        <f t="shared" si="5"/>
        <v>0</v>
      </c>
      <c r="Q34" s="77">
        <f t="shared" si="10"/>
        <v>104.52960000000003</v>
      </c>
      <c r="R34" s="77">
        <f t="shared" si="11"/>
        <v>0</v>
      </c>
      <c r="S34" s="77">
        <f t="shared" si="11"/>
        <v>0.57674880000000006</v>
      </c>
      <c r="T34" s="77">
        <f t="shared" si="11"/>
        <v>0</v>
      </c>
      <c r="U34" s="77">
        <f t="shared" si="11"/>
        <v>0</v>
      </c>
      <c r="AB34" s="59"/>
      <c r="AC34" s="59"/>
      <c r="AD34" s="59"/>
      <c r="AE34" s="59"/>
      <c r="AF34" s="59"/>
      <c r="AG34" s="59"/>
      <c r="AH34" s="59"/>
      <c r="AI34" s="59"/>
    </row>
    <row r="35" spans="1:35" s="72" customFormat="1" x14ac:dyDescent="0.25">
      <c r="A35" s="13" t="str">
        <f>G8</f>
        <v>Crug Farm 4526</v>
      </c>
      <c r="B35" s="15">
        <v>72</v>
      </c>
      <c r="C35" s="77">
        <f t="shared" si="6"/>
        <v>130.23360000000002</v>
      </c>
      <c r="D35" s="77">
        <f t="shared" si="7"/>
        <v>54.962006400000007</v>
      </c>
      <c r="E35" s="77">
        <f t="shared" si="8"/>
        <v>1.9704931200000002</v>
      </c>
      <c r="F35" s="77">
        <f t="shared" si="9"/>
        <v>3.6691407360000001</v>
      </c>
      <c r="G35" s="77">
        <f t="shared" si="5"/>
        <v>0.20563200000000004</v>
      </c>
      <c r="H35" s="77">
        <f t="shared" si="5"/>
        <v>0.7794432</v>
      </c>
      <c r="I35" s="77">
        <f t="shared" si="5"/>
        <v>0.30355199999999999</v>
      </c>
      <c r="J35" s="77">
        <f t="shared" si="5"/>
        <v>4.3084799999999999E-3</v>
      </c>
      <c r="K35" s="77">
        <f t="shared" si="5"/>
        <v>7.3440000000000007E-3</v>
      </c>
      <c r="L35" s="77">
        <f t="shared" si="5"/>
        <v>4.9939199999999996E-2</v>
      </c>
      <c r="M35" s="77">
        <f t="shared" si="5"/>
        <v>4.21056E-2</v>
      </c>
      <c r="N35" s="77">
        <f t="shared" si="5"/>
        <v>1233.7920000000001</v>
      </c>
      <c r="O35" s="77">
        <f t="shared" si="5"/>
        <v>302.57280000000003</v>
      </c>
      <c r="P35" s="77">
        <f t="shared" si="5"/>
        <v>0</v>
      </c>
      <c r="Q35" s="77">
        <f t="shared" si="10"/>
        <v>104.52960000000003</v>
      </c>
      <c r="R35" s="77">
        <f t="shared" si="11"/>
        <v>0</v>
      </c>
      <c r="S35" s="77">
        <f t="shared" si="11"/>
        <v>0.57674880000000006</v>
      </c>
      <c r="T35" s="77">
        <f t="shared" si="11"/>
        <v>0</v>
      </c>
      <c r="U35" s="77">
        <f t="shared" si="11"/>
        <v>0</v>
      </c>
      <c r="AB35" s="59"/>
      <c r="AC35" s="59"/>
      <c r="AD35" s="59"/>
      <c r="AE35" s="59"/>
      <c r="AF35" s="59"/>
      <c r="AG35" s="59"/>
      <c r="AH35" s="59"/>
      <c r="AI35" s="59"/>
    </row>
    <row r="36" spans="1:35" s="72" customFormat="1" x14ac:dyDescent="0.25">
      <c r="A36" s="13" t="str">
        <f>H8</f>
        <v>Crug Farm 5412</v>
      </c>
      <c r="B36" s="15">
        <v>72</v>
      </c>
      <c r="C36" s="77">
        <f t="shared" si="6"/>
        <v>130.23360000000002</v>
      </c>
      <c r="D36" s="77">
        <f t="shared" si="7"/>
        <v>54.962006400000007</v>
      </c>
      <c r="E36" s="77">
        <f t="shared" si="8"/>
        <v>1.9704931200000002</v>
      </c>
      <c r="F36" s="77">
        <f t="shared" si="9"/>
        <v>3.6691407360000001</v>
      </c>
      <c r="G36" s="77">
        <f t="shared" si="5"/>
        <v>0.20563200000000004</v>
      </c>
      <c r="H36" s="77">
        <f t="shared" si="5"/>
        <v>0.7794432</v>
      </c>
      <c r="I36" s="77">
        <f t="shared" si="5"/>
        <v>0.30355199999999999</v>
      </c>
      <c r="J36" s="77">
        <f t="shared" si="5"/>
        <v>4.3084799999999999E-3</v>
      </c>
      <c r="K36" s="77">
        <f t="shared" si="5"/>
        <v>7.3440000000000007E-3</v>
      </c>
      <c r="L36" s="77">
        <f t="shared" si="5"/>
        <v>4.9939199999999996E-2</v>
      </c>
      <c r="M36" s="77">
        <f t="shared" si="5"/>
        <v>4.21056E-2</v>
      </c>
      <c r="N36" s="77">
        <f t="shared" si="5"/>
        <v>1233.7920000000001</v>
      </c>
      <c r="O36" s="77">
        <f t="shared" si="5"/>
        <v>302.57280000000003</v>
      </c>
      <c r="P36" s="77">
        <f t="shared" si="5"/>
        <v>0</v>
      </c>
      <c r="Q36" s="77">
        <f t="shared" si="10"/>
        <v>104.52960000000003</v>
      </c>
      <c r="R36" s="77">
        <f t="shared" si="11"/>
        <v>0</v>
      </c>
      <c r="S36" s="77">
        <f t="shared" si="11"/>
        <v>0.57674880000000006</v>
      </c>
      <c r="T36" s="77">
        <f t="shared" si="11"/>
        <v>0</v>
      </c>
      <c r="U36" s="77">
        <f t="shared" si="11"/>
        <v>0</v>
      </c>
      <c r="AB36" s="59"/>
      <c r="AC36" s="59"/>
      <c r="AD36" s="59"/>
      <c r="AE36" s="59"/>
      <c r="AF36" s="59"/>
      <c r="AG36" s="59"/>
      <c r="AH36" s="59"/>
      <c r="AI36" s="59"/>
    </row>
    <row r="37" spans="1:35" s="72" customFormat="1" x14ac:dyDescent="0.25">
      <c r="A37" s="13" t="str">
        <f>I8</f>
        <v>Crug Farm 5994</v>
      </c>
      <c r="B37" s="15">
        <v>50</v>
      </c>
      <c r="C37" s="77">
        <f t="shared" si="6"/>
        <v>90.440000000000012</v>
      </c>
      <c r="D37" s="77">
        <f t="shared" si="7"/>
        <v>38.168060000000004</v>
      </c>
      <c r="E37" s="77">
        <f t="shared" si="8"/>
        <v>1.368398</v>
      </c>
      <c r="F37" s="77">
        <f t="shared" si="9"/>
        <v>2.5480144</v>
      </c>
      <c r="G37" s="77">
        <f t="shared" si="5"/>
        <v>0.14280000000000001</v>
      </c>
      <c r="H37" s="77">
        <f t="shared" si="5"/>
        <v>0.54127999999999998</v>
      </c>
      <c r="I37" s="77">
        <f t="shared" si="5"/>
        <v>0.21080000000000002</v>
      </c>
      <c r="J37" s="77">
        <f t="shared" si="5"/>
        <v>2.9920000000000003E-3</v>
      </c>
      <c r="K37" s="77">
        <f t="shared" si="5"/>
        <v>5.1000000000000004E-3</v>
      </c>
      <c r="L37" s="77">
        <f t="shared" si="5"/>
        <v>3.4679999999999996E-2</v>
      </c>
      <c r="M37" s="77">
        <f t="shared" si="5"/>
        <v>2.9240000000000002E-2</v>
      </c>
      <c r="N37" s="77">
        <f t="shared" si="5"/>
        <v>856.80000000000018</v>
      </c>
      <c r="O37" s="77">
        <f t="shared" si="5"/>
        <v>210.12000000000003</v>
      </c>
      <c r="P37" s="77">
        <f t="shared" si="5"/>
        <v>0</v>
      </c>
      <c r="Q37" s="77">
        <f t="shared" si="10"/>
        <v>72.590000000000018</v>
      </c>
      <c r="R37" s="77">
        <f t="shared" si="11"/>
        <v>0</v>
      </c>
      <c r="S37" s="77">
        <f t="shared" si="11"/>
        <v>0.40052000000000004</v>
      </c>
      <c r="T37" s="77">
        <f t="shared" si="11"/>
        <v>0</v>
      </c>
      <c r="U37" s="77">
        <f t="shared" si="11"/>
        <v>0</v>
      </c>
      <c r="AB37" s="59"/>
      <c r="AC37" s="59"/>
      <c r="AD37" s="59"/>
      <c r="AE37" s="59"/>
      <c r="AF37" s="59"/>
      <c r="AG37" s="59"/>
      <c r="AH37" s="59"/>
      <c r="AI37" s="59"/>
    </row>
    <row r="38" spans="1:35" s="72" customFormat="1" x14ac:dyDescent="0.25">
      <c r="A38" s="13" t="str">
        <f>J8</f>
        <v>Crug Farm 7025</v>
      </c>
      <c r="B38" s="15">
        <v>72</v>
      </c>
      <c r="C38" s="77">
        <f t="shared" si="6"/>
        <v>130.23360000000002</v>
      </c>
      <c r="D38" s="77">
        <f t="shared" si="7"/>
        <v>54.962006400000007</v>
      </c>
      <c r="E38" s="77">
        <f t="shared" si="8"/>
        <v>1.9704931200000002</v>
      </c>
      <c r="F38" s="77">
        <f t="shared" si="9"/>
        <v>3.6691407360000001</v>
      </c>
      <c r="G38" s="77">
        <f t="shared" si="5"/>
        <v>0.20563200000000004</v>
      </c>
      <c r="H38" s="77">
        <f t="shared" si="5"/>
        <v>0.7794432</v>
      </c>
      <c r="I38" s="77">
        <f t="shared" si="5"/>
        <v>0.30355199999999999</v>
      </c>
      <c r="J38" s="77">
        <f t="shared" si="5"/>
        <v>4.3084799999999999E-3</v>
      </c>
      <c r="K38" s="77">
        <f t="shared" si="5"/>
        <v>7.3440000000000007E-3</v>
      </c>
      <c r="L38" s="77">
        <f t="shared" si="5"/>
        <v>4.9939199999999996E-2</v>
      </c>
      <c r="M38" s="77">
        <f t="shared" si="5"/>
        <v>4.21056E-2</v>
      </c>
      <c r="N38" s="77">
        <f t="shared" si="5"/>
        <v>1233.7920000000001</v>
      </c>
      <c r="O38" s="77">
        <f t="shared" si="5"/>
        <v>302.57280000000003</v>
      </c>
      <c r="P38" s="77">
        <f t="shared" si="5"/>
        <v>0</v>
      </c>
      <c r="Q38" s="77">
        <f t="shared" si="10"/>
        <v>104.52960000000003</v>
      </c>
      <c r="R38" s="77">
        <f t="shared" si="11"/>
        <v>0</v>
      </c>
      <c r="S38" s="77">
        <f t="shared" si="11"/>
        <v>0.57674880000000006</v>
      </c>
      <c r="T38" s="77">
        <f t="shared" si="11"/>
        <v>0</v>
      </c>
      <c r="U38" s="77">
        <f t="shared" si="11"/>
        <v>0</v>
      </c>
      <c r="AB38" s="59"/>
      <c r="AC38" s="59"/>
      <c r="AD38" s="59"/>
      <c r="AE38" s="59"/>
      <c r="AF38" s="59"/>
      <c r="AG38" s="59"/>
      <c r="AH38" s="59"/>
      <c r="AI38" s="59"/>
    </row>
    <row r="39" spans="1:35" s="72" customFormat="1" x14ac:dyDescent="0.25">
      <c r="A39" s="13" t="str">
        <f>K8</f>
        <v>Hafod 2675</v>
      </c>
      <c r="B39" s="15">
        <v>50</v>
      </c>
      <c r="C39" s="77">
        <f t="shared" si="6"/>
        <v>90.440000000000012</v>
      </c>
      <c r="D39" s="77">
        <f t="shared" si="7"/>
        <v>38.168060000000004</v>
      </c>
      <c r="E39" s="77">
        <f t="shared" si="8"/>
        <v>1.368398</v>
      </c>
      <c r="F39" s="77">
        <f t="shared" si="9"/>
        <v>2.5480144</v>
      </c>
      <c r="G39" s="77">
        <f t="shared" si="5"/>
        <v>0.14280000000000001</v>
      </c>
      <c r="H39" s="77">
        <f t="shared" si="5"/>
        <v>0.54127999999999998</v>
      </c>
      <c r="I39" s="77">
        <f t="shared" si="5"/>
        <v>0.21080000000000002</v>
      </c>
      <c r="J39" s="77">
        <f t="shared" si="5"/>
        <v>2.9920000000000003E-3</v>
      </c>
      <c r="K39" s="77">
        <f t="shared" si="5"/>
        <v>5.1000000000000004E-3</v>
      </c>
      <c r="L39" s="77">
        <f t="shared" si="5"/>
        <v>3.4679999999999996E-2</v>
      </c>
      <c r="M39" s="77">
        <f t="shared" si="5"/>
        <v>2.9240000000000002E-2</v>
      </c>
      <c r="N39" s="77">
        <f t="shared" si="5"/>
        <v>856.80000000000018</v>
      </c>
      <c r="O39" s="77">
        <f t="shared" si="5"/>
        <v>210.12000000000003</v>
      </c>
      <c r="P39" s="77">
        <f t="shared" si="5"/>
        <v>0</v>
      </c>
      <c r="Q39" s="77">
        <f t="shared" si="10"/>
        <v>72.590000000000018</v>
      </c>
      <c r="R39" s="77">
        <f t="shared" si="11"/>
        <v>0</v>
      </c>
      <c r="S39" s="77">
        <f t="shared" si="11"/>
        <v>0.40052000000000004</v>
      </c>
      <c r="T39" s="77">
        <f t="shared" si="11"/>
        <v>0</v>
      </c>
      <c r="U39" s="77">
        <f t="shared" si="11"/>
        <v>0</v>
      </c>
      <c r="AB39" s="59"/>
      <c r="AC39" s="59"/>
      <c r="AD39" s="59"/>
      <c r="AE39" s="59"/>
      <c r="AF39" s="59"/>
      <c r="AG39" s="59"/>
      <c r="AH39" s="59"/>
      <c r="AI39" s="59"/>
    </row>
    <row r="40" spans="1:35" s="72" customFormat="1" x14ac:dyDescent="0.25">
      <c r="A40" s="13" t="str">
        <f>L8</f>
        <v>CYY Heolgwyddil 1</v>
      </c>
      <c r="B40" s="15">
        <v>50</v>
      </c>
      <c r="C40" s="77">
        <f t="shared" si="6"/>
        <v>90.440000000000012</v>
      </c>
      <c r="D40" s="77">
        <f t="shared" si="7"/>
        <v>38.168060000000004</v>
      </c>
      <c r="E40" s="77">
        <f t="shared" si="8"/>
        <v>1.368398</v>
      </c>
      <c r="F40" s="77">
        <f t="shared" si="9"/>
        <v>2.5480144</v>
      </c>
      <c r="G40" s="77">
        <f t="shared" si="5"/>
        <v>0.14280000000000001</v>
      </c>
      <c r="H40" s="77">
        <f t="shared" si="5"/>
        <v>0.54127999999999998</v>
      </c>
      <c r="I40" s="77">
        <f t="shared" si="5"/>
        <v>0.21080000000000002</v>
      </c>
      <c r="J40" s="77">
        <f t="shared" si="5"/>
        <v>2.9920000000000003E-3</v>
      </c>
      <c r="K40" s="77">
        <f t="shared" si="5"/>
        <v>5.1000000000000004E-3</v>
      </c>
      <c r="L40" s="77">
        <f t="shared" si="5"/>
        <v>3.4679999999999996E-2</v>
      </c>
      <c r="M40" s="77">
        <f t="shared" si="5"/>
        <v>2.9240000000000002E-2</v>
      </c>
      <c r="N40" s="77">
        <f t="shared" si="5"/>
        <v>856.80000000000018</v>
      </c>
      <c r="O40" s="77">
        <f t="shared" si="5"/>
        <v>210.12000000000003</v>
      </c>
      <c r="P40" s="77">
        <f t="shared" si="5"/>
        <v>0</v>
      </c>
      <c r="Q40" s="77">
        <f t="shared" si="10"/>
        <v>72.590000000000018</v>
      </c>
      <c r="R40" s="77">
        <f t="shared" si="11"/>
        <v>0</v>
      </c>
      <c r="S40" s="77">
        <f t="shared" si="11"/>
        <v>0.40052000000000004</v>
      </c>
      <c r="T40" s="77">
        <f t="shared" si="11"/>
        <v>0</v>
      </c>
      <c r="U40" s="77">
        <f t="shared" si="11"/>
        <v>0</v>
      </c>
      <c r="AB40" s="59"/>
      <c r="AC40" s="59"/>
      <c r="AD40" s="59"/>
      <c r="AE40" s="59"/>
      <c r="AF40" s="59"/>
      <c r="AG40" s="59"/>
      <c r="AH40" s="59"/>
      <c r="AI40" s="59"/>
    </row>
    <row r="41" spans="1:35" s="72" customFormat="1" x14ac:dyDescent="0.25">
      <c r="A41" s="13" t="str">
        <f>M8</f>
        <v>CYY Heolgwyddil 2</v>
      </c>
      <c r="B41" s="15">
        <v>72</v>
      </c>
      <c r="C41" s="77">
        <f t="shared" si="6"/>
        <v>130.23360000000002</v>
      </c>
      <c r="D41" s="77">
        <f t="shared" si="7"/>
        <v>54.962006400000007</v>
      </c>
      <c r="E41" s="77">
        <f t="shared" si="8"/>
        <v>1.9704931200000002</v>
      </c>
      <c r="F41" s="77">
        <f t="shared" si="9"/>
        <v>3.6691407360000001</v>
      </c>
      <c r="G41" s="77">
        <f t="shared" si="5"/>
        <v>0.20563200000000004</v>
      </c>
      <c r="H41" s="77">
        <f t="shared" si="5"/>
        <v>0.7794432</v>
      </c>
      <c r="I41" s="77">
        <f t="shared" si="5"/>
        <v>0.30355199999999999</v>
      </c>
      <c r="J41" s="77">
        <f t="shared" si="5"/>
        <v>4.3084799999999999E-3</v>
      </c>
      <c r="K41" s="77">
        <f t="shared" si="5"/>
        <v>7.3440000000000007E-3</v>
      </c>
      <c r="L41" s="77">
        <f t="shared" si="5"/>
        <v>4.9939199999999996E-2</v>
      </c>
      <c r="M41" s="77">
        <f t="shared" si="5"/>
        <v>4.21056E-2</v>
      </c>
      <c r="N41" s="77">
        <f t="shared" si="5"/>
        <v>1233.7920000000001</v>
      </c>
      <c r="O41" s="77">
        <f t="shared" si="5"/>
        <v>302.57280000000003</v>
      </c>
      <c r="P41" s="77">
        <f t="shared" si="5"/>
        <v>0</v>
      </c>
      <c r="Q41" s="77">
        <f t="shared" si="10"/>
        <v>104.52960000000003</v>
      </c>
      <c r="R41" s="77">
        <f t="shared" si="11"/>
        <v>0</v>
      </c>
      <c r="S41" s="77">
        <f t="shared" si="11"/>
        <v>0.57674880000000006</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Crug Farm 8295</v>
      </c>
      <c r="C57" s="8" t="str">
        <f t="shared" ref="C57:U57" si="13">D8</f>
        <v>Crug Farm 1594</v>
      </c>
      <c r="D57" s="8" t="str">
        <f t="shared" si="13"/>
        <v>Crug Farm 2312</v>
      </c>
      <c r="E57" s="8" t="str">
        <f t="shared" si="13"/>
        <v>Crug Farm 3498</v>
      </c>
      <c r="F57" s="8" t="str">
        <f t="shared" si="13"/>
        <v>Crug Farm 4526</v>
      </c>
      <c r="G57" s="8" t="str">
        <f t="shared" si="13"/>
        <v>Crug Farm 5412</v>
      </c>
      <c r="H57" s="8" t="str">
        <f t="shared" si="13"/>
        <v>Crug Farm 5994</v>
      </c>
      <c r="I57" s="8" t="str">
        <f t="shared" si="13"/>
        <v>Crug Farm 7025</v>
      </c>
      <c r="J57" s="8" t="str">
        <f t="shared" si="13"/>
        <v>Hafod 2675</v>
      </c>
      <c r="K57" s="8" t="str">
        <f t="shared" si="13"/>
        <v>CYY Heolgwyddil 1</v>
      </c>
      <c r="L57" s="8" t="str">
        <f t="shared" si="13"/>
        <v>CYY Heolgwyddil 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"&amp;(VLOOKUP(C14,Table24581113[],6,FALSE))</f>
        <v>Medium/Clay I Arable</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Arable</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Arable</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
      <c r="A59" s="111" t="s">
        <v>132</v>
      </c>
      <c r="B59" s="76">
        <f>VLOOKUP(C$14,Table24581113[],5,FALSE)</f>
        <v>6.7</v>
      </c>
      <c r="C59" s="76">
        <f>VLOOKUP(D$14,Table24581113[],5,FALSE)</f>
        <v>6.2</v>
      </c>
      <c r="D59" s="76">
        <f>VLOOKUP(E$14,Table24581113[],5,FALSE)</f>
        <v>6.2</v>
      </c>
      <c r="E59" s="76">
        <f>VLOOKUP(F$14,Table24581113[],5,FALSE)</f>
        <v>6.2</v>
      </c>
      <c r="F59" s="76">
        <f>VLOOKUP(G$14,Table24581113[],5,FALSE)</f>
        <v>6.7</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6.7</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
      <c r="A60" s="111" t="s">
        <v>4</v>
      </c>
      <c r="B60" s="76">
        <f>C10</f>
        <v>7</v>
      </c>
      <c r="C60" s="76">
        <f t="shared" ref="C60:U60" si="14">D10</f>
        <v>6.3</v>
      </c>
      <c r="D60" s="76">
        <f t="shared" si="14"/>
        <v>6.8</v>
      </c>
      <c r="E60" s="76">
        <f t="shared" si="14"/>
        <v>7</v>
      </c>
      <c r="F60" s="76">
        <f t="shared" si="14"/>
        <v>6.6</v>
      </c>
      <c r="G60" s="76">
        <f t="shared" si="14"/>
        <v>6.7</v>
      </c>
      <c r="H60" s="76">
        <f t="shared" si="14"/>
        <v>6.1</v>
      </c>
      <c r="I60" s="76">
        <f t="shared" si="14"/>
        <v>6.3</v>
      </c>
      <c r="J60" s="76">
        <f t="shared" si="14"/>
        <v>6</v>
      </c>
      <c r="K60" s="76">
        <f t="shared" si="14"/>
        <v>6.3</v>
      </c>
      <c r="L60" s="76">
        <f t="shared" si="14"/>
        <v>6.3</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6</v>
      </c>
      <c r="D61" s="76">
        <f t="shared" si="15"/>
        <v>6</v>
      </c>
      <c r="E61" s="76">
        <f t="shared" si="15"/>
        <v>6</v>
      </c>
      <c r="F61" s="76">
        <f t="shared" si="15"/>
        <v>8</v>
      </c>
      <c r="G61" s="76">
        <f t="shared" si="15"/>
        <v>6</v>
      </c>
      <c r="H61" s="76">
        <f t="shared" si="15"/>
        <v>6</v>
      </c>
      <c r="I61" s="76">
        <f t="shared" si="15"/>
        <v>6</v>
      </c>
      <c r="J61" s="76">
        <f t="shared" si="15"/>
        <v>6</v>
      </c>
      <c r="K61" s="76">
        <f t="shared" si="15"/>
        <v>6</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72</v>
      </c>
      <c r="C62" s="77">
        <f>B32</f>
        <v>72</v>
      </c>
      <c r="D62" s="77">
        <f>B33</f>
        <v>72</v>
      </c>
      <c r="E62" s="77">
        <f>B34</f>
        <v>72</v>
      </c>
      <c r="F62" s="77">
        <f>B35</f>
        <v>72</v>
      </c>
      <c r="G62" s="77">
        <f>B36</f>
        <v>72</v>
      </c>
      <c r="H62" s="77">
        <f>B37</f>
        <v>50</v>
      </c>
      <c r="I62" s="77">
        <f>B38</f>
        <v>72</v>
      </c>
      <c r="J62" s="77">
        <f>B39</f>
        <v>50</v>
      </c>
      <c r="K62" s="77">
        <f>B40</f>
        <v>50</v>
      </c>
      <c r="L62" s="77">
        <f>B41</f>
        <v>72</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-2.3999999999999986</v>
      </c>
      <c r="C64" s="77">
        <f t="shared" ref="C64:U64" si="17">(C59-C60)*C61</f>
        <v>-0.59999999999999787</v>
      </c>
      <c r="D64" s="77">
        <f t="shared" si="17"/>
        <v>-3.5999999999999979</v>
      </c>
      <c r="E64" s="77">
        <f t="shared" si="17"/>
        <v>-4.7999999999999989</v>
      </c>
      <c r="F64" s="77">
        <f t="shared" si="17"/>
        <v>0.80000000000000426</v>
      </c>
      <c r="G64" s="77">
        <f t="shared" si="17"/>
        <v>-3</v>
      </c>
      <c r="H64" s="77">
        <f t="shared" si="17"/>
        <v>0.6000000000000032</v>
      </c>
      <c r="I64" s="77">
        <f t="shared" si="17"/>
        <v>-0.59999999999999787</v>
      </c>
      <c r="J64" s="77">
        <f t="shared" si="17"/>
        <v>1.2000000000000011</v>
      </c>
      <c r="K64" s="77">
        <f t="shared" si="17"/>
        <v>-0.59999999999999787</v>
      </c>
      <c r="L64" s="77">
        <f t="shared" si="17"/>
        <v>3.2000000000000028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2.3999999999999986</v>
      </c>
      <c r="C65" s="77">
        <f t="shared" ref="C65:U65" si="18">C63-C64</f>
        <v>0.59999999999999787</v>
      </c>
      <c r="D65" s="77">
        <f t="shared" si="18"/>
        <v>3.5999999999999979</v>
      </c>
      <c r="E65" s="77">
        <f t="shared" si="18"/>
        <v>4.7999999999999989</v>
      </c>
      <c r="F65" s="77">
        <f t="shared" si="18"/>
        <v>-0.80000000000000426</v>
      </c>
      <c r="G65" s="77">
        <f t="shared" si="18"/>
        <v>3</v>
      </c>
      <c r="H65" s="77">
        <f t="shared" si="18"/>
        <v>-0.6000000000000032</v>
      </c>
      <c r="I65" s="77">
        <f t="shared" si="18"/>
        <v>0.59999999999999787</v>
      </c>
      <c r="J65" s="77">
        <f t="shared" si="18"/>
        <v>-1.2000000000000011</v>
      </c>
      <c r="K65" s="77">
        <f t="shared" si="18"/>
        <v>0.59999999999999787</v>
      </c>
      <c r="L65" s="77">
        <f t="shared" si="18"/>
        <v>-3.2000000000000028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UNDER</v>
      </c>
      <c r="G66" s="78" t="str">
        <f t="shared" si="19"/>
        <v>OVER</v>
      </c>
      <c r="H66" s="78" t="str">
        <f t="shared" si="19"/>
        <v>UNDER</v>
      </c>
      <c r="I66" s="78" t="str">
        <f t="shared" si="19"/>
        <v>OVER</v>
      </c>
      <c r="J66" s="78" t="str">
        <f t="shared" si="19"/>
        <v>UNDER</v>
      </c>
      <c r="K66" s="78" t="str">
        <f t="shared" si="19"/>
        <v>OVER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40" activeCellId="2" sqref="A37:XFD37 A39:XFD39 A40:XFD40"/>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'Volac Sensient Felinfach'!C1:D1</f>
        <v>PAN-024720</v>
      </c>
      <c r="D1" s="141"/>
      <c r="E1" s="93" t="s">
        <v>45</v>
      </c>
      <c r="F1" s="39">
        <f>'Volac Sensient Felinfach'!F1</f>
        <v>49.2</v>
      </c>
      <c r="G1" s="123" t="s">
        <v>43</v>
      </c>
      <c r="H1" s="124"/>
      <c r="I1" s="118">
        <v>6.3</v>
      </c>
      <c r="J1" s="127" t="s">
        <v>153</v>
      </c>
      <c r="K1" s="127"/>
      <c r="L1" s="97">
        <v>1.1000000000000001</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'Volac Sensient Felinfach'!C2:D2</f>
        <v>EPR/AB3891CX</v>
      </c>
      <c r="D2" s="143"/>
      <c r="E2" s="93" t="s">
        <v>109</v>
      </c>
      <c r="F2" s="96" t="s">
        <v>173</v>
      </c>
      <c r="G2" s="125" t="s">
        <v>110</v>
      </c>
      <c r="H2" s="126"/>
      <c r="I2" s="118"/>
      <c r="J2" s="127" t="s">
        <v>158</v>
      </c>
      <c r="K2" s="127"/>
      <c r="L2" s="97">
        <v>1.74</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'Volac Sensient Felinfach'!C3:D3</f>
        <v>Mr Daniel James &amp; Mrs Carys James</v>
      </c>
      <c r="D3" s="143"/>
      <c r="E3" s="93" t="s">
        <v>108</v>
      </c>
      <c r="F3" s="31" t="s">
        <v>78</v>
      </c>
      <c r="G3" s="127" t="s">
        <v>159</v>
      </c>
      <c r="H3" s="127"/>
      <c r="I3" s="118"/>
      <c r="J3" s="123" t="s">
        <v>154</v>
      </c>
      <c r="K3" s="124"/>
      <c r="L3" s="97">
        <f>(L1/(L2*10000))*100</f>
        <v>6.3218390804597709E-3</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'Volac Sensient Felinfach'!C4:D4</f>
        <v>Hafod Farm, Ferwig, Cardigan, Ceredigion, SA43 1PU</v>
      </c>
      <c r="D4" s="141"/>
      <c r="E4" s="94" t="s">
        <v>1</v>
      </c>
      <c r="F4" s="96" t="s">
        <v>188</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'Volac Sensient Felinfach'!C5:D5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'Volac Sensient Felinfach'!C8</f>
        <v>Crug Farm 8295</v>
      </c>
      <c r="D8" s="60" t="str">
        <f>'Volac Sensient Felinfach'!D8</f>
        <v>Crug Farm 1594</v>
      </c>
      <c r="E8" s="60" t="str">
        <f>'Volac Sensient Felinfach'!E8</f>
        <v>Crug Farm 2312</v>
      </c>
      <c r="F8" s="60" t="str">
        <f>'Volac Sensient Felinfach'!F8</f>
        <v>Crug Farm 3498</v>
      </c>
      <c r="G8" s="60" t="str">
        <f>'Volac Sensient Felinfach'!G8</f>
        <v>Crug Farm 4526</v>
      </c>
      <c r="H8" s="60" t="str">
        <f>'Volac Sensient Felinfach'!H8</f>
        <v>Crug Farm 5412</v>
      </c>
      <c r="I8" s="60" t="str">
        <f>'Volac Sensient Felinfach'!I8</f>
        <v>Crug Farm 5994</v>
      </c>
      <c r="J8" s="60" t="str">
        <f>'Volac Sensient Felinfach'!J8</f>
        <v>Crug Farm 7025</v>
      </c>
      <c r="K8" s="60" t="str">
        <f>'Volac Sensient Felinfach'!K8</f>
        <v>Hafod 2675</v>
      </c>
      <c r="L8" s="60" t="str">
        <f>'Volac Sensient Felinfach'!L8</f>
        <v>CYY Heolgwyddil 1</v>
      </c>
      <c r="M8" s="60" t="str">
        <f>'Volac Sensient Felinfach'!M8</f>
        <v>CYY Heolgwyddil 2</v>
      </c>
      <c r="N8" s="60">
        <f>'Volac Sensient Felinfach'!N8</f>
        <v>0</v>
      </c>
      <c r="O8" s="60">
        <f>'Volac Sensient Felinfach'!O8</f>
        <v>0</v>
      </c>
      <c r="P8" s="60">
        <f>'Volac Sensient Felinfach'!P8</f>
        <v>0</v>
      </c>
      <c r="Q8" s="60">
        <f>'Volac Sensient Felinfach'!Q8</f>
        <v>0</v>
      </c>
      <c r="R8" s="60">
        <f>'Volac Sensient Felinfach'!R8</f>
        <v>0</v>
      </c>
      <c r="S8" s="60">
        <f>'Volac Sensient Felinfach'!S8</f>
        <v>0</v>
      </c>
      <c r="T8" s="60">
        <f>'Volac Sensient Felinfach'!T8</f>
        <v>0</v>
      </c>
      <c r="U8" s="60">
        <f>'Volac Sensient Felinfach'!U8</f>
        <v>0</v>
      </c>
      <c r="V8" s="60">
        <f>'Volac Sensient Felinfach'!V8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f>'Volac Sensient Felinfach'!C9</f>
        <v>1</v>
      </c>
      <c r="D9" s="60" t="str">
        <f>'Volac Sensient Felinfach'!D9</f>
        <v>Low</v>
      </c>
      <c r="E9" s="60" t="str">
        <f>'Volac Sensient Felinfach'!E9</f>
        <v>Low</v>
      </c>
      <c r="F9" s="60" t="str">
        <f>'Volac Sensient Felinfach'!F9</f>
        <v>Low</v>
      </c>
      <c r="G9" s="60">
        <f>'Volac Sensient Felinfach'!G9</f>
        <v>1</v>
      </c>
      <c r="H9" s="60" t="str">
        <f>'Volac Sensient Felinfach'!H9</f>
        <v>Low</v>
      </c>
      <c r="I9" s="60" t="str">
        <f>'Volac Sensient Felinfach'!I9</f>
        <v>Moderate</v>
      </c>
      <c r="J9" s="60" t="str">
        <f>'Volac Sensient Felinfach'!J9</f>
        <v>Low</v>
      </c>
      <c r="K9" s="60" t="str">
        <f>'Volac Sensient Felinfach'!K9</f>
        <v>Moderate</v>
      </c>
      <c r="L9" s="60" t="str">
        <f>'Volac Sensient Felinfach'!L9</f>
        <v>Moderate</v>
      </c>
      <c r="M9" s="60">
        <f>'Volac Sensient Felinfach'!M9</f>
        <v>1</v>
      </c>
      <c r="N9" s="60">
        <f>'Volac Sensient Felinfach'!N9</f>
        <v>0</v>
      </c>
      <c r="O9" s="60">
        <f>'Volac Sensient Felinfach'!O9</f>
        <v>0</v>
      </c>
      <c r="P9" s="60">
        <f>'Volac Sensient Felinfach'!P9</f>
        <v>0</v>
      </c>
      <c r="Q9" s="60">
        <f>'Volac Sensient Felinfach'!Q9</f>
        <v>0</v>
      </c>
      <c r="R9" s="60">
        <f>'Volac Sensient Felinfach'!R9</f>
        <v>0</v>
      </c>
      <c r="S9" s="60">
        <f>'Volac Sensient Felinfach'!S9</f>
        <v>0</v>
      </c>
      <c r="T9" s="60">
        <f>'Volac Sensient Felinfach'!T9</f>
        <v>0</v>
      </c>
      <c r="U9" s="60">
        <f>'Volac Sensient Felinfach'!U9</f>
        <v>0</v>
      </c>
      <c r="V9" s="60">
        <f>'Volac Sensient Felinfach'!V9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'Volac Sensient Felinfach'!C10</f>
        <v>7</v>
      </c>
      <c r="D10" s="60">
        <f>'Volac Sensient Felinfach'!D10</f>
        <v>6.3</v>
      </c>
      <c r="E10" s="60">
        <f>'Volac Sensient Felinfach'!E10</f>
        <v>6.8</v>
      </c>
      <c r="F10" s="60">
        <f>'Volac Sensient Felinfach'!F10</f>
        <v>7</v>
      </c>
      <c r="G10" s="60">
        <f>'Volac Sensient Felinfach'!G10</f>
        <v>6.6</v>
      </c>
      <c r="H10" s="60">
        <f>'Volac Sensient Felinfach'!H10</f>
        <v>6.7</v>
      </c>
      <c r="I10" s="60">
        <f>'Volac Sensient Felinfach'!I10</f>
        <v>6.1</v>
      </c>
      <c r="J10" s="60">
        <f>'Volac Sensient Felinfach'!J10</f>
        <v>6.3</v>
      </c>
      <c r="K10" s="60">
        <f>'Volac Sensient Felinfach'!K10</f>
        <v>6</v>
      </c>
      <c r="L10" s="60">
        <f>'Volac Sensient Felinfach'!L10</f>
        <v>6.3</v>
      </c>
      <c r="M10" s="60">
        <f>'Volac Sensient Felinfach'!M10</f>
        <v>6.3</v>
      </c>
      <c r="N10" s="60">
        <f>'Volac Sensient Felinfach'!N10</f>
        <v>0</v>
      </c>
      <c r="O10" s="60">
        <f>'Volac Sensient Felinfach'!O10</f>
        <v>0</v>
      </c>
      <c r="P10" s="60">
        <f>'Volac Sensient Felinfach'!P10</f>
        <v>0</v>
      </c>
      <c r="Q10" s="60">
        <f>'Volac Sensient Felinfach'!Q10</f>
        <v>0</v>
      </c>
      <c r="R10" s="60">
        <f>'Volac Sensient Felinfach'!R10</f>
        <v>0</v>
      </c>
      <c r="S10" s="60">
        <f>'Volac Sensient Felinfach'!S10</f>
        <v>0</v>
      </c>
      <c r="T10" s="60">
        <f>'Volac Sensient Felinfach'!T10</f>
        <v>0</v>
      </c>
      <c r="U10" s="60">
        <f>'Volac Sensient Felinfach'!U10</f>
        <v>0</v>
      </c>
      <c r="V10" s="60">
        <f>'Volac Sensient Felinfach'!V10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'Volac Sensient Felinfach'!C11</f>
        <v>2</v>
      </c>
      <c r="D11" s="60">
        <f>'Volac Sensient Felinfach'!D11</f>
        <v>2</v>
      </c>
      <c r="E11" s="60">
        <f>'Volac Sensient Felinfach'!E11</f>
        <v>2</v>
      </c>
      <c r="F11" s="60">
        <f>'Volac Sensient Felinfach'!F11</f>
        <v>2</v>
      </c>
      <c r="G11" s="60">
        <f>'Volac Sensient Felinfach'!G11</f>
        <v>1</v>
      </c>
      <c r="H11" s="60">
        <f>'Volac Sensient Felinfach'!H11</f>
        <v>2</v>
      </c>
      <c r="I11" s="60">
        <f>'Volac Sensient Felinfach'!I11</f>
        <v>1</v>
      </c>
      <c r="J11" s="60">
        <f>'Volac Sensient Felinfach'!J11</f>
        <v>1</v>
      </c>
      <c r="K11" s="60">
        <f>'Volac Sensient Felinfach'!K11</f>
        <v>2</v>
      </c>
      <c r="L11" s="60">
        <f>'Volac Sensient Felinfach'!L11</f>
        <v>2</v>
      </c>
      <c r="M11" s="60">
        <f>'Volac Sensient Felinfach'!M11</f>
        <v>2</v>
      </c>
      <c r="N11" s="60">
        <f>'Volac Sensient Felinfach'!N11</f>
        <v>0</v>
      </c>
      <c r="O11" s="60">
        <f>'Volac Sensient Felinfach'!O11</f>
        <v>0</v>
      </c>
      <c r="P11" s="60">
        <f>'Volac Sensient Felinfach'!P11</f>
        <v>0</v>
      </c>
      <c r="Q11" s="60">
        <f>'Volac Sensient Felinfach'!Q11</f>
        <v>0</v>
      </c>
      <c r="R11" s="60">
        <f>'Volac Sensient Felinfach'!R11</f>
        <v>0</v>
      </c>
      <c r="S11" s="60">
        <f>'Volac Sensient Felinfach'!S11</f>
        <v>0</v>
      </c>
      <c r="T11" s="60">
        <f>'Volac Sensient Felinfach'!T11</f>
        <v>0</v>
      </c>
      <c r="U11" s="60">
        <f>'Volac Sensient Felinfach'!U11</f>
        <v>0</v>
      </c>
      <c r="V11" s="60">
        <f>'Volac Sensient Felinfach'!V11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'Volac Sensient Felinfach'!C12</f>
        <v>3</v>
      </c>
      <c r="D12" s="60">
        <f>'Volac Sensient Felinfach'!D12</f>
        <v>3</v>
      </c>
      <c r="E12" s="60">
        <f>'Volac Sensient Felinfach'!E12</f>
        <v>3</v>
      </c>
      <c r="F12" s="60">
        <f>'Volac Sensient Felinfach'!F12</f>
        <v>3</v>
      </c>
      <c r="G12" s="60">
        <f>'Volac Sensient Felinfach'!G12</f>
        <v>2</v>
      </c>
      <c r="H12" s="60">
        <f>'Volac Sensient Felinfach'!H12</f>
        <v>2</v>
      </c>
      <c r="I12" s="60">
        <f>'Volac Sensient Felinfach'!I12</f>
        <v>2</v>
      </c>
      <c r="J12" s="60">
        <f>'Volac Sensient Felinfach'!J12</f>
        <v>1</v>
      </c>
      <c r="K12" s="60">
        <f>'Volac Sensient Felinfach'!K12</f>
        <v>2</v>
      </c>
      <c r="L12" s="60">
        <f>'Volac Sensient Felinfach'!L12</f>
        <v>1</v>
      </c>
      <c r="M12" s="60">
        <f>'Volac Sensient Felinfach'!M12</f>
        <v>1</v>
      </c>
      <c r="N12" s="60">
        <f>'Volac Sensient Felinfach'!N12</f>
        <v>0</v>
      </c>
      <c r="O12" s="60">
        <f>'Volac Sensient Felinfach'!O12</f>
        <v>0</v>
      </c>
      <c r="P12" s="60">
        <f>'Volac Sensient Felinfach'!P12</f>
        <v>0</v>
      </c>
      <c r="Q12" s="60">
        <f>'Volac Sensient Felinfach'!Q12</f>
        <v>0</v>
      </c>
      <c r="R12" s="60">
        <f>'Volac Sensient Felinfach'!R12</f>
        <v>0</v>
      </c>
      <c r="S12" s="60">
        <f>'Volac Sensient Felinfach'!S12</f>
        <v>0</v>
      </c>
      <c r="T12" s="60">
        <f>'Volac Sensient Felinfach'!T12</f>
        <v>0</v>
      </c>
      <c r="U12" s="60">
        <f>'Volac Sensient Felinfach'!U12</f>
        <v>0</v>
      </c>
      <c r="V12" s="60">
        <f>'Volac Sensient Felinfach'!V12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'Volac Sensient Felinfach'!C13</f>
        <v>3</v>
      </c>
      <c r="D13" s="60">
        <f>'Volac Sensient Felinfach'!D13</f>
        <v>3</v>
      </c>
      <c r="E13" s="60">
        <f>'Volac Sensient Felinfach'!E13</f>
        <v>3</v>
      </c>
      <c r="F13" s="60">
        <f>'Volac Sensient Felinfach'!F13</f>
        <v>3</v>
      </c>
      <c r="G13" s="60">
        <f>'Volac Sensient Felinfach'!G13</f>
        <v>3</v>
      </c>
      <c r="H13" s="60">
        <f>'Volac Sensient Felinfach'!H13</f>
        <v>3</v>
      </c>
      <c r="I13" s="60">
        <f>'Volac Sensient Felinfach'!I13</f>
        <v>3</v>
      </c>
      <c r="J13" s="60">
        <f>'Volac Sensient Felinfach'!J13</f>
        <v>3</v>
      </c>
      <c r="K13" s="60">
        <f>'Volac Sensient Felinfach'!K13</f>
        <v>3</v>
      </c>
      <c r="L13" s="60">
        <f>'Volac Sensient Felinfach'!L13</f>
        <v>2</v>
      </c>
      <c r="M13" s="60">
        <f>'Volac Sensient Felinfach'!M13</f>
        <v>2</v>
      </c>
      <c r="N13" s="60">
        <f>'Volac Sensient Felinfach'!N13</f>
        <v>0</v>
      </c>
      <c r="O13" s="60">
        <f>'Volac Sensient Felinfach'!O13</f>
        <v>0</v>
      </c>
      <c r="P13" s="60">
        <f>'Volac Sensient Felinfach'!P13</f>
        <v>0</v>
      </c>
      <c r="Q13" s="60">
        <f>'Volac Sensient Felinfach'!Q13</f>
        <v>0</v>
      </c>
      <c r="R13" s="60">
        <f>'Volac Sensient Felinfach'!R13</f>
        <v>0</v>
      </c>
      <c r="S13" s="60">
        <f>'Volac Sensient Felinfach'!S13</f>
        <v>0</v>
      </c>
      <c r="T13" s="60">
        <f>'Volac Sensient Felinfach'!T13</f>
        <v>0</v>
      </c>
      <c r="U13" s="60">
        <f>'Volac Sensient Felinfach'!U13</f>
        <v>0</v>
      </c>
      <c r="V13" s="60">
        <f>'Volac Sensient Felinfach'!V13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'Volac Sensient Felinfach'!C14</f>
        <v>Spring wheat/barley</v>
      </c>
      <c r="D14" s="102" t="str">
        <f>'Volac Sensient Felinfach'!D14</f>
        <v xml:space="preserve">Grass Silage (25% DM) </v>
      </c>
      <c r="E14" s="102" t="str">
        <f>'Volac Sensient Felinfach'!E14</f>
        <v xml:space="preserve">Grass Silage (25% DM) </v>
      </c>
      <c r="F14" s="102" t="str">
        <f>'Volac Sensient Felinfach'!F14</f>
        <v xml:space="preserve">Grass Silage (25% DM) </v>
      </c>
      <c r="G14" s="102" t="str">
        <f>'Volac Sensient Felinfach'!G14</f>
        <v>Maize- Silage (30% DM)</v>
      </c>
      <c r="H14" s="102" t="str">
        <f>'Volac Sensient Felinfach'!H14</f>
        <v xml:space="preserve">Grass Silage (25% DM) </v>
      </c>
      <c r="I14" s="102" t="str">
        <f>'Volac Sensient Felinfach'!I14</f>
        <v xml:space="preserve">Grass Silage (25% DM) </v>
      </c>
      <c r="J14" s="102" t="str">
        <f>'Volac Sensient Felinfach'!J14</f>
        <v xml:space="preserve">Grass Silage (25% DM) </v>
      </c>
      <c r="K14" s="102" t="str">
        <f>'Volac Sensient Felinfach'!K14</f>
        <v xml:space="preserve">Grass Silage (25% DM) </v>
      </c>
      <c r="L14" s="102" t="str">
        <f>'Volac Sensient Felinfach'!L14</f>
        <v xml:space="preserve">Grass Silage (25% DM) </v>
      </c>
      <c r="M14" s="102" t="str">
        <f>'Volac Sensient Felinfach'!M14</f>
        <v>Maize- Silage (30% DM)</v>
      </c>
      <c r="N14" s="102">
        <f>'Volac Sensient Felinfach'!N14</f>
        <v>0</v>
      </c>
      <c r="O14" s="102">
        <f>'Volac Sensient Felinfach'!O14</f>
        <v>0</v>
      </c>
      <c r="P14" s="102">
        <f>'Volac Sensient Felinfach'!P14</f>
        <v>0</v>
      </c>
      <c r="Q14" s="102">
        <f>'Volac Sensient Felinfach'!Q14</f>
        <v>0</v>
      </c>
      <c r="R14" s="102">
        <f>'Volac Sensient Felinfach'!R14</f>
        <v>0</v>
      </c>
      <c r="S14" s="102">
        <f>'Volac Sensient Felinfach'!S14</f>
        <v>0</v>
      </c>
      <c r="T14" s="102">
        <f>'Volac Sensient Felinfach'!T14</f>
        <v>0</v>
      </c>
      <c r="U14" s="102">
        <f>'Volac Sensient Felinfach'!U14</f>
        <v>0</v>
      </c>
      <c r="V14" s="102">
        <f>'Volac Sensient Felinfach'!V14</f>
        <v>0</v>
      </c>
      <c r="AD14" s="30" t="s">
        <v>138</v>
      </c>
      <c r="AE14" s="30">
        <v>6</v>
      </c>
      <c r="AI14" s="53" t="s">
        <v>119</v>
      </c>
      <c r="AJ14" s="54">
        <v>0.8</v>
      </c>
      <c r="AK14" s="55">
        <v>1.7</v>
      </c>
      <c r="AL14" s="11">
        <v>12</v>
      </c>
      <c r="AM14" s="11">
        <v>6.7</v>
      </c>
      <c r="AN14" s="11" t="s">
        <v>135</v>
      </c>
    </row>
    <row r="15" spans="1:41" x14ac:dyDescent="0.2">
      <c r="A15" s="135" t="s">
        <v>9</v>
      </c>
      <c r="B15" s="135"/>
      <c r="C15" s="60">
        <f>'Volac Sensient Felinfach'!C15</f>
        <v>30</v>
      </c>
      <c r="D15" s="60">
        <f>'Volac Sensient Felinfach'!D15</f>
        <v>35</v>
      </c>
      <c r="E15" s="60">
        <f>'Volac Sensient Felinfach'!E15</f>
        <v>35</v>
      </c>
      <c r="F15" s="60">
        <f>'Volac Sensient Felinfach'!F15</f>
        <v>35</v>
      </c>
      <c r="G15" s="60">
        <f>'Volac Sensient Felinfach'!G15</f>
        <v>45</v>
      </c>
      <c r="H15" s="60">
        <f>'Volac Sensient Felinfach'!H15</f>
        <v>35</v>
      </c>
      <c r="I15" s="60">
        <f>'Volac Sensient Felinfach'!I15</f>
        <v>35</v>
      </c>
      <c r="J15" s="60">
        <f>'Volac Sensient Felinfach'!J15</f>
        <v>35</v>
      </c>
      <c r="K15" s="60">
        <f>'Volac Sensient Felinfach'!K15</f>
        <v>47</v>
      </c>
      <c r="L15" s="60">
        <f>'Volac Sensient Felinfach'!L15</f>
        <v>47</v>
      </c>
      <c r="M15" s="60">
        <f>'Volac Sensient Felinfach'!M15</f>
        <v>45</v>
      </c>
      <c r="N15" s="60">
        <f>'Volac Sensient Felinfach'!N15</f>
        <v>0</v>
      </c>
      <c r="O15" s="60">
        <f>'Volac Sensient Felinfach'!O15</f>
        <v>0</v>
      </c>
      <c r="P15" s="60">
        <f>'Volac Sensient Felinfach'!P15</f>
        <v>0</v>
      </c>
      <c r="Q15" s="60">
        <f>'Volac Sensient Felinfach'!Q15</f>
        <v>0</v>
      </c>
      <c r="R15" s="60">
        <f>'Volac Sensient Felinfach'!R15</f>
        <v>0</v>
      </c>
      <c r="S15" s="60">
        <f>'Volac Sensient Felinfach'!S15</f>
        <v>0</v>
      </c>
      <c r="T15" s="60">
        <f>'Volac Sensient Felinfach'!T15</f>
        <v>0</v>
      </c>
      <c r="U15" s="60">
        <f>'Volac Sensient Felinfach'!U15</f>
        <v>0</v>
      </c>
      <c r="V15" s="60">
        <f>'Volac Sensient Felinfach'!V15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'Volac Sensient Felinfach'!C16</f>
        <v>Medium/Clay</v>
      </c>
      <c r="D16" s="103" t="str">
        <f>'Volac Sensient Felinfach'!D16</f>
        <v>Medium/Clay</v>
      </c>
      <c r="E16" s="103" t="str">
        <f>'Volac Sensient Felinfach'!E16</f>
        <v>Medium/Clay</v>
      </c>
      <c r="F16" s="103" t="str">
        <f>'Volac Sensient Felinfach'!F16</f>
        <v>Medium/Clay</v>
      </c>
      <c r="G16" s="103" t="str">
        <f>'Volac Sensient Felinfach'!G16</f>
        <v>Medium/Clay</v>
      </c>
      <c r="H16" s="103" t="str">
        <f>'Volac Sensient Felinfach'!H16</f>
        <v>Medium/Clay</v>
      </c>
      <c r="I16" s="103" t="str">
        <f>'Volac Sensient Felinfach'!I16</f>
        <v>Medium/Clay</v>
      </c>
      <c r="J16" s="103" t="str">
        <f>'Volac Sensient Felinfach'!J16</f>
        <v>Medium/Clay</v>
      </c>
      <c r="K16" s="103" t="str">
        <f>'Volac Sensient Felinfach'!K16</f>
        <v>Medium/Clay</v>
      </c>
      <c r="L16" s="103" t="str">
        <f>'Volac Sensient Felinfach'!L16</f>
        <v>Medium/Clay</v>
      </c>
      <c r="M16" s="103" t="str">
        <f>'Volac Sensient Felinfach'!M16</f>
        <v>Medium/Clay</v>
      </c>
      <c r="N16" s="103">
        <f>'Volac Sensient Felinfach'!N16</f>
        <v>0</v>
      </c>
      <c r="O16" s="103">
        <f>'Volac Sensient Felinfach'!O16</f>
        <v>0</v>
      </c>
      <c r="P16" s="103">
        <f>'Volac Sensient Felinfach'!P16</f>
        <v>0</v>
      </c>
      <c r="Q16" s="103">
        <f>'Volac Sensient Felinfach'!Q16</f>
        <v>0</v>
      </c>
      <c r="R16" s="103">
        <f>'Volac Sensient Felinfach'!R16</f>
        <v>0</v>
      </c>
      <c r="S16" s="103">
        <f>'Volac Sensient Felinfach'!S16</f>
        <v>0</v>
      </c>
      <c r="T16" s="103">
        <f>'Volac Sensient Felinfach'!T16</f>
        <v>0</v>
      </c>
      <c r="U16" s="103">
        <f>'Volac Sensient Felinfach'!U16</f>
        <v>0</v>
      </c>
      <c r="V16" s="103">
        <f>'Volac Sensient Felinfach'!V16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255</v>
      </c>
      <c r="D17" s="28">
        <f t="shared" ref="D17:V17" si="0">(VLOOKUP(D$14,$AI2:$AK26,2,FALSE))*D$15</f>
        <v>59.5</v>
      </c>
      <c r="E17" s="28">
        <f t="shared" si="0"/>
        <v>59.5</v>
      </c>
      <c r="F17" s="28">
        <f t="shared" si="0"/>
        <v>59.5</v>
      </c>
      <c r="G17" s="28">
        <f t="shared" si="0"/>
        <v>62.999999999999993</v>
      </c>
      <c r="H17" s="28">
        <f t="shared" si="0"/>
        <v>59.5</v>
      </c>
      <c r="I17" s="28">
        <f t="shared" si="0"/>
        <v>59.5</v>
      </c>
      <c r="J17" s="28">
        <f t="shared" si="0"/>
        <v>59.5</v>
      </c>
      <c r="K17" s="28">
        <f t="shared" si="0"/>
        <v>79.899999999999991</v>
      </c>
      <c r="L17" s="28">
        <f t="shared" si="0"/>
        <v>79.899999999999991</v>
      </c>
      <c r="M17" s="28">
        <f t="shared" si="0"/>
        <v>62.999999999999993</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29.691360000000007</v>
      </c>
      <c r="D18" s="16">
        <f>$D32</f>
        <v>29.691360000000007</v>
      </c>
      <c r="E18" s="16">
        <f>$D33</f>
        <v>29.691360000000007</v>
      </c>
      <c r="F18" s="16">
        <f>$D34</f>
        <v>29.691360000000007</v>
      </c>
      <c r="G18" s="16">
        <f>$D35</f>
        <v>29.691360000000007</v>
      </c>
      <c r="H18" s="16">
        <f>$D36</f>
        <v>29.691360000000007</v>
      </c>
      <c r="I18" s="16">
        <f>$D37</f>
        <v>54.929016000000004</v>
      </c>
      <c r="J18" s="16">
        <f>$D38</f>
        <v>29.691360000000007</v>
      </c>
      <c r="K18" s="16">
        <f>$D39</f>
        <v>54.929016000000004</v>
      </c>
      <c r="L18" s="16">
        <f>$D40</f>
        <v>54.929016000000004</v>
      </c>
      <c r="M18" s="16">
        <f>$D41</f>
        <v>29.691360000000007</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-225.30864</v>
      </c>
      <c r="D19" s="16">
        <f t="shared" ref="D19:V19" si="1">D18-D17</f>
        <v>-29.808639999999993</v>
      </c>
      <c r="E19" s="16">
        <f t="shared" si="1"/>
        <v>-29.808639999999993</v>
      </c>
      <c r="F19" s="16">
        <f t="shared" si="1"/>
        <v>-29.808639999999993</v>
      </c>
      <c r="G19" s="16">
        <f t="shared" si="1"/>
        <v>-33.308639999999983</v>
      </c>
      <c r="H19" s="16">
        <f t="shared" si="1"/>
        <v>-29.808639999999993</v>
      </c>
      <c r="I19" s="16">
        <f t="shared" si="1"/>
        <v>-4.5709839999999957</v>
      </c>
      <c r="J19" s="16">
        <f t="shared" si="1"/>
        <v>-29.808639999999993</v>
      </c>
      <c r="K19" s="16">
        <f t="shared" si="1"/>
        <v>-24.970983999999987</v>
      </c>
      <c r="L19" s="16">
        <f t="shared" si="1"/>
        <v>-24.970983999999987</v>
      </c>
      <c r="M19" s="16">
        <f t="shared" si="1"/>
        <v>-33.308639999999983</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360</v>
      </c>
      <c r="D21" s="28">
        <f t="shared" ref="D21:V21" si="2">(VLOOKUP(D$14,$AI2:$AK26,3,FALSE))*D$15</f>
        <v>210</v>
      </c>
      <c r="E21" s="28">
        <f t="shared" si="2"/>
        <v>210</v>
      </c>
      <c r="F21" s="28">
        <f t="shared" si="2"/>
        <v>210</v>
      </c>
      <c r="G21" s="28">
        <f t="shared" si="2"/>
        <v>198.00000000000003</v>
      </c>
      <c r="H21" s="28">
        <f t="shared" si="2"/>
        <v>210</v>
      </c>
      <c r="I21" s="28">
        <f t="shared" si="2"/>
        <v>210</v>
      </c>
      <c r="J21" s="28">
        <f t="shared" si="2"/>
        <v>210</v>
      </c>
      <c r="K21" s="28">
        <f t="shared" si="2"/>
        <v>282</v>
      </c>
      <c r="L21" s="28">
        <f t="shared" si="2"/>
        <v>282</v>
      </c>
      <c r="M21" s="28">
        <f t="shared" si="2"/>
        <v>198.00000000000003</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1.0150920000000001</v>
      </c>
      <c r="D22" s="16">
        <f>$E32</f>
        <v>1.0150920000000001</v>
      </c>
      <c r="E22" s="16">
        <f>$E33</f>
        <v>1.0150920000000001</v>
      </c>
      <c r="F22" s="16">
        <f>$E34</f>
        <v>1.0150920000000001</v>
      </c>
      <c r="G22" s="16">
        <f>$E35</f>
        <v>1.0150920000000001</v>
      </c>
      <c r="H22" s="16">
        <f>$E36</f>
        <v>1.0150920000000001</v>
      </c>
      <c r="I22" s="16">
        <f>$E37</f>
        <v>1.8779202000000004</v>
      </c>
      <c r="J22" s="16">
        <f>$E38</f>
        <v>1.0150920000000001</v>
      </c>
      <c r="K22" s="16">
        <f>$E39</f>
        <v>1.8779202000000004</v>
      </c>
      <c r="L22" s="16">
        <f>$E40</f>
        <v>1.8779202000000004</v>
      </c>
      <c r="M22" s="16">
        <f>$E41</f>
        <v>1.0150920000000001</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-358.98490800000002</v>
      </c>
      <c r="D23" s="16">
        <f t="shared" ref="D23:V23" si="3">D22-D21</f>
        <v>-208.98490799999999</v>
      </c>
      <c r="E23" s="16">
        <f t="shared" si="3"/>
        <v>-208.98490799999999</v>
      </c>
      <c r="F23" s="16">
        <f t="shared" si="3"/>
        <v>-208.98490799999999</v>
      </c>
      <c r="G23" s="16">
        <f t="shared" si="3"/>
        <v>-196.98490800000002</v>
      </c>
      <c r="H23" s="16">
        <f t="shared" si="3"/>
        <v>-208.98490799999999</v>
      </c>
      <c r="I23" s="16">
        <f t="shared" si="3"/>
        <v>-208.12207979999999</v>
      </c>
      <c r="J23" s="16">
        <f t="shared" si="3"/>
        <v>-208.98490799999999</v>
      </c>
      <c r="K23" s="16">
        <f t="shared" si="3"/>
        <v>-280.12207979999999</v>
      </c>
      <c r="L23" s="16">
        <f t="shared" si="3"/>
        <v>-280.12207979999999</v>
      </c>
      <c r="M23" s="16">
        <f t="shared" si="3"/>
        <v>-196.98490800000002</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25">
      <c r="A28" s="108"/>
      <c r="B28" s="24">
        <v>5.4</v>
      </c>
      <c r="C28" s="15">
        <v>1.74</v>
      </c>
      <c r="D28" s="15">
        <v>0.24</v>
      </c>
      <c r="E28" s="15">
        <v>1.5599999999999999E-2</v>
      </c>
      <c r="F28" s="15">
        <v>241</v>
      </c>
      <c r="G28" s="15">
        <v>20.100000000000001</v>
      </c>
      <c r="H28" s="15">
        <v>77.5</v>
      </c>
      <c r="I28" s="15">
        <v>2.41</v>
      </c>
      <c r="J28" s="15">
        <v>0.36</v>
      </c>
      <c r="K28" s="23">
        <v>0.75</v>
      </c>
      <c r="L28" s="15">
        <v>5.0999999999999996</v>
      </c>
      <c r="M28" s="15">
        <v>4.3</v>
      </c>
      <c r="N28" s="15">
        <v>130000</v>
      </c>
      <c r="O28" s="15">
        <v>31100</v>
      </c>
      <c r="P28" s="15"/>
      <c r="Q28" s="15">
        <v>4350</v>
      </c>
      <c r="R28" s="15"/>
      <c r="S28" s="15">
        <v>69.099999999999994</v>
      </c>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Crug Farm 8295</v>
      </c>
      <c r="B31" s="15">
        <v>100</v>
      </c>
      <c r="C31" s="77">
        <f>IF(C$27="%w/w SAR",((C$28*10)*$B31),IF(C$27="%w/w DM",(((C$28*10)*($B$28/100))*$B31),IF(C$27="kg/t SAR",(C$28*$B31),IF(C$27="kg/t DM",((C$28*($B$28/100))*$B31),IF(C$27="mg/kg SAR",((C$28*0.001)*$B31),IF(C$27="mg/kg DM",(((C$28*0.001)*($B$28/100))*$B31),0))))))</f>
        <v>93.96</v>
      </c>
      <c r="D31" s="77">
        <f>(IF(D$27="%w/w SAR",((D$28*10)*$B31),IF(D$27="%w/w DM",(((D$28*10)*($B$28/100))*$B31),IF(D$27="kg/t SAR",(D$28*$B31),IF(D$27="kg/t DM",((D$28*($B$28/100))*$B31),IF(D$27="mg/kg SAR",((D$28*0.001)*$B31),IF(D$27="mg/kg DM",(((D$28*0.001)*($B$28/100))*$B31),"0")))))))*2.291</f>
        <v>29.691360000000007</v>
      </c>
      <c r="E31" s="77">
        <f>(IF(E$27="%w/w SAR",((E$28*10)*$B31),IF(E$27="%w/w DM",(((E$28*10)*($B$28/100))*$B31),IF(E$27="kg/t SAR",(E$28*$B31),IF(E$27="kg/t DM",((E$28*($B$28/100))*$B31),IF(E$27="mg/kg SAR",((E$28*0.001)*$B31),IF(E$27="mg/kg DM",(((E$28*0.001)*($B$28/100))*$B31),"0")))))))*1.205</f>
        <v>1.0150920000000001</v>
      </c>
      <c r="F31" s="77">
        <f>(IF(F$27="%w/w SAR",((F$28*10)*$B31),IF(F$27="%w/w DM",(((F$28*10)*($B$28/100))*$B31),IF(F$27="kg/t SAR",(F$28*$B31),IF(F$27="kg/t DM",((F$28*($B$28/100))*$B31),IF(F$27="mg/kg SAR",((F$28*0.001)*$B31),IF(F$27="mg/kg DM",(((F$28*0.001)*($B$28/100))*$B31),"0")))))))*1.658</f>
        <v>2.1577212000000001</v>
      </c>
      <c r="G31" s="77">
        <f t="shared" ref="G31:P46" si="5">IF(G$27="%w/w SAR",((G$28*10)*$B31),IF(G$27="%w/w DM",(((G$28*10)*($B$28/100))*$B31),IF(G$27="kg/t SAR",(G$28*$B31),IF(G$27="kg/t DM",((G$28*($B$28/100))*$B31),IF(G$27="mg/kg SAR",((G$28*0.001)*$B31),IF(G$27="mg/kg DM",(((G$28*0.001)*($B$28/100))*$B31),0))))))</f>
        <v>0.10854000000000003</v>
      </c>
      <c r="H31" s="77">
        <f t="shared" si="5"/>
        <v>0.41850000000000004</v>
      </c>
      <c r="I31" s="77">
        <f t="shared" si="5"/>
        <v>1.3014000000000003E-2</v>
      </c>
      <c r="J31" s="77">
        <f t="shared" si="5"/>
        <v>1.944E-3</v>
      </c>
      <c r="K31" s="77">
        <f t="shared" si="5"/>
        <v>4.0500000000000006E-3</v>
      </c>
      <c r="L31" s="77">
        <f t="shared" si="5"/>
        <v>2.7540000000000002E-2</v>
      </c>
      <c r="M31" s="77">
        <f t="shared" si="5"/>
        <v>2.3220000000000005E-2</v>
      </c>
      <c r="N31" s="77">
        <f t="shared" si="5"/>
        <v>702</v>
      </c>
      <c r="O31" s="77">
        <f t="shared" si="5"/>
        <v>167.94000000000003</v>
      </c>
      <c r="P31" s="77">
        <f t="shared" si="5"/>
        <v>0</v>
      </c>
      <c r="Q31" s="77">
        <f>(IF(Q$27="%w/w SAR",((Q$28*10)*$B31),IF(Q$27="%w/w DM",(((Q$28*10)*($B$28/100))*$B31),IF(Q$27="kg/t SAR",(Q$28*$B31),IF(Q$27="kg/t DM",((Q$28*($B$28/100))*$B31),IF(Q$27="mg/kg SAR",((Q$28*0.001)*$B31),IF(Q$27="mg/kg DM",(((Q$28*0.001)*($B$28/100))*$B31),0)))))))*2.5</f>
        <v>58.725000000000016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0.37314000000000003</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Crug Farm 1594</v>
      </c>
      <c r="B32" s="15">
        <v>100</v>
      </c>
      <c r="C32" s="77">
        <f t="shared" ref="C32:C50" si="6">IF(C$27="%w/w SAR",((C$28*10)*$B32),IF(C$27="%w/w DM",(((C$28*10)*($B$28/100))*$B32),IF(C$27="kg/t SAR",(C$28*$B32),IF(C$27="kg/t DM",((C$28*($B$28/100))*$B32),IF(C$27="mg/kg SAR",((C$28*0.001)*$B32),IF(C$27="mg/kg DM",(((C$28*0.001)*($B$28/100))*$B32),0))))))</f>
        <v>93.96</v>
      </c>
      <c r="D32" s="77">
        <f t="shared" ref="D32:D50" si="7">(IF(D$27="%w/w SAR",((D$28*10)*$B32),IF(D$27="%w/w DM",(((D$28*10)*($B$28/100))*$B32),IF(D$27="kg/t SAR",(D$28*$B32),IF(D$27="kg/t DM",((D$28*($B$28/100))*$B32),IF(D$27="mg/kg SAR",((D$28*0.001)*$B32),IF(D$27="mg/kg DM",(((D$28*0.001)*($B$28/100))*$B32),"0")))))))*2.291</f>
        <v>29.691360000000007</v>
      </c>
      <c r="E32" s="77">
        <f t="shared" ref="E32:E50" si="8">(IF(E$27="%w/w SAR",((E$28*10)*$B32),IF(E$27="%w/w DM",(((E$28*10)*($B$28/100))*$B32),IF(E$27="kg/t SAR",(E$28*$B32),IF(E$27="kg/t DM",((E$28*($B$28/100))*$B32),IF(E$27="mg/kg SAR",((E$28*0.001)*$B32),IF(E$27="mg/kg DM",(((E$28*0.001)*($B$28/100))*$B32),"0")))))))*1.205</f>
        <v>1.0150920000000001</v>
      </c>
      <c r="F32" s="77">
        <f t="shared" ref="F32:F50" si="9">(IF(F$27="%w/w SAR",((F$28*10)*$B32),IF(F$27="%w/w DM",(((F$28*10)*($B$28/100))*$B32),IF(F$27="kg/t SAR",(F$28*$B32),IF(F$27="kg/t DM",((F$28*($B$28/100))*$B32),IF(F$27="mg/kg SAR",((F$28*0.001)*$B32),IF(F$27="mg/kg DM",(((F$28*0.001)*($B$28/100))*$B32),"0")))))))*1.658</f>
        <v>2.1577212000000001</v>
      </c>
      <c r="G32" s="77">
        <f t="shared" si="5"/>
        <v>0.10854000000000003</v>
      </c>
      <c r="H32" s="77">
        <f t="shared" si="5"/>
        <v>0.41850000000000004</v>
      </c>
      <c r="I32" s="77">
        <f t="shared" si="5"/>
        <v>1.3014000000000003E-2</v>
      </c>
      <c r="J32" s="77">
        <f t="shared" si="5"/>
        <v>1.944E-3</v>
      </c>
      <c r="K32" s="77">
        <f t="shared" si="5"/>
        <v>4.0500000000000006E-3</v>
      </c>
      <c r="L32" s="77">
        <f t="shared" si="5"/>
        <v>2.7540000000000002E-2</v>
      </c>
      <c r="M32" s="77">
        <f t="shared" si="5"/>
        <v>2.3220000000000005E-2</v>
      </c>
      <c r="N32" s="77">
        <f t="shared" si="5"/>
        <v>702</v>
      </c>
      <c r="O32" s="77">
        <f t="shared" si="5"/>
        <v>167.94000000000003</v>
      </c>
      <c r="P32" s="77">
        <f t="shared" si="5"/>
        <v>0</v>
      </c>
      <c r="Q32" s="77">
        <f t="shared" ref="Q32:Q50" si="10">(IF(Q$27="%w/w SAR",((Q$28*10)*$B32),IF(Q$27="%w/w DM",(((Q$28*10)*($B$28/100))*$B32),IF(Q$27="kg/t SAR",(Q$28*$B32),IF(Q$27="kg/t DM",((Q$28*($B$28/100))*$B32),IF(Q$27="mg/kg SAR",((Q$28*0.001)*$B32),IF(Q$27="mg/kg DM",(((Q$28*0.001)*($B$28/100))*$B32),0)))))))*2.5</f>
        <v>58.725000000000016</v>
      </c>
      <c r="R32" s="77">
        <f t="shared" ref="R32:U50" si="11">IF(R$27="%w/w SAR",((R$28*10)*$B32),IF(R$27="%w/w DM",(((R$28*10)*($B$28/100))*$B32),IF(R$27="kg/t SAR",(R$28*$B32),IF(R$27="kg/t DM",((R$28*($B$28/100))*$B32),IF(R$27="mg/kg SAR",((R$28*0.001)*$B32),IF(R$27="mg/kg DM",(((R$28*0.001)*($B$28/100))*$B32),0))))))</f>
        <v>0</v>
      </c>
      <c r="S32" s="77">
        <f t="shared" si="11"/>
        <v>0.37314000000000003</v>
      </c>
      <c r="T32" s="77">
        <f t="shared" si="11"/>
        <v>0</v>
      </c>
      <c r="U32" s="77">
        <f t="shared" si="11"/>
        <v>0</v>
      </c>
      <c r="AB32" s="59"/>
      <c r="AC32" s="59"/>
      <c r="AD32" s="59"/>
      <c r="AE32" s="59"/>
      <c r="AF32" s="59"/>
      <c r="AG32" s="59"/>
      <c r="AH32" s="59"/>
      <c r="AI32" s="59"/>
    </row>
    <row r="33" spans="1:35" s="72" customFormat="1" x14ac:dyDescent="0.25">
      <c r="A33" s="13" t="str">
        <f>E8</f>
        <v>Crug Farm 2312</v>
      </c>
      <c r="B33" s="15">
        <v>100</v>
      </c>
      <c r="C33" s="77">
        <f t="shared" si="6"/>
        <v>93.96</v>
      </c>
      <c r="D33" s="77">
        <f t="shared" si="7"/>
        <v>29.691360000000007</v>
      </c>
      <c r="E33" s="77">
        <f t="shared" si="8"/>
        <v>1.0150920000000001</v>
      </c>
      <c r="F33" s="77">
        <f t="shared" si="9"/>
        <v>2.1577212000000001</v>
      </c>
      <c r="G33" s="77">
        <f t="shared" si="5"/>
        <v>0.10854000000000003</v>
      </c>
      <c r="H33" s="77">
        <f t="shared" si="5"/>
        <v>0.41850000000000004</v>
      </c>
      <c r="I33" s="77">
        <f t="shared" si="5"/>
        <v>1.3014000000000003E-2</v>
      </c>
      <c r="J33" s="77">
        <f t="shared" si="5"/>
        <v>1.944E-3</v>
      </c>
      <c r="K33" s="77">
        <f t="shared" si="5"/>
        <v>4.0500000000000006E-3</v>
      </c>
      <c r="L33" s="77">
        <f t="shared" si="5"/>
        <v>2.7540000000000002E-2</v>
      </c>
      <c r="M33" s="77">
        <f t="shared" si="5"/>
        <v>2.3220000000000005E-2</v>
      </c>
      <c r="N33" s="77">
        <f t="shared" si="5"/>
        <v>702</v>
      </c>
      <c r="O33" s="77">
        <f t="shared" si="5"/>
        <v>167.94000000000003</v>
      </c>
      <c r="P33" s="77">
        <f t="shared" si="5"/>
        <v>0</v>
      </c>
      <c r="Q33" s="77">
        <f t="shared" si="10"/>
        <v>58.725000000000016</v>
      </c>
      <c r="R33" s="77">
        <f t="shared" si="11"/>
        <v>0</v>
      </c>
      <c r="S33" s="77">
        <f t="shared" si="11"/>
        <v>0.37314000000000003</v>
      </c>
      <c r="T33" s="77">
        <f t="shared" si="11"/>
        <v>0</v>
      </c>
      <c r="U33" s="77">
        <f t="shared" si="11"/>
        <v>0</v>
      </c>
      <c r="AB33" s="59"/>
      <c r="AC33" s="59"/>
      <c r="AD33" s="59"/>
      <c r="AE33" s="59"/>
      <c r="AF33" s="59"/>
      <c r="AG33" s="59"/>
      <c r="AH33" s="59"/>
      <c r="AI33" s="59"/>
    </row>
    <row r="34" spans="1:35" s="72" customFormat="1" x14ac:dyDescent="0.25">
      <c r="A34" s="13" t="str">
        <f>F8</f>
        <v>Crug Farm 3498</v>
      </c>
      <c r="B34" s="15">
        <v>100</v>
      </c>
      <c r="C34" s="77">
        <f t="shared" si="6"/>
        <v>93.96</v>
      </c>
      <c r="D34" s="77">
        <f t="shared" si="7"/>
        <v>29.691360000000007</v>
      </c>
      <c r="E34" s="77">
        <f t="shared" si="8"/>
        <v>1.0150920000000001</v>
      </c>
      <c r="F34" s="77">
        <f t="shared" si="9"/>
        <v>2.1577212000000001</v>
      </c>
      <c r="G34" s="77">
        <f t="shared" si="5"/>
        <v>0.10854000000000003</v>
      </c>
      <c r="H34" s="77">
        <f t="shared" si="5"/>
        <v>0.41850000000000004</v>
      </c>
      <c r="I34" s="77">
        <f t="shared" si="5"/>
        <v>1.3014000000000003E-2</v>
      </c>
      <c r="J34" s="77">
        <f t="shared" si="5"/>
        <v>1.944E-3</v>
      </c>
      <c r="K34" s="77">
        <f t="shared" si="5"/>
        <v>4.0500000000000006E-3</v>
      </c>
      <c r="L34" s="77">
        <f t="shared" si="5"/>
        <v>2.7540000000000002E-2</v>
      </c>
      <c r="M34" s="77">
        <f t="shared" si="5"/>
        <v>2.3220000000000005E-2</v>
      </c>
      <c r="N34" s="77">
        <f t="shared" si="5"/>
        <v>702</v>
      </c>
      <c r="O34" s="77">
        <f t="shared" si="5"/>
        <v>167.94000000000003</v>
      </c>
      <c r="P34" s="77">
        <f t="shared" si="5"/>
        <v>0</v>
      </c>
      <c r="Q34" s="77">
        <f t="shared" si="10"/>
        <v>58.725000000000016</v>
      </c>
      <c r="R34" s="77">
        <f t="shared" si="11"/>
        <v>0</v>
      </c>
      <c r="S34" s="77">
        <f t="shared" si="11"/>
        <v>0.37314000000000003</v>
      </c>
      <c r="T34" s="77">
        <f t="shared" si="11"/>
        <v>0</v>
      </c>
      <c r="U34" s="77">
        <f t="shared" si="11"/>
        <v>0</v>
      </c>
      <c r="AB34" s="59"/>
      <c r="AC34" s="59"/>
      <c r="AD34" s="59"/>
      <c r="AE34" s="59"/>
      <c r="AF34" s="59"/>
      <c r="AG34" s="59"/>
      <c r="AH34" s="59"/>
      <c r="AI34" s="59"/>
    </row>
    <row r="35" spans="1:35" s="72" customFormat="1" x14ac:dyDescent="0.25">
      <c r="A35" s="13" t="str">
        <f>G8</f>
        <v>Crug Farm 4526</v>
      </c>
      <c r="B35" s="15">
        <v>100</v>
      </c>
      <c r="C35" s="77">
        <f t="shared" si="6"/>
        <v>93.96</v>
      </c>
      <c r="D35" s="77">
        <f t="shared" si="7"/>
        <v>29.691360000000007</v>
      </c>
      <c r="E35" s="77">
        <f t="shared" si="8"/>
        <v>1.0150920000000001</v>
      </c>
      <c r="F35" s="77">
        <f t="shared" si="9"/>
        <v>2.1577212000000001</v>
      </c>
      <c r="G35" s="77">
        <f t="shared" si="5"/>
        <v>0.10854000000000003</v>
      </c>
      <c r="H35" s="77">
        <f t="shared" si="5"/>
        <v>0.41850000000000004</v>
      </c>
      <c r="I35" s="77">
        <f t="shared" si="5"/>
        <v>1.3014000000000003E-2</v>
      </c>
      <c r="J35" s="77">
        <f t="shared" si="5"/>
        <v>1.944E-3</v>
      </c>
      <c r="K35" s="77">
        <f t="shared" si="5"/>
        <v>4.0500000000000006E-3</v>
      </c>
      <c r="L35" s="77">
        <f t="shared" si="5"/>
        <v>2.7540000000000002E-2</v>
      </c>
      <c r="M35" s="77">
        <f t="shared" si="5"/>
        <v>2.3220000000000005E-2</v>
      </c>
      <c r="N35" s="77">
        <f t="shared" si="5"/>
        <v>702</v>
      </c>
      <c r="O35" s="77">
        <f t="shared" si="5"/>
        <v>167.94000000000003</v>
      </c>
      <c r="P35" s="77">
        <f t="shared" si="5"/>
        <v>0</v>
      </c>
      <c r="Q35" s="77">
        <f t="shared" si="10"/>
        <v>58.725000000000016</v>
      </c>
      <c r="R35" s="77">
        <f t="shared" si="11"/>
        <v>0</v>
      </c>
      <c r="S35" s="77">
        <f t="shared" si="11"/>
        <v>0.37314000000000003</v>
      </c>
      <c r="T35" s="77">
        <f t="shared" si="11"/>
        <v>0</v>
      </c>
      <c r="U35" s="77">
        <f t="shared" si="11"/>
        <v>0</v>
      </c>
      <c r="AB35" s="59"/>
      <c r="AC35" s="59"/>
      <c r="AD35" s="59"/>
      <c r="AE35" s="59"/>
      <c r="AF35" s="59"/>
      <c r="AG35" s="59"/>
      <c r="AH35" s="59"/>
      <c r="AI35" s="59"/>
    </row>
    <row r="36" spans="1:35" s="72" customFormat="1" x14ac:dyDescent="0.25">
      <c r="A36" s="13" t="str">
        <f>H8</f>
        <v>Crug Farm 5412</v>
      </c>
      <c r="B36" s="15">
        <v>100</v>
      </c>
      <c r="C36" s="77">
        <f t="shared" si="6"/>
        <v>93.96</v>
      </c>
      <c r="D36" s="77">
        <f t="shared" si="7"/>
        <v>29.691360000000007</v>
      </c>
      <c r="E36" s="77">
        <f t="shared" si="8"/>
        <v>1.0150920000000001</v>
      </c>
      <c r="F36" s="77">
        <f t="shared" si="9"/>
        <v>2.1577212000000001</v>
      </c>
      <c r="G36" s="77">
        <f t="shared" si="5"/>
        <v>0.10854000000000003</v>
      </c>
      <c r="H36" s="77">
        <f t="shared" si="5"/>
        <v>0.41850000000000004</v>
      </c>
      <c r="I36" s="77">
        <f t="shared" si="5"/>
        <v>1.3014000000000003E-2</v>
      </c>
      <c r="J36" s="77">
        <f t="shared" si="5"/>
        <v>1.944E-3</v>
      </c>
      <c r="K36" s="77">
        <f t="shared" si="5"/>
        <v>4.0500000000000006E-3</v>
      </c>
      <c r="L36" s="77">
        <f t="shared" si="5"/>
        <v>2.7540000000000002E-2</v>
      </c>
      <c r="M36" s="77">
        <f t="shared" si="5"/>
        <v>2.3220000000000005E-2</v>
      </c>
      <c r="N36" s="77">
        <f t="shared" si="5"/>
        <v>702</v>
      </c>
      <c r="O36" s="77">
        <f t="shared" si="5"/>
        <v>167.94000000000003</v>
      </c>
      <c r="P36" s="77">
        <f t="shared" si="5"/>
        <v>0</v>
      </c>
      <c r="Q36" s="77">
        <f t="shared" si="10"/>
        <v>58.725000000000016</v>
      </c>
      <c r="R36" s="77">
        <f t="shared" si="11"/>
        <v>0</v>
      </c>
      <c r="S36" s="77">
        <f t="shared" si="11"/>
        <v>0.37314000000000003</v>
      </c>
      <c r="T36" s="77">
        <f t="shared" si="11"/>
        <v>0</v>
      </c>
      <c r="U36" s="77">
        <f t="shared" si="11"/>
        <v>0</v>
      </c>
      <c r="AB36" s="59"/>
      <c r="AC36" s="59"/>
      <c r="AD36" s="59"/>
      <c r="AE36" s="59"/>
      <c r="AF36" s="59"/>
      <c r="AG36" s="59"/>
      <c r="AH36" s="59"/>
      <c r="AI36" s="59"/>
    </row>
    <row r="37" spans="1:35" s="72" customFormat="1" x14ac:dyDescent="0.25">
      <c r="A37" s="13" t="str">
        <f>I8</f>
        <v>Crug Farm 5994</v>
      </c>
      <c r="B37" s="15">
        <v>185</v>
      </c>
      <c r="C37" s="77">
        <f t="shared" si="6"/>
        <v>173.82599999999999</v>
      </c>
      <c r="D37" s="77">
        <f t="shared" si="7"/>
        <v>54.929016000000004</v>
      </c>
      <c r="E37" s="77">
        <f t="shared" si="8"/>
        <v>1.8779202000000004</v>
      </c>
      <c r="F37" s="77">
        <f t="shared" si="9"/>
        <v>3.9917842200000004</v>
      </c>
      <c r="G37" s="77">
        <f t="shared" si="5"/>
        <v>0.20079900000000006</v>
      </c>
      <c r="H37" s="77">
        <f t="shared" si="5"/>
        <v>0.77422500000000005</v>
      </c>
      <c r="I37" s="77">
        <f t="shared" si="5"/>
        <v>2.4075900000000004E-2</v>
      </c>
      <c r="J37" s="77">
        <f t="shared" si="5"/>
        <v>3.5964E-3</v>
      </c>
      <c r="K37" s="77">
        <f t="shared" si="5"/>
        <v>7.4925000000000018E-3</v>
      </c>
      <c r="L37" s="77">
        <f t="shared" si="5"/>
        <v>5.0949000000000008E-2</v>
      </c>
      <c r="M37" s="77">
        <f t="shared" si="5"/>
        <v>4.2957000000000009E-2</v>
      </c>
      <c r="N37" s="77">
        <f t="shared" si="5"/>
        <v>1298.7</v>
      </c>
      <c r="O37" s="77">
        <f t="shared" si="5"/>
        <v>310.68900000000002</v>
      </c>
      <c r="P37" s="77">
        <f t="shared" si="5"/>
        <v>0</v>
      </c>
      <c r="Q37" s="77">
        <f t="shared" si="10"/>
        <v>108.64125000000003</v>
      </c>
      <c r="R37" s="77">
        <f t="shared" si="11"/>
        <v>0</v>
      </c>
      <c r="S37" s="77">
        <f t="shared" si="11"/>
        <v>0.69030900000000006</v>
      </c>
      <c r="T37" s="77">
        <f t="shared" si="11"/>
        <v>0</v>
      </c>
      <c r="U37" s="77">
        <f t="shared" si="11"/>
        <v>0</v>
      </c>
      <c r="AB37" s="59"/>
      <c r="AC37" s="59"/>
      <c r="AD37" s="59"/>
      <c r="AE37" s="59"/>
      <c r="AF37" s="59"/>
      <c r="AG37" s="59"/>
      <c r="AH37" s="59"/>
      <c r="AI37" s="59"/>
    </row>
    <row r="38" spans="1:35" s="72" customFormat="1" x14ac:dyDescent="0.25">
      <c r="A38" s="13" t="str">
        <f>J8</f>
        <v>Crug Farm 7025</v>
      </c>
      <c r="B38" s="15">
        <v>100</v>
      </c>
      <c r="C38" s="77">
        <f t="shared" si="6"/>
        <v>93.96</v>
      </c>
      <c r="D38" s="77">
        <f t="shared" si="7"/>
        <v>29.691360000000007</v>
      </c>
      <c r="E38" s="77">
        <f t="shared" si="8"/>
        <v>1.0150920000000001</v>
      </c>
      <c r="F38" s="77">
        <f t="shared" si="9"/>
        <v>2.1577212000000001</v>
      </c>
      <c r="G38" s="77">
        <f t="shared" si="5"/>
        <v>0.10854000000000003</v>
      </c>
      <c r="H38" s="77">
        <f t="shared" si="5"/>
        <v>0.41850000000000004</v>
      </c>
      <c r="I38" s="77">
        <f t="shared" si="5"/>
        <v>1.3014000000000003E-2</v>
      </c>
      <c r="J38" s="77">
        <f t="shared" si="5"/>
        <v>1.944E-3</v>
      </c>
      <c r="K38" s="77">
        <f t="shared" si="5"/>
        <v>4.0500000000000006E-3</v>
      </c>
      <c r="L38" s="77">
        <f t="shared" si="5"/>
        <v>2.7540000000000002E-2</v>
      </c>
      <c r="M38" s="77">
        <f t="shared" si="5"/>
        <v>2.3220000000000005E-2</v>
      </c>
      <c r="N38" s="77">
        <f t="shared" si="5"/>
        <v>702</v>
      </c>
      <c r="O38" s="77">
        <f t="shared" si="5"/>
        <v>167.94000000000003</v>
      </c>
      <c r="P38" s="77">
        <f t="shared" si="5"/>
        <v>0</v>
      </c>
      <c r="Q38" s="77">
        <f t="shared" si="10"/>
        <v>58.725000000000016</v>
      </c>
      <c r="R38" s="77">
        <f t="shared" si="11"/>
        <v>0</v>
      </c>
      <c r="S38" s="77">
        <f t="shared" si="11"/>
        <v>0.37314000000000003</v>
      </c>
      <c r="T38" s="77">
        <f t="shared" si="11"/>
        <v>0</v>
      </c>
      <c r="U38" s="77">
        <f t="shared" si="11"/>
        <v>0</v>
      </c>
      <c r="AB38" s="59"/>
      <c r="AC38" s="59"/>
      <c r="AD38" s="59"/>
      <c r="AE38" s="59"/>
      <c r="AF38" s="59"/>
      <c r="AG38" s="59"/>
      <c r="AH38" s="59"/>
      <c r="AI38" s="59"/>
    </row>
    <row r="39" spans="1:35" s="72" customFormat="1" x14ac:dyDescent="0.25">
      <c r="A39" s="13" t="str">
        <f>K8</f>
        <v>Hafod 2675</v>
      </c>
      <c r="B39" s="15">
        <v>185</v>
      </c>
      <c r="C39" s="77">
        <f t="shared" si="6"/>
        <v>173.82599999999999</v>
      </c>
      <c r="D39" s="77">
        <f t="shared" si="7"/>
        <v>54.929016000000004</v>
      </c>
      <c r="E39" s="77">
        <f t="shared" si="8"/>
        <v>1.8779202000000004</v>
      </c>
      <c r="F39" s="77">
        <f t="shared" si="9"/>
        <v>3.9917842200000004</v>
      </c>
      <c r="G39" s="77">
        <f t="shared" si="5"/>
        <v>0.20079900000000006</v>
      </c>
      <c r="H39" s="77">
        <f t="shared" si="5"/>
        <v>0.77422500000000005</v>
      </c>
      <c r="I39" s="77">
        <f t="shared" si="5"/>
        <v>2.4075900000000004E-2</v>
      </c>
      <c r="J39" s="77">
        <f t="shared" si="5"/>
        <v>3.5964E-3</v>
      </c>
      <c r="K39" s="77">
        <f t="shared" si="5"/>
        <v>7.4925000000000018E-3</v>
      </c>
      <c r="L39" s="77">
        <f t="shared" si="5"/>
        <v>5.0949000000000008E-2</v>
      </c>
      <c r="M39" s="77">
        <f t="shared" si="5"/>
        <v>4.2957000000000009E-2</v>
      </c>
      <c r="N39" s="77">
        <f t="shared" si="5"/>
        <v>1298.7</v>
      </c>
      <c r="O39" s="77">
        <f t="shared" si="5"/>
        <v>310.68900000000002</v>
      </c>
      <c r="P39" s="77">
        <f t="shared" si="5"/>
        <v>0</v>
      </c>
      <c r="Q39" s="77">
        <f t="shared" si="10"/>
        <v>108.64125000000003</v>
      </c>
      <c r="R39" s="77">
        <f t="shared" si="11"/>
        <v>0</v>
      </c>
      <c r="S39" s="77">
        <f t="shared" si="11"/>
        <v>0.69030900000000006</v>
      </c>
      <c r="T39" s="77">
        <f t="shared" si="11"/>
        <v>0</v>
      </c>
      <c r="U39" s="77">
        <f t="shared" si="11"/>
        <v>0</v>
      </c>
      <c r="AB39" s="59"/>
      <c r="AC39" s="59"/>
      <c r="AD39" s="59"/>
      <c r="AE39" s="59"/>
      <c r="AF39" s="59"/>
      <c r="AG39" s="59"/>
      <c r="AH39" s="59"/>
      <c r="AI39" s="59"/>
    </row>
    <row r="40" spans="1:35" s="72" customFormat="1" x14ac:dyDescent="0.25">
      <c r="A40" s="13" t="str">
        <f>L8</f>
        <v>CYY Heolgwyddil 1</v>
      </c>
      <c r="B40" s="15">
        <v>185</v>
      </c>
      <c r="C40" s="77">
        <f t="shared" si="6"/>
        <v>173.82599999999999</v>
      </c>
      <c r="D40" s="77">
        <f t="shared" si="7"/>
        <v>54.929016000000004</v>
      </c>
      <c r="E40" s="77">
        <f t="shared" si="8"/>
        <v>1.8779202000000004</v>
      </c>
      <c r="F40" s="77">
        <f t="shared" si="9"/>
        <v>3.9917842200000004</v>
      </c>
      <c r="G40" s="77">
        <f t="shared" si="5"/>
        <v>0.20079900000000006</v>
      </c>
      <c r="H40" s="77">
        <f t="shared" si="5"/>
        <v>0.77422500000000005</v>
      </c>
      <c r="I40" s="77">
        <f t="shared" si="5"/>
        <v>2.4075900000000004E-2</v>
      </c>
      <c r="J40" s="77">
        <f t="shared" si="5"/>
        <v>3.5964E-3</v>
      </c>
      <c r="K40" s="77">
        <f t="shared" si="5"/>
        <v>7.4925000000000018E-3</v>
      </c>
      <c r="L40" s="77">
        <f t="shared" si="5"/>
        <v>5.0949000000000008E-2</v>
      </c>
      <c r="M40" s="77">
        <f t="shared" si="5"/>
        <v>4.2957000000000009E-2</v>
      </c>
      <c r="N40" s="77">
        <f t="shared" si="5"/>
        <v>1298.7</v>
      </c>
      <c r="O40" s="77">
        <f t="shared" si="5"/>
        <v>310.68900000000002</v>
      </c>
      <c r="P40" s="77">
        <f t="shared" si="5"/>
        <v>0</v>
      </c>
      <c r="Q40" s="77">
        <f t="shared" si="10"/>
        <v>108.64125000000003</v>
      </c>
      <c r="R40" s="77">
        <f t="shared" si="11"/>
        <v>0</v>
      </c>
      <c r="S40" s="77">
        <f t="shared" si="11"/>
        <v>0.69030900000000006</v>
      </c>
      <c r="T40" s="77">
        <f t="shared" si="11"/>
        <v>0</v>
      </c>
      <c r="U40" s="77">
        <f t="shared" si="11"/>
        <v>0</v>
      </c>
      <c r="AB40" s="59"/>
      <c r="AC40" s="59"/>
      <c r="AD40" s="59"/>
      <c r="AE40" s="59"/>
      <c r="AF40" s="59"/>
      <c r="AG40" s="59"/>
      <c r="AH40" s="59"/>
      <c r="AI40" s="59"/>
    </row>
    <row r="41" spans="1:35" s="72" customFormat="1" x14ac:dyDescent="0.25">
      <c r="A41" s="13" t="str">
        <f>M8</f>
        <v>CYY Heolgwyddil 2</v>
      </c>
      <c r="B41" s="15">
        <v>100</v>
      </c>
      <c r="C41" s="77">
        <f t="shared" si="6"/>
        <v>93.96</v>
      </c>
      <c r="D41" s="77">
        <f t="shared" si="7"/>
        <v>29.691360000000007</v>
      </c>
      <c r="E41" s="77">
        <f t="shared" si="8"/>
        <v>1.0150920000000001</v>
      </c>
      <c r="F41" s="77">
        <f t="shared" si="9"/>
        <v>2.1577212000000001</v>
      </c>
      <c r="G41" s="77">
        <f t="shared" si="5"/>
        <v>0.10854000000000003</v>
      </c>
      <c r="H41" s="77">
        <f t="shared" si="5"/>
        <v>0.41850000000000004</v>
      </c>
      <c r="I41" s="77">
        <f t="shared" si="5"/>
        <v>1.3014000000000003E-2</v>
      </c>
      <c r="J41" s="77">
        <f t="shared" si="5"/>
        <v>1.944E-3</v>
      </c>
      <c r="K41" s="77">
        <f t="shared" si="5"/>
        <v>4.0500000000000006E-3</v>
      </c>
      <c r="L41" s="77">
        <f t="shared" si="5"/>
        <v>2.7540000000000002E-2</v>
      </c>
      <c r="M41" s="77">
        <f t="shared" si="5"/>
        <v>2.3220000000000005E-2</v>
      </c>
      <c r="N41" s="77">
        <f t="shared" si="5"/>
        <v>702</v>
      </c>
      <c r="O41" s="77">
        <f t="shared" si="5"/>
        <v>167.94000000000003</v>
      </c>
      <c r="P41" s="77">
        <f t="shared" si="5"/>
        <v>0</v>
      </c>
      <c r="Q41" s="77">
        <f t="shared" si="10"/>
        <v>58.725000000000016</v>
      </c>
      <c r="R41" s="77">
        <f t="shared" si="11"/>
        <v>0</v>
      </c>
      <c r="S41" s="77">
        <f t="shared" si="11"/>
        <v>0.37314000000000003</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Crug Farm 8295</v>
      </c>
      <c r="C57" s="8" t="str">
        <f t="shared" ref="C57:U57" si="13">D8</f>
        <v>Crug Farm 1594</v>
      </c>
      <c r="D57" s="8" t="str">
        <f t="shared" si="13"/>
        <v>Crug Farm 2312</v>
      </c>
      <c r="E57" s="8" t="str">
        <f t="shared" si="13"/>
        <v>Crug Farm 3498</v>
      </c>
      <c r="F57" s="8" t="str">
        <f t="shared" si="13"/>
        <v>Crug Farm 4526</v>
      </c>
      <c r="G57" s="8" t="str">
        <f t="shared" si="13"/>
        <v>Crug Farm 5412</v>
      </c>
      <c r="H57" s="8" t="str">
        <f t="shared" si="13"/>
        <v>Crug Farm 5994</v>
      </c>
      <c r="I57" s="8" t="str">
        <f t="shared" si="13"/>
        <v>Crug Farm 7025</v>
      </c>
      <c r="J57" s="8" t="str">
        <f t="shared" si="13"/>
        <v>Hafod 2675</v>
      </c>
      <c r="K57" s="8" t="str">
        <f t="shared" si="13"/>
        <v>CYY Heolgwyddil 1</v>
      </c>
      <c r="L57" s="8" t="str">
        <f t="shared" si="13"/>
        <v>CYY Heolgwyddil 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"&amp;(VLOOKUP(C14,Table24567[],6,FALSE))</f>
        <v>Medium/Clay I Arable</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Arable</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Arable</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x14ac:dyDescent="0.2">
      <c r="A59" s="111" t="s">
        <v>132</v>
      </c>
      <c r="B59" s="76">
        <f>VLOOKUP(C$14,Table24567[],5,FALSE)</f>
        <v>6.7</v>
      </c>
      <c r="C59" s="76">
        <f>VLOOKUP(D$14,Table24567[],5,FALSE)</f>
        <v>6.2</v>
      </c>
      <c r="D59" s="76">
        <f>VLOOKUP(E$14,Table24567[],5,FALSE)</f>
        <v>6.2</v>
      </c>
      <c r="E59" s="76">
        <f>VLOOKUP(F$14,Table24567[],5,FALSE)</f>
        <v>6.2</v>
      </c>
      <c r="F59" s="76">
        <f>VLOOKUP(G$14,Table24567[],5,FALSE)</f>
        <v>6.7</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6.7</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x14ac:dyDescent="0.2">
      <c r="A60" s="111" t="s">
        <v>4</v>
      </c>
      <c r="B60" s="76">
        <f>C10</f>
        <v>7</v>
      </c>
      <c r="C60" s="76">
        <f t="shared" ref="C60:U60" si="14">D10</f>
        <v>6.3</v>
      </c>
      <c r="D60" s="76">
        <f t="shared" si="14"/>
        <v>6.8</v>
      </c>
      <c r="E60" s="76">
        <f t="shared" si="14"/>
        <v>7</v>
      </c>
      <c r="F60" s="76">
        <f t="shared" si="14"/>
        <v>6.6</v>
      </c>
      <c r="G60" s="76">
        <f t="shared" si="14"/>
        <v>6.7</v>
      </c>
      <c r="H60" s="76">
        <f t="shared" si="14"/>
        <v>6.1</v>
      </c>
      <c r="I60" s="76">
        <f t="shared" si="14"/>
        <v>6.3</v>
      </c>
      <c r="J60" s="76">
        <f t="shared" si="14"/>
        <v>6</v>
      </c>
      <c r="K60" s="76">
        <f t="shared" si="14"/>
        <v>6.3</v>
      </c>
      <c r="L60" s="76">
        <f t="shared" si="14"/>
        <v>6.3</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6</v>
      </c>
      <c r="D61" s="76">
        <f t="shared" si="15"/>
        <v>6</v>
      </c>
      <c r="E61" s="76">
        <f t="shared" si="15"/>
        <v>6</v>
      </c>
      <c r="F61" s="76">
        <f t="shared" si="15"/>
        <v>8</v>
      </c>
      <c r="G61" s="76">
        <f t="shared" si="15"/>
        <v>6</v>
      </c>
      <c r="H61" s="76">
        <f t="shared" si="15"/>
        <v>6</v>
      </c>
      <c r="I61" s="76">
        <f t="shared" si="15"/>
        <v>6</v>
      </c>
      <c r="J61" s="76">
        <f t="shared" si="15"/>
        <v>6</v>
      </c>
      <c r="K61" s="76">
        <f t="shared" si="15"/>
        <v>6</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100</v>
      </c>
      <c r="C62" s="77">
        <f>B32</f>
        <v>100</v>
      </c>
      <c r="D62" s="77">
        <f>B33</f>
        <v>100</v>
      </c>
      <c r="E62" s="77">
        <f>B34</f>
        <v>100</v>
      </c>
      <c r="F62" s="77">
        <f>B35</f>
        <v>100</v>
      </c>
      <c r="G62" s="77">
        <f>B36</f>
        <v>100</v>
      </c>
      <c r="H62" s="77">
        <f>B37</f>
        <v>185</v>
      </c>
      <c r="I62" s="77">
        <f>B38</f>
        <v>100</v>
      </c>
      <c r="J62" s="77">
        <f>B39</f>
        <v>185</v>
      </c>
      <c r="K62" s="77">
        <f>B40</f>
        <v>185</v>
      </c>
      <c r="L62" s="77">
        <f>B41</f>
        <v>100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-2.3999999999999986</v>
      </c>
      <c r="C64" s="77">
        <f t="shared" ref="C64:U64" si="17">(C59-C60)*C61</f>
        <v>-0.59999999999999787</v>
      </c>
      <c r="D64" s="77">
        <f t="shared" si="17"/>
        <v>-3.5999999999999979</v>
      </c>
      <c r="E64" s="77">
        <f t="shared" si="17"/>
        <v>-4.7999999999999989</v>
      </c>
      <c r="F64" s="77">
        <f t="shared" si="17"/>
        <v>0.80000000000000426</v>
      </c>
      <c r="G64" s="77">
        <f t="shared" si="17"/>
        <v>-3</v>
      </c>
      <c r="H64" s="77">
        <f t="shared" si="17"/>
        <v>0.6000000000000032</v>
      </c>
      <c r="I64" s="77">
        <f t="shared" si="17"/>
        <v>-0.59999999999999787</v>
      </c>
      <c r="J64" s="77">
        <f t="shared" si="17"/>
        <v>1.2000000000000011</v>
      </c>
      <c r="K64" s="77">
        <f t="shared" si="17"/>
        <v>-0.59999999999999787</v>
      </c>
      <c r="L64" s="77">
        <f t="shared" si="17"/>
        <v>3.2000000000000028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2.3999999999999986</v>
      </c>
      <c r="C65" s="77">
        <f t="shared" ref="C65:U65" si="18">C63-C64</f>
        <v>0.59999999999999787</v>
      </c>
      <c r="D65" s="77">
        <f t="shared" si="18"/>
        <v>3.5999999999999979</v>
      </c>
      <c r="E65" s="77">
        <f t="shared" si="18"/>
        <v>4.7999999999999989</v>
      </c>
      <c r="F65" s="77">
        <f t="shared" si="18"/>
        <v>-0.80000000000000426</v>
      </c>
      <c r="G65" s="77">
        <f t="shared" si="18"/>
        <v>3</v>
      </c>
      <c r="H65" s="77">
        <f t="shared" si="18"/>
        <v>-0.6000000000000032</v>
      </c>
      <c r="I65" s="77">
        <f t="shared" si="18"/>
        <v>0.59999999999999787</v>
      </c>
      <c r="J65" s="77">
        <f t="shared" si="18"/>
        <v>-1.2000000000000011</v>
      </c>
      <c r="K65" s="77">
        <f t="shared" si="18"/>
        <v>0.59999999999999787</v>
      </c>
      <c r="L65" s="77">
        <f t="shared" si="18"/>
        <v>-3.2000000000000028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UNDER</v>
      </c>
      <c r="G66" s="78" t="str">
        <f t="shared" si="19"/>
        <v>OVER</v>
      </c>
      <c r="H66" s="78" t="str">
        <f t="shared" si="19"/>
        <v>UNDER</v>
      </c>
      <c r="I66" s="78" t="str">
        <f t="shared" si="19"/>
        <v>OVER</v>
      </c>
      <c r="J66" s="78" t="str">
        <f t="shared" si="19"/>
        <v>UNDER</v>
      </c>
      <c r="K66" s="78" t="str">
        <f t="shared" si="19"/>
        <v>OVER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'Volac Sensient Felinfach'!C1:D1</f>
        <v>PAN-024720</v>
      </c>
      <c r="D1" s="141"/>
      <c r="E1" s="93" t="s">
        <v>45</v>
      </c>
      <c r="F1" s="39">
        <f>'Volac Sensient Felinfach'!F1</f>
        <v>49.2</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'Volac Sensient Felinfach'!C2:D2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'Volac Sensient Felinfach'!C3:D3</f>
        <v>Mr Daniel James &amp; Mrs Carys James</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'Volac Sensient Felinfach'!C4:D4</f>
        <v>Hafod Farm, Ferwig, Cardigan, Ceredigion, SA43 1PU</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'Volac Sensient Felinfach'!C5:D5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'Volac Sensient Felinfach'!C8</f>
        <v>Crug Farm 8295</v>
      </c>
      <c r="D8" s="60" t="str">
        <f>'Volac Sensient Felinfach'!D8</f>
        <v>Crug Farm 1594</v>
      </c>
      <c r="E8" s="60" t="str">
        <f>'Volac Sensient Felinfach'!E8</f>
        <v>Crug Farm 2312</v>
      </c>
      <c r="F8" s="60" t="str">
        <f>'Volac Sensient Felinfach'!F8</f>
        <v>Crug Farm 3498</v>
      </c>
      <c r="G8" s="60" t="str">
        <f>'Volac Sensient Felinfach'!G8</f>
        <v>Crug Farm 4526</v>
      </c>
      <c r="H8" s="60" t="str">
        <f>'Volac Sensient Felinfach'!H8</f>
        <v>Crug Farm 5412</v>
      </c>
      <c r="I8" s="60" t="str">
        <f>'Volac Sensient Felinfach'!I8</f>
        <v>Crug Farm 5994</v>
      </c>
      <c r="J8" s="60" t="str">
        <f>'Volac Sensient Felinfach'!J8</f>
        <v>Crug Farm 7025</v>
      </c>
      <c r="K8" s="60" t="str">
        <f>'Volac Sensient Felinfach'!K8</f>
        <v>Hafod 2675</v>
      </c>
      <c r="L8" s="60" t="str">
        <f>'Volac Sensient Felinfach'!L8</f>
        <v>CYY Heolgwyddil 1</v>
      </c>
      <c r="M8" s="60" t="str">
        <f>'Volac Sensient Felinfach'!M8</f>
        <v>CYY Heolgwyddil 2</v>
      </c>
      <c r="N8" s="60">
        <f>'Volac Sensient Felinfach'!N8</f>
        <v>0</v>
      </c>
      <c r="O8" s="60">
        <f>'Volac Sensient Felinfach'!O8</f>
        <v>0</v>
      </c>
      <c r="P8" s="60">
        <f>'Volac Sensient Felinfach'!P8</f>
        <v>0</v>
      </c>
      <c r="Q8" s="60">
        <f>'Volac Sensient Felinfach'!Q8</f>
        <v>0</v>
      </c>
      <c r="R8" s="60">
        <f>'Volac Sensient Felinfach'!R8</f>
        <v>0</v>
      </c>
      <c r="S8" s="60">
        <f>'Volac Sensient Felinfach'!S8</f>
        <v>0</v>
      </c>
      <c r="T8" s="60">
        <f>'Volac Sensient Felinfach'!T8</f>
        <v>0</v>
      </c>
      <c r="U8" s="60">
        <f>'Volac Sensient Felinfach'!U8</f>
        <v>0</v>
      </c>
      <c r="V8" s="60">
        <f>'Volac Sensient Felinfach'!V8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f>'Volac Sensient Felinfach'!C9</f>
        <v>1</v>
      </c>
      <c r="D9" s="60" t="str">
        <f>'Volac Sensient Felinfach'!D9</f>
        <v>Low</v>
      </c>
      <c r="E9" s="60" t="str">
        <f>'Volac Sensient Felinfach'!E9</f>
        <v>Low</v>
      </c>
      <c r="F9" s="60" t="str">
        <f>'Volac Sensient Felinfach'!F9</f>
        <v>Low</v>
      </c>
      <c r="G9" s="60">
        <f>'Volac Sensient Felinfach'!G9</f>
        <v>1</v>
      </c>
      <c r="H9" s="60" t="str">
        <f>'Volac Sensient Felinfach'!H9</f>
        <v>Low</v>
      </c>
      <c r="I9" s="60" t="str">
        <f>'Volac Sensient Felinfach'!I9</f>
        <v>Moderate</v>
      </c>
      <c r="J9" s="60" t="str">
        <f>'Volac Sensient Felinfach'!J9</f>
        <v>Low</v>
      </c>
      <c r="K9" s="60" t="str">
        <f>'Volac Sensient Felinfach'!K9</f>
        <v>Moderate</v>
      </c>
      <c r="L9" s="60" t="str">
        <f>'Volac Sensient Felinfach'!L9</f>
        <v>Moderate</v>
      </c>
      <c r="M9" s="60">
        <f>'Volac Sensient Felinfach'!M9</f>
        <v>1</v>
      </c>
      <c r="N9" s="60">
        <f>'Volac Sensient Felinfach'!N9</f>
        <v>0</v>
      </c>
      <c r="O9" s="60">
        <f>'Volac Sensient Felinfach'!O9</f>
        <v>0</v>
      </c>
      <c r="P9" s="60">
        <f>'Volac Sensient Felinfach'!P9</f>
        <v>0</v>
      </c>
      <c r="Q9" s="60">
        <f>'Volac Sensient Felinfach'!Q9</f>
        <v>0</v>
      </c>
      <c r="R9" s="60">
        <f>'Volac Sensient Felinfach'!R9</f>
        <v>0</v>
      </c>
      <c r="S9" s="60">
        <f>'Volac Sensient Felinfach'!S9</f>
        <v>0</v>
      </c>
      <c r="T9" s="60">
        <f>'Volac Sensient Felinfach'!T9</f>
        <v>0</v>
      </c>
      <c r="U9" s="60">
        <f>'Volac Sensient Felinfach'!U9</f>
        <v>0</v>
      </c>
      <c r="V9" s="60">
        <f>'Volac Sensient Felinfach'!V9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'Volac Sensient Felinfach'!C10</f>
        <v>7</v>
      </c>
      <c r="D10" s="60">
        <f>'Volac Sensient Felinfach'!D10</f>
        <v>6.3</v>
      </c>
      <c r="E10" s="60">
        <f>'Volac Sensient Felinfach'!E10</f>
        <v>6.8</v>
      </c>
      <c r="F10" s="60">
        <f>'Volac Sensient Felinfach'!F10</f>
        <v>7</v>
      </c>
      <c r="G10" s="60">
        <f>'Volac Sensient Felinfach'!G10</f>
        <v>6.6</v>
      </c>
      <c r="H10" s="60">
        <f>'Volac Sensient Felinfach'!H10</f>
        <v>6.7</v>
      </c>
      <c r="I10" s="60">
        <f>'Volac Sensient Felinfach'!I10</f>
        <v>6.1</v>
      </c>
      <c r="J10" s="60">
        <f>'Volac Sensient Felinfach'!J10</f>
        <v>6.3</v>
      </c>
      <c r="K10" s="60">
        <f>'Volac Sensient Felinfach'!K10</f>
        <v>6</v>
      </c>
      <c r="L10" s="60">
        <f>'Volac Sensient Felinfach'!L10</f>
        <v>6.3</v>
      </c>
      <c r="M10" s="60">
        <f>'Volac Sensient Felinfach'!M10</f>
        <v>6.3</v>
      </c>
      <c r="N10" s="60">
        <f>'Volac Sensient Felinfach'!N10</f>
        <v>0</v>
      </c>
      <c r="O10" s="60">
        <f>'Volac Sensient Felinfach'!O10</f>
        <v>0</v>
      </c>
      <c r="P10" s="60">
        <f>'Volac Sensient Felinfach'!P10</f>
        <v>0</v>
      </c>
      <c r="Q10" s="60">
        <f>'Volac Sensient Felinfach'!Q10</f>
        <v>0</v>
      </c>
      <c r="R10" s="60">
        <f>'Volac Sensient Felinfach'!R10</f>
        <v>0</v>
      </c>
      <c r="S10" s="60">
        <f>'Volac Sensient Felinfach'!S10</f>
        <v>0</v>
      </c>
      <c r="T10" s="60">
        <f>'Volac Sensient Felinfach'!T10</f>
        <v>0</v>
      </c>
      <c r="U10" s="60">
        <f>'Volac Sensient Felinfach'!U10</f>
        <v>0</v>
      </c>
      <c r="V10" s="60">
        <f>'Volac Sensient Felinfach'!V10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'Volac Sensient Felinfach'!C11</f>
        <v>2</v>
      </c>
      <c r="D11" s="60">
        <f>'Volac Sensient Felinfach'!D11</f>
        <v>2</v>
      </c>
      <c r="E11" s="60">
        <f>'Volac Sensient Felinfach'!E11</f>
        <v>2</v>
      </c>
      <c r="F11" s="60">
        <f>'Volac Sensient Felinfach'!F11</f>
        <v>2</v>
      </c>
      <c r="G11" s="60">
        <f>'Volac Sensient Felinfach'!G11</f>
        <v>1</v>
      </c>
      <c r="H11" s="60">
        <f>'Volac Sensient Felinfach'!H11</f>
        <v>2</v>
      </c>
      <c r="I11" s="60">
        <f>'Volac Sensient Felinfach'!I11</f>
        <v>1</v>
      </c>
      <c r="J11" s="60">
        <f>'Volac Sensient Felinfach'!J11</f>
        <v>1</v>
      </c>
      <c r="K11" s="60">
        <f>'Volac Sensient Felinfach'!K11</f>
        <v>2</v>
      </c>
      <c r="L11" s="60">
        <f>'Volac Sensient Felinfach'!L11</f>
        <v>2</v>
      </c>
      <c r="M11" s="60">
        <f>'Volac Sensient Felinfach'!M11</f>
        <v>2</v>
      </c>
      <c r="N11" s="60">
        <f>'Volac Sensient Felinfach'!N11</f>
        <v>0</v>
      </c>
      <c r="O11" s="60">
        <f>'Volac Sensient Felinfach'!O11</f>
        <v>0</v>
      </c>
      <c r="P11" s="60">
        <f>'Volac Sensient Felinfach'!P11</f>
        <v>0</v>
      </c>
      <c r="Q11" s="60">
        <f>'Volac Sensient Felinfach'!Q11</f>
        <v>0</v>
      </c>
      <c r="R11" s="60">
        <f>'Volac Sensient Felinfach'!R11</f>
        <v>0</v>
      </c>
      <c r="S11" s="60">
        <f>'Volac Sensient Felinfach'!S11</f>
        <v>0</v>
      </c>
      <c r="T11" s="60">
        <f>'Volac Sensient Felinfach'!T11</f>
        <v>0</v>
      </c>
      <c r="U11" s="60">
        <f>'Volac Sensient Felinfach'!U11</f>
        <v>0</v>
      </c>
      <c r="V11" s="60">
        <f>'Volac Sensient Felinfach'!V11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'Volac Sensient Felinfach'!C12</f>
        <v>3</v>
      </c>
      <c r="D12" s="60">
        <f>'Volac Sensient Felinfach'!D12</f>
        <v>3</v>
      </c>
      <c r="E12" s="60">
        <f>'Volac Sensient Felinfach'!E12</f>
        <v>3</v>
      </c>
      <c r="F12" s="60">
        <f>'Volac Sensient Felinfach'!F12</f>
        <v>3</v>
      </c>
      <c r="G12" s="60">
        <f>'Volac Sensient Felinfach'!G12</f>
        <v>2</v>
      </c>
      <c r="H12" s="60">
        <f>'Volac Sensient Felinfach'!H12</f>
        <v>2</v>
      </c>
      <c r="I12" s="60">
        <f>'Volac Sensient Felinfach'!I12</f>
        <v>2</v>
      </c>
      <c r="J12" s="60">
        <f>'Volac Sensient Felinfach'!J12</f>
        <v>1</v>
      </c>
      <c r="K12" s="60">
        <f>'Volac Sensient Felinfach'!K12</f>
        <v>2</v>
      </c>
      <c r="L12" s="60">
        <f>'Volac Sensient Felinfach'!L12</f>
        <v>1</v>
      </c>
      <c r="M12" s="60">
        <f>'Volac Sensient Felinfach'!M12</f>
        <v>1</v>
      </c>
      <c r="N12" s="60">
        <f>'Volac Sensient Felinfach'!N12</f>
        <v>0</v>
      </c>
      <c r="O12" s="60">
        <f>'Volac Sensient Felinfach'!O12</f>
        <v>0</v>
      </c>
      <c r="P12" s="60">
        <f>'Volac Sensient Felinfach'!P12</f>
        <v>0</v>
      </c>
      <c r="Q12" s="60">
        <f>'Volac Sensient Felinfach'!Q12</f>
        <v>0</v>
      </c>
      <c r="R12" s="60">
        <f>'Volac Sensient Felinfach'!R12</f>
        <v>0</v>
      </c>
      <c r="S12" s="60">
        <f>'Volac Sensient Felinfach'!S12</f>
        <v>0</v>
      </c>
      <c r="T12" s="60">
        <f>'Volac Sensient Felinfach'!T12</f>
        <v>0</v>
      </c>
      <c r="U12" s="60">
        <f>'Volac Sensient Felinfach'!U12</f>
        <v>0</v>
      </c>
      <c r="V12" s="60">
        <f>'Volac Sensient Felinfach'!V12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'Volac Sensient Felinfach'!C13</f>
        <v>3</v>
      </c>
      <c r="D13" s="60">
        <f>'Volac Sensient Felinfach'!D13</f>
        <v>3</v>
      </c>
      <c r="E13" s="60">
        <f>'Volac Sensient Felinfach'!E13</f>
        <v>3</v>
      </c>
      <c r="F13" s="60">
        <f>'Volac Sensient Felinfach'!F13</f>
        <v>3</v>
      </c>
      <c r="G13" s="60">
        <f>'Volac Sensient Felinfach'!G13</f>
        <v>3</v>
      </c>
      <c r="H13" s="60">
        <f>'Volac Sensient Felinfach'!H13</f>
        <v>3</v>
      </c>
      <c r="I13" s="60">
        <f>'Volac Sensient Felinfach'!I13</f>
        <v>3</v>
      </c>
      <c r="J13" s="60">
        <f>'Volac Sensient Felinfach'!J13</f>
        <v>3</v>
      </c>
      <c r="K13" s="60">
        <f>'Volac Sensient Felinfach'!K13</f>
        <v>3</v>
      </c>
      <c r="L13" s="60">
        <f>'Volac Sensient Felinfach'!L13</f>
        <v>2</v>
      </c>
      <c r="M13" s="60">
        <f>'Volac Sensient Felinfach'!M13</f>
        <v>2</v>
      </c>
      <c r="N13" s="60">
        <f>'Volac Sensient Felinfach'!N13</f>
        <v>0</v>
      </c>
      <c r="O13" s="60">
        <f>'Volac Sensient Felinfach'!O13</f>
        <v>0</v>
      </c>
      <c r="P13" s="60">
        <f>'Volac Sensient Felinfach'!P13</f>
        <v>0</v>
      </c>
      <c r="Q13" s="60">
        <f>'Volac Sensient Felinfach'!Q13</f>
        <v>0</v>
      </c>
      <c r="R13" s="60">
        <f>'Volac Sensient Felinfach'!R13</f>
        <v>0</v>
      </c>
      <c r="S13" s="60">
        <f>'Volac Sensient Felinfach'!S13</f>
        <v>0</v>
      </c>
      <c r="T13" s="60">
        <f>'Volac Sensient Felinfach'!T13</f>
        <v>0</v>
      </c>
      <c r="U13" s="60">
        <f>'Volac Sensient Felinfach'!U13</f>
        <v>0</v>
      </c>
      <c r="V13" s="60">
        <f>'Volac Sensient Felinfach'!V13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'Volac Sensient Felinfach'!C14</f>
        <v>Spring wheat/barley</v>
      </c>
      <c r="D14" s="102" t="str">
        <f>'Volac Sensient Felinfach'!D14</f>
        <v xml:space="preserve">Grass Silage (25% DM) </v>
      </c>
      <c r="E14" s="102" t="str">
        <f>'Volac Sensient Felinfach'!E14</f>
        <v xml:space="preserve">Grass Silage (25% DM) </v>
      </c>
      <c r="F14" s="102" t="str">
        <f>'Volac Sensient Felinfach'!F14</f>
        <v xml:space="preserve">Grass Silage (25% DM) </v>
      </c>
      <c r="G14" s="102" t="str">
        <f>'Volac Sensient Felinfach'!G14</f>
        <v>Maize- Silage (30% DM)</v>
      </c>
      <c r="H14" s="102" t="str">
        <f>'Volac Sensient Felinfach'!H14</f>
        <v xml:space="preserve">Grass Silage (25% DM) </v>
      </c>
      <c r="I14" s="102" t="str">
        <f>'Volac Sensient Felinfach'!I14</f>
        <v xml:space="preserve">Grass Silage (25% DM) </v>
      </c>
      <c r="J14" s="102" t="str">
        <f>'Volac Sensient Felinfach'!J14</f>
        <v xml:space="preserve">Grass Silage (25% DM) </v>
      </c>
      <c r="K14" s="102" t="str">
        <f>'Volac Sensient Felinfach'!K14</f>
        <v xml:space="preserve">Grass Silage (25% DM) </v>
      </c>
      <c r="L14" s="102" t="str">
        <f>'Volac Sensient Felinfach'!L14</f>
        <v xml:space="preserve">Grass Silage (25% DM) </v>
      </c>
      <c r="M14" s="102" t="str">
        <f>'Volac Sensient Felinfach'!M14</f>
        <v>Maize- Silage (30% DM)</v>
      </c>
      <c r="N14" s="102">
        <f>'Volac Sensient Felinfach'!N14</f>
        <v>0</v>
      </c>
      <c r="O14" s="102">
        <f>'Volac Sensient Felinfach'!O14</f>
        <v>0</v>
      </c>
      <c r="P14" s="102">
        <f>'Volac Sensient Felinfach'!P14</f>
        <v>0</v>
      </c>
      <c r="Q14" s="102">
        <f>'Volac Sensient Felinfach'!Q14</f>
        <v>0</v>
      </c>
      <c r="R14" s="102">
        <f>'Volac Sensient Felinfach'!R14</f>
        <v>0</v>
      </c>
      <c r="S14" s="102">
        <f>'Volac Sensient Felinfach'!S14</f>
        <v>0</v>
      </c>
      <c r="T14" s="102">
        <f>'Volac Sensient Felinfach'!T14</f>
        <v>0</v>
      </c>
      <c r="U14" s="102">
        <f>'Volac Sensient Felinfach'!U14</f>
        <v>0</v>
      </c>
      <c r="V14" s="102">
        <f>'Volac Sensient Felinfach'!V14</f>
        <v>0</v>
      </c>
      <c r="AD14" s="30" t="s">
        <v>138</v>
      </c>
      <c r="AE14" s="30">
        <v>6</v>
      </c>
      <c r="AI14" s="53" t="s">
        <v>119</v>
      </c>
      <c r="AJ14" s="54">
        <v>0.8</v>
      </c>
      <c r="AK14" s="55">
        <v>1.7</v>
      </c>
      <c r="AL14" s="11">
        <v>12</v>
      </c>
      <c r="AM14" s="11">
        <v>6.7</v>
      </c>
      <c r="AN14" s="11" t="s">
        <v>135</v>
      </c>
    </row>
    <row r="15" spans="1:41" x14ac:dyDescent="0.2">
      <c r="A15" s="135" t="s">
        <v>9</v>
      </c>
      <c r="B15" s="135"/>
      <c r="C15" s="60">
        <f>'Volac Sensient Felinfach'!C15</f>
        <v>30</v>
      </c>
      <c r="D15" s="60">
        <f>'Volac Sensient Felinfach'!D15</f>
        <v>35</v>
      </c>
      <c r="E15" s="60">
        <f>'Volac Sensient Felinfach'!E15</f>
        <v>35</v>
      </c>
      <c r="F15" s="60">
        <f>'Volac Sensient Felinfach'!F15</f>
        <v>35</v>
      </c>
      <c r="G15" s="60">
        <f>'Volac Sensient Felinfach'!G15</f>
        <v>45</v>
      </c>
      <c r="H15" s="60">
        <f>'Volac Sensient Felinfach'!H15</f>
        <v>35</v>
      </c>
      <c r="I15" s="60">
        <f>'Volac Sensient Felinfach'!I15</f>
        <v>35</v>
      </c>
      <c r="J15" s="60">
        <f>'Volac Sensient Felinfach'!J15</f>
        <v>35</v>
      </c>
      <c r="K15" s="60">
        <f>'Volac Sensient Felinfach'!K15</f>
        <v>47</v>
      </c>
      <c r="L15" s="60">
        <f>'Volac Sensient Felinfach'!L15</f>
        <v>47</v>
      </c>
      <c r="M15" s="60">
        <f>'Volac Sensient Felinfach'!M15</f>
        <v>45</v>
      </c>
      <c r="N15" s="60">
        <f>'Volac Sensient Felinfach'!N15</f>
        <v>0</v>
      </c>
      <c r="O15" s="60">
        <f>'Volac Sensient Felinfach'!O15</f>
        <v>0</v>
      </c>
      <c r="P15" s="60">
        <f>'Volac Sensient Felinfach'!P15</f>
        <v>0</v>
      </c>
      <c r="Q15" s="60">
        <f>'Volac Sensient Felinfach'!Q15</f>
        <v>0</v>
      </c>
      <c r="R15" s="60">
        <f>'Volac Sensient Felinfach'!R15</f>
        <v>0</v>
      </c>
      <c r="S15" s="60">
        <f>'Volac Sensient Felinfach'!S15</f>
        <v>0</v>
      </c>
      <c r="T15" s="60">
        <f>'Volac Sensient Felinfach'!T15</f>
        <v>0</v>
      </c>
      <c r="U15" s="60">
        <f>'Volac Sensient Felinfach'!U15</f>
        <v>0</v>
      </c>
      <c r="V15" s="60">
        <f>'Volac Sensient Felinfach'!V15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'Volac Sensient Felinfach'!C16</f>
        <v>Medium/Clay</v>
      </c>
      <c r="D16" s="103" t="str">
        <f>'Volac Sensient Felinfach'!D16</f>
        <v>Medium/Clay</v>
      </c>
      <c r="E16" s="103" t="str">
        <f>'Volac Sensient Felinfach'!E16</f>
        <v>Medium/Clay</v>
      </c>
      <c r="F16" s="103" t="str">
        <f>'Volac Sensient Felinfach'!F16</f>
        <v>Medium/Clay</v>
      </c>
      <c r="G16" s="103" t="str">
        <f>'Volac Sensient Felinfach'!G16</f>
        <v>Medium/Clay</v>
      </c>
      <c r="H16" s="103" t="str">
        <f>'Volac Sensient Felinfach'!H16</f>
        <v>Medium/Clay</v>
      </c>
      <c r="I16" s="103" t="str">
        <f>'Volac Sensient Felinfach'!I16</f>
        <v>Medium/Clay</v>
      </c>
      <c r="J16" s="103" t="str">
        <f>'Volac Sensient Felinfach'!J16</f>
        <v>Medium/Clay</v>
      </c>
      <c r="K16" s="103" t="str">
        <f>'Volac Sensient Felinfach'!K16</f>
        <v>Medium/Clay</v>
      </c>
      <c r="L16" s="103" t="str">
        <f>'Volac Sensient Felinfach'!L16</f>
        <v>Medium/Clay</v>
      </c>
      <c r="M16" s="103" t="str">
        <f>'Volac Sensient Felinfach'!M16</f>
        <v>Medium/Clay</v>
      </c>
      <c r="N16" s="103">
        <f>'Volac Sensient Felinfach'!N16</f>
        <v>0</v>
      </c>
      <c r="O16" s="103">
        <f>'Volac Sensient Felinfach'!O16</f>
        <v>0</v>
      </c>
      <c r="P16" s="103">
        <f>'Volac Sensient Felinfach'!P16</f>
        <v>0</v>
      </c>
      <c r="Q16" s="103">
        <f>'Volac Sensient Felinfach'!Q16</f>
        <v>0</v>
      </c>
      <c r="R16" s="103">
        <f>'Volac Sensient Felinfach'!R16</f>
        <v>0</v>
      </c>
      <c r="S16" s="103">
        <f>'Volac Sensient Felinfach'!S16</f>
        <v>0</v>
      </c>
      <c r="T16" s="103">
        <f>'Volac Sensient Felinfach'!T16</f>
        <v>0</v>
      </c>
      <c r="U16" s="103">
        <f>'Volac Sensient Felinfach'!U16</f>
        <v>0</v>
      </c>
      <c r="V16" s="103">
        <f>'Volac Sensient Felinfach'!V16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255</v>
      </c>
      <c r="D17" s="28">
        <f t="shared" ref="D17:V17" si="0">(VLOOKUP(D$14,$AI2:$AK26,2,FALSE))*D$15</f>
        <v>59.5</v>
      </c>
      <c r="E17" s="28">
        <f t="shared" si="0"/>
        <v>59.5</v>
      </c>
      <c r="F17" s="28">
        <f t="shared" si="0"/>
        <v>59.5</v>
      </c>
      <c r="G17" s="28">
        <f t="shared" si="0"/>
        <v>62.999999999999993</v>
      </c>
      <c r="H17" s="28">
        <f t="shared" si="0"/>
        <v>59.5</v>
      </c>
      <c r="I17" s="28">
        <f t="shared" si="0"/>
        <v>59.5</v>
      </c>
      <c r="J17" s="28">
        <f t="shared" si="0"/>
        <v>59.5</v>
      </c>
      <c r="K17" s="28">
        <f t="shared" si="0"/>
        <v>79.899999999999991</v>
      </c>
      <c r="L17" s="28">
        <f t="shared" si="0"/>
        <v>79.899999999999991</v>
      </c>
      <c r="M17" s="28">
        <f t="shared" si="0"/>
        <v>62.999999999999993</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-255</v>
      </c>
      <c r="D19" s="16">
        <f t="shared" ref="D19:V19" si="1">D18-D17</f>
        <v>-59.5</v>
      </c>
      <c r="E19" s="16">
        <f t="shared" si="1"/>
        <v>-59.5</v>
      </c>
      <c r="F19" s="16">
        <f t="shared" si="1"/>
        <v>-59.5</v>
      </c>
      <c r="G19" s="16">
        <f t="shared" si="1"/>
        <v>-62.999999999999993</v>
      </c>
      <c r="H19" s="16">
        <f t="shared" si="1"/>
        <v>-59.5</v>
      </c>
      <c r="I19" s="16">
        <f t="shared" si="1"/>
        <v>-59.5</v>
      </c>
      <c r="J19" s="16">
        <f t="shared" si="1"/>
        <v>-59.5</v>
      </c>
      <c r="K19" s="16">
        <f t="shared" si="1"/>
        <v>-79.899999999999991</v>
      </c>
      <c r="L19" s="16">
        <f t="shared" si="1"/>
        <v>-79.899999999999991</v>
      </c>
      <c r="M19" s="16">
        <f t="shared" si="1"/>
        <v>-62.999999999999993</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360</v>
      </c>
      <c r="D21" s="28">
        <f t="shared" ref="D21:V21" si="2">(VLOOKUP(D$14,$AI2:$AK26,3,FALSE))*D$15</f>
        <v>210</v>
      </c>
      <c r="E21" s="28">
        <f t="shared" si="2"/>
        <v>210</v>
      </c>
      <c r="F21" s="28">
        <f t="shared" si="2"/>
        <v>210</v>
      </c>
      <c r="G21" s="28">
        <f t="shared" si="2"/>
        <v>198.00000000000003</v>
      </c>
      <c r="H21" s="28">
        <f t="shared" si="2"/>
        <v>210</v>
      </c>
      <c r="I21" s="28">
        <f t="shared" si="2"/>
        <v>210</v>
      </c>
      <c r="J21" s="28">
        <f t="shared" si="2"/>
        <v>210</v>
      </c>
      <c r="K21" s="28">
        <f t="shared" si="2"/>
        <v>282</v>
      </c>
      <c r="L21" s="28">
        <f t="shared" si="2"/>
        <v>282</v>
      </c>
      <c r="M21" s="28">
        <f t="shared" si="2"/>
        <v>198.00000000000003</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-360</v>
      </c>
      <c r="D23" s="16">
        <f t="shared" ref="D23:V23" si="3">D22-D21</f>
        <v>-210</v>
      </c>
      <c r="E23" s="16">
        <f t="shared" si="3"/>
        <v>-210</v>
      </c>
      <c r="F23" s="16">
        <f t="shared" si="3"/>
        <v>-210</v>
      </c>
      <c r="G23" s="16">
        <f t="shared" si="3"/>
        <v>-198.00000000000003</v>
      </c>
      <c r="H23" s="16">
        <f t="shared" si="3"/>
        <v>-210</v>
      </c>
      <c r="I23" s="16">
        <f t="shared" si="3"/>
        <v>-210</v>
      </c>
      <c r="J23" s="16">
        <f t="shared" si="3"/>
        <v>-210</v>
      </c>
      <c r="K23" s="16">
        <f t="shared" si="3"/>
        <v>-282</v>
      </c>
      <c r="L23" s="16">
        <f t="shared" si="3"/>
        <v>-282</v>
      </c>
      <c r="M23" s="16">
        <f t="shared" si="3"/>
        <v>-198.00000000000003</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Crug Farm 8295</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Crug Farm 1594</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Crug Farm 2312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Crug Farm 3498</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Crug Farm 4526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Crug Farm 5412</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Crug Farm 5994</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Crug Farm 7025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Hafod 2675</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CYY Heolgwyddil 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t="str">
        <f>M8</f>
        <v>CYY Heolgwyddil 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Crug Farm 8295</v>
      </c>
      <c r="C57" s="8" t="str">
        <f t="shared" ref="C57:U57" si="13">D8</f>
        <v>Crug Farm 1594</v>
      </c>
      <c r="D57" s="8" t="str">
        <f t="shared" si="13"/>
        <v>Crug Farm 2312</v>
      </c>
      <c r="E57" s="8" t="str">
        <f t="shared" si="13"/>
        <v>Crug Farm 3498</v>
      </c>
      <c r="F57" s="8" t="str">
        <f t="shared" si="13"/>
        <v>Crug Farm 4526</v>
      </c>
      <c r="G57" s="8" t="str">
        <f t="shared" si="13"/>
        <v>Crug Farm 5412</v>
      </c>
      <c r="H57" s="8" t="str">
        <f t="shared" si="13"/>
        <v>Crug Farm 5994</v>
      </c>
      <c r="I57" s="8" t="str">
        <f t="shared" si="13"/>
        <v>Crug Farm 7025</v>
      </c>
      <c r="J57" s="8" t="str">
        <f t="shared" si="13"/>
        <v>Hafod 2675</v>
      </c>
      <c r="K57" s="8" t="str">
        <f t="shared" si="13"/>
        <v>CYY Heolgwyddil 1</v>
      </c>
      <c r="L57" s="8" t="str">
        <f t="shared" si="13"/>
        <v>CYY Heolgwyddil 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"&amp;(VLOOKUP(C14,Table2456[],6,FALSE))</f>
        <v>Medium/Clay I Arable</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Arable</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Arable</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x14ac:dyDescent="0.2">
      <c r="A59" s="111" t="s">
        <v>132</v>
      </c>
      <c r="B59" s="76">
        <f>VLOOKUP(C$14,Table2456[],5,FALSE)</f>
        <v>6.7</v>
      </c>
      <c r="C59" s="76">
        <f>VLOOKUP(D$14,Table2456[],5,FALSE)</f>
        <v>6.2</v>
      </c>
      <c r="D59" s="76">
        <f>VLOOKUP(E$14,Table2456[],5,FALSE)</f>
        <v>6.2</v>
      </c>
      <c r="E59" s="76">
        <f>VLOOKUP(F$14,Table2456[],5,FALSE)</f>
        <v>6.2</v>
      </c>
      <c r="F59" s="76">
        <f>VLOOKUP(G$14,Table2456[],5,FALSE)</f>
        <v>6.7</v>
      </c>
      <c r="G59" s="76">
        <f>VLOOKUP(H$14,Table2456[],5,FALSE)</f>
        <v>6.2</v>
      </c>
      <c r="H59" s="76">
        <f>VLOOKUP(I$14,Table2456[],5,FALSE)</f>
        <v>6.2</v>
      </c>
      <c r="I59" s="76">
        <f>VLOOKUP(J$14,Table2456[],5,FALSE)</f>
        <v>6.2</v>
      </c>
      <c r="J59" s="76">
        <f>VLOOKUP(K$14,Table2456[],5,FALSE)</f>
        <v>6.2</v>
      </c>
      <c r="K59" s="76">
        <f>VLOOKUP(L$14,Table2456[],5,FALSE)</f>
        <v>6.2</v>
      </c>
      <c r="L59" s="76">
        <f>VLOOKUP(M$14,Table2456[],5,FALSE)</f>
        <v>6.7</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x14ac:dyDescent="0.2">
      <c r="A60" s="111" t="s">
        <v>4</v>
      </c>
      <c r="B60" s="76">
        <f>C10</f>
        <v>7</v>
      </c>
      <c r="C60" s="76">
        <f t="shared" ref="C60:U60" si="14">D10</f>
        <v>6.3</v>
      </c>
      <c r="D60" s="76">
        <f t="shared" si="14"/>
        <v>6.8</v>
      </c>
      <c r="E60" s="76">
        <f t="shared" si="14"/>
        <v>7</v>
      </c>
      <c r="F60" s="76">
        <f t="shared" si="14"/>
        <v>6.6</v>
      </c>
      <c r="G60" s="76">
        <f t="shared" si="14"/>
        <v>6.7</v>
      </c>
      <c r="H60" s="76">
        <f t="shared" si="14"/>
        <v>6.1</v>
      </c>
      <c r="I60" s="76">
        <f t="shared" si="14"/>
        <v>6.3</v>
      </c>
      <c r="J60" s="76">
        <f t="shared" si="14"/>
        <v>6</v>
      </c>
      <c r="K60" s="76">
        <f t="shared" si="14"/>
        <v>6.3</v>
      </c>
      <c r="L60" s="76">
        <f t="shared" si="14"/>
        <v>6.3</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6</v>
      </c>
      <c r="D61" s="76">
        <f t="shared" si="15"/>
        <v>6</v>
      </c>
      <c r="E61" s="76">
        <f t="shared" si="15"/>
        <v>6</v>
      </c>
      <c r="F61" s="76">
        <f t="shared" si="15"/>
        <v>8</v>
      </c>
      <c r="G61" s="76">
        <f t="shared" si="15"/>
        <v>6</v>
      </c>
      <c r="H61" s="76">
        <f t="shared" si="15"/>
        <v>6</v>
      </c>
      <c r="I61" s="76">
        <f t="shared" si="15"/>
        <v>6</v>
      </c>
      <c r="J61" s="76">
        <f t="shared" si="15"/>
        <v>6</v>
      </c>
      <c r="K61" s="76">
        <f t="shared" si="15"/>
        <v>6</v>
      </c>
      <c r="L61" s="76">
        <f t="shared" si="15"/>
        <v>8</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-2.3999999999999986</v>
      </c>
      <c r="C64" s="77">
        <f t="shared" ref="C64:U64" si="17">(C59-C60)*C61</f>
        <v>-0.59999999999999787</v>
      </c>
      <c r="D64" s="77">
        <f t="shared" si="17"/>
        <v>-3.5999999999999979</v>
      </c>
      <c r="E64" s="77">
        <f t="shared" si="17"/>
        <v>-4.7999999999999989</v>
      </c>
      <c r="F64" s="77">
        <f t="shared" si="17"/>
        <v>0.80000000000000426</v>
      </c>
      <c r="G64" s="77">
        <f t="shared" si="17"/>
        <v>-3</v>
      </c>
      <c r="H64" s="77">
        <f t="shared" si="17"/>
        <v>0.6000000000000032</v>
      </c>
      <c r="I64" s="77">
        <f t="shared" si="17"/>
        <v>-0.59999999999999787</v>
      </c>
      <c r="J64" s="77">
        <f t="shared" si="17"/>
        <v>1.2000000000000011</v>
      </c>
      <c r="K64" s="77">
        <f t="shared" si="17"/>
        <v>-0.59999999999999787</v>
      </c>
      <c r="L64" s="77">
        <f t="shared" si="17"/>
        <v>3.2000000000000028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2.3999999999999986</v>
      </c>
      <c r="C65" s="77">
        <f t="shared" ref="C65:U65" si="18">C63-C64</f>
        <v>0.59999999999999787</v>
      </c>
      <c r="D65" s="77">
        <f t="shared" si="18"/>
        <v>3.5999999999999979</v>
      </c>
      <c r="E65" s="77">
        <f t="shared" si="18"/>
        <v>4.7999999999999989</v>
      </c>
      <c r="F65" s="77">
        <f t="shared" si="18"/>
        <v>-0.80000000000000426</v>
      </c>
      <c r="G65" s="77">
        <f t="shared" si="18"/>
        <v>3</v>
      </c>
      <c r="H65" s="77">
        <f t="shared" si="18"/>
        <v>-0.6000000000000032</v>
      </c>
      <c r="I65" s="77">
        <f t="shared" si="18"/>
        <v>0.59999999999999787</v>
      </c>
      <c r="J65" s="77">
        <f t="shared" si="18"/>
        <v>-1.2000000000000011</v>
      </c>
      <c r="K65" s="77">
        <f t="shared" si="18"/>
        <v>0.59999999999999787</v>
      </c>
      <c r="L65" s="77">
        <f t="shared" si="18"/>
        <v>-3.2000000000000028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UNDER</v>
      </c>
      <c r="G66" s="78" t="str">
        <f t="shared" si="19"/>
        <v>OVER</v>
      </c>
      <c r="H66" s="78" t="str">
        <f t="shared" si="19"/>
        <v>UNDER</v>
      </c>
      <c r="I66" s="78" t="str">
        <f t="shared" si="19"/>
        <v>OVER</v>
      </c>
      <c r="J66" s="78" t="str">
        <f t="shared" si="19"/>
        <v>UNDER</v>
      </c>
      <c r="K66" s="78" t="str">
        <f t="shared" si="19"/>
        <v>OVER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4" t="s">
        <v>84</v>
      </c>
      <c r="B1" s="38" t="str">
        <f>'Volac Sensient Felinfach'!B29</f>
        <v>Application Rate</v>
      </c>
      <c r="C1" s="38" t="str">
        <f>'Volac Sensient Felinfach'!C29</f>
        <v>Nitrogen Addition</v>
      </c>
      <c r="D1" s="38" t="str">
        <f>'Volac Sensient Felinfach'!D29</f>
        <v>Phosphate Addition</v>
      </c>
      <c r="E1" s="38" t="str">
        <f>'Volac Sensient Felinfach'!E29</f>
        <v>Potash  Addition</v>
      </c>
      <c r="F1" s="38" t="str">
        <f>'Volac Sensient Felinfach'!F29</f>
        <v>Mg Oxide Addition</v>
      </c>
      <c r="G1" s="38" t="str">
        <f>'Volac Sensient Felinfach'!G29</f>
        <v>Copper Addition</v>
      </c>
      <c r="H1" s="38" t="str">
        <f>'Volac Sensient Felinfach'!H29</f>
        <v>Zinc Addition</v>
      </c>
      <c r="I1" s="38" t="str">
        <f>'Volac Sensient Felinfach'!I29</f>
        <v>Lead Addition</v>
      </c>
      <c r="J1" s="38" t="str">
        <f>'Volac Sensient Felinfach'!J29</f>
        <v>Cadmium Addition</v>
      </c>
      <c r="K1" s="38" t="str">
        <f>'Volac Sensient Felinfach'!K29</f>
        <v>Mercury Addition</v>
      </c>
      <c r="L1" s="38" t="str">
        <f>'Volac Sensient Felinfach'!L29</f>
        <v>Nickel Addition</v>
      </c>
      <c r="M1" s="38" t="str">
        <f>'Volac Sensient Felinfach'!M29</f>
        <v>Chromium Addition</v>
      </c>
      <c r="N1" s="38" t="str">
        <f>'Volac Sensient Felinfach'!N29</f>
        <v>Aluminium Addition</v>
      </c>
      <c r="O1" s="38" t="str">
        <f>'Volac Sensient Felinfach'!O29</f>
        <v>Iron Addition</v>
      </c>
      <c r="P1" s="38" t="str">
        <f>'Volac Sensient Felinfach'!P29</f>
        <v xml:space="preserve">Sodium Addition                 </v>
      </c>
      <c r="Q1" s="38" t="str">
        <f>'Volac Sensient Felinfach'!Q29</f>
        <v>SO3  Addition                             kg/ha</v>
      </c>
      <c r="R1" s="38" t="str">
        <f>'Volac Sensient Felinfach'!R29</f>
        <v xml:space="preserve">Selenium Addition </v>
      </c>
      <c r="S1" s="38" t="str">
        <f>'Volac Sensient Felinfach'!S29</f>
        <v xml:space="preserve">Arsenic  Addition  </v>
      </c>
      <c r="T1" s="38" t="str">
        <f>'Volac Sensient Felinfach'!T29</f>
        <v xml:space="preserve">Molybdenum Addition  </v>
      </c>
      <c r="U1" s="38" t="str">
        <f>'Volac Sensient Felinfach'!U29</f>
        <v xml:space="preserve">Fluoride Addition </v>
      </c>
    </row>
    <row r="2" spans="1:21" ht="25.5" x14ac:dyDescent="0.2">
      <c r="A2" s="144"/>
      <c r="B2" s="38" t="str">
        <f>'Volac Sensient Felinfach'!B30</f>
        <v>tonnes/ha</v>
      </c>
      <c r="C2" s="38" t="str">
        <f>'Volac Sensient Felinfach'!C30</f>
        <v>kg/ha</v>
      </c>
      <c r="D2" s="38" t="str">
        <f>'Volac Sensient Felinfach'!D30</f>
        <v>P2O5 
kg/ha</v>
      </c>
      <c r="E2" s="38" t="str">
        <f>'Volac Sensient Felinfach'!E30</f>
        <v>K2O 
kg/ha</v>
      </c>
      <c r="F2" s="38" t="str">
        <f>'Volac Sensient Felinfach'!F30</f>
        <v>MgO 
kg/ha</v>
      </c>
      <c r="G2" s="38" t="str">
        <f>'Volac Sensient Felinfach'!G30</f>
        <v>kg/ha</v>
      </c>
      <c r="H2" s="38" t="str">
        <f>'Volac Sensient Felinfach'!H30</f>
        <v>kg/ha</v>
      </c>
      <c r="I2" s="38" t="str">
        <f>'Volac Sensient Felinfach'!I30</f>
        <v>kg/ha</v>
      </c>
      <c r="J2" s="38" t="str">
        <f>'Volac Sensient Felinfach'!J30</f>
        <v>kg/ha</v>
      </c>
      <c r="K2" s="38" t="str">
        <f>'Volac Sensient Felinfach'!K30</f>
        <v>kg/ha</v>
      </c>
      <c r="L2" s="38" t="str">
        <f>'Volac Sensient Felinfach'!L30</f>
        <v>kg/ha</v>
      </c>
      <c r="M2" s="38" t="str">
        <f>'Volac Sensient Felinfach'!M30</f>
        <v>kg/ha</v>
      </c>
      <c r="N2" s="38" t="str">
        <f>'Volac Sensient Felinfach'!N30</f>
        <v>kg/ha</v>
      </c>
      <c r="O2" s="38" t="str">
        <f>'Volac Sensient Felinfach'!O30</f>
        <v>kg/ha</v>
      </c>
      <c r="P2" s="38" t="str">
        <f>'Volac Sensient Felinfach'!P30</f>
        <v>kg/ha</v>
      </c>
      <c r="Q2" s="38" t="str">
        <f>'Volac Sensient Felinfach'!Q30</f>
        <v>kg/ha</v>
      </c>
      <c r="R2" s="38" t="str">
        <f>'Volac Sensient Felinfach'!R30</f>
        <v>kg/ha</v>
      </c>
      <c r="S2" s="38" t="str">
        <f>'Volac Sensient Felinfach'!S30</f>
        <v>kg/ha</v>
      </c>
      <c r="T2" s="38" t="str">
        <f>'Volac Sensient Felinfach'!T30</f>
        <v>kg/ha</v>
      </c>
      <c r="U2" s="38" t="str">
        <f>'Volac Sensient Felinfach'!U30</f>
        <v>kg/ha</v>
      </c>
    </row>
    <row r="3" spans="1:21" x14ac:dyDescent="0.2">
      <c r="A3" s="36">
        <v>1</v>
      </c>
      <c r="B3" s="33">
        <f>'Volac Sensient Felinfach'!B31</f>
        <v>27</v>
      </c>
      <c r="C3" s="33">
        <f>'Volac Sensient Felinfach'!C31</f>
        <v>29.700000000000003</v>
      </c>
      <c r="D3" s="33">
        <f>'Volac Sensient Felinfach'!D31</f>
        <v>54.186731999999999</v>
      </c>
      <c r="E3" s="33">
        <f>'Volac Sensient Felinfach'!E31</f>
        <v>15.714405000000001</v>
      </c>
      <c r="F3" s="33">
        <f>'Volac Sensient Felinfach'!F31</f>
        <v>2.6053812000000001</v>
      </c>
      <c r="G3" s="33">
        <f>'Volac Sensient Felinfach'!G31</f>
        <v>5.4000000000000003E-3</v>
      </c>
      <c r="H3" s="33">
        <f>'Volac Sensient Felinfach'!H31</f>
        <v>5.9940000000000007E-2</v>
      </c>
      <c r="I3" s="33">
        <f>'Volac Sensient Felinfach'!I31</f>
        <v>1.35E-2</v>
      </c>
      <c r="J3" s="33">
        <f>'Volac Sensient Felinfach'!J31</f>
        <v>2.7000000000000001E-3</v>
      </c>
      <c r="K3" s="33">
        <f>'Volac Sensient Felinfach'!K31</f>
        <v>1.3500000000000001E-3</v>
      </c>
      <c r="L3" s="33">
        <f>'Volac Sensient Felinfach'!L31</f>
        <v>5.4000000000000003E-3</v>
      </c>
      <c r="M3" s="33">
        <f>'Volac Sensient Felinfach'!M31</f>
        <v>6.4800000000000005E-3</v>
      </c>
      <c r="N3" s="33">
        <f>'Volac Sensient Felinfach'!N31</f>
        <v>0</v>
      </c>
      <c r="O3" s="33">
        <f>'Volac Sensient Felinfach'!O31</f>
        <v>0</v>
      </c>
      <c r="P3" s="33">
        <f>'Volac Sensient Felinfach'!P31</f>
        <v>6.9390000000000001</v>
      </c>
      <c r="Q3" s="33">
        <f>'Volac Sensient Felinfach'!Q31</f>
        <v>7.3574999999999999</v>
      </c>
      <c r="R3" s="33">
        <f>'Volac Sensient Felinfach'!R31</f>
        <v>0</v>
      </c>
      <c r="S3" s="33">
        <f>'Volac Sensient Felinfach'!S31</f>
        <v>0</v>
      </c>
      <c r="T3" s="33">
        <f>'Volac Sensient Felinfach'!T31</f>
        <v>0</v>
      </c>
      <c r="U3" s="33">
        <f>'Volac Sensient Felinfach'!U31</f>
        <v>0</v>
      </c>
    </row>
    <row r="4" spans="1:21" x14ac:dyDescent="0.2">
      <c r="A4" s="36">
        <v>2</v>
      </c>
      <c r="B4" s="33">
        <f>'First Milk –Haverfordwest'!B31</f>
        <v>100</v>
      </c>
      <c r="C4" s="33">
        <f>'First Milk –Haverfordwest'!C31</f>
        <v>10</v>
      </c>
      <c r="D4" s="33">
        <f>'First Milk –Haverfordwest'!D31</f>
        <v>3.5739599999999996</v>
      </c>
      <c r="E4" s="33">
        <f>'First Milk –Haverfordwest'!E31</f>
        <v>12.6525</v>
      </c>
      <c r="F4" s="33">
        <f>'First Milk –Haverfordwest'!F31</f>
        <v>1.6579999999999999</v>
      </c>
      <c r="G4" s="33">
        <f>'First Milk –Haverfordwest'!G31</f>
        <v>0.02</v>
      </c>
      <c r="H4" s="33">
        <f>'First Milk –Haverfordwest'!H31</f>
        <v>0.2</v>
      </c>
      <c r="I4" s="33">
        <f>'First Milk –Haverfordwest'!I31</f>
        <v>0.05</v>
      </c>
      <c r="J4" s="33">
        <f>'First Milk –Haverfordwest'!J31</f>
        <v>1E-3</v>
      </c>
      <c r="K4" s="33">
        <f>'First Milk –Haverfordwest'!K31</f>
        <v>5.0000000000000001E-3</v>
      </c>
      <c r="L4" s="33">
        <f>'First Milk –Haverfordwest'!L31</f>
        <v>2E-3</v>
      </c>
      <c r="M4" s="33">
        <f>'First Milk –Haverfordwest'!M31</f>
        <v>0.02</v>
      </c>
      <c r="N4" s="33">
        <f>'First Milk –Haverfordwest'!N31</f>
        <v>0</v>
      </c>
      <c r="O4" s="33">
        <f>'First Milk –Haverfordwest'!O31</f>
        <v>0</v>
      </c>
      <c r="P4" s="33">
        <f>'First Milk –Haverfordwest'!P31</f>
        <v>68.400000000000006</v>
      </c>
      <c r="Q4" s="33">
        <f>'First Milk –Haverfordwest'!Q31</f>
        <v>7.1499999999999995</v>
      </c>
      <c r="R4" s="33">
        <f>'First Milk –Haverfordwest'!R31</f>
        <v>0</v>
      </c>
      <c r="S4" s="33">
        <f>'First Milk –Haverfordwest'!S31</f>
        <v>0</v>
      </c>
      <c r="T4" s="33">
        <f>'First Milk –Haverfordwest'!T31</f>
        <v>0</v>
      </c>
      <c r="U4" s="33">
        <f>'First Milk –Haverfordwest'!U31</f>
        <v>0</v>
      </c>
    </row>
    <row r="5" spans="1:21" x14ac:dyDescent="0.2">
      <c r="A5" s="36">
        <v>3</v>
      </c>
      <c r="B5" s="33">
        <f>'DCWW Bolton Hill WTW'!B31</f>
        <v>55</v>
      </c>
      <c r="C5" s="33">
        <f>'DCWW Bolton Hill WTW'!C31</f>
        <v>101.22200000000001</v>
      </c>
      <c r="D5" s="33">
        <f>'DCWW Bolton Hill WTW'!D31</f>
        <v>54.398878599999989</v>
      </c>
      <c r="E5" s="33">
        <f>'DCWW Bolton Hill WTW'!E31</f>
        <v>7.9909092999999993</v>
      </c>
      <c r="F5" s="33">
        <f>'DCWW Bolton Hill WTW'!F31</f>
        <v>25.4091816</v>
      </c>
      <c r="G5" s="33">
        <f>'DCWW Bolton Hill WTW'!G31</f>
        <v>0.50421799999999994</v>
      </c>
      <c r="H5" s="33">
        <f>'DCWW Bolton Hill WTW'!H31</f>
        <v>1.3811599999999997</v>
      </c>
      <c r="I5" s="33">
        <f>'DCWW Bolton Hill WTW'!I31</f>
        <v>9.3654000000000001E-2</v>
      </c>
      <c r="J5" s="33">
        <f>'DCWW Bolton Hill WTW'!J31</f>
        <v>5.2030000000000002E-3</v>
      </c>
      <c r="K5" s="33">
        <f>'DCWW Bolton Hill WTW'!K31</f>
        <v>5.2030000000000002E-3</v>
      </c>
      <c r="L5" s="33">
        <f>'DCWW Bolton Hill WTW'!L31</f>
        <v>0.30650399999999994</v>
      </c>
      <c r="M5" s="33">
        <f>'DCWW Bolton Hill WTW'!M31</f>
        <v>0.19960600000000001</v>
      </c>
      <c r="N5" s="33">
        <f>'DCWW Bolton Hill WTW'!N31</f>
        <v>1201.4199999999998</v>
      </c>
      <c r="O5" s="33">
        <f>'DCWW Bolton Hill WTW'!O31</f>
        <v>254.47400000000002</v>
      </c>
      <c r="P5" s="33">
        <f>'DCWW Bolton Hill WTW'!P31</f>
        <v>0</v>
      </c>
      <c r="Q5" s="33">
        <f>'DCWW Bolton Hill WTW'!Q31</f>
        <v>131.25749999999999</v>
      </c>
      <c r="R5" s="33">
        <f>'DCWW Bolton Hill WTW'!R31</f>
        <v>0</v>
      </c>
      <c r="S5" s="33">
        <f>'DCWW Bolton Hill WTW'!S31</f>
        <v>0.17973999999999998</v>
      </c>
      <c r="T5" s="33">
        <f>'DCWW Bolton Hill WTW'!T31</f>
        <v>0</v>
      </c>
      <c r="U5" s="33">
        <f>'DCWW Bolton Hill WTW'!U31</f>
        <v>0</v>
      </c>
    </row>
    <row r="6" spans="1:21" x14ac:dyDescent="0.2">
      <c r="A6" s="36">
        <v>4</v>
      </c>
      <c r="B6" s="33">
        <f>'DCWW Bontgoch WTW'!B31</f>
        <v>13</v>
      </c>
      <c r="C6" s="33">
        <f>'DCWW Bontgoch WTW'!C31</f>
        <v>40.376700000000007</v>
      </c>
      <c r="D6" s="33">
        <f>'DCWW Bontgoch WTW'!D31</f>
        <v>52.055620889999993</v>
      </c>
      <c r="E6" s="33">
        <f>'DCWW Bontgoch WTW'!E31</f>
        <v>0.276659565</v>
      </c>
      <c r="F6" s="33">
        <f>'DCWW Bontgoch WTW'!F31</f>
        <v>3.4741168280000001</v>
      </c>
      <c r="G6" s="33">
        <f>'DCWW Bontgoch WTW'!G31</f>
        <v>3.7209899999999997E-2</v>
      </c>
      <c r="H6" s="33">
        <f>'DCWW Bontgoch WTW'!H31</f>
        <v>0.71253000000000011</v>
      </c>
      <c r="I6" s="33">
        <f>'DCWW Bontgoch WTW'!I31</f>
        <v>0.10529609999999999</v>
      </c>
      <c r="J6" s="33">
        <f>'DCWW Bontgoch WTW'!J31</f>
        <v>3.1668000000000006E-4</v>
      </c>
      <c r="K6" s="33">
        <f>'DCWW Bontgoch WTW'!K31</f>
        <v>1.2931100000000001E-3</v>
      </c>
      <c r="L6" s="33">
        <f>'DCWW Bontgoch WTW'!L31</f>
        <v>6.0960900000000005E-2</v>
      </c>
      <c r="M6" s="33">
        <f>'DCWW Bontgoch WTW'!M31</f>
        <v>3.9321100000000005E-2</v>
      </c>
      <c r="N6" s="33">
        <f>'DCWW Bontgoch WTW'!N31</f>
        <v>16.44097</v>
      </c>
      <c r="O6" s="33">
        <f>'DCWW Bontgoch WTW'!O31</f>
        <v>1377.558</v>
      </c>
      <c r="P6" s="33">
        <f>'DCWW Bontgoch WTW'!P31</f>
        <v>0</v>
      </c>
      <c r="Q6" s="33">
        <f>'DCWW Bontgoch WTW'!Q31</f>
        <v>16.823625000000003</v>
      </c>
      <c r="R6" s="33">
        <f>'DCWW Bontgoch WTW'!R31</f>
        <v>0</v>
      </c>
      <c r="S6" s="33">
        <f>'DCWW Bontgoch WTW'!S31</f>
        <v>6.5711099999999995E-2</v>
      </c>
      <c r="T6" s="33">
        <f>'DCWW Bontgoch WTW'!T31</f>
        <v>0</v>
      </c>
      <c r="U6" s="33">
        <f>'DCWW Bontgoch WTW'!U31</f>
        <v>0</v>
      </c>
    </row>
    <row r="7" spans="1:21" x14ac:dyDescent="0.2">
      <c r="A7" s="36">
        <v>5</v>
      </c>
      <c r="B7" s="33">
        <f>'DCWW Llechryd WTW'!B31</f>
        <v>26</v>
      </c>
      <c r="C7" s="33">
        <f>'DCWW Llechryd WTW'!C31</f>
        <v>69.638400000000004</v>
      </c>
      <c r="D7" s="33">
        <f>'DCWW Llechryd WTW'!D31</f>
        <v>54.038275200000008</v>
      </c>
      <c r="E7" s="33">
        <f>'DCWW Llechryd WTW'!E31</f>
        <v>9.4741920000000022</v>
      </c>
      <c r="F7" s="33">
        <f>'DCWW Llechryd WTW'!F31</f>
        <v>35.010593280000002</v>
      </c>
      <c r="G7" s="33">
        <f>'DCWW Llechryd WTW'!G31</f>
        <v>0.26133120000000004</v>
      </c>
      <c r="H7" s="33">
        <f>'DCWW Llechryd WTW'!H31</f>
        <v>1.6248960000000003</v>
      </c>
      <c r="I7" s="33">
        <f>'DCWW Llechryd WTW'!I31</f>
        <v>0.37140480000000009</v>
      </c>
      <c r="J7" s="33">
        <f>'DCWW Llechryd WTW'!J31</f>
        <v>1.4227200000000004E-3</v>
      </c>
      <c r="K7" s="33">
        <f>'DCWW Llechryd WTW'!K31</f>
        <v>1.3478399999999999E-3</v>
      </c>
      <c r="L7" s="33">
        <f>'DCWW Llechryd WTW'!L31</f>
        <v>0.17521920000000002</v>
      </c>
      <c r="M7" s="33">
        <f>'DCWW Llechryd WTW'!M31</f>
        <v>0.18645120000000001</v>
      </c>
      <c r="N7" s="33">
        <f>'DCWW Llechryd WTW'!N31</f>
        <v>98.092800000000011</v>
      </c>
      <c r="O7" s="33">
        <f>'DCWW Llechryd WTW'!O31</f>
        <v>1647.3600000000001</v>
      </c>
      <c r="P7" s="33">
        <f>'DCWW Llechryd WTW'!P31</f>
        <v>0</v>
      </c>
      <c r="Q7" s="33">
        <f>'DCWW Llechryd WTW'!Q31</f>
        <v>52.790400000000012</v>
      </c>
      <c r="R7" s="33">
        <f>'DCWW Llechryd WTW'!R31</f>
        <v>0</v>
      </c>
      <c r="S7" s="33">
        <f>'DCWW Llechryd WTW'!S31</f>
        <v>0.14676480000000006</v>
      </c>
      <c r="T7" s="33">
        <f>'DCWW Llechryd WTW'!T31</f>
        <v>0</v>
      </c>
      <c r="U7" s="33">
        <f>'DCWW Llechryd WTW'!U31</f>
        <v>0</v>
      </c>
    </row>
    <row r="8" spans="1:21" x14ac:dyDescent="0.2">
      <c r="A8" s="36">
        <v>6</v>
      </c>
      <c r="B8" s="33">
        <f>'Strata Florida- STACK'!B31</f>
        <v>70</v>
      </c>
      <c r="C8" s="33">
        <f>'Strata Florida- STACK'!C31</f>
        <v>119.21000000000001</v>
      </c>
      <c r="D8" s="33">
        <f>'Strata Florida- STACK'!D31</f>
        <v>52.101005600000001</v>
      </c>
      <c r="E8" s="33">
        <f>'Strata Florida- STACK'!E31</f>
        <v>1.7127267500000003</v>
      </c>
      <c r="F8" s="33">
        <f>'Strata Florida- STACK'!F31</f>
        <v>3.6337225400000004</v>
      </c>
      <c r="G8" s="33">
        <f>'Strata Florida- STACK'!G31</f>
        <v>0.18523400000000001</v>
      </c>
      <c r="H8" s="33">
        <f>'Strata Florida- STACK'!H31</f>
        <v>0.73543400000000014</v>
      </c>
      <c r="I8" s="33">
        <f>'Strata Florida- STACK'!I31</f>
        <v>0.42823900000000009</v>
      </c>
      <c r="J8" s="33">
        <f>'Strata Florida- STACK'!J31</f>
        <v>3.3928999999999999E-3</v>
      </c>
      <c r="K8" s="33">
        <f>'Strata Florida- STACK'!K31</f>
        <v>6.9692000000000009E-3</v>
      </c>
      <c r="L8" s="33">
        <f>'Strata Florida- STACK'!L31</f>
        <v>1.4855400000000001E-2</v>
      </c>
      <c r="M8" s="33">
        <f>'Strata Florida- STACK'!M31</f>
        <v>3.9431000000000001E-2</v>
      </c>
      <c r="N8" s="33">
        <f>'Strata Florida- STACK'!N31</f>
        <v>1146.25</v>
      </c>
      <c r="O8" s="33">
        <f>'Strata Florida- STACK'!O31</f>
        <v>284.27</v>
      </c>
      <c r="P8" s="33">
        <f>'Strata Florida- STACK'!P31</f>
        <v>0</v>
      </c>
      <c r="Q8" s="33">
        <f>'Strata Florida- STACK'!Q31</f>
        <v>102.01625000000001</v>
      </c>
      <c r="R8" s="33">
        <f>'Strata Florida- STACK'!R31</f>
        <v>0</v>
      </c>
      <c r="S8" s="33">
        <f>'Strata Florida- STACK'!S31</f>
        <v>0.62997900000000007</v>
      </c>
      <c r="T8" s="33">
        <f>'Strata Florida- STACK'!T31</f>
        <v>0</v>
      </c>
      <c r="U8" s="33">
        <f>'Strata Florida- STACK'!U31</f>
        <v>0</v>
      </c>
    </row>
    <row r="9" spans="1:21" x14ac:dyDescent="0.2">
      <c r="A9" s="36">
        <v>7</v>
      </c>
      <c r="B9" s="33">
        <f>'Strata Florida- NON-STACK'!B31</f>
        <v>100</v>
      </c>
      <c r="C9" s="33">
        <f>'Strata Florida- NON-STACK'!C31</f>
        <v>88.920000000000016</v>
      </c>
      <c r="D9" s="33">
        <f>'Strata Florida- NON-STACK'!D31</f>
        <v>27.400360000000006</v>
      </c>
      <c r="E9" s="33">
        <f>'Strata Florida- NON-STACK'!E31</f>
        <v>1.0088260000000002</v>
      </c>
      <c r="F9" s="33">
        <f>'Strata Florida- NON-STACK'!F31</f>
        <v>2.0433192</v>
      </c>
      <c r="G9" s="33">
        <f>'Strata Florida- NON-STACK'!G31</f>
        <v>9.9320000000000033E-2</v>
      </c>
      <c r="H9" s="33">
        <f>'Strata Florida- NON-STACK'!H31</f>
        <v>0.38428000000000007</v>
      </c>
      <c r="I9" s="33">
        <f>'Strata Florida- NON-STACK'!I31</f>
        <v>0.15808</v>
      </c>
      <c r="J9" s="33">
        <f>'Strata Florida- NON-STACK'!J31</f>
        <v>1.872E-3</v>
      </c>
      <c r="K9" s="33">
        <f>'Strata Florida- NON-STACK'!K31</f>
        <v>3.9520000000000007E-3</v>
      </c>
      <c r="L9" s="33">
        <f>'Strata Florida- NON-STACK'!L31</f>
        <v>2.6519999999999998E-2</v>
      </c>
      <c r="M9" s="33">
        <f>'Strata Florida- NON-STACK'!M31</f>
        <v>2.2360000000000001E-2</v>
      </c>
      <c r="N9" s="33">
        <f>'Strata Florida- NON-STACK'!N31</f>
        <v>655.20000000000005</v>
      </c>
      <c r="O9" s="33">
        <f>'Strata Florida- NON-STACK'!O31</f>
        <v>153.4</v>
      </c>
      <c r="P9" s="33">
        <f>'Strata Florida- NON-STACK'!P31</f>
        <v>0</v>
      </c>
      <c r="Q9" s="33">
        <f>'Strata Florida- NON-STACK'!Q31</f>
        <v>53.17</v>
      </c>
      <c r="R9" s="33">
        <f>'Strata Florida- NON-STACK'!R31</f>
        <v>0</v>
      </c>
      <c r="S9" s="33">
        <f>'Strata Florida- NON-STACK'!S31</f>
        <v>0.35671999999999998</v>
      </c>
      <c r="T9" s="33">
        <f>'Strata Florida- NON-STACK'!T31</f>
        <v>0</v>
      </c>
      <c r="U9" s="33">
        <f>'Strata Florida- NON-STACK'!U31</f>
        <v>0</v>
      </c>
    </row>
    <row r="10" spans="1:21" x14ac:dyDescent="0.2">
      <c r="A10" s="36">
        <v>8</v>
      </c>
      <c r="B10" s="33">
        <f>'Preseli STACK'!B31</f>
        <v>72</v>
      </c>
      <c r="C10" s="33">
        <f>'Preseli STACK'!C31</f>
        <v>130.23360000000002</v>
      </c>
      <c r="D10" s="33">
        <f>'Preseli STACK'!D31</f>
        <v>54.962006400000007</v>
      </c>
      <c r="E10" s="33">
        <f>'Preseli STACK'!E31</f>
        <v>1.9704931200000002</v>
      </c>
      <c r="F10" s="33">
        <f>'Preseli STACK'!F31</f>
        <v>3.6691407360000001</v>
      </c>
      <c r="G10" s="33">
        <f>'Preseli STACK'!G31</f>
        <v>0.20563200000000004</v>
      </c>
      <c r="H10" s="33">
        <f>'Preseli STACK'!H31</f>
        <v>0.7794432</v>
      </c>
      <c r="I10" s="33">
        <f>'Preseli STACK'!I31</f>
        <v>0.30355199999999999</v>
      </c>
      <c r="J10" s="33">
        <f>'Preseli STACK'!J31</f>
        <v>4.3084799999999999E-3</v>
      </c>
      <c r="K10" s="33">
        <f>'Preseli STACK'!K31</f>
        <v>7.3440000000000007E-3</v>
      </c>
      <c r="L10" s="33">
        <f>'Preseli STACK'!L31</f>
        <v>4.9939199999999996E-2</v>
      </c>
      <c r="M10" s="33">
        <f>'Preseli STACK'!M31</f>
        <v>4.21056E-2</v>
      </c>
      <c r="N10" s="33">
        <f>'Preseli STACK'!N31</f>
        <v>1233.7920000000001</v>
      </c>
      <c r="O10" s="33">
        <f>'Preseli STACK'!O31</f>
        <v>302.57280000000003</v>
      </c>
      <c r="P10" s="33">
        <f>'Preseli STACK'!P31</f>
        <v>0</v>
      </c>
      <c r="Q10" s="33">
        <f>'Preseli STACK'!Q31</f>
        <v>104.52960000000003</v>
      </c>
      <c r="R10" s="33">
        <f>'Preseli STACK'!R31</f>
        <v>0</v>
      </c>
      <c r="S10" s="33">
        <f>'Preseli STACK'!S31</f>
        <v>0.57674880000000006</v>
      </c>
      <c r="T10" s="33">
        <f>'Preseli STACK'!T31</f>
        <v>0</v>
      </c>
      <c r="U10" s="33">
        <f>'Preseli STACK'!U31</f>
        <v>0</v>
      </c>
    </row>
    <row r="11" spans="1:21" x14ac:dyDescent="0.2">
      <c r="A11" s="36">
        <v>9</v>
      </c>
      <c r="B11" s="33">
        <f>'Preseli NON-STACK'!B31</f>
        <v>100</v>
      </c>
      <c r="C11" s="33">
        <f>'Preseli NON-STACK'!C31</f>
        <v>93.96</v>
      </c>
      <c r="D11" s="33">
        <f>'Preseli NON-STACK'!D31</f>
        <v>29.691360000000007</v>
      </c>
      <c r="E11" s="33">
        <f>'Preseli NON-STACK'!E31</f>
        <v>1.0150920000000001</v>
      </c>
      <c r="F11" s="33">
        <f>'Preseli NON-STACK'!F31</f>
        <v>2.1577212000000001</v>
      </c>
      <c r="G11" s="33">
        <f>'Preseli NON-STACK'!G31</f>
        <v>0.10854000000000003</v>
      </c>
      <c r="H11" s="33">
        <f>'Preseli NON-STACK'!H31</f>
        <v>0.41850000000000004</v>
      </c>
      <c r="I11" s="33">
        <f>'Preseli NON-STACK'!I31</f>
        <v>1.3014000000000003E-2</v>
      </c>
      <c r="J11" s="33">
        <f>'Preseli NON-STACK'!J31</f>
        <v>1.944E-3</v>
      </c>
      <c r="K11" s="33">
        <f>'Preseli NON-STACK'!K31</f>
        <v>4.0500000000000006E-3</v>
      </c>
      <c r="L11" s="33">
        <f>'Preseli NON-STACK'!L31</f>
        <v>2.7540000000000002E-2</v>
      </c>
      <c r="M11" s="33">
        <f>'Preseli NON-STACK'!M31</f>
        <v>2.3220000000000005E-2</v>
      </c>
      <c r="N11" s="33">
        <f>'Preseli NON-STACK'!N31</f>
        <v>702</v>
      </c>
      <c r="O11" s="33">
        <f>'Preseli NON-STACK'!O31</f>
        <v>167.94000000000003</v>
      </c>
      <c r="P11" s="33">
        <f>'Preseli NON-STACK'!P31</f>
        <v>0</v>
      </c>
      <c r="Q11" s="33">
        <f>'Preseli NON-STACK'!Q31</f>
        <v>58.725000000000016</v>
      </c>
      <c r="R11" s="33">
        <f>'Preseli NON-STACK'!R31</f>
        <v>0</v>
      </c>
      <c r="S11" s="33">
        <f>'Preseli NON-STACK'!S31</f>
        <v>0.37314000000000003</v>
      </c>
      <c r="T11" s="33">
        <f>'Preseli NON-STACK'!T31</f>
        <v>0</v>
      </c>
      <c r="U11" s="33">
        <f>'Preseli NON-STACK'!U31</f>
        <v>0</v>
      </c>
    </row>
    <row r="12" spans="1:21" x14ac:dyDescent="0.2">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75" x14ac:dyDescent="0.25">
      <c r="A13" s="80" t="s">
        <v>85</v>
      </c>
      <c r="B13" s="81">
        <f>SUM(B3:B12)</f>
        <v>563</v>
      </c>
      <c r="C13" s="81">
        <f t="shared" ref="C13:U13" si="0">SUM(C3:C12)</f>
        <v>683.26070000000004</v>
      </c>
      <c r="D13" s="81">
        <f t="shared" si="0"/>
        <v>382.40819869000001</v>
      </c>
      <c r="E13" s="81">
        <f t="shared" si="0"/>
        <v>51.81580373500001</v>
      </c>
      <c r="F13" s="81">
        <f t="shared" si="0"/>
        <v>79.661176584000003</v>
      </c>
      <c r="G13" s="81">
        <f t="shared" si="0"/>
        <v>1.4268851000000002</v>
      </c>
      <c r="H13" s="81">
        <f t="shared" si="0"/>
        <v>6.2961832000000006</v>
      </c>
      <c r="I13" s="81">
        <f t="shared" si="0"/>
        <v>1.5367399000000004</v>
      </c>
      <c r="J13" s="81">
        <f t="shared" si="0"/>
        <v>2.215978E-2</v>
      </c>
      <c r="K13" s="81">
        <f t="shared" si="0"/>
        <v>3.6509150000000004E-2</v>
      </c>
      <c r="L13" s="81">
        <f t="shared" si="0"/>
        <v>0.66893869999999989</v>
      </c>
      <c r="M13" s="81">
        <f t="shared" si="0"/>
        <v>0.57897490000000007</v>
      </c>
      <c r="N13" s="81">
        <f t="shared" si="0"/>
        <v>5053.1957700000003</v>
      </c>
      <c r="O13" s="81">
        <f t="shared" si="0"/>
        <v>4187.5747999999994</v>
      </c>
      <c r="P13" s="81">
        <f t="shared" si="0"/>
        <v>75.338999999999999</v>
      </c>
      <c r="Q13" s="81">
        <f t="shared" si="0"/>
        <v>533.81987500000002</v>
      </c>
      <c r="R13" s="81">
        <f t="shared" si="0"/>
        <v>0</v>
      </c>
      <c r="S13" s="81">
        <f t="shared" si="0"/>
        <v>2.3288036999999999</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5" t="s">
        <v>84</v>
      </c>
      <c r="B1" s="34" t="s">
        <v>152</v>
      </c>
      <c r="C1" s="35" t="str">
        <f>'Volac Sensient Felinfach'!B29</f>
        <v>Application Rate</v>
      </c>
      <c r="D1" s="35" t="str">
        <f>'Volac Sensient Felinfach'!C29</f>
        <v>Nitrogen Addition</v>
      </c>
      <c r="E1" s="35" t="str">
        <f>'Volac Sensient Felinfach'!D29</f>
        <v>Phosphate Addition</v>
      </c>
      <c r="F1" s="35" t="str">
        <f>'Volac Sensient Felinfach'!E29</f>
        <v>Potash  Addition</v>
      </c>
      <c r="G1" s="35" t="str">
        <f>'Volac Sensient Felinfach'!F29</f>
        <v>Mg Oxide Addition</v>
      </c>
      <c r="H1" s="35" t="str">
        <f>'Volac Sensient Felinfach'!G29</f>
        <v>Copper Addition</v>
      </c>
      <c r="I1" s="35" t="str">
        <f>'Volac Sensient Felinfach'!H29</f>
        <v>Zinc Addition</v>
      </c>
      <c r="J1" s="35" t="str">
        <f>'Volac Sensient Felinfach'!I29</f>
        <v>Lead Addition</v>
      </c>
      <c r="K1" s="35" t="str">
        <f>'Volac Sensient Felinfach'!J29</f>
        <v>Cadmium Addition</v>
      </c>
      <c r="L1" s="35" t="str">
        <f>'Volac Sensient Felinfach'!K29</f>
        <v>Mercury Addition</v>
      </c>
      <c r="M1" s="35" t="str">
        <f>'Volac Sensient Felinfach'!L29</f>
        <v>Nickel Addition</v>
      </c>
      <c r="N1" s="35" t="str">
        <f>'Volac Sensient Felinfach'!M29</f>
        <v>Chromium Addition</v>
      </c>
      <c r="O1" s="35" t="str">
        <f>'Volac Sensient Felinfach'!N29</f>
        <v>Aluminium Addition</v>
      </c>
      <c r="P1" s="35" t="str">
        <f>'Volac Sensient Felinfach'!O29</f>
        <v>Iron Addition</v>
      </c>
      <c r="Q1" s="35" t="str">
        <f>'Volac Sensient Felinfach'!P29</f>
        <v xml:space="preserve">Sodium Addition                 </v>
      </c>
      <c r="R1" s="35" t="str">
        <f>'Volac Sensient Felinfach'!Q29</f>
        <v>SO3  Addition                             kg/ha</v>
      </c>
      <c r="S1" s="35" t="str">
        <f>'Volac Sensient Felinfach'!R29</f>
        <v xml:space="preserve">Selenium Addition </v>
      </c>
      <c r="T1" s="35" t="str">
        <f>'Volac Sensient Felinfach'!S29</f>
        <v xml:space="preserve">Arsenic  Addition  </v>
      </c>
      <c r="U1" s="35" t="str">
        <f>'Volac Sensient Felinfach'!T29</f>
        <v xml:space="preserve">Molybdenum Addition  </v>
      </c>
      <c r="V1" s="35" t="str">
        <f>'Volac Sensient Felinfach'!U29</f>
        <v xml:space="preserve">Fluoride Addition </v>
      </c>
    </row>
    <row r="2" spans="1:22" s="83" customFormat="1" ht="25.5" x14ac:dyDescent="0.25">
      <c r="A2" s="145"/>
      <c r="B2" s="32" t="s">
        <v>46</v>
      </c>
      <c r="C2" s="35" t="str">
        <f>'Volac Sensient Felinfach'!B30</f>
        <v>tonnes/ha</v>
      </c>
      <c r="D2" s="35" t="str">
        <f>'Volac Sensient Felinfach'!C30</f>
        <v>kg/ha</v>
      </c>
      <c r="E2" s="35" t="str">
        <f>'Volac Sensient Felinfach'!D30</f>
        <v>P2O5 
kg/ha</v>
      </c>
      <c r="F2" s="35" t="str">
        <f>'Volac Sensient Felinfach'!E30</f>
        <v>K2O 
kg/ha</v>
      </c>
      <c r="G2" s="35" t="str">
        <f>'Volac Sensient Felinfach'!F30</f>
        <v>MgO 
kg/ha</v>
      </c>
      <c r="H2" s="35" t="str">
        <f>'Volac Sensient Felinfach'!G30</f>
        <v>kg/ha</v>
      </c>
      <c r="I2" s="35" t="str">
        <f>'Volac Sensient Felinfach'!H30</f>
        <v>kg/ha</v>
      </c>
      <c r="J2" s="35" t="str">
        <f>'Volac Sensient Felinfach'!I30</f>
        <v>kg/ha</v>
      </c>
      <c r="K2" s="35" t="str">
        <f>'Volac Sensient Felinfach'!J30</f>
        <v>kg/ha</v>
      </c>
      <c r="L2" s="35" t="str">
        <f>'Volac Sensient Felinfach'!K30</f>
        <v>kg/ha</v>
      </c>
      <c r="M2" s="35" t="str">
        <f>'Volac Sensient Felinfach'!L30</f>
        <v>kg/ha</v>
      </c>
      <c r="N2" s="35" t="str">
        <f>'Volac Sensient Felinfach'!M30</f>
        <v>kg/ha</v>
      </c>
      <c r="O2" s="35" t="str">
        <f>'Volac Sensient Felinfach'!N30</f>
        <v>kg/ha</v>
      </c>
      <c r="P2" s="35" t="str">
        <f>'Volac Sensient Felinfach'!O30</f>
        <v>kg/ha</v>
      </c>
      <c r="Q2" s="35" t="str">
        <f>'Volac Sensient Felinfach'!P30</f>
        <v>kg/ha</v>
      </c>
      <c r="R2" s="35" t="str">
        <f>'Volac Sensient Felinfach'!Q30</f>
        <v>kg/ha</v>
      </c>
      <c r="S2" s="35" t="str">
        <f>'Volac Sensient Felinfach'!R30</f>
        <v>kg/ha</v>
      </c>
      <c r="T2" s="35" t="str">
        <f>'Volac Sensient Felinfach'!S30</f>
        <v>kg/ha</v>
      </c>
      <c r="U2" s="35" t="str">
        <f>'Volac Sensient Felinfach'!T30</f>
        <v>kg/ha</v>
      </c>
      <c r="V2" s="35" t="str">
        <f>'Volac Sensient Felinfach'!U30</f>
        <v>kg/ha</v>
      </c>
    </row>
    <row r="3" spans="1:22" x14ac:dyDescent="0.2">
      <c r="A3" s="36">
        <v>1</v>
      </c>
      <c r="B3" s="91"/>
      <c r="C3" s="33">
        <f>'Volac Sensient Felinfach'!B31</f>
        <v>27</v>
      </c>
      <c r="D3" s="33">
        <f>'Volac Sensient Felinfach'!C31</f>
        <v>29.700000000000003</v>
      </c>
      <c r="E3" s="33">
        <f>'Volac Sensient Felinfach'!D31</f>
        <v>54.186731999999999</v>
      </c>
      <c r="F3" s="33">
        <f>'Volac Sensient Felinfach'!E31</f>
        <v>15.714405000000001</v>
      </c>
      <c r="G3" s="33">
        <f>'Volac Sensient Felinfach'!F31</f>
        <v>2.6053812000000001</v>
      </c>
      <c r="H3" s="33">
        <f>'Volac Sensient Felinfach'!G31</f>
        <v>5.4000000000000003E-3</v>
      </c>
      <c r="I3" s="33">
        <f>'Volac Sensient Felinfach'!H31</f>
        <v>5.9940000000000007E-2</v>
      </c>
      <c r="J3" s="33">
        <f>'Volac Sensient Felinfach'!I31</f>
        <v>1.35E-2</v>
      </c>
      <c r="K3" s="33">
        <f>'Volac Sensient Felinfach'!J31</f>
        <v>2.7000000000000001E-3</v>
      </c>
      <c r="L3" s="33">
        <f>'Volac Sensient Felinfach'!K31</f>
        <v>1.3500000000000001E-3</v>
      </c>
      <c r="M3" s="33">
        <f>'Volac Sensient Felinfach'!L31</f>
        <v>5.4000000000000003E-3</v>
      </c>
      <c r="N3" s="33">
        <f>'Volac Sensient Felinfach'!M31</f>
        <v>6.4800000000000005E-3</v>
      </c>
      <c r="O3" s="33">
        <f>'Volac Sensient Felinfach'!N31</f>
        <v>0</v>
      </c>
      <c r="P3" s="33">
        <f>'Volac Sensient Felinfach'!O31</f>
        <v>0</v>
      </c>
      <c r="Q3" s="33">
        <f>'Volac Sensient Felinfach'!P31</f>
        <v>6.9390000000000001</v>
      </c>
      <c r="R3" s="33">
        <f>'Volac Sensient Felinfach'!Q31</f>
        <v>7.3574999999999999</v>
      </c>
      <c r="S3" s="33">
        <f>'Volac Sensient Felinfach'!R31</f>
        <v>0</v>
      </c>
      <c r="T3" s="33">
        <f>'Volac Sensient Felinfach'!S31</f>
        <v>0</v>
      </c>
      <c r="U3" s="33">
        <f>'Volac Sensient Felinfach'!T31</f>
        <v>0</v>
      </c>
      <c r="V3" s="33">
        <f>'Volac Sensient Felinfach'!U31</f>
        <v>0</v>
      </c>
    </row>
    <row r="4" spans="1:22" x14ac:dyDescent="0.2">
      <c r="A4" s="36">
        <v>2</v>
      </c>
      <c r="B4" s="91"/>
      <c r="C4" s="33">
        <f>'First Milk –Haverfordwest'!B31</f>
        <v>100</v>
      </c>
      <c r="D4" s="33">
        <f>'First Milk –Haverfordwest'!C31</f>
        <v>10</v>
      </c>
      <c r="E4" s="33">
        <f>'First Milk –Haverfordwest'!D31</f>
        <v>3.5739599999999996</v>
      </c>
      <c r="F4" s="33">
        <f>'First Milk –Haverfordwest'!E31</f>
        <v>12.6525</v>
      </c>
      <c r="G4" s="33">
        <f>'First Milk –Haverfordwest'!F31</f>
        <v>1.6579999999999999</v>
      </c>
      <c r="H4" s="33">
        <f>'First Milk –Haverfordwest'!G31</f>
        <v>0.02</v>
      </c>
      <c r="I4" s="33">
        <f>'First Milk –Haverfordwest'!H31</f>
        <v>0.2</v>
      </c>
      <c r="J4" s="33">
        <f>'First Milk –Haverfordwest'!I31</f>
        <v>0.05</v>
      </c>
      <c r="K4" s="33">
        <f>'First Milk –Haverfordwest'!J31</f>
        <v>1E-3</v>
      </c>
      <c r="L4" s="33">
        <f>'First Milk –Haverfordwest'!K31</f>
        <v>5.0000000000000001E-3</v>
      </c>
      <c r="M4" s="33">
        <f>'First Milk –Haverfordwest'!L31</f>
        <v>2E-3</v>
      </c>
      <c r="N4" s="33">
        <f>'First Milk –Haverfordwest'!M31</f>
        <v>0.02</v>
      </c>
      <c r="O4" s="33">
        <f>'First Milk –Haverfordwest'!N31</f>
        <v>0</v>
      </c>
      <c r="P4" s="33">
        <f>'First Milk –Haverfordwest'!O31</f>
        <v>0</v>
      </c>
      <c r="Q4" s="33">
        <f>'First Milk –Haverfordwest'!P31</f>
        <v>68.400000000000006</v>
      </c>
      <c r="R4" s="33">
        <f>'First Milk –Haverfordwest'!Q31</f>
        <v>7.1499999999999995</v>
      </c>
      <c r="S4" s="33">
        <f>'First Milk –Haverfordwest'!R31</f>
        <v>0</v>
      </c>
      <c r="T4" s="33">
        <f>'First Milk –Haverfordwest'!S31</f>
        <v>0</v>
      </c>
      <c r="U4" s="33">
        <f>'First Milk –Haverfordwest'!T31</f>
        <v>0</v>
      </c>
      <c r="V4" s="33">
        <f>'First Milk –Haverfordwest'!U31</f>
        <v>0</v>
      </c>
    </row>
    <row r="5" spans="1:22" x14ac:dyDescent="0.2">
      <c r="A5" s="36">
        <v>3</v>
      </c>
      <c r="B5" s="91"/>
      <c r="C5" s="33">
        <f>'DCWW Bolton Hill WTW'!B31</f>
        <v>55</v>
      </c>
      <c r="D5" s="33">
        <f>'DCWW Bolton Hill WTW'!C31</f>
        <v>101.22200000000001</v>
      </c>
      <c r="E5" s="33">
        <f>'DCWW Bolton Hill WTW'!D31</f>
        <v>54.398878599999989</v>
      </c>
      <c r="F5" s="33">
        <f>'DCWW Bolton Hill WTW'!E31</f>
        <v>7.9909092999999993</v>
      </c>
      <c r="G5" s="33">
        <f>'DCWW Bolton Hill WTW'!F31</f>
        <v>25.4091816</v>
      </c>
      <c r="H5" s="33">
        <f>'DCWW Bolton Hill WTW'!G31</f>
        <v>0.50421799999999994</v>
      </c>
      <c r="I5" s="33">
        <f>'DCWW Bolton Hill WTW'!H31</f>
        <v>1.3811599999999997</v>
      </c>
      <c r="J5" s="33">
        <f>'DCWW Bolton Hill WTW'!I31</f>
        <v>9.3654000000000001E-2</v>
      </c>
      <c r="K5" s="33">
        <f>'DCWW Bolton Hill WTW'!J31</f>
        <v>5.2030000000000002E-3</v>
      </c>
      <c r="L5" s="33">
        <f>'DCWW Bolton Hill WTW'!K31</f>
        <v>5.2030000000000002E-3</v>
      </c>
      <c r="M5" s="33">
        <f>'DCWW Bolton Hill WTW'!L31</f>
        <v>0.30650399999999994</v>
      </c>
      <c r="N5" s="33">
        <f>'DCWW Bolton Hill WTW'!M31</f>
        <v>0.19960600000000001</v>
      </c>
      <c r="O5" s="33">
        <f>'DCWW Bolton Hill WTW'!N31</f>
        <v>1201.4199999999998</v>
      </c>
      <c r="P5" s="33">
        <f>'DCWW Bolton Hill WTW'!O31</f>
        <v>254.47400000000002</v>
      </c>
      <c r="Q5" s="33">
        <f>'DCWW Bolton Hill WTW'!P31</f>
        <v>0</v>
      </c>
      <c r="R5" s="33">
        <f>'DCWW Bolton Hill WTW'!Q31</f>
        <v>131.25749999999999</v>
      </c>
      <c r="S5" s="33">
        <f>'DCWW Bolton Hill WTW'!R31</f>
        <v>0</v>
      </c>
      <c r="T5" s="33">
        <f>'DCWW Bolton Hill WTW'!S31</f>
        <v>0.17973999999999998</v>
      </c>
      <c r="U5" s="33">
        <f>'DCWW Bolton Hill WTW'!T31</f>
        <v>0</v>
      </c>
      <c r="V5" s="33">
        <f>'DCWW Bolton Hill WTW'!U31</f>
        <v>0</v>
      </c>
    </row>
    <row r="6" spans="1:22" x14ac:dyDescent="0.2">
      <c r="A6" s="36">
        <v>4</v>
      </c>
      <c r="B6" s="91"/>
      <c r="C6" s="33">
        <f>'DCWW Bontgoch WTW'!B31</f>
        <v>13</v>
      </c>
      <c r="D6" s="33">
        <f>'DCWW Bontgoch WTW'!C31</f>
        <v>40.376700000000007</v>
      </c>
      <c r="E6" s="33">
        <f>'DCWW Bontgoch WTW'!D31</f>
        <v>52.055620889999993</v>
      </c>
      <c r="F6" s="33">
        <f>'DCWW Bontgoch WTW'!E31</f>
        <v>0.276659565</v>
      </c>
      <c r="G6" s="33">
        <f>'DCWW Bontgoch WTW'!F31</f>
        <v>3.4741168280000001</v>
      </c>
      <c r="H6" s="33">
        <f>'DCWW Bontgoch WTW'!G31</f>
        <v>3.7209899999999997E-2</v>
      </c>
      <c r="I6" s="33">
        <f>'DCWW Bontgoch WTW'!H31</f>
        <v>0.71253000000000011</v>
      </c>
      <c r="J6" s="33">
        <f>'DCWW Bontgoch WTW'!I31</f>
        <v>0.10529609999999999</v>
      </c>
      <c r="K6" s="33">
        <f>'DCWW Bontgoch WTW'!J31</f>
        <v>3.1668000000000006E-4</v>
      </c>
      <c r="L6" s="33">
        <f>'DCWW Bontgoch WTW'!K31</f>
        <v>1.2931100000000001E-3</v>
      </c>
      <c r="M6" s="33">
        <f>'DCWW Bontgoch WTW'!L31</f>
        <v>6.0960900000000005E-2</v>
      </c>
      <c r="N6" s="33">
        <f>'DCWW Bontgoch WTW'!M31</f>
        <v>3.9321100000000005E-2</v>
      </c>
      <c r="O6" s="33">
        <f>'DCWW Bontgoch WTW'!N31</f>
        <v>16.44097</v>
      </c>
      <c r="P6" s="33">
        <f>'DCWW Bontgoch WTW'!O31</f>
        <v>1377.558</v>
      </c>
      <c r="Q6" s="33">
        <f>'DCWW Bontgoch WTW'!P31</f>
        <v>0</v>
      </c>
      <c r="R6" s="33">
        <f>'DCWW Bontgoch WTW'!Q31</f>
        <v>16.823625000000003</v>
      </c>
      <c r="S6" s="33">
        <f>'DCWW Bontgoch WTW'!R31</f>
        <v>0</v>
      </c>
      <c r="T6" s="33">
        <f>'DCWW Bontgoch WTW'!S31</f>
        <v>6.5711099999999995E-2</v>
      </c>
      <c r="U6" s="33">
        <f>'DCWW Bontgoch WTW'!T31</f>
        <v>0</v>
      </c>
      <c r="V6" s="33">
        <f>'DCWW Bontgoch WTW'!U31</f>
        <v>0</v>
      </c>
    </row>
    <row r="7" spans="1:22" x14ac:dyDescent="0.2">
      <c r="A7" s="36">
        <v>5</v>
      </c>
      <c r="B7" s="91"/>
      <c r="C7" s="33">
        <f>'DCWW Llechryd WTW'!B31</f>
        <v>26</v>
      </c>
      <c r="D7" s="33">
        <f>'DCWW Llechryd WTW'!C31</f>
        <v>69.638400000000004</v>
      </c>
      <c r="E7" s="33">
        <f>'DCWW Llechryd WTW'!D31</f>
        <v>54.038275200000008</v>
      </c>
      <c r="F7" s="33">
        <f>'DCWW Llechryd WTW'!E31</f>
        <v>9.4741920000000022</v>
      </c>
      <c r="G7" s="33">
        <f>'DCWW Llechryd WTW'!F31</f>
        <v>35.010593280000002</v>
      </c>
      <c r="H7" s="33">
        <f>'DCWW Llechryd WTW'!G31</f>
        <v>0.26133120000000004</v>
      </c>
      <c r="I7" s="33">
        <f>'DCWW Llechryd WTW'!H31</f>
        <v>1.6248960000000003</v>
      </c>
      <c r="J7" s="33">
        <f>'DCWW Llechryd WTW'!I31</f>
        <v>0.37140480000000009</v>
      </c>
      <c r="K7" s="33">
        <f>'DCWW Llechryd WTW'!J31</f>
        <v>1.4227200000000004E-3</v>
      </c>
      <c r="L7" s="33">
        <f>'DCWW Llechryd WTW'!K31</f>
        <v>1.3478399999999999E-3</v>
      </c>
      <c r="M7" s="33">
        <f>'DCWW Llechryd WTW'!L31</f>
        <v>0.17521920000000002</v>
      </c>
      <c r="N7" s="33">
        <f>'DCWW Llechryd WTW'!M31</f>
        <v>0.18645120000000001</v>
      </c>
      <c r="O7" s="33">
        <f>'DCWW Llechryd WTW'!N31</f>
        <v>98.092800000000011</v>
      </c>
      <c r="P7" s="33">
        <f>'DCWW Llechryd WTW'!O31</f>
        <v>1647.3600000000001</v>
      </c>
      <c r="Q7" s="33">
        <f>'DCWW Llechryd WTW'!P31</f>
        <v>0</v>
      </c>
      <c r="R7" s="33">
        <f>'DCWW Llechryd WTW'!Q31</f>
        <v>52.790400000000012</v>
      </c>
      <c r="S7" s="33">
        <f>'DCWW Llechryd WTW'!R31</f>
        <v>0</v>
      </c>
      <c r="T7" s="33">
        <f>'DCWW Llechryd WTW'!S31</f>
        <v>0.14676480000000006</v>
      </c>
      <c r="U7" s="33">
        <f>'DCWW Llechryd WTW'!T31</f>
        <v>0</v>
      </c>
      <c r="V7" s="33">
        <f>'DCWW Llechryd WTW'!U31</f>
        <v>0</v>
      </c>
    </row>
    <row r="8" spans="1:22" x14ac:dyDescent="0.2">
      <c r="A8" s="36">
        <v>6</v>
      </c>
      <c r="B8" s="91"/>
      <c r="C8" s="33">
        <f>'Strata Florida- STACK'!B31</f>
        <v>70</v>
      </c>
      <c r="D8" s="33">
        <f>'Strata Florida- STACK'!C31</f>
        <v>119.21000000000001</v>
      </c>
      <c r="E8" s="33">
        <f>'Strata Florida- STACK'!D31</f>
        <v>52.101005600000001</v>
      </c>
      <c r="F8" s="33">
        <f>'Strata Florida- STACK'!E31</f>
        <v>1.7127267500000003</v>
      </c>
      <c r="G8" s="33">
        <f>'Strata Florida- STACK'!F31</f>
        <v>3.6337225400000004</v>
      </c>
      <c r="H8" s="33">
        <f>'Strata Florida- STACK'!G31</f>
        <v>0.18523400000000001</v>
      </c>
      <c r="I8" s="33">
        <f>'Strata Florida- STACK'!H31</f>
        <v>0.73543400000000014</v>
      </c>
      <c r="J8" s="33">
        <f>'Strata Florida- STACK'!I31</f>
        <v>0.42823900000000009</v>
      </c>
      <c r="K8" s="33">
        <f>'Strata Florida- STACK'!J31</f>
        <v>3.3928999999999999E-3</v>
      </c>
      <c r="L8" s="33">
        <f>'Strata Florida- STACK'!K31</f>
        <v>6.9692000000000009E-3</v>
      </c>
      <c r="M8" s="33">
        <f>'Strata Florida- STACK'!L31</f>
        <v>1.4855400000000001E-2</v>
      </c>
      <c r="N8" s="33">
        <f>'Strata Florida- STACK'!M31</f>
        <v>3.9431000000000001E-2</v>
      </c>
      <c r="O8" s="33">
        <f>'Strata Florida- STACK'!N31</f>
        <v>1146.25</v>
      </c>
      <c r="P8" s="33">
        <f>'Strata Florida- STACK'!O31</f>
        <v>284.27</v>
      </c>
      <c r="Q8" s="33">
        <f>'Strata Florida- STACK'!P31</f>
        <v>0</v>
      </c>
      <c r="R8" s="33">
        <f>'Strata Florida- STACK'!Q31</f>
        <v>102.01625000000001</v>
      </c>
      <c r="S8" s="33">
        <f>'Strata Florida- STACK'!R31</f>
        <v>0</v>
      </c>
      <c r="T8" s="33">
        <f>'Strata Florida- STACK'!S31</f>
        <v>0.62997900000000007</v>
      </c>
      <c r="U8" s="33">
        <f>'Strata Florida- STACK'!T31</f>
        <v>0</v>
      </c>
      <c r="V8" s="33">
        <f>'Strata Florida- STACK'!U31</f>
        <v>0</v>
      </c>
    </row>
    <row r="9" spans="1:22" x14ac:dyDescent="0.2">
      <c r="A9" s="36">
        <v>7</v>
      </c>
      <c r="B9" s="91"/>
      <c r="C9" s="33">
        <f>'Strata Florida- NON-STACK'!B31</f>
        <v>100</v>
      </c>
      <c r="D9" s="33">
        <f>'Strata Florida- NON-STACK'!C31</f>
        <v>88.920000000000016</v>
      </c>
      <c r="E9" s="33">
        <f>'Strata Florida- NON-STACK'!D31</f>
        <v>27.400360000000006</v>
      </c>
      <c r="F9" s="33">
        <f>'Strata Florida- NON-STACK'!E31</f>
        <v>1.0088260000000002</v>
      </c>
      <c r="G9" s="33">
        <f>'Strata Florida- NON-STACK'!F31</f>
        <v>2.0433192</v>
      </c>
      <c r="H9" s="33">
        <f>'Strata Florida- NON-STACK'!G31</f>
        <v>9.9320000000000033E-2</v>
      </c>
      <c r="I9" s="33">
        <f>'Strata Florida- NON-STACK'!H31</f>
        <v>0.38428000000000007</v>
      </c>
      <c r="J9" s="33">
        <f>'Strata Florida- NON-STACK'!I31</f>
        <v>0.15808</v>
      </c>
      <c r="K9" s="33">
        <f>'Strata Florida- NON-STACK'!J31</f>
        <v>1.872E-3</v>
      </c>
      <c r="L9" s="33">
        <f>'Strata Florida- NON-STACK'!K31</f>
        <v>3.9520000000000007E-3</v>
      </c>
      <c r="M9" s="33">
        <f>'Strata Florida- NON-STACK'!L31</f>
        <v>2.6519999999999998E-2</v>
      </c>
      <c r="N9" s="33">
        <f>'Strata Florida- NON-STACK'!M31</f>
        <v>2.2360000000000001E-2</v>
      </c>
      <c r="O9" s="33">
        <f>'Strata Florida- NON-STACK'!N31</f>
        <v>655.20000000000005</v>
      </c>
      <c r="P9" s="33">
        <f>'Strata Florida- NON-STACK'!O31</f>
        <v>153.4</v>
      </c>
      <c r="Q9" s="33">
        <f>'Strata Florida- NON-STACK'!P31</f>
        <v>0</v>
      </c>
      <c r="R9" s="33">
        <f>'Strata Florida- NON-STACK'!Q31</f>
        <v>53.17</v>
      </c>
      <c r="S9" s="33">
        <f>'Strata Florida- NON-STACK'!R31</f>
        <v>0</v>
      </c>
      <c r="T9" s="33">
        <f>'Strata Florida- NON-STACK'!S31</f>
        <v>0.35671999999999998</v>
      </c>
      <c r="U9" s="33">
        <f>'Strata Florida- NON-STACK'!T31</f>
        <v>0</v>
      </c>
      <c r="V9" s="33">
        <f>'Strata Florida- NON-STACK'!U31</f>
        <v>0</v>
      </c>
    </row>
    <row r="10" spans="1:22" x14ac:dyDescent="0.2">
      <c r="A10" s="36">
        <v>8</v>
      </c>
      <c r="B10" s="91"/>
      <c r="C10" s="33">
        <f>'Preseli STACK'!B31</f>
        <v>72</v>
      </c>
      <c r="D10" s="33">
        <f>'Preseli STACK'!C31</f>
        <v>130.23360000000002</v>
      </c>
      <c r="E10" s="33">
        <f>'Preseli STACK'!D31</f>
        <v>54.962006400000007</v>
      </c>
      <c r="F10" s="33">
        <f>'Preseli STACK'!E31</f>
        <v>1.9704931200000002</v>
      </c>
      <c r="G10" s="33">
        <f>'Preseli STACK'!F31</f>
        <v>3.6691407360000001</v>
      </c>
      <c r="H10" s="33">
        <f>'Preseli STACK'!G31</f>
        <v>0.20563200000000004</v>
      </c>
      <c r="I10" s="33">
        <f>'Preseli STACK'!H31</f>
        <v>0.7794432</v>
      </c>
      <c r="J10" s="33">
        <f>'Preseli STACK'!I31</f>
        <v>0.30355199999999999</v>
      </c>
      <c r="K10" s="33">
        <f>'Preseli STACK'!J31</f>
        <v>4.3084799999999999E-3</v>
      </c>
      <c r="L10" s="33">
        <f>'Preseli STACK'!K31</f>
        <v>7.3440000000000007E-3</v>
      </c>
      <c r="M10" s="33">
        <f>'Preseli STACK'!L31</f>
        <v>4.9939199999999996E-2</v>
      </c>
      <c r="N10" s="33">
        <f>'Preseli STACK'!M31</f>
        <v>4.21056E-2</v>
      </c>
      <c r="O10" s="33">
        <f>'Preseli STACK'!N31</f>
        <v>1233.7920000000001</v>
      </c>
      <c r="P10" s="33">
        <f>'Preseli STACK'!O31</f>
        <v>302.57280000000003</v>
      </c>
      <c r="Q10" s="33">
        <f>'Preseli STACK'!P31</f>
        <v>0</v>
      </c>
      <c r="R10" s="33">
        <f>'Preseli STACK'!Q31</f>
        <v>104.52960000000003</v>
      </c>
      <c r="S10" s="33">
        <f>'Preseli STACK'!R31</f>
        <v>0</v>
      </c>
      <c r="T10" s="33">
        <f>'Preseli STACK'!S31</f>
        <v>0.57674880000000006</v>
      </c>
      <c r="U10" s="33">
        <f>'Preseli STACK'!T31</f>
        <v>0</v>
      </c>
      <c r="V10" s="33">
        <f>'Preseli STACK'!U31</f>
        <v>0</v>
      </c>
    </row>
    <row r="11" spans="1:22" x14ac:dyDescent="0.2">
      <c r="A11" s="36">
        <v>9</v>
      </c>
      <c r="B11" s="91"/>
      <c r="C11" s="33">
        <f>'Preseli NON-STACK'!B31</f>
        <v>100</v>
      </c>
      <c r="D11" s="33">
        <f>'Preseli NON-STACK'!C31</f>
        <v>93.96</v>
      </c>
      <c r="E11" s="33">
        <f>'Preseli NON-STACK'!D31</f>
        <v>29.691360000000007</v>
      </c>
      <c r="F11" s="33">
        <f>'Preseli NON-STACK'!E31</f>
        <v>1.0150920000000001</v>
      </c>
      <c r="G11" s="33">
        <f>'Preseli NON-STACK'!F31</f>
        <v>2.1577212000000001</v>
      </c>
      <c r="H11" s="33">
        <f>'Preseli NON-STACK'!G31</f>
        <v>0.10854000000000003</v>
      </c>
      <c r="I11" s="33">
        <f>'Preseli NON-STACK'!H31</f>
        <v>0.41850000000000004</v>
      </c>
      <c r="J11" s="33">
        <f>'Preseli NON-STACK'!I31</f>
        <v>1.3014000000000003E-2</v>
      </c>
      <c r="K11" s="33">
        <f>'Preseli NON-STACK'!J31</f>
        <v>1.944E-3</v>
      </c>
      <c r="L11" s="33">
        <f>'Preseli NON-STACK'!K31</f>
        <v>4.0500000000000006E-3</v>
      </c>
      <c r="M11" s="33">
        <f>'Preseli NON-STACK'!L31</f>
        <v>2.7540000000000002E-2</v>
      </c>
      <c r="N11" s="33">
        <f>'Preseli NON-STACK'!M31</f>
        <v>2.3220000000000005E-2</v>
      </c>
      <c r="O11" s="33">
        <f>'Preseli NON-STACK'!N31</f>
        <v>702</v>
      </c>
      <c r="P11" s="33">
        <f>'Preseli NON-STACK'!O31</f>
        <v>167.94000000000003</v>
      </c>
      <c r="Q11" s="33">
        <f>'Preseli NON-STACK'!P31</f>
        <v>0</v>
      </c>
      <c r="R11" s="33">
        <f>'Preseli NON-STACK'!Q31</f>
        <v>58.725000000000016</v>
      </c>
      <c r="S11" s="33">
        <f>'Preseli NON-STACK'!R31</f>
        <v>0</v>
      </c>
      <c r="T11" s="33">
        <f>'Preseli NON-STACK'!S31</f>
        <v>0.37314000000000003</v>
      </c>
      <c r="U11" s="33">
        <f>'Preseli NON-STACK'!T31</f>
        <v>0</v>
      </c>
      <c r="V11" s="33">
        <f>'Preseli NON-STACK'!U31</f>
        <v>0</v>
      </c>
    </row>
    <row r="12" spans="1:22" x14ac:dyDescent="0.2">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4" t="s">
        <v>84</v>
      </c>
      <c r="B15" s="35" t="s">
        <v>152</v>
      </c>
      <c r="C15" s="35">
        <f>'Volac Sensient Felinfach'!B43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4"/>
      <c r="B16" s="32" t="s">
        <v>46</v>
      </c>
      <c r="C16" s="35">
        <f>'Volac Sensient Felinfach'!B44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27</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100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55</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13</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26</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f t="shared" si="11"/>
        <v>70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
      <c r="A23" s="85">
        <v>7</v>
      </c>
      <c r="B23" s="86">
        <f t="shared" ref="B23:C23" si="13">B9</f>
        <v>0</v>
      </c>
      <c r="C23" s="87">
        <f t="shared" si="13"/>
        <v>100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
      <c r="A24" s="85">
        <v>8</v>
      </c>
      <c r="B24" s="86">
        <f t="shared" ref="B24:C24" si="15">B10</f>
        <v>0</v>
      </c>
      <c r="C24" s="87">
        <f t="shared" si="15"/>
        <v>72</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
      <c r="A25" s="85">
        <v>9</v>
      </c>
      <c r="B25" s="86">
        <f t="shared" ref="B25:C25" si="17">B11</f>
        <v>0</v>
      </c>
      <c r="C25" s="87">
        <f t="shared" si="17"/>
        <v>100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75" x14ac:dyDescent="0.2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3" ma:contentTypeDescription="Permitting &amp; Compliance Excel Document" ma:contentTypeScope="" ma:versionID="e7b1c1f2aba91afaf91f11b1b3d0ada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8480de996f0d07c01b6e165b9b7a4654"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REGU-195-6577236</_dlc_DocId>
    <_dlc_DocIdUrl xmlns="9be56660-2c31-41ef-bc00-23e72f632f2a">
      <Url>https://cyfoethnaturiolcymru.sharepoint.com/teams/Regulatory/Permitting/_layouts/15/DocIdRedir.aspx?ID=REGU-195-6577236</Url>
      <Description>REGU-195-6577236</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2024-04-01T23:00:00+00:00</Document_x0020_Date>
    <Facility_x0020_Address xmlns="859f7ad6-93f6-4205-b62b-a17f28acbbac">Mobile Plant</Facility_x0020_Address>
    <lcf76f155ced4ddcb4097134ff3c332f xmlns="0a3f541d-ab69-4573-98e7-35881639f867" xsi:nil="true"/>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8928BE32-F1E5-461E-8BF6-E3400B9663E8}"/>
</file>

<file path=customXml/itemProps4.xml><?xml version="1.0" encoding="utf-8"?>
<ds:datastoreItem xmlns:ds="http://schemas.openxmlformats.org/officeDocument/2006/customXml" ds:itemID="{B28F6629-7688-490E-B846-B8212DAF499D}"/>
</file>

<file path=customXml/itemProps5.xml><?xml version="1.0" encoding="utf-8"?>
<ds:datastoreItem xmlns:ds="http://schemas.openxmlformats.org/officeDocument/2006/customXml" ds:itemID="{3EB88BFD-E29A-4849-A8E6-116EB74B98EA}">
  <ds:schemaRef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Volac Sensient Felinfach</vt:lpstr>
      <vt:lpstr>First Milk –Haverfordwest</vt:lpstr>
      <vt:lpstr>DCWW Bolton Hill WTW</vt:lpstr>
      <vt:lpstr>DCWW Bontgoch WTW</vt:lpstr>
      <vt:lpstr>DCWW Llechryd WTW</vt:lpstr>
      <vt:lpstr>Strata Florida- STACK</vt:lpstr>
      <vt:lpstr>Strata Florida- NON-STACK</vt:lpstr>
      <vt:lpstr>Preseli STACK</vt:lpstr>
      <vt:lpstr>Preseli NON-STACK</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Bailey, Louise</cp:lastModifiedBy>
  <dcterms:created xsi:type="dcterms:W3CDTF">2016-09-26T10:07:59Z</dcterms:created>
  <dcterms:modified xsi:type="dcterms:W3CDTF">2024-04-02T08:30:19Z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bc44604d-11eb-4bfa-9ae7-e040306d0f31</vt:lpwstr>
  </property>
  <property fmtid="{D5CDD505-2E9C-101B-9397-08002B2CF9AE}" pid="4" name="MediaServiceImageTags">
    <vt:lpwstr/>
  </property>
</Properties>
</file>