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4739/"/>
    </mc:Choice>
  </mc:AlternateContent>
  <xr:revisionPtr revIDLastSave="0" documentId="13_ncr:1_{6CB6FBDC-681C-43E0-8197-904DA2445781}" xr6:coauthVersionLast="47" xr6:coauthVersionMax="47" xr10:uidLastSave="{00000000-0000-0000-0000-000000000000}"/>
  <bookViews>
    <workbookView xWindow="-28920" yWindow="-120" windowWidth="29040" windowHeight="15840" tabRatio="870" activeTab="9"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I65" i="1" l="1"/>
  <c r="J65" i="1"/>
  <c r="K65" i="1"/>
  <c r="L65" i="1"/>
  <c r="M65" i="1"/>
  <c r="N65" i="1"/>
  <c r="O65" i="1"/>
  <c r="P65" i="1"/>
  <c r="Q65" i="1"/>
  <c r="R65" i="1"/>
  <c r="S65" i="1"/>
  <c r="T65" i="1"/>
  <c r="U65" i="1"/>
  <c r="I65" i="21"/>
  <c r="J65" i="21"/>
  <c r="K65" i="21"/>
  <c r="L65" i="21"/>
  <c r="M65" i="21"/>
  <c r="N65" i="21"/>
  <c r="O65" i="21"/>
  <c r="P65" i="21"/>
  <c r="Q65" i="21"/>
  <c r="R65" i="21"/>
  <c r="S65" i="21"/>
  <c r="T65" i="21"/>
  <c r="U65" i="21"/>
  <c r="I65" i="27"/>
  <c r="J65" i="27"/>
  <c r="K65" i="27"/>
  <c r="L65" i="27"/>
  <c r="M65" i="27"/>
  <c r="N65" i="27"/>
  <c r="O65" i="27"/>
  <c r="P65" i="27"/>
  <c r="Q65" i="27"/>
  <c r="R65" i="27"/>
  <c r="S65" i="27"/>
  <c r="T65" i="27"/>
  <c r="U65" i="27"/>
  <c r="I65" i="28"/>
  <c r="J65" i="28"/>
  <c r="K65" i="28"/>
  <c r="L65" i="28"/>
  <c r="M65" i="28"/>
  <c r="N65" i="28"/>
  <c r="O65" i="28"/>
  <c r="P65" i="28"/>
  <c r="Q65" i="28"/>
  <c r="R65" i="28"/>
  <c r="S65" i="28"/>
  <c r="T65" i="28"/>
  <c r="U65" i="28"/>
  <c r="I65" i="30"/>
  <c r="J65" i="30"/>
  <c r="K65" i="30"/>
  <c r="L65" i="30"/>
  <c r="M65" i="30"/>
  <c r="N65" i="30"/>
  <c r="O65" i="30"/>
  <c r="P65" i="30"/>
  <c r="Q65" i="30"/>
  <c r="R65" i="30"/>
  <c r="S65" i="30"/>
  <c r="T65" i="30"/>
  <c r="U65" i="30"/>
  <c r="I65" i="26"/>
  <c r="J65" i="26"/>
  <c r="K65" i="26"/>
  <c r="L65" i="26"/>
  <c r="M65" i="26"/>
  <c r="N65" i="26"/>
  <c r="O65" i="26"/>
  <c r="P65" i="26"/>
  <c r="Q65" i="26"/>
  <c r="R65" i="26"/>
  <c r="S65" i="26"/>
  <c r="T65" i="26"/>
  <c r="U65" i="26"/>
  <c r="I65" i="24"/>
  <c r="J65" i="24"/>
  <c r="K65" i="24"/>
  <c r="L65" i="24"/>
  <c r="M65" i="24"/>
  <c r="N65" i="24"/>
  <c r="O65" i="24"/>
  <c r="P65" i="24"/>
  <c r="Q65" i="24"/>
  <c r="R65" i="24"/>
  <c r="S65" i="24"/>
  <c r="T65" i="24"/>
  <c r="U65" i="24"/>
  <c r="I65" i="29"/>
  <c r="J65" i="29"/>
  <c r="K65" i="29"/>
  <c r="L65" i="29"/>
  <c r="M65" i="29"/>
  <c r="N65" i="29"/>
  <c r="O65" i="29"/>
  <c r="P65" i="29"/>
  <c r="Q65" i="29"/>
  <c r="R65" i="29"/>
  <c r="S65" i="29"/>
  <c r="T65" i="29"/>
  <c r="U65" i="29"/>
  <c r="I65" i="23"/>
  <c r="J65" i="23"/>
  <c r="K65" i="23"/>
  <c r="L65" i="23"/>
  <c r="M65" i="23"/>
  <c r="N65" i="23"/>
  <c r="O65" i="23"/>
  <c r="P65" i="23"/>
  <c r="Q65" i="23"/>
  <c r="R65" i="23"/>
  <c r="S65" i="23"/>
  <c r="T65" i="23"/>
  <c r="U65" i="23"/>
  <c r="I65" i="22"/>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S22" i="30"/>
  <c r="M22" i="30"/>
  <c r="V20" i="30"/>
  <c r="U20" i="30"/>
  <c r="T20" i="30"/>
  <c r="S20" i="30"/>
  <c r="R20" i="30"/>
  <c r="Q20" i="30"/>
  <c r="P20" i="30"/>
  <c r="O20" i="30"/>
  <c r="N20" i="30"/>
  <c r="M20" i="30"/>
  <c r="L20" i="30"/>
  <c r="K20" i="30"/>
  <c r="J20"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S22" i="29"/>
  <c r="L22" i="29"/>
  <c r="V20" i="29"/>
  <c r="U20" i="29"/>
  <c r="T20" i="29"/>
  <c r="S20" i="29"/>
  <c r="R20" i="29"/>
  <c r="Q20" i="29"/>
  <c r="P20" i="29"/>
  <c r="O20" i="29"/>
  <c r="N20" i="29"/>
  <c r="M20" i="29"/>
  <c r="L20" i="29"/>
  <c r="K20" i="29"/>
  <c r="J20"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L20" i="28"/>
  <c r="K20" i="28"/>
  <c r="J20" i="28"/>
  <c r="V18" i="28"/>
  <c r="U18" i="28"/>
  <c r="P18" i="28"/>
  <c r="N18" i="28"/>
  <c r="M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V20" i="27"/>
  <c r="U20" i="27"/>
  <c r="T20" i="27"/>
  <c r="S20" i="27"/>
  <c r="R20" i="27"/>
  <c r="Q20" i="27"/>
  <c r="P20" i="27"/>
  <c r="O20" i="27"/>
  <c r="N20" i="27"/>
  <c r="M20" i="27"/>
  <c r="L20" i="27"/>
  <c r="K20" i="27"/>
  <c r="J20" i="27"/>
  <c r="U18" i="27"/>
  <c r="T18" i="27"/>
  <c r="S18" i="27"/>
  <c r="R18" i="27"/>
  <c r="O18" i="27"/>
  <c r="L18" i="27"/>
  <c r="J18" i="27"/>
  <c r="H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K22" i="26"/>
  <c r="I22" i="26"/>
  <c r="V20" i="26"/>
  <c r="U20" i="26"/>
  <c r="T20" i="26"/>
  <c r="S20" i="26"/>
  <c r="R20" i="26"/>
  <c r="Q20" i="26"/>
  <c r="P20" i="26"/>
  <c r="O20" i="26"/>
  <c r="N20" i="26"/>
  <c r="M20" i="26"/>
  <c r="L20" i="26"/>
  <c r="K20" i="26"/>
  <c r="J20" i="26"/>
  <c r="T18" i="26"/>
  <c r="S18" i="26"/>
  <c r="O18" i="26"/>
  <c r="L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Q22" i="24"/>
  <c r="M22" i="24"/>
  <c r="V20" i="24"/>
  <c r="U20" i="24"/>
  <c r="T20" i="24"/>
  <c r="S20" i="24"/>
  <c r="R20" i="24"/>
  <c r="Q20" i="24"/>
  <c r="P20" i="24"/>
  <c r="O20" i="24"/>
  <c r="N20" i="24"/>
  <c r="M20" i="24"/>
  <c r="L20" i="24"/>
  <c r="K20" i="24"/>
  <c r="J20" i="24"/>
  <c r="U18" i="24"/>
  <c r="P18" i="24"/>
  <c r="M18" i="24"/>
  <c r="H18" i="24"/>
  <c r="G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M22" i="23"/>
  <c r="I22" i="23"/>
  <c r="V20" i="23"/>
  <c r="U20" i="23"/>
  <c r="T20" i="23"/>
  <c r="S20" i="23"/>
  <c r="R20" i="23"/>
  <c r="Q20" i="23"/>
  <c r="P20" i="23"/>
  <c r="O20" i="23"/>
  <c r="N20" i="23"/>
  <c r="M20" i="23"/>
  <c r="L20" i="23"/>
  <c r="K20" i="23"/>
  <c r="J20"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S18" i="22" s="1"/>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M22" i="22"/>
  <c r="V20" i="22"/>
  <c r="U20" i="22"/>
  <c r="T20" i="22"/>
  <c r="S20" i="22"/>
  <c r="R20" i="22"/>
  <c r="Q20" i="22"/>
  <c r="P20" i="22"/>
  <c r="O20" i="22"/>
  <c r="N20" i="22"/>
  <c r="M20" i="22"/>
  <c r="L20" i="22"/>
  <c r="K20" i="22"/>
  <c r="J20" i="22"/>
  <c r="U18" i="22"/>
  <c r="R18" i="22"/>
  <c r="M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Q59" i="29"/>
  <c r="R21" i="29"/>
  <c r="R23" i="29" s="1"/>
  <c r="R24"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F19" i="23" s="1"/>
  <c r="F20" i="23" s="1"/>
  <c r="M59" i="23"/>
  <c r="N21" i="23"/>
  <c r="N17" i="23"/>
  <c r="N19" i="23" s="1"/>
  <c r="U59" i="23"/>
  <c r="V21" i="23"/>
  <c r="V23" i="23" s="1"/>
  <c r="V24" i="23" s="1"/>
  <c r="V17" i="23"/>
  <c r="I17" i="24"/>
  <c r="I19" i="24" s="1"/>
  <c r="I20" i="24" s="1"/>
  <c r="I21" i="24"/>
  <c r="Q17" i="24"/>
  <c r="Q19" i="24" s="1"/>
  <c r="Q21" i="24"/>
  <c r="Q23" i="24" s="1"/>
  <c r="Q24" i="24" s="1"/>
  <c r="D59" i="26"/>
  <c r="E21" i="26"/>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R59" i="24"/>
  <c r="S21" i="24"/>
  <c r="S23" i="24" s="1"/>
  <c r="S24" i="24" s="1"/>
  <c r="S17" i="24"/>
  <c r="G21" i="26"/>
  <c r="G23" i="26" s="1"/>
  <c r="G24" i="26" s="1"/>
  <c r="G17" i="26"/>
  <c r="O17" i="26"/>
  <c r="O21" i="26"/>
  <c r="E59" i="27"/>
  <c r="F17" i="27"/>
  <c r="F19" i="27" s="1"/>
  <c r="F20" i="27" s="1"/>
  <c r="M59" i="27"/>
  <c r="N17" i="27"/>
  <c r="U59" i="27"/>
  <c r="V17" i="27"/>
  <c r="E59" i="28"/>
  <c r="F17" i="28"/>
  <c r="F21" i="28"/>
  <c r="M59" i="28"/>
  <c r="N17" i="28"/>
  <c r="N19" i="28" s="1"/>
  <c r="N21" i="28"/>
  <c r="U59" i="28"/>
  <c r="V17" i="28"/>
  <c r="V21" i="28"/>
  <c r="D59" i="29"/>
  <c r="E17" i="29"/>
  <c r="E21" i="29"/>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G24" i="22" s="1"/>
  <c r="O17" i="22"/>
  <c r="O19" i="22" s="1"/>
  <c r="O21" i="22"/>
  <c r="O23" i="22" s="1"/>
  <c r="O24" i="22" s="1"/>
  <c r="H59" i="23"/>
  <c r="I21" i="23"/>
  <c r="I23" i="23" s="1"/>
  <c r="I24" i="23" s="1"/>
  <c r="I17" i="23"/>
  <c r="P59" i="23"/>
  <c r="Q17" i="23"/>
  <c r="Q21" i="23"/>
  <c r="Q23" i="23" s="1"/>
  <c r="Q24" i="23" s="1"/>
  <c r="C59" i="24"/>
  <c r="D17" i="24"/>
  <c r="D19" i="24" s="1"/>
  <c r="D20" i="24" s="1"/>
  <c r="D21" i="24"/>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F23" i="29" s="1"/>
  <c r="F24" i="29" s="1"/>
  <c r="M59" i="29"/>
  <c r="N17" i="29"/>
  <c r="N21" i="29"/>
  <c r="U59" i="29"/>
  <c r="V17" i="29"/>
  <c r="V21" i="29"/>
  <c r="V23" i="29" s="1"/>
  <c r="V24" i="29" s="1"/>
  <c r="D59" i="30"/>
  <c r="E17" i="30"/>
  <c r="E19" i="30" s="1"/>
  <c r="E20" i="30" s="1"/>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17" i="23"/>
  <c r="J19" i="23" s="1"/>
  <c r="Q59" i="23"/>
  <c r="R21" i="23"/>
  <c r="R17" i="23"/>
  <c r="D59" i="24"/>
  <c r="E17" i="24"/>
  <c r="E19" i="24" s="1"/>
  <c r="E20" i="24" s="1"/>
  <c r="E21" i="24"/>
  <c r="L59" i="24"/>
  <c r="M17" i="24"/>
  <c r="M19"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P21" i="28"/>
  <c r="P17" i="28"/>
  <c r="P19" i="28" s="1"/>
  <c r="G17" i="29"/>
  <c r="G21" i="29"/>
  <c r="G23" i="29" s="1"/>
  <c r="G24" i="29" s="1"/>
  <c r="O17" i="29"/>
  <c r="O21" i="29"/>
  <c r="E59" i="30"/>
  <c r="F21" i="30"/>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17" i="24"/>
  <c r="F19" i="24" s="1"/>
  <c r="F20" i="24" s="1"/>
  <c r="M59" i="24"/>
  <c r="N21" i="24"/>
  <c r="N23" i="24" s="1"/>
  <c r="N24" i="24" s="1"/>
  <c r="N17" i="24"/>
  <c r="N19" i="24" s="1"/>
  <c r="U59" i="24"/>
  <c r="V21" i="24"/>
  <c r="V17" i="24"/>
  <c r="V19" i="24" s="1"/>
  <c r="I58" i="26"/>
  <c r="I61" i="26" s="1"/>
  <c r="J17" i="26"/>
  <c r="J19"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P21" i="29"/>
  <c r="P23" i="29" s="1"/>
  <c r="P24"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1" i="26"/>
  <c r="R59" i="26"/>
  <c r="S17" i="26"/>
  <c r="S19" i="26" s="1"/>
  <c r="S21" i="26"/>
  <c r="S23" i="26" s="1"/>
  <c r="S24" i="26" s="1"/>
  <c r="M63" i="26"/>
  <c r="I59" i="27"/>
  <c r="J17" i="27"/>
  <c r="Q59" i="27"/>
  <c r="R17" i="27"/>
  <c r="I59" i="28"/>
  <c r="J17" i="28"/>
  <c r="J19"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C65" i="21" s="1"/>
  <c r="K58" i="21"/>
  <c r="K61" i="21" s="1"/>
  <c r="K64" i="21" s="1"/>
  <c r="R19" i="24"/>
  <c r="I21" i="27"/>
  <c r="I23" i="27" s="1"/>
  <c r="I24" i="27" s="1"/>
  <c r="Q21" i="27"/>
  <c r="R58" i="21"/>
  <c r="R61" i="21" s="1"/>
  <c r="R64" i="21" s="1"/>
  <c r="O57" i="21"/>
  <c r="A43" i="21"/>
  <c r="J58" i="21"/>
  <c r="J61" i="21" s="1"/>
  <c r="E19" i="21"/>
  <c r="E20" i="21" s="1"/>
  <c r="D58" i="29"/>
  <c r="D61" i="29" s="1"/>
  <c r="P23" i="26"/>
  <c r="P24" i="26" s="1"/>
  <c r="G21" i="27"/>
  <c r="G23" i="27" s="1"/>
  <c r="G24" i="27" s="1"/>
  <c r="O21" i="27"/>
  <c r="O23" i="27" s="1"/>
  <c r="O24" i="27" s="1"/>
  <c r="D58" i="30"/>
  <c r="D61" i="30" s="1"/>
  <c r="L58" i="30"/>
  <c r="L61" i="30" s="1"/>
  <c r="L64" i="30" s="1"/>
  <c r="R58" i="23"/>
  <c r="R61" i="23" s="1"/>
  <c r="H21" i="27"/>
  <c r="H23" i="27" s="1"/>
  <c r="H24" i="27" s="1"/>
  <c r="P21" i="27"/>
  <c r="J58" i="22"/>
  <c r="J61" i="22" s="1"/>
  <c r="J58" i="26"/>
  <c r="J61" i="26" s="1"/>
  <c r="J23" i="23"/>
  <c r="J24" i="23" s="1"/>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P58" i="22"/>
  <c r="P61" i="22" s="1"/>
  <c r="P64" i="22" s="1"/>
  <c r="F59" i="22"/>
  <c r="K58" i="29"/>
  <c r="K61" i="29" s="1"/>
  <c r="I58" i="23"/>
  <c r="I61" i="23" s="1"/>
  <c r="I64" i="23" s="1"/>
  <c r="Q58" i="23"/>
  <c r="Q61" i="23" s="1"/>
  <c r="L58" i="29"/>
  <c r="L61" i="29" s="1"/>
  <c r="T58" i="29"/>
  <c r="T61" i="29" s="1"/>
  <c r="T64" i="29" s="1"/>
  <c r="Q23" i="30"/>
  <c r="Q24" i="30" s="1"/>
  <c r="E23" i="30"/>
  <c r="E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L58" i="27"/>
  <c r="L61" i="27" s="1"/>
  <c r="T58" i="27"/>
  <c r="T61" i="27" s="1"/>
  <c r="T64" i="27" s="1"/>
  <c r="J58" i="30"/>
  <c r="J61" i="30" s="1"/>
  <c r="J64" i="30" s="1"/>
  <c r="R58" i="30"/>
  <c r="R61" i="30" s="1"/>
  <c r="R64" i="30" s="1"/>
  <c r="P57" i="30"/>
  <c r="J57" i="21"/>
  <c r="H59" i="21"/>
  <c r="Q23" i="22"/>
  <c r="Q24" i="22" s="1"/>
  <c r="J19" i="27"/>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C65" i="29" s="1"/>
  <c r="H58" i="30"/>
  <c r="H61" i="30" s="1"/>
  <c r="H64" i="30" s="1"/>
  <c r="H65"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F64" i="26" s="1"/>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H24" i="22" s="1"/>
  <c r="P23" i="22"/>
  <c r="P24" i="22" s="1"/>
  <c r="C58" i="22"/>
  <c r="C61" i="22" s="1"/>
  <c r="C64" i="22" s="1"/>
  <c r="C65" i="22" s="1"/>
  <c r="K58" i="22"/>
  <c r="K61" i="22" s="1"/>
  <c r="K64" i="22" s="1"/>
  <c r="S58" i="22"/>
  <c r="S61" i="22" s="1"/>
  <c r="S64" i="22" s="1"/>
  <c r="F57" i="23"/>
  <c r="D23" i="24"/>
  <c r="D24" i="24" s="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D64" i="30"/>
  <c r="I57" i="30"/>
  <c r="M19" i="21"/>
  <c r="G57" i="21"/>
  <c r="J19" i="22"/>
  <c r="E58" i="22"/>
  <c r="E61" i="22" s="1"/>
  <c r="E64" i="22" s="1"/>
  <c r="E65"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64" i="30" s="1"/>
  <c r="B65"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G23" i="30"/>
  <c r="G24" i="30" s="1"/>
  <c r="R19" i="30"/>
  <c r="F63" i="30"/>
  <c r="N63" i="30"/>
  <c r="K19" i="30"/>
  <c r="S19" i="30"/>
  <c r="S23" i="30"/>
  <c r="S24" i="30" s="1"/>
  <c r="A31" i="30"/>
  <c r="A33" i="30"/>
  <c r="A39" i="30"/>
  <c r="A41" i="30"/>
  <c r="A47" i="30"/>
  <c r="A49" i="30"/>
  <c r="G57" i="30"/>
  <c r="O57" i="30"/>
  <c r="G59" i="30"/>
  <c r="G64" i="30" s="1"/>
  <c r="O59" i="30"/>
  <c r="G63" i="30"/>
  <c r="O63" i="30"/>
  <c r="P63" i="30"/>
  <c r="I63" i="30"/>
  <c r="Q63" i="30"/>
  <c r="T19" i="30"/>
  <c r="N19" i="30"/>
  <c r="V19" i="30"/>
  <c r="F23" i="30"/>
  <c r="F24" i="30" s="1"/>
  <c r="N23" i="30"/>
  <c r="N24" i="30" s="1"/>
  <c r="B63" i="30"/>
  <c r="J63" i="30"/>
  <c r="R63" i="30"/>
  <c r="M19" i="30"/>
  <c r="G19" i="30"/>
  <c r="G20" i="30" s="1"/>
  <c r="A32" i="30"/>
  <c r="A34" i="30"/>
  <c r="A40" i="30"/>
  <c r="A42" i="30"/>
  <c r="A48" i="30"/>
  <c r="A50" i="30"/>
  <c r="C63" i="30"/>
  <c r="K63" i="30"/>
  <c r="S63" i="30"/>
  <c r="P19" i="30"/>
  <c r="D63" i="30"/>
  <c r="L63" i="30"/>
  <c r="T63" i="30"/>
  <c r="H63" i="30"/>
  <c r="Q19" i="30"/>
  <c r="E63" i="30"/>
  <c r="M63" i="30"/>
  <c r="Q23" i="29"/>
  <c r="Q24" i="29" s="1"/>
  <c r="O23" i="29"/>
  <c r="O24" i="29" s="1"/>
  <c r="T19" i="29"/>
  <c r="P63" i="29"/>
  <c r="J19" i="29"/>
  <c r="R19" i="29"/>
  <c r="J23" i="29"/>
  <c r="J24" i="29" s="1"/>
  <c r="F57" i="29"/>
  <c r="N57" i="29"/>
  <c r="F59" i="29"/>
  <c r="N59" i="29"/>
  <c r="F63" i="29"/>
  <c r="N63" i="29"/>
  <c r="H63" i="29"/>
  <c r="K19" i="29"/>
  <c r="S19" i="29"/>
  <c r="K23" i="29"/>
  <c r="K24" i="29" s="1"/>
  <c r="S23" i="29"/>
  <c r="S24" i="29" s="1"/>
  <c r="A31" i="29"/>
  <c r="A33" i="29"/>
  <c r="A39" i="29"/>
  <c r="A41" i="29"/>
  <c r="A47" i="29"/>
  <c r="A49" i="29"/>
  <c r="G57" i="29"/>
  <c r="O57" i="29"/>
  <c r="G59" i="29"/>
  <c r="O59" i="29"/>
  <c r="G63" i="29"/>
  <c r="O63" i="29"/>
  <c r="E19" i="29"/>
  <c r="E20" i="29" s="1"/>
  <c r="M19" i="29"/>
  <c r="U19" i="29"/>
  <c r="E23" i="29"/>
  <c r="E24" i="29" s="1"/>
  <c r="M23" i="29"/>
  <c r="M24" i="29" s="1"/>
  <c r="U23" i="29"/>
  <c r="U24" i="29" s="1"/>
  <c r="I57" i="29"/>
  <c r="Q57" i="29"/>
  <c r="I63" i="29"/>
  <c r="Q63" i="29"/>
  <c r="F19" i="29"/>
  <c r="F20" i="29" s="1"/>
  <c r="N19" i="29"/>
  <c r="V19" i="29"/>
  <c r="N23" i="29"/>
  <c r="N24" i="29" s="1"/>
  <c r="B63" i="29"/>
  <c r="J63" i="29"/>
  <c r="R63" i="29"/>
  <c r="L19" i="29"/>
  <c r="G19" i="29"/>
  <c r="G20" i="29" s="1"/>
  <c r="O19" i="29"/>
  <c r="A32" i="29"/>
  <c r="A34" i="29"/>
  <c r="A40" i="29"/>
  <c r="A42" i="29"/>
  <c r="A48" i="29"/>
  <c r="A50" i="29"/>
  <c r="C63" i="29"/>
  <c r="K63" i="29"/>
  <c r="S63" i="29"/>
  <c r="H19" i="29"/>
  <c r="H20" i="29" s="1"/>
  <c r="P19" i="29"/>
  <c r="D63" i="29"/>
  <c r="L63" i="29"/>
  <c r="T63" i="29"/>
  <c r="E63" i="29"/>
  <c r="M63" i="29"/>
  <c r="K19" i="28"/>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E19" i="28"/>
  <c r="E20" i="28" s="1"/>
  <c r="M19" i="28"/>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U64" i="26"/>
  <c r="U66" i="26" s="1"/>
  <c r="O23" i="26"/>
  <c r="O24" i="26" s="1"/>
  <c r="J23" i="26"/>
  <c r="J24" i="26" s="1"/>
  <c r="H64" i="26"/>
  <c r="C19" i="26"/>
  <c r="C20"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I64" i="26" s="1"/>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H19" i="26"/>
  <c r="H20" i="26" s="1"/>
  <c r="P19" i="26"/>
  <c r="D63" i="26"/>
  <c r="L63" i="26"/>
  <c r="I19" i="26"/>
  <c r="I20" i="26" s="1"/>
  <c r="J23" i="24"/>
  <c r="J24" i="24" s="1"/>
  <c r="H23" i="24"/>
  <c r="H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U19" i="24"/>
  <c r="E23" i="24"/>
  <c r="E24" i="24" s="1"/>
  <c r="U23" i="24"/>
  <c r="U24" i="24" s="1"/>
  <c r="I57" i="24"/>
  <c r="Q57" i="24"/>
  <c r="I63" i="24"/>
  <c r="Q63" i="24"/>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S23" i="23"/>
  <c r="S24" i="23" s="1"/>
  <c r="A31" i="23"/>
  <c r="A33" i="23"/>
  <c r="A37" i="23"/>
  <c r="A39" i="23"/>
  <c r="A41" i="23"/>
  <c r="A45" i="23"/>
  <c r="A47" i="23"/>
  <c r="A49" i="23"/>
  <c r="G57" i="23"/>
  <c r="O57" i="23"/>
  <c r="G59" i="23"/>
  <c r="O59" i="23"/>
  <c r="L19" i="23"/>
  <c r="T19" i="23"/>
  <c r="D23" i="23"/>
  <c r="D24" i="23" s="1"/>
  <c r="L23" i="23"/>
  <c r="L24" i="23" s="1"/>
  <c r="T23" i="23"/>
  <c r="T24" i="23" s="1"/>
  <c r="E19" i="23"/>
  <c r="E20" i="23" s="1"/>
  <c r="M19" i="23"/>
  <c r="E23" i="23"/>
  <c r="E24" i="23" s="1"/>
  <c r="M23" i="23"/>
  <c r="M24" i="23" s="1"/>
  <c r="I57" i="23"/>
  <c r="Q57" i="23"/>
  <c r="N23" i="23"/>
  <c r="N24" i="23" s="1"/>
  <c r="G19" i="23"/>
  <c r="G20" i="23" s="1"/>
  <c r="O19" i="23"/>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T19" i="22"/>
  <c r="L23" i="22"/>
  <c r="L24" i="22" s="1"/>
  <c r="T23" i="22"/>
  <c r="T24" i="22" s="1"/>
  <c r="K23" i="22"/>
  <c r="K24" i="22" s="1"/>
  <c r="A31" i="22"/>
  <c r="A33" i="22"/>
  <c r="A41" i="22"/>
  <c r="A47" i="22"/>
  <c r="E19" i="22"/>
  <c r="E20" i="22" s="1"/>
  <c r="M19" i="22"/>
  <c r="E23" i="22"/>
  <c r="E24" i="22" s="1"/>
  <c r="U23" i="22"/>
  <c r="U24" i="22" s="1"/>
  <c r="I57" i="22"/>
  <c r="Q57" i="22"/>
  <c r="K19" i="22"/>
  <c r="A39" i="22"/>
  <c r="A49" i="22"/>
  <c r="N19" i="22"/>
  <c r="V19" i="22"/>
  <c r="V23" i="22"/>
  <c r="V24" i="22" s="1"/>
  <c r="G19" i="22"/>
  <c r="G20" i="22" s="1"/>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2" l="1"/>
  <c r="C24" i="22" s="1"/>
  <c r="E65" i="23"/>
  <c r="H65" i="23"/>
  <c r="C19" i="29"/>
  <c r="C20" i="29" s="1"/>
  <c r="B65" i="24"/>
  <c r="H65" i="26"/>
  <c r="C65" i="26"/>
  <c r="G65" i="30"/>
  <c r="E65" i="30"/>
  <c r="D65" i="30"/>
  <c r="C65" i="30"/>
  <c r="D65" i="28"/>
  <c r="E65" i="27"/>
  <c r="C65" i="27"/>
  <c r="D65" i="21"/>
  <c r="D64" i="24"/>
  <c r="D65" i="24" s="1"/>
  <c r="D64" i="27"/>
  <c r="D65" i="27" s="1"/>
  <c r="H64" i="22"/>
  <c r="H65" i="22" s="1"/>
  <c r="C64" i="23"/>
  <c r="C65" i="23" s="1"/>
  <c r="F66" i="26"/>
  <c r="F65" i="26"/>
  <c r="L64" i="22"/>
  <c r="D64" i="22"/>
  <c r="D65" i="22" s="1"/>
  <c r="Q64" i="22"/>
  <c r="U64" i="22"/>
  <c r="U66" i="22" s="1"/>
  <c r="S64" i="23"/>
  <c r="M64" i="23"/>
  <c r="M66" i="23" s="1"/>
  <c r="R64" i="23"/>
  <c r="R66" i="23" s="1"/>
  <c r="M64" i="29"/>
  <c r="D64" i="29"/>
  <c r="D65" i="29" s="1"/>
  <c r="O64" i="24"/>
  <c r="O66" i="24" s="1"/>
  <c r="I64" i="24"/>
  <c r="M64" i="24"/>
  <c r="S64" i="24"/>
  <c r="T64" i="26"/>
  <c r="T66" i="26" s="1"/>
  <c r="E64" i="26"/>
  <c r="M64" i="28"/>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I66" i="21" s="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E66" i="22"/>
  <c r="T66" i="23"/>
  <c r="Q66" i="21"/>
  <c r="P66" i="21"/>
  <c r="K66" i="27"/>
  <c r="G64" i="23"/>
  <c r="Q66" i="24"/>
  <c r="R66" i="27"/>
  <c r="C66" i="27"/>
  <c r="H66" i="23"/>
  <c r="J66" i="27"/>
  <c r="G64" i="27"/>
  <c r="G66" i="30"/>
  <c r="J66" i="30"/>
  <c r="F64" i="27"/>
  <c r="T66" i="27"/>
  <c r="L66" i="29"/>
  <c r="Q66" i="22"/>
  <c r="J66" i="26"/>
  <c r="C66" i="22"/>
  <c r="T66" i="21"/>
  <c r="S66" i="23"/>
  <c r="H66" i="30"/>
  <c r="E66" i="30"/>
  <c r="S66" i="24"/>
  <c r="L66" i="21"/>
  <c r="S66" i="26"/>
  <c r="L66" i="28"/>
  <c r="L66" i="26"/>
  <c r="T66" i="30"/>
  <c r="C66" i="29"/>
  <c r="R66" i="28"/>
  <c r="N64" i="26"/>
  <c r="N66" i="26" s="1"/>
  <c r="O64" i="29"/>
  <c r="O66" i="29" s="1"/>
  <c r="P64" i="29"/>
  <c r="P66" i="29" s="1"/>
  <c r="S64" i="1"/>
  <c r="R66" i="26"/>
  <c r="N64" i="29"/>
  <c r="N66" i="29" s="1"/>
  <c r="R66" i="30"/>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I66" i="24"/>
  <c r="P66" i="24"/>
  <c r="D66" i="24"/>
  <c r="K66" i="24"/>
  <c r="M66" i="24"/>
  <c r="I66" i="23"/>
  <c r="N66" i="23"/>
  <c r="E66" i="23"/>
  <c r="I66" i="22"/>
  <c r="M66" i="22"/>
  <c r="S66" i="22"/>
  <c r="K66" i="22"/>
  <c r="T66" i="22"/>
  <c r="M66" i="21"/>
  <c r="K66" i="21"/>
  <c r="C66" i="21"/>
  <c r="D66" i="21"/>
  <c r="R66" i="21"/>
  <c r="N64" i="1"/>
  <c r="M64" i="1"/>
  <c r="T64" i="1"/>
  <c r="L64" i="1"/>
  <c r="J64" i="1"/>
  <c r="K64" i="1"/>
  <c r="O64" i="1"/>
  <c r="C64" i="1"/>
  <c r="I64" i="1"/>
  <c r="H64" i="1"/>
  <c r="G64" i="1"/>
  <c r="G65" i="1" s="1"/>
  <c r="F64" i="1"/>
  <c r="E64" i="1"/>
  <c r="D64" i="1"/>
  <c r="D65" i="1" s="1"/>
  <c r="B64" i="1"/>
  <c r="D63" i="1"/>
  <c r="L63" i="1"/>
  <c r="F63" i="1"/>
  <c r="R63" i="1"/>
  <c r="J63" i="1"/>
  <c r="Q63" i="1"/>
  <c r="Q66" i="1" s="1"/>
  <c r="I63" i="1"/>
  <c r="C63" i="1"/>
  <c r="K63" i="1"/>
  <c r="P63" i="1"/>
  <c r="H63" i="1"/>
  <c r="T63" i="1"/>
  <c r="T66" i="1" s="1"/>
  <c r="S63" i="1"/>
  <c r="O63" i="1"/>
  <c r="G63" i="1"/>
  <c r="N63" i="1"/>
  <c r="E63" i="1"/>
  <c r="B63" i="1"/>
  <c r="U63" i="1"/>
  <c r="M63" i="1"/>
  <c r="H66" i="22" l="1"/>
  <c r="D66" i="27"/>
  <c r="B65" i="1"/>
  <c r="H65" i="1"/>
  <c r="E65" i="1"/>
  <c r="F65" i="1"/>
  <c r="C65" i="1"/>
  <c r="H66" i="27"/>
  <c r="H65" i="27"/>
  <c r="H66" i="28"/>
  <c r="H65" i="28"/>
  <c r="H66" i="29"/>
  <c r="H65" i="29"/>
  <c r="H66" i="21"/>
  <c r="H66" i="24"/>
  <c r="H65" i="24"/>
  <c r="G66" i="24"/>
  <c r="G65" i="24"/>
  <c r="G66" i="22"/>
  <c r="G65" i="22"/>
  <c r="G66" i="27"/>
  <c r="G65" i="27"/>
  <c r="G66" i="28"/>
  <c r="G65" i="28"/>
  <c r="G66" i="21"/>
  <c r="G65" i="21"/>
  <c r="G66" i="29"/>
  <c r="G65" i="29"/>
  <c r="G66" i="23"/>
  <c r="G65" i="23"/>
  <c r="G66" i="26"/>
  <c r="G65" i="26"/>
  <c r="F66" i="28"/>
  <c r="F65" i="28"/>
  <c r="F66" i="30"/>
  <c r="F65" i="30"/>
  <c r="F66" i="23"/>
  <c r="F65" i="23"/>
  <c r="F66" i="29"/>
  <c r="F65" i="29"/>
  <c r="F66" i="21"/>
  <c r="F65" i="21"/>
  <c r="F66" i="22"/>
  <c r="F65" i="22"/>
  <c r="F66" i="27"/>
  <c r="F65" i="27"/>
  <c r="F66" i="24"/>
  <c r="F65" i="24"/>
  <c r="E66" i="28"/>
  <c r="E65" i="28"/>
  <c r="E66" i="29"/>
  <c r="E65" i="29"/>
  <c r="E66" i="26"/>
  <c r="E65" i="26"/>
  <c r="E66" i="21"/>
  <c r="E65" i="21"/>
  <c r="E66" i="24"/>
  <c r="E65" i="24"/>
  <c r="D66" i="23"/>
  <c r="D66" i="22"/>
  <c r="D66" i="26"/>
  <c r="D66" i="29"/>
  <c r="C66" i="28"/>
  <c r="C65" i="28"/>
  <c r="C66" i="24"/>
  <c r="C65" i="24"/>
  <c r="B66" i="27"/>
  <c r="B65" i="27"/>
  <c r="B66" i="26"/>
  <c r="B65" i="26"/>
  <c r="B66" i="29"/>
  <c r="B65" i="29"/>
  <c r="B66" i="28"/>
  <c r="B65" i="28"/>
  <c r="B66" i="22"/>
  <c r="B65" i="22"/>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<sst xmlns="http://schemas.openxmlformats.org/spreadsheetml/2006/main" count="2283" uniqueCount="184">
  <si>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</si>
  <si>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</si>
  <si>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</si>
  <si>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</si>
  <si>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</si>
  <si>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</si>
  <si>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</si>
  <si>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</si>
  <si>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</si>
  <si>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</si>
  <si>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</si>
  <si>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</si>
  <si>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</si>
  <si>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</si>
  <si>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</si>
  <si>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</si>
  <si>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</si>
  <si>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</si>
  <si>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</si>
  <si>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</si>
  <si>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</si>
  <si>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</si>
  <si>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</si>
  <si>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</si>
  <si>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</si>
  <si>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</si>
  <si>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</si>
  <si>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</si>
  <si>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</si>
  <si>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</si>
  <si>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</si>
  <si>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</si>
  <si>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</si>
  <si>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</si>
  <si>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</si>
  <si>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</si>
  <si>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</si>
  <si>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</si>
  <si>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</si>
  <si>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</si>
  <si>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</si>
  <si>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</si>
  <si>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</si>
  <si>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</si>
  <si>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</si>
  <si>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</si>
  <si>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</si>
  <si>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</si>
  <si>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</si>
  <si>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</si>
  <si>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</si>
  <si>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</si>
  <si>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</si>
  <si>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</si>
  <si>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</si>
  <si>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</si>
  <si>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</si>
  <si>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</si>
  <si>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</si>
  <si>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</si>
  <si>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</si>
  <si>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</si>
  <si>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</si>
  <si>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</si>
  <si>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</si>
  <si>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</si>
  <si>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</si>
  <si>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</si>
  <si>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</si>
  <si>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</si>
  <si>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</si>
  <si>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</si>
  <si>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</si>
  <si>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</si>
  <si>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</si>
  <si>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</si>
  <si>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</si>
  <si>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</si>
  <si>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</si>
  <si>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</si>
  <si>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</si>
  <si>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</si>
  <si>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</si>
  <si>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</si>
  <si>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</si>
  <si>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</si>
  <si>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</si>
  <si>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</si>
  <si>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</si>
  <si>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</si>
  <si>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</si>
  <si>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</si>
  <si>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</si>
  <si>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</si>
  <si>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</si>
  <si>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</si>
  <si>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</si>
  <si>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</si>
  <si>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</si>
  <si>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</si>
  <si>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</si>
  <si>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</si>
  <si>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</si>
  <si>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</si>
  <si>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</si>
  <si>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</si>
  <si>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</si>
  <si>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</si>
  <si>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</si>
  <si>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</si>
  <si>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</si>
  <si>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</si>
  <si>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</si>
  <si>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</si>
  <si>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</si>
  <si>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</si>
  <si>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</si>
  <si>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</si>
  <si>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</si>
  <si>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</si>
  <si>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</si>
  <si>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</si>
  <si>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</si>
  <si>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</si>
  <si>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</si>
  <si>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</si>
  <si>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</si>
  <si>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</si>
  <si>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</si>
  <si>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</si>
  <si>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</si>
  <si>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</si>
  <si>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</si>
  <si>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</si>
  <si>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</si>
  <si>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</si>
  <si>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</si>
  <si>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</si>
  <si>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</si>
  <si>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</si>
  <si>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</si>
  <si>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</si>
  <si>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</si>
  <si>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</si>
  <si>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</si>
  <si>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</si>
  <si>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</si>
  <si>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</si>
  <si>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</si>
  <si>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</si>
  <si>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</si>
  <si>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</si>
  <si>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</si>
  <si>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</si>
  <si>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</si>
  <si>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</si>
  <si>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</si>
  <si>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</si>
  <si>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</si>
  <si>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</si>
  <si>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C</t>
  </si>
  <si>
    <t>D1</t>
  </si>
  <si>
    <t>D2</t>
  </si>
  <si>
    <t xml:space="preserve">D3 </t>
  </si>
  <si>
    <t>D4</t>
  </si>
  <si>
    <t>D5</t>
  </si>
  <si>
    <t>E1</t>
  </si>
  <si>
    <t>moderate</t>
  </si>
  <si>
    <t>PAN-024739</t>
  </si>
  <si>
    <t>GP3792SK</t>
  </si>
  <si>
    <t>Byproduct recovery limited</t>
  </si>
  <si>
    <t>Marian Bach Farm, Dyserth, LL18 6HU</t>
  </si>
  <si>
    <t>Ethan Banfield</t>
  </si>
  <si>
    <t>19 09 02</t>
  </si>
  <si>
    <t>Cefni</t>
  </si>
  <si>
    <t xml:space="preserve">Cwellyn </t>
  </si>
  <si>
    <t>Dolbenmaen</t>
  </si>
  <si>
    <t>GARREGLWYD</t>
  </si>
  <si>
    <t>lascoed</t>
  </si>
  <si>
    <t>Llyn Conwy</t>
  </si>
  <si>
    <t xml:space="preserve">Mynydd Llandegai </t>
  </si>
  <si>
    <t>Alwen</t>
  </si>
  <si>
    <t>Bala</t>
  </si>
  <si>
    <t>Bryn Cowlyd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</si>
</sst>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xf numFmtId="0" fontId="0" fillId="3" borderId="3" xfId="0" applyFont="1" applyFill="1" applyBorder="1" applyAlignment="1" applyProtection="1">
      <alignment horizontal="left" vertical="top"/>
      <protection locked="0"/>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L2" sqref="L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168</v>
      </c>
      <c r="D1" s="136"/>
      <c r="E1" s="93" t="s">
        <v>45</v>
      </c>
      <c r="F1" s="96">
        <v>22.77</v>
      </c>
      <c r="G1" s="120" t="s">
        <v>43</v>
      </c>
      <c r="H1" s="121"/>
      <c r="I1" s="96">
        <v>7</v>
      </c>
      <c r="J1" s="119" t="s">
        <v>153</v>
      </c>
      <c r="K1" s="119"/>
      <c r="L1" s="96">
        <v>1130</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169</v>
      </c>
      <c r="D2" s="134"/>
      <c r="E2" s="93" t="s">
        <v>109</v>
      </c>
      <c r="F2" s="96" t="s">
        <v>173</v>
      </c>
      <c r="G2" s="138" t="s">
        <v>110</v>
      </c>
      <c r="H2" s="139"/>
      <c r="I2" s="96"/>
      <c r="J2" s="119" t="s">
        <v>158</v>
      </c>
      <c r="K2" s="119"/>
      <c r="L2" s="96">
        <v>1.24</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170</v>
      </c>
      <c r="D3" s="134"/>
      <c r="E3" s="93" t="s">
        <v>108</v>
      </c>
      <c r="F3" s="31" t="s">
        <v>78</v>
      </c>
      <c r="G3" s="119" t="s">
        <v>159</v>
      </c>
      <c r="H3" s="119"/>
      <c r="I3" s="96"/>
      <c r="J3" s="120" t="s">
        <v>154</v>
      </c>
      <c r="K3" s="121"/>
      <c r="L3" s="96">
        <f>(L1/(L2*10000))*100</f>
        <v>9.112903225806452</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171</v>
      </c>
      <c r="D4" s="136"/>
      <c r="E4" s="94" t="s">
        <v>1</v>
      </c>
      <c r="F4" s="95" t="s">
        <v>174</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172</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t="s">
        <v>160</v>
      </c>
      <c r="D8" s="15" t="s">
        <v>161</v>
      </c>
      <c r="E8" s="15" t="s">
        <v>162</v>
      </c>
      <c r="F8" s="15" t="s">
        <v>163</v>
      </c>
      <c r="G8" s="15" t="s">
        <v>164</v>
      </c>
      <c r="H8" s="15" t="s">
        <v>165</v>
      </c>
      <c r="I8" s="15" t="s">
        <v>166</v>
      </c>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t="s">
        <v>167</v>
      </c>
      <c r="D9" s="15" t="s">
        <v>167</v>
      </c>
      <c r="E9" s="15" t="s">
        <v>167</v>
      </c>
      <c r="F9" s="15" t="s">
        <v>167</v>
      </c>
      <c r="G9" s="15" t="s">
        <v>167</v>
      </c>
      <c r="H9" s="15" t="s">
        <v>167</v>
      </c>
      <c r="I9" s="15" t="s">
        <v>167</v>
      </c>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5.6</v>
      </c>
      <c r="D10" s="15">
        <v>6.4</v>
      </c>
      <c r="E10" s="15">
        <v>6.4</v>
      </c>
      <c r="F10" s="15">
        <v>7</v>
      </c>
      <c r="G10" s="15">
        <v>7</v>
      </c>
      <c r="H10" s="15">
        <v>7.1</v>
      </c>
      <c r="I10" s="15">
        <v>6.8</v>
      </c>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4</v>
      </c>
      <c r="D11" s="15">
        <v>1</v>
      </c>
      <c r="E11" s="15">
        <v>1</v>
      </c>
      <c r="F11" s="15">
        <v>1</v>
      </c>
      <c r="G11" s="15">
        <v>2</v>
      </c>
      <c r="H11" s="15">
        <v>1</v>
      </c>
      <c r="I11" s="15">
        <v>1</v>
      </c>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3</v>
      </c>
      <c r="D12" s="15">
        <v>1</v>
      </c>
      <c r="E12" s="15">
        <v>1</v>
      </c>
      <c r="F12" s="15">
        <v>4</v>
      </c>
      <c r="G12" s="15">
        <v>2</v>
      </c>
      <c r="H12" s="15">
        <v>1</v>
      </c>
      <c r="I12" s="15">
        <v>1</v>
      </c>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3</v>
      </c>
      <c r="D13" s="15">
        <v>3</v>
      </c>
      <c r="E13" s="15">
        <v>3</v>
      </c>
      <c r="F13" s="15">
        <v>6</v>
      </c>
      <c r="G13" s="15">
        <v>5</v>
      </c>
      <c r="H13" s="15">
        <v>5</v>
      </c>
      <c r="I13" s="15">
        <v>2</v>
      </c>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113</v>
      </c>
      <c r="D14" s="100" t="s">
        <v>113</v>
      </c>
      <c r="E14" s="100" t="s">
        <v>113</v>
      </c>
      <c r="F14" s="100" t="s">
        <v>113</v>
      </c>
      <c r="G14" s="100" t="s">
        <v>113</v>
      </c>
      <c r="H14" s="100" t="s">
        <v>113</v>
      </c>
      <c r="I14" s="100" t="s">
        <v>113</v>
      </c>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48</v>
      </c>
      <c r="D15" s="15">
        <v>48</v>
      </c>
      <c r="E15" s="15">
        <v>48</v>
      </c>
      <c r="F15" s="15">
        <v>48</v>
      </c>
      <c r="G15" s="15">
        <v>48</v>
      </c>
      <c r="H15" s="15">
        <v>48</v>
      </c>
      <c r="I15" s="15">
        <v>48</v>
      </c>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81.599999999999994</v>
      </c>
      <c r="D17" s="28">
        <f t="shared" ref="D17:V17" si="0">(VLOOKUP(D$14,$AI2:$AK26,2,FALSE))*D$15</f>
        <v>81.599999999999994</v>
      </c>
      <c r="E17" s="28">
        <f t="shared" si="0"/>
        <v>81.599999999999994</v>
      </c>
      <c r="F17" s="28">
        <f t="shared" si="0"/>
        <v>81.599999999999994</v>
      </c>
      <c r="G17" s="28">
        <f t="shared" si="0"/>
        <v>81.599999999999994</v>
      </c>
      <c r="H17" s="28">
        <f t="shared" si="0"/>
        <v>81.599999999999994</v>
      </c>
      <c r="I17" s="28">
        <f t="shared" si="0"/>
        <v>81.599999999999994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25.762295000000002</v>
      </c>
      <c r="E18" s="16">
        <f>$D33</f>
        <v>25.762295000000002</v>
      </c>
      <c r="F18" s="16">
        <f>$D34</f>
        <v>25.762295000000002</v>
      </c>
      <c r="G18" s="16">
        <f>$D35</f>
        <v>25.762295000000002</v>
      </c>
      <c r="H18" s="16">
        <f>$D36</f>
        <v>25.762295000000002</v>
      </c>
      <c r="I18" s="16">
        <f>$D37</f>
        <v>25.762295000000002</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-81.599999999999994</v>
      </c>
      <c r="D19" s="16">
        <f t="shared" ref="D19:V19" si="1">D18-D17</f>
        <v>-55.837704999999993</v>
      </c>
      <c r="E19" s="16">
        <f t="shared" si="1"/>
        <v>-55.837704999999993</v>
      </c>
      <c r="F19" s="16">
        <f t="shared" si="1"/>
        <v>-55.837704999999993</v>
      </c>
      <c r="G19" s="16">
        <f t="shared" si="1"/>
        <v>-55.837704999999993</v>
      </c>
      <c r="H19" s="16">
        <f t="shared" si="1"/>
        <v>-55.837704999999993</v>
      </c>
      <c r="I19" s="16">
        <f t="shared" si="1"/>
        <v>-55.837704999999993</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288</v>
      </c>
      <c r="D21" s="28">
        <f t="shared" ref="D21:V21" si="2">(VLOOKUP(D$14,$AI2:$AK26,3,FALSE))*D$15</f>
        <v>288</v>
      </c>
      <c r="E21" s="28">
        <f t="shared" si="2"/>
        <v>288</v>
      </c>
      <c r="F21" s="28">
        <f t="shared" si="2"/>
        <v>288</v>
      </c>
      <c r="G21" s="28">
        <f t="shared" si="2"/>
        <v>288</v>
      </c>
      <c r="H21" s="28">
        <f t="shared" si="2"/>
        <v>288</v>
      </c>
      <c r="I21" s="28">
        <f t="shared" si="2"/>
        <v>288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3.2504875000000011</v>
      </c>
      <c r="E22" s="16">
        <f>$E33</f>
        <v>3.2504875000000011</v>
      </c>
      <c r="F22" s="16">
        <f>$E34</f>
        <v>3.2504875000000011</v>
      </c>
      <c r="G22" s="16">
        <f>$E35</f>
        <v>3.2504875000000011</v>
      </c>
      <c r="H22" s="16">
        <f>$E36</f>
        <v>3.2504875000000011</v>
      </c>
      <c r="I22" s="16">
        <f>$E37</f>
        <v>3.2504875000000011</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-288</v>
      </c>
      <c r="D23" s="16">
        <f t="shared" ref="D23:V23" si="3">D22-D21</f>
        <v>-284.74951249999998</v>
      </c>
      <c r="E23" s="16">
        <f t="shared" si="3"/>
        <v>-284.74951249999998</v>
      </c>
      <c r="F23" s="16">
        <f t="shared" si="3"/>
        <v>-284.74951249999998</v>
      </c>
      <c r="G23" s="16">
        <f t="shared" si="3"/>
        <v>-284.74951249999998</v>
      </c>
      <c r="H23" s="16">
        <f t="shared" si="3"/>
        <v>-284.74951249999998</v>
      </c>
      <c r="I23" s="16">
        <f t="shared" si="3"/>
        <v>-284.74951249999998</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2.6</v>
      </c>
      <c r="C28" s="15">
        <v>1.24</v>
      </c>
      <c r="D28" s="15">
        <v>0.17299999999999999</v>
      </c>
      <c r="E28" s="15">
        <v>4.1500000000000002E-2</v>
      </c>
      <c r="F28" s="15">
        <v>725</v>
      </c>
      <c r="G28" s="15">
        <v>45.5</v>
      </c>
      <c r="H28" s="15">
        <v>30.9</v>
      </c>
      <c r="I28" s="15">
        <v>6.2</v>
      </c>
      <c r="J28" s="15">
        <v>0.5</v>
      </c>
      <c r="K28" s="23">
        <v>1.34</v>
      </c>
      <c r="L28" s="15">
        <v>7.7</v>
      </c>
      <c r="M28" s="15">
        <v>4.3</v>
      </c>
      <c r="N28" s="15">
        <v>220000</v>
      </c>
      <c r="O28" s="15">
        <v>7040</v>
      </c>
      <c r="P28" s="15"/>
      <c r="Q28" s="15">
        <v>8300</v>
      </c>
      <c r="R28" s="15"/>
      <c r="S28" s="15">
        <v>12.2</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31"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D1</v>
      </c>
      <c r="B32" s="15">
        <v>250</v>
      </c>
      <c r="C32" s="77">
        <f t="shared" ref="C32:C50" si="6">IF(C$27="%w/w SAR",((C$28*10)*$B32),IF(C$27="%w/w DM",(((C$28*10)*($B$28/100))*$B32),IF(C$27="kg/t SAR",(C$28*$B32),IF(C$27="kg/t DM",((C$28*($B$28/100))*$B32),IF(C$27="mg/kg SAR",((C$28*0.001)*$B32),IF(C$27="mg/kg DM",(((C$28*0.001)*($B$28/100))*$B32),0))))))</f>
        <v>80.600000000000009</v>
      </c>
      <c r="D32" s="77">
        <f t="shared" ref="D32:D50" si="7">(IF(D$27="%w/w SAR",((D$28*10)*$B32),IF(D$27="%w/w DM",(((D$28*10)*($B$28/100))*$B32),IF(D$27="kg/t SAR",(D$28*$B32),IF(D$27="kg/t DM",((D$28*($B$28/100))*$B32),IF(D$27="mg/kg SAR",((D$28*0.001)*$B32),IF(D$27="mg/kg DM",(((D$28*0.001)*($B$28/100))*$B32),"0")))))))*2.291</f>
        <v>25.762295000000002</v>
      </c>
      <c r="E32" s="77">
        <f t="shared" ref="E32:E50" si="8">(IF(E$27="%w/w SAR",((E$28*10)*$B32),IF(E$27="%w/w DM",(((E$28*10)*($B$28/100))*$B32),IF(E$27="kg/t SAR",(E$28*$B32),IF(E$27="kg/t DM",((E$28*($B$28/100))*$B32),IF(E$27="mg/kg SAR",((E$28*0.001)*$B32),IF(E$27="mg/kg DM",(((E$28*0.001)*($B$28/100))*$B32),"0")))))))*1.205</f>
        <v>3.2504875000000011</v>
      </c>
      <c r="F32" s="77">
        <f t="shared" ref="F32:F50" si="9">(IF(F$27="%w/w SAR",((F$28*10)*$B32),IF(F$27="%w/w DM",(((F$28*10)*($B$28/100))*$B32),IF(F$27="kg/t SAR",(F$28*$B32),IF(F$27="kg/t DM",((F$28*($B$28/100))*$B32),IF(F$27="mg/kg SAR",((F$28*0.001)*$B32),IF(F$27="mg/kg DM",(((F$28*0.001)*($B$28/100))*$B32),"0")))))))*1.658</f>
        <v>7.8133249999999999</v>
      </c>
      <c r="G32" s="77">
        <f t="shared" ref="G32:P50" si="10">IF(G$27="%w/w SAR",((G$28*10)*$B32),IF(G$27="%w/w DM",(((G$28*10)*($B$28/100))*$B32),IF(G$27="kg/t SAR",(G$28*$B32),IF(G$27="kg/t DM",((G$28*($B$28/100))*$B32),IF(G$27="mg/kg SAR",((G$28*0.001)*$B32),IF(G$27="mg/kg DM",(((G$28*0.001)*($B$28/100))*$B32),0))))))</f>
        <v>0.29575000000000001</v>
      </c>
      <c r="H32" s="77">
        <f t="shared" si="10"/>
        <v>0.20085000000000003</v>
      </c>
      <c r="I32" s="77">
        <f t="shared" si="10"/>
        <v>4.0300000000000009E-2</v>
      </c>
      <c r="J32" s="77">
        <f t="shared" si="10"/>
        <v>3.2500000000000003E-3</v>
      </c>
      <c r="K32" s="77">
        <f t="shared" si="10"/>
        <v>8.7100000000000007E-3</v>
      </c>
      <c r="L32" s="77">
        <f t="shared" si="10"/>
        <v>5.0050000000000004E-2</v>
      </c>
      <c r="M32" s="77">
        <f t="shared" si="10"/>
        <v>2.7950000000000003E-2</v>
      </c>
      <c r="N32" s="77">
        <f t="shared" si="10"/>
        <v>1430.0000000000002</v>
      </c>
      <c r="O32" s="77">
        <f t="shared" si="10"/>
        <v>45.760000000000005</v>
      </c>
      <c r="P32" s="77">
        <f t="shared" si="10"/>
        <v>0</v>
      </c>
      <c r="Q32" s="77">
        <f t="shared" ref="Q32:Q50" si="11">(IF(Q$27="%w/w SAR",((Q$28*10)*$B32),IF(Q$27="%w/w DM",(((Q$28*10)*($B$28/100))*$B32),IF(Q$27="kg/t SAR",(Q$28*$B32),IF(Q$27="kg/t DM",((Q$28*($B$28/100))*$B32),IF(Q$27="mg/kg SAR",((Q$28*0.001)*$B32),IF(Q$27="mg/kg DM",(((Q$28*0.001)*($B$28/100))*$B32),0)))))))*2.5</f>
        <v>134.87500000000003</v>
      </c>
      <c r="R32" s="77">
        <f t="shared" ref="R32:U50" si="12">IF(R$27="%w/w SAR",((R$28*10)*$B32),IF(R$27="%w/w DM",(((R$28*10)*($B$28/100))*$B32),IF(R$27="kg/t SAR",(R$28*$B32),IF(R$27="kg/t DM",((R$28*($B$28/100))*$B32),IF(R$27="mg/kg SAR",((R$28*0.001)*$B32),IF(R$27="mg/kg DM",(((R$28*0.001)*($B$28/100))*$B32),0))))))</f>
        <v>0</v>
      </c>
      <c r="S32" s="77">
        <f t="shared" si="12"/>
        <v>7.9300000000000009E-2</v>
      </c>
      <c r="T32" s="77">
        <f t="shared" si="12"/>
        <v>0</v>
      </c>
      <c r="U32" s="77">
        <f t="shared" si="12"/>
        <v>0</v>
      </c>
      <c r="AB32" s="59"/>
      <c r="AC32" s="59"/>
      <c r="AD32" s="59"/>
      <c r="AE32" s="59"/>
      <c r="AF32" s="59"/>
      <c r="AG32" s="59"/>
      <c r="AH32" s="59"/>
      <c r="AI32" s="59"/>
    </row>
    <row r="33" spans="1:35" s="72" customFormat="1" ht="13" x14ac:dyDescent="0.35">
      <c r="A33" s="13" t="str">
        <f>E8</f>
        <v>D2</v>
      </c>
      <c r="B33" s="15">
        <v>250</v>
      </c>
      <c r="C33" s="77">
        <f t="shared" si="6"/>
        <v>80.600000000000009</v>
      </c>
      <c r="D33" s="77">
        <f t="shared" si="7"/>
        <v>25.762295000000002</v>
      </c>
      <c r="E33" s="77">
        <f t="shared" si="8"/>
        <v>3.2504875000000011</v>
      </c>
      <c r="F33" s="77">
        <f t="shared" si="9"/>
        <v>7.8133249999999999</v>
      </c>
      <c r="G33" s="77">
        <f t="shared" si="10"/>
        <v>0.29575000000000001</v>
      </c>
      <c r="H33" s="77">
        <f t="shared" si="10"/>
        <v>0.20085000000000003</v>
      </c>
      <c r="I33" s="77">
        <f t="shared" si="10"/>
        <v>4.0300000000000009E-2</v>
      </c>
      <c r="J33" s="77">
        <f t="shared" si="10"/>
        <v>3.2500000000000003E-3</v>
      </c>
      <c r="K33" s="77">
        <f t="shared" si="10"/>
        <v>8.7100000000000007E-3</v>
      </c>
      <c r="L33" s="77">
        <f t="shared" si="10"/>
        <v>5.0050000000000004E-2</v>
      </c>
      <c r="M33" s="77">
        <f t="shared" si="10"/>
        <v>2.7950000000000003E-2</v>
      </c>
      <c r="N33" s="77">
        <f t="shared" si="10"/>
        <v>1430.0000000000002</v>
      </c>
      <c r="O33" s="77">
        <f t="shared" si="10"/>
        <v>45.760000000000005</v>
      </c>
      <c r="P33" s="77">
        <f t="shared" si="10"/>
        <v>0</v>
      </c>
      <c r="Q33" s="77">
        <f t="shared" si="11"/>
        <v>134.87500000000003</v>
      </c>
      <c r="R33" s="77">
        <f t="shared" si="12"/>
        <v>0</v>
      </c>
      <c r="S33" s="77">
        <f t="shared" si="12"/>
        <v>7.9300000000000009E-2</v>
      </c>
      <c r="T33" s="77">
        <f t="shared" si="12"/>
        <v>0</v>
      </c>
      <c r="U33" s="77">
        <f t="shared" si="12"/>
        <v>0</v>
      </c>
      <c r="AB33" s="59"/>
      <c r="AC33" s="59"/>
      <c r="AD33" s="59"/>
      <c r="AE33" s="59"/>
      <c r="AF33" s="59"/>
      <c r="AG33" s="59"/>
      <c r="AH33" s="59"/>
      <c r="AI33" s="59"/>
    </row>
    <row r="34" spans="1:35" s="72" customFormat="1" ht="13" x14ac:dyDescent="0.35">
      <c r="A34" s="13" t="str">
        <f>F8</f>
        <v xml:space="preserve">D3 </v>
      </c>
      <c r="B34" s="15">
        <v>250</v>
      </c>
      <c r="C34" s="77">
        <f t="shared" si="6"/>
        <v>80.600000000000009</v>
      </c>
      <c r="D34" s="77">
        <f t="shared" si="7"/>
        <v>25.762295000000002</v>
      </c>
      <c r="E34" s="77">
        <f t="shared" si="8"/>
        <v>3.2504875000000011</v>
      </c>
      <c r="F34" s="77">
        <f t="shared" si="9"/>
        <v>7.8133249999999999</v>
      </c>
      <c r="G34" s="77">
        <f t="shared" si="10"/>
        <v>0.29575000000000001</v>
      </c>
      <c r="H34" s="77">
        <f t="shared" si="10"/>
        <v>0.20085000000000003</v>
      </c>
      <c r="I34" s="77">
        <f t="shared" si="10"/>
        <v>4.0300000000000009E-2</v>
      </c>
      <c r="J34" s="77">
        <f t="shared" si="10"/>
        <v>3.2500000000000003E-3</v>
      </c>
      <c r="K34" s="77">
        <f t="shared" si="10"/>
        <v>8.7100000000000007E-3</v>
      </c>
      <c r="L34" s="77">
        <f t="shared" si="10"/>
        <v>5.0050000000000004E-2</v>
      </c>
      <c r="M34" s="77">
        <f t="shared" si="10"/>
        <v>2.7950000000000003E-2</v>
      </c>
      <c r="N34" s="77">
        <f t="shared" si="10"/>
        <v>1430.0000000000002</v>
      </c>
      <c r="O34" s="77">
        <f t="shared" si="10"/>
        <v>45.760000000000005</v>
      </c>
      <c r="P34" s="77">
        <f t="shared" si="10"/>
        <v>0</v>
      </c>
      <c r="Q34" s="77">
        <f t="shared" si="11"/>
        <v>134.87500000000003</v>
      </c>
      <c r="R34" s="77">
        <f t="shared" si="12"/>
        <v>0</v>
      </c>
      <c r="S34" s="77">
        <f t="shared" si="12"/>
        <v>7.9300000000000009E-2</v>
      </c>
      <c r="T34" s="77">
        <f t="shared" si="12"/>
        <v>0</v>
      </c>
      <c r="U34" s="77">
        <f t="shared" si="12"/>
        <v>0</v>
      </c>
      <c r="AB34" s="59"/>
      <c r="AC34" s="59"/>
      <c r="AD34" s="59"/>
      <c r="AE34" s="59"/>
      <c r="AF34" s="59"/>
      <c r="AG34" s="59"/>
      <c r="AH34" s="59"/>
      <c r="AI34" s="59"/>
    </row>
    <row r="35" spans="1:35" s="72" customFormat="1" ht="13" x14ac:dyDescent="0.35">
      <c r="A35" s="13" t="str">
        <f>G8</f>
        <v>D4</v>
      </c>
      <c r="B35" s="15">
        <v>250</v>
      </c>
      <c r="C35" s="77">
        <f t="shared" si="6"/>
        <v>80.600000000000009</v>
      </c>
      <c r="D35" s="77">
        <f t="shared" si="7"/>
        <v>25.762295000000002</v>
      </c>
      <c r="E35" s="77">
        <f t="shared" si="8"/>
        <v>3.2504875000000011</v>
      </c>
      <c r="F35" s="77">
        <f t="shared" si="9"/>
        <v>7.8133249999999999</v>
      </c>
      <c r="G35" s="77">
        <f t="shared" si="10"/>
        <v>0.29575000000000001</v>
      </c>
      <c r="H35" s="77">
        <f t="shared" si="10"/>
        <v>0.20085000000000003</v>
      </c>
      <c r="I35" s="77">
        <f t="shared" si="10"/>
        <v>4.0300000000000009E-2</v>
      </c>
      <c r="J35" s="77">
        <f t="shared" si="10"/>
        <v>3.2500000000000003E-3</v>
      </c>
      <c r="K35" s="77">
        <f t="shared" si="10"/>
        <v>8.7100000000000007E-3</v>
      </c>
      <c r="L35" s="77">
        <f t="shared" si="10"/>
        <v>5.0050000000000004E-2</v>
      </c>
      <c r="M35" s="77">
        <f t="shared" si="10"/>
        <v>2.7950000000000003E-2</v>
      </c>
      <c r="N35" s="77">
        <f t="shared" si="10"/>
        <v>1430.0000000000002</v>
      </c>
      <c r="O35" s="77">
        <f t="shared" si="10"/>
        <v>45.760000000000005</v>
      </c>
      <c r="P35" s="77">
        <f t="shared" si="10"/>
        <v>0</v>
      </c>
      <c r="Q35" s="77">
        <f t="shared" si="11"/>
        <v>134.87500000000003</v>
      </c>
      <c r="R35" s="77">
        <f t="shared" si="12"/>
        <v>0</v>
      </c>
      <c r="S35" s="77">
        <f t="shared" si="12"/>
        <v>7.9300000000000009E-2</v>
      </c>
      <c r="T35" s="77">
        <f t="shared" si="12"/>
        <v>0</v>
      </c>
      <c r="U35" s="77">
        <f t="shared" si="12"/>
        <v>0</v>
      </c>
      <c r="AB35" s="59"/>
      <c r="AC35" s="59"/>
      <c r="AD35" s="59"/>
      <c r="AE35" s="59"/>
      <c r="AF35" s="59"/>
      <c r="AG35" s="59"/>
      <c r="AH35" s="59"/>
      <c r="AI35" s="59"/>
    </row>
    <row r="36" spans="1:35" s="72" customFormat="1" ht="13" x14ac:dyDescent="0.35">
      <c r="A36" s="13" t="str">
        <f>H8</f>
        <v>D5</v>
      </c>
      <c r="B36" s="15">
        <v>250</v>
      </c>
      <c r="C36" s="77">
        <f t="shared" si="6"/>
        <v>80.600000000000009</v>
      </c>
      <c r="D36" s="77">
        <f t="shared" si="7"/>
        <v>25.762295000000002</v>
      </c>
      <c r="E36" s="77">
        <f t="shared" si="8"/>
        <v>3.2504875000000011</v>
      </c>
      <c r="F36" s="77">
        <f t="shared" si="9"/>
        <v>7.8133249999999999</v>
      </c>
      <c r="G36" s="77">
        <f t="shared" si="10"/>
        <v>0.29575000000000001</v>
      </c>
      <c r="H36" s="77">
        <f t="shared" si="10"/>
        <v>0.20085000000000003</v>
      </c>
      <c r="I36" s="77">
        <f t="shared" si="10"/>
        <v>4.0300000000000009E-2</v>
      </c>
      <c r="J36" s="77">
        <f t="shared" si="10"/>
        <v>3.2500000000000003E-3</v>
      </c>
      <c r="K36" s="77">
        <f t="shared" si="10"/>
        <v>8.7100000000000007E-3</v>
      </c>
      <c r="L36" s="77">
        <f t="shared" si="10"/>
        <v>5.0050000000000004E-2</v>
      </c>
      <c r="M36" s="77">
        <f t="shared" si="10"/>
        <v>2.7950000000000003E-2</v>
      </c>
      <c r="N36" s="77">
        <f t="shared" si="10"/>
        <v>1430.0000000000002</v>
      </c>
      <c r="O36" s="77">
        <f t="shared" si="10"/>
        <v>45.760000000000005</v>
      </c>
      <c r="P36" s="77">
        <f t="shared" si="10"/>
        <v>0</v>
      </c>
      <c r="Q36" s="77">
        <f t="shared" si="11"/>
        <v>134.87500000000003</v>
      </c>
      <c r="R36" s="77">
        <f t="shared" si="12"/>
        <v>0</v>
      </c>
      <c r="S36" s="77">
        <f t="shared" si="12"/>
        <v>7.9300000000000009E-2</v>
      </c>
      <c r="T36" s="77">
        <f t="shared" si="12"/>
        <v>0</v>
      </c>
      <c r="U36" s="77">
        <f t="shared" si="12"/>
        <v>0</v>
      </c>
      <c r="AB36" s="59"/>
      <c r="AC36" s="59"/>
      <c r="AD36" s="59"/>
      <c r="AE36" s="59"/>
      <c r="AF36" s="59"/>
      <c r="AG36" s="59"/>
      <c r="AH36" s="59"/>
      <c r="AI36" s="59"/>
    </row>
    <row r="37" spans="1:35" s="72" customFormat="1" ht="13" x14ac:dyDescent="0.35">
      <c r="A37" s="13" t="str">
        <f>I8</f>
        <v>E1</v>
      </c>
      <c r="B37" s="15">
        <v>250</v>
      </c>
      <c r="C37" s="77">
        <f t="shared" si="6"/>
        <v>80.600000000000009</v>
      </c>
      <c r="D37" s="77">
        <f t="shared" si="7"/>
        <v>25.762295000000002</v>
      </c>
      <c r="E37" s="77">
        <f t="shared" si="8"/>
        <v>3.2504875000000011</v>
      </c>
      <c r="F37" s="77">
        <f t="shared" si="9"/>
        <v>7.8133249999999999</v>
      </c>
      <c r="G37" s="77">
        <f t="shared" si="10"/>
        <v>0.29575000000000001</v>
      </c>
      <c r="H37" s="77">
        <f t="shared" si="10"/>
        <v>0.20085000000000003</v>
      </c>
      <c r="I37" s="77">
        <f t="shared" si="10"/>
        <v>4.0300000000000009E-2</v>
      </c>
      <c r="J37" s="77">
        <f t="shared" si="10"/>
        <v>3.2500000000000003E-3</v>
      </c>
      <c r="K37" s="77">
        <f t="shared" si="10"/>
        <v>8.7100000000000007E-3</v>
      </c>
      <c r="L37" s="77">
        <f t="shared" si="10"/>
        <v>5.0050000000000004E-2</v>
      </c>
      <c r="M37" s="77">
        <f t="shared" si="10"/>
        <v>2.7950000000000003E-2</v>
      </c>
      <c r="N37" s="77">
        <f t="shared" si="10"/>
        <v>1430.0000000000002</v>
      </c>
      <c r="O37" s="77">
        <f t="shared" si="10"/>
        <v>45.760000000000005</v>
      </c>
      <c r="P37" s="77">
        <f t="shared" si="10"/>
        <v>0</v>
      </c>
      <c r="Q37" s="77">
        <f t="shared" si="11"/>
        <v>134.87500000000003</v>
      </c>
      <c r="R37" s="77">
        <f t="shared" si="12"/>
        <v>0</v>
      </c>
      <c r="S37" s="77">
        <f t="shared" si="12"/>
        <v>7.9300000000000009E-2</v>
      </c>
      <c r="T37" s="77">
        <f t="shared" si="12"/>
        <v>0</v>
      </c>
      <c r="U37" s="77">
        <f t="shared" si="12"/>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v>
      </c>
      <c r="C57" s="8" t="str">
        <f t="shared" ref="C57:U57" si="13">D8</f>
        <v>D1</v>
      </c>
      <c r="D57" s="8" t="str">
        <f t="shared" si="13"/>
        <v>D2</v>
      </c>
      <c r="E57" s="8" t="str">
        <f t="shared" si="13"/>
        <v xml:space="preserve">D3 </v>
      </c>
      <c r="F57" s="8" t="str">
        <f t="shared" si="13"/>
        <v>D4</v>
      </c>
      <c r="G57" s="8" t="str">
        <f t="shared" si="13"/>
        <v>D5</v>
      </c>
      <c r="H57" s="8" t="str">
        <f t="shared" si="13"/>
        <v>E1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5.6</v>
      </c>
      <c r="C60" s="76">
        <f t="shared" ref="C60:U60" si="14">D10</f>
        <v>6.4</v>
      </c>
      <c r="D60" s="76">
        <f t="shared" si="14"/>
        <v>6.4</v>
      </c>
      <c r="E60" s="76">
        <f t="shared" si="14"/>
        <v>7</v>
      </c>
      <c r="F60" s="76">
        <f t="shared" si="14"/>
        <v>7</v>
      </c>
      <c r="G60" s="76">
        <f t="shared" si="14"/>
        <v>7.1</v>
      </c>
      <c r="H60" s="76">
        <f t="shared" si="14"/>
        <v>6.8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-1.2000000000000011</v>
      </c>
      <c r="D64" s="77">
        <f t="shared" si="17"/>
        <v>-1.2000000000000011</v>
      </c>
      <c r="E64" s="77">
        <f t="shared" si="17"/>
        <v>-4.7999999999999989</v>
      </c>
      <c r="F64" s="77">
        <f t="shared" si="17"/>
        <v>-4.7999999999999989</v>
      </c>
      <c r="G64" s="77">
        <f t="shared" si="17"/>
        <v>-5.3999999999999968</v>
      </c>
      <c r="H64" s="77">
        <f t="shared" si="17"/>
        <v>-3.5999999999999979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1.2000000000000011</v>
      </c>
      <c r="D65" s="77">
        <f t="shared" si="18"/>
        <v>1.2000000000000011</v>
      </c>
      <c r="E65" s="77">
        <f t="shared" si="18"/>
        <v>4.7999999999999989</v>
      </c>
      <c r="F65" s="77">
        <f t="shared" si="18"/>
        <v>4.7999999999999989</v>
      </c>
      <c r="G65" s="77">
        <f t="shared" si="18"/>
        <v>5.3999999999999968</v>
      </c>
      <c r="H65" s="77">
        <f t="shared" si="18"/>
        <v>3.5999999999999979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T28" sqref="T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PAN-024739</v>
      </c>
      <c r="D1" s="141"/>
      <c r="E1" s="93" t="s">
        <v>45</v>
      </c>
      <c r="F1" s="39">
        <f>'Field data and Waste 1'!F1</f>
        <v>22.77</v>
      </c>
      <c r="G1" s="120" t="s">
        <v>43</v>
      </c>
      <c r="H1" s="121"/>
      <c r="I1" s="118">
        <v>6.8</v>
      </c>
      <c r="J1" s="119" t="s">
        <v>153</v>
      </c>
      <c r="K1" s="119"/>
      <c r="L1" s="97">
        <v>266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GP3792SK</v>
      </c>
      <c r="D2" s="143"/>
      <c r="E2" s="93" t="s">
        <v>109</v>
      </c>
      <c r="F2" s="96" t="s">
        <v>173</v>
      </c>
      <c r="G2" s="138" t="s">
        <v>110</v>
      </c>
      <c r="H2" s="139"/>
      <c r="I2" s="118"/>
      <c r="J2" s="119" t="s">
        <v>158</v>
      </c>
      <c r="K2" s="119"/>
      <c r="L2" s="97">
        <v>1.44</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limited</v>
      </c>
      <c r="D3" s="143"/>
      <c r="E3" s="93" t="s">
        <v>108</v>
      </c>
      <c r="F3" s="31" t="s">
        <v>78</v>
      </c>
      <c r="G3" s="119" t="s">
        <v>159</v>
      </c>
      <c r="H3" s="119"/>
      <c r="I3" s="118"/>
      <c r="J3" s="120" t="s">
        <v>154</v>
      </c>
      <c r="K3" s="121"/>
      <c r="L3" s="97">
        <f>(L1/(L2*10000))*100</f>
        <v>1.8472222222222223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Marian Bach Farm, Dyserth, LL18 6HU</v>
      </c>
      <c r="D4" s="141"/>
      <c r="E4" s="94" t="s">
        <v>1</v>
      </c>
      <c r="F4" s="96" t="s">
        <v>175</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C</v>
      </c>
      <c r="D8" s="60" t="str">
        <f>'Field data and Waste 1'!D8</f>
        <v>D1</v>
      </c>
      <c r="E8" s="60" t="str">
        <f>'Field data and Waste 1'!E8</f>
        <v>D2</v>
      </c>
      <c r="F8" s="60" t="str">
        <f>'Field data and Waste 1'!F8</f>
        <v xml:space="preserve">D3 </v>
      </c>
      <c r="G8" s="60" t="str">
        <f>'Field data and Waste 1'!G8</f>
        <v>D4</v>
      </c>
      <c r="H8" s="60" t="str">
        <f>'Field data and Waste 1'!H8</f>
        <v>D5</v>
      </c>
      <c r="I8" s="60" t="str">
        <f>'Field data and Waste 1'!I8</f>
        <v>E1</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5.6</v>
      </c>
      <c r="D10" s="60">
        <f>'Field data and Waste 1'!D10</f>
        <v>6.4</v>
      </c>
      <c r="E10" s="60">
        <f>'Field data and Waste 1'!E10</f>
        <v>6.4</v>
      </c>
      <c r="F10" s="60">
        <f>'Field data and Waste 1'!F10</f>
        <v>7</v>
      </c>
      <c r="G10" s="60">
        <f>'Field data and Waste 1'!G10</f>
        <v>7</v>
      </c>
      <c r="H10" s="60">
        <f>'Field data and Waste 1'!H10</f>
        <v>7.1</v>
      </c>
      <c r="I10" s="60">
        <f>'Field data and Waste 1'!I10</f>
        <v>6.8</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4</v>
      </c>
      <c r="D11" s="60">
        <f>'Field data and Waste 1'!D11</f>
        <v>1</v>
      </c>
      <c r="E11" s="60">
        <f>'Field data and Waste 1'!E11</f>
        <v>1</v>
      </c>
      <c r="F11" s="60">
        <f>'Field data and Waste 1'!F11</f>
        <v>1</v>
      </c>
      <c r="G11" s="60">
        <f>'Field data and Waste 1'!G11</f>
        <v>2</v>
      </c>
      <c r="H11" s="60">
        <f>'Field data and Waste 1'!H11</f>
        <v>1</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3</v>
      </c>
      <c r="D12" s="60">
        <f>'Field data and Waste 1'!D12</f>
        <v>1</v>
      </c>
      <c r="E12" s="60">
        <f>'Field data and Waste 1'!E12</f>
        <v>1</v>
      </c>
      <c r="F12" s="60">
        <f>'Field data and Waste 1'!F12</f>
        <v>4</v>
      </c>
      <c r="G12" s="60">
        <f>'Field data and Waste 1'!G12</f>
        <v>2</v>
      </c>
      <c r="H12" s="60">
        <f>'Field data and Waste 1'!H12</f>
        <v>1</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6</v>
      </c>
      <c r="G13" s="60">
        <f>'Field data and Waste 1'!G13</f>
        <v>5</v>
      </c>
      <c r="H13" s="60">
        <f>'Field data and Waste 1'!H13</f>
        <v>5</v>
      </c>
      <c r="I13" s="60">
        <f>'Field data and Waste 1'!I13</f>
        <v>2</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48</v>
      </c>
      <c r="D15" s="60">
        <f>'Field data and Waste 1'!D15</f>
        <v>48</v>
      </c>
      <c r="E15" s="60">
        <f>'Field data and Waste 1'!E15</f>
        <v>48</v>
      </c>
      <c r="F15" s="60">
        <f>'Field data and Waste 1'!F15</f>
        <v>48</v>
      </c>
      <c r="G15" s="60">
        <f>'Field data and Waste 1'!G15</f>
        <v>48</v>
      </c>
      <c r="H15" s="60">
        <f>'Field data and Waste 1'!H15</f>
        <v>48</v>
      </c>
      <c r="I15" s="60">
        <f>'Field data and Waste 1'!I15</f>
        <v>48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81.599999999999994</v>
      </c>
      <c r="D17" s="28">
        <f t="shared" ref="D17:V17" si="0">(VLOOKUP(D$14,$AI2:$AK26,2,FALSE))*D$15</f>
        <v>81.599999999999994</v>
      </c>
      <c r="E17" s="28">
        <f t="shared" si="0"/>
        <v>81.599999999999994</v>
      </c>
      <c r="F17" s="28">
        <f t="shared" si="0"/>
        <v>81.599999999999994</v>
      </c>
      <c r="G17" s="28">
        <f t="shared" si="0"/>
        <v>81.599999999999994</v>
      </c>
      <c r="H17" s="28">
        <f t="shared" si="0"/>
        <v>81.599999999999994</v>
      </c>
      <c r="I17" s="28">
        <f t="shared" si="0"/>
        <v>81.599999999999994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53.517759999999996</v>
      </c>
      <c r="E18" s="16">
        <f>$D33</f>
        <v>53.517759999999996</v>
      </c>
      <c r="F18" s="16">
        <f>$D34</f>
        <v>53.517759999999996</v>
      </c>
      <c r="G18" s="16">
        <f>$D35</f>
        <v>53.517759999999996</v>
      </c>
      <c r="H18" s="16">
        <f>$D36</f>
        <v>53.517759999999996</v>
      </c>
      <c r="I18" s="16">
        <f>$D37</f>
        <v>53.517759999999996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-81.599999999999994</v>
      </c>
      <c r="D19" s="16">
        <f t="shared" ref="D19:V19" si="1">D18-D17</f>
        <v>-28.082239999999999</v>
      </c>
      <c r="E19" s="16">
        <f t="shared" si="1"/>
        <v>-28.082239999999999</v>
      </c>
      <c r="F19" s="16">
        <f t="shared" si="1"/>
        <v>-28.082239999999999</v>
      </c>
      <c r="G19" s="16">
        <f t="shared" si="1"/>
        <v>-28.082239999999999</v>
      </c>
      <c r="H19" s="16">
        <f t="shared" si="1"/>
        <v>-28.082239999999999</v>
      </c>
      <c r="I19" s="16">
        <f t="shared" si="1"/>
        <v>-28.082239999999999</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288</v>
      </c>
      <c r="D21" s="28">
        <f t="shared" ref="D21:V21" si="2">(VLOOKUP(D$14,$AI2:$AK26,3,FALSE))*D$15</f>
        <v>288</v>
      </c>
      <c r="E21" s="28">
        <f t="shared" si="2"/>
        <v>288</v>
      </c>
      <c r="F21" s="28">
        <f t="shared" si="2"/>
        <v>288</v>
      </c>
      <c r="G21" s="28">
        <f t="shared" si="2"/>
        <v>288</v>
      </c>
      <c r="H21" s="28">
        <f t="shared" si="2"/>
        <v>288</v>
      </c>
      <c r="I21" s="28">
        <f t="shared" si="2"/>
        <v>288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3.2294000000000005</v>
      </c>
      <c r="E22" s="16">
        <f>$E33</f>
        <v>3.2294000000000005</v>
      </c>
      <c r="F22" s="16">
        <f>$E34</f>
        <v>3.2294000000000005</v>
      </c>
      <c r="G22" s="16">
        <f>$E35</f>
        <v>3.2294000000000005</v>
      </c>
      <c r="H22" s="16">
        <f>$E36</f>
        <v>3.2294000000000005</v>
      </c>
      <c r="I22" s="16">
        <f>$E37</f>
        <v>3.2294000000000005</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-288</v>
      </c>
      <c r="D23" s="16">
        <f t="shared" ref="D23:V23" si="3">D22-D21</f>
        <v>-284.7706</v>
      </c>
      <c r="E23" s="16">
        <f t="shared" si="3"/>
        <v>-284.7706</v>
      </c>
      <c r="F23" s="16">
        <f t="shared" si="3"/>
        <v>-284.7706</v>
      </c>
      <c r="G23" s="16">
        <f t="shared" si="3"/>
        <v>-284.7706</v>
      </c>
      <c r="H23" s="16">
        <f t="shared" si="3"/>
        <v>-284.7706</v>
      </c>
      <c r="I23" s="16">
        <f t="shared" si="3"/>
        <v>-284.7706</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3.2</v>
      </c>
      <c r="C28" s="15">
        <v>1.44</v>
      </c>
      <c r="D28" s="15">
        <v>0.29199999999999998</v>
      </c>
      <c r="E28" s="15">
        <v>3.3500000000000002E-2</v>
      </c>
      <c r="F28" s="15">
        <v>510</v>
      </c>
      <c r="G28" s="15">
        <v>74.099999999999994</v>
      </c>
      <c r="H28" s="15">
        <v>244</v>
      </c>
      <c r="I28" s="15">
        <v>6.2</v>
      </c>
      <c r="J28" s="15">
        <v>0.6</v>
      </c>
      <c r="K28" s="23">
        <v>1.0900000000000001</v>
      </c>
      <c r="L28" s="15">
        <v>14.6</v>
      </c>
      <c r="M28" s="15">
        <v>5</v>
      </c>
      <c r="N28" s="15">
        <v>176000</v>
      </c>
      <c r="O28" s="15">
        <v>6950</v>
      </c>
      <c r="P28" s="15"/>
      <c r="Q28" s="15">
        <v>6190</v>
      </c>
      <c r="R28" s="15"/>
      <c r="S28" s="15">
        <v>23.1</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D1</v>
      </c>
      <c r="B32" s="15">
        <v>250</v>
      </c>
      <c r="C32" s="77">
        <f t="shared" ref="C32:C50" si="6">IF(C$27="%w/w SAR",((C$28*10)*$B32),IF(C$27="%w/w DM",(((C$28*10)*($B$28/100))*$B32),IF(C$27="kg/t SAR",(C$28*$B32),IF(C$27="kg/t DM",((C$28*($B$28/100))*$B32),IF(C$27="mg/kg SAR",((C$28*0.001)*$B32),IF(C$27="mg/kg DM",(((C$28*0.001)*($B$28/100))*$B32),0))))))</f>
        <v>115.2</v>
      </c>
      <c r="D32" s="77">
        <f t="shared" ref="D32:D50" si="7">(IF(D$27="%w/w SAR",((D$28*10)*$B32),IF(D$27="%w/w DM",(((D$28*10)*($B$28/100))*$B32),IF(D$27="kg/t SAR",(D$28*$B32),IF(D$27="kg/t DM",((D$28*($B$28/100))*$B32),IF(D$27="mg/kg SAR",((D$28*0.001)*$B32),IF(D$27="mg/kg DM",(((D$28*0.001)*($B$28/100))*$B32),"0")))))))*2.291</f>
        <v>53.517759999999996</v>
      </c>
      <c r="E32" s="77">
        <f t="shared" ref="E32:E50" si="8">(IF(E$27="%w/w SAR",((E$28*10)*$B32),IF(E$27="%w/w DM",(((E$28*10)*($B$28/100))*$B32),IF(E$27="kg/t SAR",(E$28*$B32),IF(E$27="kg/t DM",((E$28*($B$28/100))*$B32),IF(E$27="mg/kg SAR",((E$28*0.001)*$B32),IF(E$27="mg/kg DM",(((E$28*0.001)*($B$28/100))*$B32),"0")))))))*1.205</f>
        <v>3.2294000000000005</v>
      </c>
      <c r="F32" s="77">
        <f t="shared" ref="F32:F50" si="9">(IF(F$27="%w/w SAR",((F$28*10)*$B32),IF(F$27="%w/w DM",(((F$28*10)*($B$28/100))*$B32),IF(F$27="kg/t SAR",(F$28*$B32),IF(F$27="kg/t DM",((F$28*($B$28/100))*$B32),IF(F$27="mg/kg SAR",((F$28*0.001)*$B32),IF(F$27="mg/kg DM",(((F$28*0.001)*($B$28/100))*$B32),"0")))))))*1.658</f>
        <v>6.76464</v>
      </c>
      <c r="G32" s="77">
        <f t="shared" si="5"/>
        <v>0.59279999999999999</v>
      </c>
      <c r="H32" s="77">
        <f t="shared" si="5"/>
        <v>1.952</v>
      </c>
      <c r="I32" s="77">
        <f t="shared" si="5"/>
        <v>4.9600000000000005E-2</v>
      </c>
      <c r="J32" s="77">
        <f t="shared" si="5"/>
        <v>4.7999999999999996E-3</v>
      </c>
      <c r="K32" s="77">
        <f t="shared" si="5"/>
        <v>8.7200000000000021E-3</v>
      </c>
      <c r="L32" s="77">
        <f t="shared" si="5"/>
        <v>0.1168</v>
      </c>
      <c r="M32" s="77">
        <f t="shared" si="5"/>
        <v>0.04</v>
      </c>
      <c r="N32" s="77">
        <f t="shared" si="5"/>
        <v>1408</v>
      </c>
      <c r="O32" s="77">
        <f t="shared" si="5"/>
        <v>55.6</v>
      </c>
      <c r="P32" s="77">
        <f t="shared" si="5"/>
        <v>0</v>
      </c>
      <c r="Q32" s="77">
        <f t="shared" ref="Q32:Q50" si="10">(IF(Q$27="%w/w SAR",((Q$28*10)*$B32),IF(Q$27="%w/w DM",(((Q$28*10)*($B$28/100))*$B32),IF(Q$27="kg/t SAR",(Q$28*$B32),IF(Q$27="kg/t DM",((Q$28*($B$28/100))*$B32),IF(Q$27="mg/kg SAR",((Q$28*0.001)*$B32),IF(Q$27="mg/kg DM",(((Q$28*0.001)*($B$28/100))*$B32),0)))))))*2.5</f>
        <v>123.80000000000001</v>
      </c>
      <c r="R32" s="77">
        <f t="shared" ref="R32:U50" si="11">IF(R$27="%w/w SAR",((R$28*10)*$B32),IF(R$27="%w/w DM",(((R$28*10)*($B$28/100))*$B32),IF(R$27="kg/t SAR",(R$28*$B32),IF(R$27="kg/t DM",((R$28*($B$28/100))*$B32),IF(R$27="mg/kg SAR",((R$28*0.001)*$B32),IF(R$27="mg/kg DM",(((R$28*0.001)*($B$28/100))*$B32),0))))))</f>
        <v>0</v>
      </c>
      <c r="S32" s="77">
        <f t="shared" si="11"/>
        <v>0.18480000000000002</v>
      </c>
      <c r="T32" s="77">
        <f t="shared" si="11"/>
        <v>0</v>
      </c>
      <c r="U32" s="77">
        <f t="shared" si="11"/>
        <v>0</v>
      </c>
      <c r="AB32" s="59"/>
      <c r="AC32" s="59"/>
      <c r="AD32" s="59"/>
      <c r="AE32" s="59"/>
      <c r="AF32" s="59"/>
      <c r="AG32" s="59"/>
      <c r="AH32" s="59"/>
      <c r="AI32" s="59"/>
    </row>
    <row r="33" spans="1:35" s="72" customFormat="1" ht="13" x14ac:dyDescent="0.35">
      <c r="A33" s="13" t="str">
        <f>E8</f>
        <v>D2</v>
      </c>
      <c r="B33" s="15">
        <v>250</v>
      </c>
      <c r="C33" s="77">
        <f t="shared" si="6"/>
        <v>115.2</v>
      </c>
      <c r="D33" s="77">
        <f t="shared" si="7"/>
        <v>53.517759999999996</v>
      </c>
      <c r="E33" s="77">
        <f t="shared" si="8"/>
        <v>3.2294000000000005</v>
      </c>
      <c r="F33" s="77">
        <f t="shared" si="9"/>
        <v>6.76464</v>
      </c>
      <c r="G33" s="77">
        <f t="shared" si="5"/>
        <v>0.59279999999999999</v>
      </c>
      <c r="H33" s="77">
        <f t="shared" si="5"/>
        <v>1.952</v>
      </c>
      <c r="I33" s="77">
        <f t="shared" si="5"/>
        <v>4.9600000000000005E-2</v>
      </c>
      <c r="J33" s="77">
        <f t="shared" si="5"/>
        <v>4.7999999999999996E-3</v>
      </c>
      <c r="K33" s="77">
        <f t="shared" si="5"/>
        <v>8.7200000000000021E-3</v>
      </c>
      <c r="L33" s="77">
        <f t="shared" si="5"/>
        <v>0.1168</v>
      </c>
      <c r="M33" s="77">
        <f t="shared" si="5"/>
        <v>0.04</v>
      </c>
      <c r="N33" s="77">
        <f t="shared" si="5"/>
        <v>1408</v>
      </c>
      <c r="O33" s="77">
        <f t="shared" si="5"/>
        <v>55.6</v>
      </c>
      <c r="P33" s="77">
        <f t="shared" si="5"/>
        <v>0</v>
      </c>
      <c r="Q33" s="77">
        <f t="shared" si="10"/>
        <v>123.80000000000001</v>
      </c>
      <c r="R33" s="77">
        <f t="shared" si="11"/>
        <v>0</v>
      </c>
      <c r="S33" s="77">
        <f t="shared" si="11"/>
        <v>0.18480000000000002</v>
      </c>
      <c r="T33" s="77">
        <f t="shared" si="11"/>
        <v>0</v>
      </c>
      <c r="U33" s="77">
        <f t="shared" si="11"/>
        <v>0</v>
      </c>
      <c r="AB33" s="59"/>
      <c r="AC33" s="59"/>
      <c r="AD33" s="59"/>
      <c r="AE33" s="59"/>
      <c r="AF33" s="59"/>
      <c r="AG33" s="59"/>
      <c r="AH33" s="59"/>
      <c r="AI33" s="59"/>
    </row>
    <row r="34" spans="1:35" s="72" customFormat="1" ht="13" x14ac:dyDescent="0.35">
      <c r="A34" s="13" t="str">
        <f>F8</f>
        <v xml:space="preserve">D3 </v>
      </c>
      <c r="B34" s="15">
        <v>250</v>
      </c>
      <c r="C34" s="77">
        <f t="shared" si="6"/>
        <v>115.2</v>
      </c>
      <c r="D34" s="77">
        <f t="shared" si="7"/>
        <v>53.517759999999996</v>
      </c>
      <c r="E34" s="77">
        <f t="shared" si="8"/>
        <v>3.2294000000000005</v>
      </c>
      <c r="F34" s="77">
        <f t="shared" si="9"/>
        <v>6.76464</v>
      </c>
      <c r="G34" s="77">
        <f t="shared" si="5"/>
        <v>0.59279999999999999</v>
      </c>
      <c r="H34" s="77">
        <f t="shared" si="5"/>
        <v>1.952</v>
      </c>
      <c r="I34" s="77">
        <f t="shared" si="5"/>
        <v>4.9600000000000005E-2</v>
      </c>
      <c r="J34" s="77">
        <f t="shared" si="5"/>
        <v>4.7999999999999996E-3</v>
      </c>
      <c r="K34" s="77">
        <f t="shared" si="5"/>
        <v>8.7200000000000021E-3</v>
      </c>
      <c r="L34" s="77">
        <f t="shared" si="5"/>
        <v>0.1168</v>
      </c>
      <c r="M34" s="77">
        <f t="shared" si="5"/>
        <v>0.04</v>
      </c>
      <c r="N34" s="77">
        <f t="shared" si="5"/>
        <v>1408</v>
      </c>
      <c r="O34" s="77">
        <f t="shared" si="5"/>
        <v>55.6</v>
      </c>
      <c r="P34" s="77">
        <f t="shared" si="5"/>
        <v>0</v>
      </c>
      <c r="Q34" s="77">
        <f t="shared" si="10"/>
        <v>123.80000000000001</v>
      </c>
      <c r="R34" s="77">
        <f t="shared" si="11"/>
        <v>0</v>
      </c>
      <c r="S34" s="77">
        <f t="shared" si="11"/>
        <v>0.18480000000000002</v>
      </c>
      <c r="T34" s="77">
        <f t="shared" si="11"/>
        <v>0</v>
      </c>
      <c r="U34" s="77">
        <f t="shared" si="11"/>
        <v>0</v>
      </c>
      <c r="AB34" s="59"/>
      <c r="AC34" s="59"/>
      <c r="AD34" s="59"/>
      <c r="AE34" s="59"/>
      <c r="AF34" s="59"/>
      <c r="AG34" s="59"/>
      <c r="AH34" s="59"/>
      <c r="AI34" s="59"/>
    </row>
    <row r="35" spans="1:35" s="72" customFormat="1" ht="13" x14ac:dyDescent="0.35">
      <c r="A35" s="13" t="str">
        <f>G8</f>
        <v>D4</v>
      </c>
      <c r="B35" s="15">
        <v>250</v>
      </c>
      <c r="C35" s="77">
        <f t="shared" si="6"/>
        <v>115.2</v>
      </c>
      <c r="D35" s="77">
        <f t="shared" si="7"/>
        <v>53.517759999999996</v>
      </c>
      <c r="E35" s="77">
        <f t="shared" si="8"/>
        <v>3.2294000000000005</v>
      </c>
      <c r="F35" s="77">
        <f t="shared" si="9"/>
        <v>6.76464</v>
      </c>
      <c r="G35" s="77">
        <f t="shared" si="5"/>
        <v>0.59279999999999999</v>
      </c>
      <c r="H35" s="77">
        <f t="shared" si="5"/>
        <v>1.952</v>
      </c>
      <c r="I35" s="77">
        <f t="shared" si="5"/>
        <v>4.9600000000000005E-2</v>
      </c>
      <c r="J35" s="77">
        <f t="shared" si="5"/>
        <v>4.7999999999999996E-3</v>
      </c>
      <c r="K35" s="77">
        <f t="shared" si="5"/>
        <v>8.7200000000000021E-3</v>
      </c>
      <c r="L35" s="77">
        <f t="shared" si="5"/>
        <v>0.1168</v>
      </c>
      <c r="M35" s="77">
        <f t="shared" si="5"/>
        <v>0.04</v>
      </c>
      <c r="N35" s="77">
        <f t="shared" si="5"/>
        <v>1408</v>
      </c>
      <c r="O35" s="77">
        <f t="shared" si="5"/>
        <v>55.6</v>
      </c>
      <c r="P35" s="77">
        <f t="shared" si="5"/>
        <v>0</v>
      </c>
      <c r="Q35" s="77">
        <f t="shared" si="10"/>
        <v>123.80000000000001</v>
      </c>
      <c r="R35" s="77">
        <f t="shared" si="11"/>
        <v>0</v>
      </c>
      <c r="S35" s="77">
        <f t="shared" si="11"/>
        <v>0.18480000000000002</v>
      </c>
      <c r="T35" s="77">
        <f t="shared" si="11"/>
        <v>0</v>
      </c>
      <c r="U35" s="77">
        <f t="shared" si="11"/>
        <v>0</v>
      </c>
      <c r="AB35" s="59"/>
      <c r="AC35" s="59"/>
      <c r="AD35" s="59"/>
      <c r="AE35" s="59"/>
      <c r="AF35" s="59"/>
      <c r="AG35" s="59"/>
      <c r="AH35" s="59"/>
      <c r="AI35" s="59"/>
    </row>
    <row r="36" spans="1:35" s="72" customFormat="1" ht="13" x14ac:dyDescent="0.35">
      <c r="A36" s="13" t="str">
        <f>H8</f>
        <v>D5</v>
      </c>
      <c r="B36" s="15">
        <v>250</v>
      </c>
      <c r="C36" s="77">
        <f t="shared" si="6"/>
        <v>115.2</v>
      </c>
      <c r="D36" s="77">
        <f t="shared" si="7"/>
        <v>53.517759999999996</v>
      </c>
      <c r="E36" s="77">
        <f t="shared" si="8"/>
        <v>3.2294000000000005</v>
      </c>
      <c r="F36" s="77">
        <f t="shared" si="9"/>
        <v>6.76464</v>
      </c>
      <c r="G36" s="77">
        <f t="shared" si="5"/>
        <v>0.59279999999999999</v>
      </c>
      <c r="H36" s="77">
        <f t="shared" si="5"/>
        <v>1.952</v>
      </c>
      <c r="I36" s="77">
        <f t="shared" si="5"/>
        <v>4.9600000000000005E-2</v>
      </c>
      <c r="J36" s="77">
        <f t="shared" si="5"/>
        <v>4.7999999999999996E-3</v>
      </c>
      <c r="K36" s="77">
        <f t="shared" si="5"/>
        <v>8.7200000000000021E-3</v>
      </c>
      <c r="L36" s="77">
        <f t="shared" si="5"/>
        <v>0.1168</v>
      </c>
      <c r="M36" s="77">
        <f t="shared" si="5"/>
        <v>0.04</v>
      </c>
      <c r="N36" s="77">
        <f t="shared" si="5"/>
        <v>1408</v>
      </c>
      <c r="O36" s="77">
        <f t="shared" si="5"/>
        <v>55.6</v>
      </c>
      <c r="P36" s="77">
        <f t="shared" si="5"/>
        <v>0</v>
      </c>
      <c r="Q36" s="77">
        <f t="shared" si="10"/>
        <v>123.80000000000001</v>
      </c>
      <c r="R36" s="77">
        <f t="shared" si="11"/>
        <v>0</v>
      </c>
      <c r="S36" s="77">
        <f t="shared" si="11"/>
        <v>0.18480000000000002</v>
      </c>
      <c r="T36" s="77">
        <f t="shared" si="11"/>
        <v>0</v>
      </c>
      <c r="U36" s="77">
        <f t="shared" si="11"/>
        <v>0</v>
      </c>
      <c r="AB36" s="59"/>
      <c r="AC36" s="59"/>
      <c r="AD36" s="59"/>
      <c r="AE36" s="59"/>
      <c r="AF36" s="59"/>
      <c r="AG36" s="59"/>
      <c r="AH36" s="59"/>
      <c r="AI36" s="59"/>
    </row>
    <row r="37" spans="1:35" s="72" customFormat="1" ht="13" x14ac:dyDescent="0.35">
      <c r="A37" s="13" t="str">
        <f>I8</f>
        <v>E1</v>
      </c>
      <c r="B37" s="15">
        <v>250</v>
      </c>
      <c r="C37" s="77">
        <f t="shared" si="6"/>
        <v>115.2</v>
      </c>
      <c r="D37" s="77">
        <f t="shared" si="7"/>
        <v>53.517759999999996</v>
      </c>
      <c r="E37" s="77">
        <f t="shared" si="8"/>
        <v>3.2294000000000005</v>
      </c>
      <c r="F37" s="77">
        <f t="shared" si="9"/>
        <v>6.76464</v>
      </c>
      <c r="G37" s="77">
        <f t="shared" si="5"/>
        <v>0.59279999999999999</v>
      </c>
      <c r="H37" s="77">
        <f t="shared" si="5"/>
        <v>1.952</v>
      </c>
      <c r="I37" s="77">
        <f t="shared" si="5"/>
        <v>4.9600000000000005E-2</v>
      </c>
      <c r="J37" s="77">
        <f t="shared" si="5"/>
        <v>4.7999999999999996E-3</v>
      </c>
      <c r="K37" s="77">
        <f t="shared" si="5"/>
        <v>8.7200000000000021E-3</v>
      </c>
      <c r="L37" s="77">
        <f t="shared" si="5"/>
        <v>0.1168</v>
      </c>
      <c r="M37" s="77">
        <f t="shared" si="5"/>
        <v>0.04</v>
      </c>
      <c r="N37" s="77">
        <f t="shared" si="5"/>
        <v>1408</v>
      </c>
      <c r="O37" s="77">
        <f t="shared" si="5"/>
        <v>55.6</v>
      </c>
      <c r="P37" s="77">
        <f t="shared" si="5"/>
        <v>0</v>
      </c>
      <c r="Q37" s="77">
        <f t="shared" si="10"/>
        <v>123.80000000000001</v>
      </c>
      <c r="R37" s="77">
        <f t="shared" si="11"/>
        <v>0</v>
      </c>
      <c r="S37" s="77">
        <f t="shared" si="11"/>
        <v>0.18480000000000002</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v>
      </c>
      <c r="C57" s="8" t="str">
        <f t="shared" ref="C57:U57" si="13">D8</f>
        <v>D1</v>
      </c>
      <c r="D57" s="8" t="str">
        <f t="shared" si="13"/>
        <v>D2</v>
      </c>
      <c r="E57" s="8" t="str">
        <f t="shared" si="13"/>
        <v xml:space="preserve">D3 </v>
      </c>
      <c r="F57" s="8" t="str">
        <f t="shared" si="13"/>
        <v>D4</v>
      </c>
      <c r="G57" s="8" t="str">
        <f t="shared" si="13"/>
        <v>D5</v>
      </c>
      <c r="H57" s="8" t="str">
        <f t="shared" si="13"/>
        <v>E1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5.6</v>
      </c>
      <c r="C60" s="76">
        <f t="shared" ref="C60:U60" si="14">D10</f>
        <v>6.4</v>
      </c>
      <c r="D60" s="76">
        <f t="shared" si="14"/>
        <v>6.4</v>
      </c>
      <c r="E60" s="76">
        <f t="shared" si="14"/>
        <v>7</v>
      </c>
      <c r="F60" s="76">
        <f t="shared" si="14"/>
        <v>7</v>
      </c>
      <c r="G60" s="76">
        <f t="shared" si="14"/>
        <v>7.1</v>
      </c>
      <c r="H60" s="76">
        <f t="shared" si="14"/>
        <v>6.8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-1.2000000000000011</v>
      </c>
      <c r="D64" s="77">
        <f t="shared" si="17"/>
        <v>-1.2000000000000011</v>
      </c>
      <c r="E64" s="77">
        <f t="shared" si="17"/>
        <v>-4.7999999999999989</v>
      </c>
      <c r="F64" s="77">
        <f t="shared" si="17"/>
        <v>-4.7999999999999989</v>
      </c>
      <c r="G64" s="77">
        <f t="shared" si="17"/>
        <v>-5.3999999999999968</v>
      </c>
      <c r="H64" s="77">
        <f t="shared" si="17"/>
        <v>-3.5999999999999979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1.2000000000000011</v>
      </c>
      <c r="D65" s="77">
        <f t="shared" si="18"/>
        <v>1.2000000000000011</v>
      </c>
      <c r="E65" s="77">
        <f t="shared" si="18"/>
        <v>4.7999999999999989</v>
      </c>
      <c r="F65" s="77">
        <f t="shared" si="18"/>
        <v>4.7999999999999989</v>
      </c>
      <c r="G65" s="77">
        <f t="shared" si="18"/>
        <v>5.3999999999999968</v>
      </c>
      <c r="H65" s="77">
        <f t="shared" si="18"/>
        <v>3.5999999999999979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T28" sqref="T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PAN-024739</v>
      </c>
      <c r="D1" s="141"/>
      <c r="E1" s="93" t="s">
        <v>45</v>
      </c>
      <c r="F1" s="39">
        <f>'Field data and Waste 1'!F1</f>
        <v>22.77</v>
      </c>
      <c r="G1" s="120" t="s">
        <v>43</v>
      </c>
      <c r="H1" s="121"/>
      <c r="I1" s="118">
        <v>7.3</v>
      </c>
      <c r="J1" s="119" t="s">
        <v>153</v>
      </c>
      <c r="K1" s="119"/>
      <c r="L1" s="97">
        <v>238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GP3792SK</v>
      </c>
      <c r="D2" s="143"/>
      <c r="E2" s="93" t="s">
        <v>109</v>
      </c>
      <c r="F2" s="96" t="s">
        <v>173</v>
      </c>
      <c r="G2" s="138" t="s">
        <v>110</v>
      </c>
      <c r="H2" s="139"/>
      <c r="I2" s="118"/>
      <c r="J2" s="119" t="s">
        <v>158</v>
      </c>
      <c r="K2" s="119"/>
      <c r="L2" s="97">
        <v>1.0900000000000001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limited</v>
      </c>
      <c r="D3" s="143"/>
      <c r="E3" s="93" t="s">
        <v>108</v>
      </c>
      <c r="F3" s="31" t="s">
        <v>78</v>
      </c>
      <c r="G3" s="119" t="s">
        <v>159</v>
      </c>
      <c r="H3" s="119"/>
      <c r="I3" s="118"/>
      <c r="J3" s="120" t="s">
        <v>154</v>
      </c>
      <c r="K3" s="121"/>
      <c r="L3" s="97">
        <f>(L1/(L2*10000))*100</f>
        <v>2.1834862385321103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Marian Bach Farm, Dyserth, LL18 6HU</v>
      </c>
      <c r="D4" s="141"/>
      <c r="E4" s="94" t="s">
        <v>1</v>
      </c>
      <c r="F4" s="96" t="s">
        <v>176</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C</v>
      </c>
      <c r="D8" s="60" t="str">
        <f>'Field data and Waste 1'!D8</f>
        <v>D1</v>
      </c>
      <c r="E8" s="60" t="str">
        <f>'Field data and Waste 1'!E8</f>
        <v>D2</v>
      </c>
      <c r="F8" s="60" t="str">
        <f>'Field data and Waste 1'!F8</f>
        <v xml:space="preserve">D3 </v>
      </c>
      <c r="G8" s="60" t="str">
        <f>'Field data and Waste 1'!G8</f>
        <v>D4</v>
      </c>
      <c r="H8" s="60" t="str">
        <f>'Field data and Waste 1'!H8</f>
        <v>D5</v>
      </c>
      <c r="I8" s="60" t="str">
        <f>'Field data and Waste 1'!I8</f>
        <v>E1</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5.6</v>
      </c>
      <c r="D10" s="60">
        <f>'Field data and Waste 1'!D10</f>
        <v>6.4</v>
      </c>
      <c r="E10" s="60">
        <f>'Field data and Waste 1'!E10</f>
        <v>6.4</v>
      </c>
      <c r="F10" s="60">
        <f>'Field data and Waste 1'!F10</f>
        <v>7</v>
      </c>
      <c r="G10" s="60">
        <f>'Field data and Waste 1'!G10</f>
        <v>7</v>
      </c>
      <c r="H10" s="60">
        <f>'Field data and Waste 1'!H10</f>
        <v>7.1</v>
      </c>
      <c r="I10" s="60">
        <f>'Field data and Waste 1'!I10</f>
        <v>6.8</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4</v>
      </c>
      <c r="D11" s="60">
        <f>'Field data and Waste 1'!D11</f>
        <v>1</v>
      </c>
      <c r="E11" s="60">
        <f>'Field data and Waste 1'!E11</f>
        <v>1</v>
      </c>
      <c r="F11" s="60">
        <f>'Field data and Waste 1'!F11</f>
        <v>1</v>
      </c>
      <c r="G11" s="60">
        <f>'Field data and Waste 1'!G11</f>
        <v>2</v>
      </c>
      <c r="H11" s="60">
        <f>'Field data and Waste 1'!H11</f>
        <v>1</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3</v>
      </c>
      <c r="D12" s="60">
        <f>'Field data and Waste 1'!D12</f>
        <v>1</v>
      </c>
      <c r="E12" s="60">
        <f>'Field data and Waste 1'!E12</f>
        <v>1</v>
      </c>
      <c r="F12" s="60">
        <f>'Field data and Waste 1'!F12</f>
        <v>4</v>
      </c>
      <c r="G12" s="60">
        <f>'Field data and Waste 1'!G12</f>
        <v>2</v>
      </c>
      <c r="H12" s="60">
        <f>'Field data and Waste 1'!H12</f>
        <v>1</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6</v>
      </c>
      <c r="G13" s="60">
        <f>'Field data and Waste 1'!G13</f>
        <v>5</v>
      </c>
      <c r="H13" s="60">
        <f>'Field data and Waste 1'!H13</f>
        <v>5</v>
      </c>
      <c r="I13" s="60">
        <f>'Field data and Waste 1'!I13</f>
        <v>2</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48</v>
      </c>
      <c r="D15" s="60">
        <f>'Field data and Waste 1'!D15</f>
        <v>48</v>
      </c>
      <c r="E15" s="60">
        <f>'Field data and Waste 1'!E15</f>
        <v>48</v>
      </c>
      <c r="F15" s="60">
        <f>'Field data and Waste 1'!F15</f>
        <v>48</v>
      </c>
      <c r="G15" s="60">
        <f>'Field data and Waste 1'!G15</f>
        <v>48</v>
      </c>
      <c r="H15" s="60">
        <f>'Field data and Waste 1'!H15</f>
        <v>48</v>
      </c>
      <c r="I15" s="60">
        <f>'Field data and Waste 1'!I15</f>
        <v>48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81.599999999999994</v>
      </c>
      <c r="D17" s="28">
        <f t="shared" ref="D17:V17" si="0">(VLOOKUP(D$14,$AI2:$AK26,2,FALSE))*D$15</f>
        <v>81.599999999999994</v>
      </c>
      <c r="E17" s="28">
        <f t="shared" si="0"/>
        <v>81.599999999999994</v>
      </c>
      <c r="F17" s="28">
        <f t="shared" si="0"/>
        <v>81.599999999999994</v>
      </c>
      <c r="G17" s="28">
        <f t="shared" si="0"/>
        <v>81.599999999999994</v>
      </c>
      <c r="H17" s="28">
        <f t="shared" si="0"/>
        <v>81.599999999999994</v>
      </c>
      <c r="I17" s="28">
        <f t="shared" si="0"/>
        <v>81.599999999999994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21.649949999999997</v>
      </c>
      <c r="E18" s="16">
        <f>$D33</f>
        <v>21.649949999999997</v>
      </c>
      <c r="F18" s="16">
        <f>$D34</f>
        <v>21.649949999999997</v>
      </c>
      <c r="G18" s="16">
        <f>$D35</f>
        <v>21.649949999999997</v>
      </c>
      <c r="H18" s="16">
        <f>$D36</f>
        <v>21.649949999999997</v>
      </c>
      <c r="I18" s="16">
        <f>$D37</f>
        <v>21.649949999999997</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-81.599999999999994</v>
      </c>
      <c r="D19" s="16">
        <f t="shared" ref="D19:V19" si="1">D18-D17</f>
        <v>-59.950049999999997</v>
      </c>
      <c r="E19" s="16">
        <f t="shared" si="1"/>
        <v>-59.950049999999997</v>
      </c>
      <c r="F19" s="16">
        <f t="shared" si="1"/>
        <v>-59.950049999999997</v>
      </c>
      <c r="G19" s="16">
        <f t="shared" si="1"/>
        <v>-59.950049999999997</v>
      </c>
      <c r="H19" s="16">
        <f t="shared" si="1"/>
        <v>-59.950049999999997</v>
      </c>
      <c r="I19" s="16">
        <f t="shared" si="1"/>
        <v>-59.950049999999997</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288</v>
      </c>
      <c r="D21" s="28">
        <f t="shared" ref="D21:V21" si="2">(VLOOKUP(D$14,$AI2:$AK24,3,FALSE))*D$15</f>
        <v>288</v>
      </c>
      <c r="E21" s="28">
        <f t="shared" si="2"/>
        <v>288</v>
      </c>
      <c r="F21" s="28">
        <f t="shared" si="2"/>
        <v>288</v>
      </c>
      <c r="G21" s="28">
        <f t="shared" si="2"/>
        <v>288</v>
      </c>
      <c r="H21" s="28">
        <f t="shared" si="2"/>
        <v>288</v>
      </c>
      <c r="I21" s="28">
        <f t="shared" si="2"/>
        <v>288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2.5642399999999999</v>
      </c>
      <c r="E22" s="16">
        <f>$E33</f>
        <v>2.5642399999999999</v>
      </c>
      <c r="F22" s="16">
        <f>$E34</f>
        <v>2.5642399999999999</v>
      </c>
      <c r="G22" s="16">
        <f>$E35</f>
        <v>2.5642399999999999</v>
      </c>
      <c r="H22" s="16">
        <f>$E36</f>
        <v>2.5642399999999999</v>
      </c>
      <c r="I22" s="16">
        <f>$E37</f>
        <v>2.5642399999999999</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-288</v>
      </c>
      <c r="D23" s="16">
        <f t="shared" ref="D23:V23" si="3">D22-D21</f>
        <v>-285.43576000000002</v>
      </c>
      <c r="E23" s="16">
        <f t="shared" si="3"/>
        <v>-285.43576000000002</v>
      </c>
      <c r="F23" s="16">
        <f t="shared" si="3"/>
        <v>-285.43576000000002</v>
      </c>
      <c r="G23" s="16">
        <f t="shared" si="3"/>
        <v>-285.43576000000002</v>
      </c>
      <c r="H23" s="16">
        <f t="shared" si="3"/>
        <v>-285.43576000000002</v>
      </c>
      <c r="I23" s="16">
        <f t="shared" si="3"/>
        <v>-285.43576000000002</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2.8</v>
      </c>
      <c r="C28" s="15">
        <v>1.0900000000000001</v>
      </c>
      <c r="D28" s="15">
        <v>0.13500000000000001</v>
      </c>
      <c r="E28" s="15">
        <v>3.04E-2</v>
      </c>
      <c r="F28" s="15">
        <v>411</v>
      </c>
      <c r="G28" s="15">
        <v>41.7</v>
      </c>
      <c r="H28" s="15">
        <v>294</v>
      </c>
      <c r="I28" s="15">
        <v>6.2</v>
      </c>
      <c r="J28" s="15">
        <v>1.96</v>
      </c>
      <c r="K28" s="23">
        <v>1.43</v>
      </c>
      <c r="L28" s="15">
        <v>11.4</v>
      </c>
      <c r="M28" s="15">
        <v>4.63</v>
      </c>
      <c r="N28" s="15">
        <v>259000</v>
      </c>
      <c r="O28" s="15">
        <v>7170</v>
      </c>
      <c r="P28" s="15"/>
      <c r="Q28" s="15">
        <v>10300</v>
      </c>
      <c r="R28" s="15"/>
      <c r="S28" s="15">
        <v>24.2</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D1</v>
      </c>
      <c r="B32" s="15">
        <v>250</v>
      </c>
      <c r="C32" s="77">
        <f t="shared" ref="C32:C50" si="6">IF(C$27="%w/w SAR",((C$28*10)*$B32),IF(C$27="%w/w DM",(((C$28*10)*($B$28/100))*$B32),IF(C$27="kg/t SAR",(C$28*$B32),IF(C$27="kg/t DM",((C$28*($B$28/100))*$B32),IF(C$27="mg/kg SAR",((C$28*0.001)*$B32),IF(C$27="mg/kg DM",(((C$28*0.001)*($B$28/100))*$B32),0))))))</f>
        <v>76.3</v>
      </c>
      <c r="D32" s="77">
        <f t="shared" ref="D32:D50" si="7">(IF(D$27="%w/w SAR",((D$28*10)*$B32),IF(D$27="%w/w DM",(((D$28*10)*($B$28/100))*$B32),IF(D$27="kg/t SAR",(D$28*$B32),IF(D$27="kg/t DM",((D$28*($B$28/100))*$B32),IF(D$27="mg/kg SAR",((D$28*0.001)*$B32),IF(D$27="mg/kg DM",(((D$28*0.001)*($B$28/100))*$B32),"0")))))))*2.291</f>
        <v>21.649949999999997</v>
      </c>
      <c r="E32" s="77">
        <f t="shared" ref="E32:E50" si="8">(IF(E$27="%w/w SAR",((E$28*10)*$B32),IF(E$27="%w/w DM",(((E$28*10)*($B$28/100))*$B32),IF(E$27="kg/t SAR",(E$28*$B32),IF(E$27="kg/t DM",((E$28*($B$28/100))*$B32),IF(E$27="mg/kg SAR",((E$28*0.001)*$B32),IF(E$27="mg/kg DM",(((E$28*0.001)*($B$28/100))*$B32),"0")))))))*1.205</f>
        <v>2.5642399999999999</v>
      </c>
      <c r="F32" s="77">
        <f t="shared" ref="F32:F50" si="9">(IF(F$27="%w/w SAR",((F$28*10)*$B32),IF(F$27="%w/w DM",(((F$28*10)*($B$28/100))*$B32),IF(F$27="kg/t SAR",(F$28*$B32),IF(F$27="kg/t DM",((F$28*($B$28/100))*$B32),IF(F$27="mg/kg SAR",((F$28*0.001)*$B32),IF(F$27="mg/kg DM",(((F$28*0.001)*($B$28/100))*$B32),"0")))))))*1.658</f>
        <v>4.770065999999999</v>
      </c>
      <c r="G32" s="77">
        <f t="shared" si="5"/>
        <v>0.29189999999999999</v>
      </c>
      <c r="H32" s="77">
        <f t="shared" si="5"/>
        <v>2.0579999999999994</v>
      </c>
      <c r="I32" s="77">
        <f t="shared" si="5"/>
        <v>4.3400000000000001E-2</v>
      </c>
      <c r="J32" s="77">
        <f t="shared" si="5"/>
        <v>1.3719999999999998E-2</v>
      </c>
      <c r="K32" s="77">
        <f t="shared" si="5"/>
        <v>1.001E-2</v>
      </c>
      <c r="L32" s="77">
        <f t="shared" si="5"/>
        <v>7.9799999999999982E-2</v>
      </c>
      <c r="M32" s="77">
        <f t="shared" si="5"/>
        <v>3.2409999999999994E-2</v>
      </c>
      <c r="N32" s="77">
        <f t="shared" si="5"/>
        <v>1812.9999999999998</v>
      </c>
      <c r="O32" s="77">
        <f t="shared" si="5"/>
        <v>50.189999999999991</v>
      </c>
      <c r="P32" s="77">
        <f t="shared" si="5"/>
        <v>0</v>
      </c>
      <c r="Q32" s="77">
        <f t="shared" ref="Q32:Q50" si="10">(IF(Q$27="%w/w SAR",((Q$28*10)*$B32),IF(Q$27="%w/w DM",(((Q$28*10)*($B$28/100))*$B32),IF(Q$27="kg/t SAR",(Q$28*$B32),IF(Q$27="kg/t DM",((Q$28*($B$28/100))*$B32),IF(Q$27="mg/kg SAR",((Q$28*0.001)*$B32),IF(Q$27="mg/kg DM",(((Q$28*0.001)*($B$28/100))*$B32),0)))))))*2.5</f>
        <v>180.25</v>
      </c>
      <c r="R32" s="77">
        <f t="shared" ref="R32:U50" si="11">IF(R$27="%w/w SAR",((R$28*10)*$B32),IF(R$27="%w/w DM",(((R$28*10)*($B$28/100))*$B32),IF(R$27="kg/t SAR",(R$28*$B32),IF(R$27="kg/t DM",((R$28*($B$28/100))*$B32),IF(R$27="mg/kg SAR",((R$28*0.001)*$B32),IF(R$27="mg/kg DM",(((R$28*0.001)*($B$28/100))*$B32),0))))))</f>
        <v>0</v>
      </c>
      <c r="S32" s="77">
        <f t="shared" si="11"/>
        <v>0.16939999999999997</v>
      </c>
      <c r="T32" s="77">
        <f t="shared" si="11"/>
        <v>0</v>
      </c>
      <c r="U32" s="77">
        <f t="shared" si="11"/>
        <v>0</v>
      </c>
      <c r="AB32" s="59"/>
      <c r="AC32" s="59"/>
      <c r="AD32" s="59"/>
      <c r="AE32" s="59"/>
      <c r="AF32" s="59"/>
      <c r="AG32" s="59"/>
      <c r="AH32" s="59"/>
      <c r="AI32" s="59"/>
    </row>
    <row r="33" spans="1:35" s="72" customFormat="1" ht="13" x14ac:dyDescent="0.35">
      <c r="A33" s="13" t="str">
        <f>E8</f>
        <v>D2</v>
      </c>
      <c r="B33" s="15">
        <v>250</v>
      </c>
      <c r="C33" s="77">
        <f t="shared" si="6"/>
        <v>76.3</v>
      </c>
      <c r="D33" s="77">
        <f t="shared" si="7"/>
        <v>21.649949999999997</v>
      </c>
      <c r="E33" s="77">
        <f t="shared" si="8"/>
        <v>2.5642399999999999</v>
      </c>
      <c r="F33" s="77">
        <f t="shared" si="9"/>
        <v>4.770065999999999</v>
      </c>
      <c r="G33" s="77">
        <f t="shared" si="5"/>
        <v>0.29189999999999999</v>
      </c>
      <c r="H33" s="77">
        <f t="shared" si="5"/>
        <v>2.0579999999999994</v>
      </c>
      <c r="I33" s="77">
        <f t="shared" si="5"/>
        <v>4.3400000000000001E-2</v>
      </c>
      <c r="J33" s="77">
        <f t="shared" si="5"/>
        <v>1.3719999999999998E-2</v>
      </c>
      <c r="K33" s="77">
        <f t="shared" si="5"/>
        <v>1.001E-2</v>
      </c>
      <c r="L33" s="77">
        <f t="shared" si="5"/>
        <v>7.9799999999999982E-2</v>
      </c>
      <c r="M33" s="77">
        <f t="shared" si="5"/>
        <v>3.2409999999999994E-2</v>
      </c>
      <c r="N33" s="77">
        <f t="shared" si="5"/>
        <v>1812.9999999999998</v>
      </c>
      <c r="O33" s="77">
        <f t="shared" si="5"/>
        <v>50.189999999999991</v>
      </c>
      <c r="P33" s="77">
        <f t="shared" si="5"/>
        <v>0</v>
      </c>
      <c r="Q33" s="77">
        <f t="shared" si="10"/>
        <v>180.25</v>
      </c>
      <c r="R33" s="77">
        <f t="shared" si="11"/>
        <v>0</v>
      </c>
      <c r="S33" s="77">
        <f t="shared" si="11"/>
        <v>0.16939999999999997</v>
      </c>
      <c r="T33" s="77">
        <f t="shared" si="11"/>
        <v>0</v>
      </c>
      <c r="U33" s="77">
        <f t="shared" si="11"/>
        <v>0</v>
      </c>
      <c r="AB33" s="59"/>
      <c r="AC33" s="59"/>
      <c r="AD33" s="59"/>
      <c r="AE33" s="59"/>
      <c r="AF33" s="59"/>
      <c r="AG33" s="59"/>
      <c r="AH33" s="59"/>
      <c r="AI33" s="59"/>
    </row>
    <row r="34" spans="1:35" s="72" customFormat="1" ht="13" x14ac:dyDescent="0.35">
      <c r="A34" s="13" t="str">
        <f>F8</f>
        <v xml:space="preserve">D3 </v>
      </c>
      <c r="B34" s="15">
        <v>250</v>
      </c>
      <c r="C34" s="77">
        <f t="shared" si="6"/>
        <v>76.3</v>
      </c>
      <c r="D34" s="77">
        <f t="shared" si="7"/>
        <v>21.649949999999997</v>
      </c>
      <c r="E34" s="77">
        <f t="shared" si="8"/>
        <v>2.5642399999999999</v>
      </c>
      <c r="F34" s="77">
        <f t="shared" si="9"/>
        <v>4.770065999999999</v>
      </c>
      <c r="G34" s="77">
        <f t="shared" si="5"/>
        <v>0.29189999999999999</v>
      </c>
      <c r="H34" s="77">
        <f t="shared" si="5"/>
        <v>2.0579999999999994</v>
      </c>
      <c r="I34" s="77">
        <f t="shared" si="5"/>
        <v>4.3400000000000001E-2</v>
      </c>
      <c r="J34" s="77">
        <f t="shared" si="5"/>
        <v>1.3719999999999998E-2</v>
      </c>
      <c r="K34" s="77">
        <f t="shared" si="5"/>
        <v>1.001E-2</v>
      </c>
      <c r="L34" s="77">
        <f t="shared" si="5"/>
        <v>7.9799999999999982E-2</v>
      </c>
      <c r="M34" s="77">
        <f t="shared" si="5"/>
        <v>3.2409999999999994E-2</v>
      </c>
      <c r="N34" s="77">
        <f t="shared" si="5"/>
        <v>1812.9999999999998</v>
      </c>
      <c r="O34" s="77">
        <f t="shared" si="5"/>
        <v>50.189999999999991</v>
      </c>
      <c r="P34" s="77">
        <f t="shared" si="5"/>
        <v>0</v>
      </c>
      <c r="Q34" s="77">
        <f t="shared" si="10"/>
        <v>180.25</v>
      </c>
      <c r="R34" s="77">
        <f t="shared" si="11"/>
        <v>0</v>
      </c>
      <c r="S34" s="77">
        <f t="shared" si="11"/>
        <v>0.16939999999999997</v>
      </c>
      <c r="T34" s="77">
        <f t="shared" si="11"/>
        <v>0</v>
      </c>
      <c r="U34" s="77">
        <f t="shared" si="11"/>
        <v>0</v>
      </c>
      <c r="AB34" s="59"/>
      <c r="AC34" s="59"/>
      <c r="AD34" s="59"/>
      <c r="AE34" s="59"/>
      <c r="AF34" s="59"/>
      <c r="AG34" s="59"/>
      <c r="AH34" s="59"/>
      <c r="AI34" s="59"/>
    </row>
    <row r="35" spans="1:35" s="72" customFormat="1" ht="13" x14ac:dyDescent="0.35">
      <c r="A35" s="13" t="str">
        <f>G8</f>
        <v>D4</v>
      </c>
      <c r="B35" s="15">
        <v>250</v>
      </c>
      <c r="C35" s="77">
        <f t="shared" si="6"/>
        <v>76.3</v>
      </c>
      <c r="D35" s="77">
        <f t="shared" si="7"/>
        <v>21.649949999999997</v>
      </c>
      <c r="E35" s="77">
        <f t="shared" si="8"/>
        <v>2.5642399999999999</v>
      </c>
      <c r="F35" s="77">
        <f t="shared" si="9"/>
        <v>4.770065999999999</v>
      </c>
      <c r="G35" s="77">
        <f t="shared" si="5"/>
        <v>0.29189999999999999</v>
      </c>
      <c r="H35" s="77">
        <f t="shared" si="5"/>
        <v>2.0579999999999994</v>
      </c>
      <c r="I35" s="77">
        <f t="shared" si="5"/>
        <v>4.3400000000000001E-2</v>
      </c>
      <c r="J35" s="77">
        <f t="shared" si="5"/>
        <v>1.3719999999999998E-2</v>
      </c>
      <c r="K35" s="77">
        <f t="shared" si="5"/>
        <v>1.001E-2</v>
      </c>
      <c r="L35" s="77">
        <f t="shared" si="5"/>
        <v>7.9799999999999982E-2</v>
      </c>
      <c r="M35" s="77">
        <f t="shared" si="5"/>
        <v>3.2409999999999994E-2</v>
      </c>
      <c r="N35" s="77">
        <f t="shared" si="5"/>
        <v>1812.9999999999998</v>
      </c>
      <c r="O35" s="77">
        <f t="shared" si="5"/>
        <v>50.189999999999991</v>
      </c>
      <c r="P35" s="77">
        <f t="shared" si="5"/>
        <v>0</v>
      </c>
      <c r="Q35" s="77">
        <f t="shared" si="10"/>
        <v>180.25</v>
      </c>
      <c r="R35" s="77">
        <f t="shared" si="11"/>
        <v>0</v>
      </c>
      <c r="S35" s="77">
        <f t="shared" si="11"/>
        <v>0.16939999999999997</v>
      </c>
      <c r="T35" s="77">
        <f t="shared" si="11"/>
        <v>0</v>
      </c>
      <c r="U35" s="77">
        <f t="shared" si="11"/>
        <v>0</v>
      </c>
      <c r="AB35" s="59"/>
      <c r="AC35" s="59"/>
      <c r="AD35" s="59"/>
      <c r="AE35" s="59"/>
      <c r="AF35" s="59"/>
      <c r="AG35" s="59"/>
      <c r="AH35" s="59"/>
      <c r="AI35" s="59"/>
    </row>
    <row r="36" spans="1:35" s="72" customFormat="1" ht="13" x14ac:dyDescent="0.35">
      <c r="A36" s="13" t="str">
        <f>H8</f>
        <v>D5</v>
      </c>
      <c r="B36" s="15">
        <v>250</v>
      </c>
      <c r="C36" s="77">
        <f t="shared" si="6"/>
        <v>76.3</v>
      </c>
      <c r="D36" s="77">
        <f t="shared" si="7"/>
        <v>21.649949999999997</v>
      </c>
      <c r="E36" s="77">
        <f t="shared" si="8"/>
        <v>2.5642399999999999</v>
      </c>
      <c r="F36" s="77">
        <f t="shared" si="9"/>
        <v>4.770065999999999</v>
      </c>
      <c r="G36" s="77">
        <f t="shared" si="5"/>
        <v>0.29189999999999999</v>
      </c>
      <c r="H36" s="77">
        <f t="shared" si="5"/>
        <v>2.0579999999999994</v>
      </c>
      <c r="I36" s="77">
        <f t="shared" si="5"/>
        <v>4.3400000000000001E-2</v>
      </c>
      <c r="J36" s="77">
        <f t="shared" si="5"/>
        <v>1.3719999999999998E-2</v>
      </c>
      <c r="K36" s="77">
        <f t="shared" si="5"/>
        <v>1.001E-2</v>
      </c>
      <c r="L36" s="77">
        <f t="shared" si="5"/>
        <v>7.9799999999999982E-2</v>
      </c>
      <c r="M36" s="77">
        <f t="shared" si="5"/>
        <v>3.2409999999999994E-2</v>
      </c>
      <c r="N36" s="77">
        <f t="shared" si="5"/>
        <v>1812.9999999999998</v>
      </c>
      <c r="O36" s="77">
        <f t="shared" si="5"/>
        <v>50.189999999999991</v>
      </c>
      <c r="P36" s="77">
        <f t="shared" si="5"/>
        <v>0</v>
      </c>
      <c r="Q36" s="77">
        <f t="shared" si="10"/>
        <v>180.25</v>
      </c>
      <c r="R36" s="77">
        <f t="shared" si="11"/>
        <v>0</v>
      </c>
      <c r="S36" s="77">
        <f t="shared" si="11"/>
        <v>0.16939999999999997</v>
      </c>
      <c r="T36" s="77">
        <f t="shared" si="11"/>
        <v>0</v>
      </c>
      <c r="U36" s="77">
        <f t="shared" si="11"/>
        <v>0</v>
      </c>
      <c r="AB36" s="59"/>
      <c r="AC36" s="59"/>
      <c r="AD36" s="59"/>
      <c r="AE36" s="59"/>
      <c r="AF36" s="59"/>
      <c r="AG36" s="59"/>
      <c r="AH36" s="59"/>
      <c r="AI36" s="59"/>
    </row>
    <row r="37" spans="1:35" s="72" customFormat="1" ht="13" x14ac:dyDescent="0.35">
      <c r="A37" s="13" t="str">
        <f>I8</f>
        <v>E1</v>
      </c>
      <c r="B37" s="15">
        <v>250</v>
      </c>
      <c r="C37" s="77">
        <f t="shared" si="6"/>
        <v>76.3</v>
      </c>
      <c r="D37" s="77">
        <f t="shared" si="7"/>
        <v>21.649949999999997</v>
      </c>
      <c r="E37" s="77">
        <f t="shared" si="8"/>
        <v>2.5642399999999999</v>
      </c>
      <c r="F37" s="77">
        <f t="shared" si="9"/>
        <v>4.770065999999999</v>
      </c>
      <c r="G37" s="77">
        <f t="shared" si="5"/>
        <v>0.29189999999999999</v>
      </c>
      <c r="H37" s="77">
        <f t="shared" si="5"/>
        <v>2.0579999999999994</v>
      </c>
      <c r="I37" s="77">
        <f t="shared" si="5"/>
        <v>4.3400000000000001E-2</v>
      </c>
      <c r="J37" s="77">
        <f t="shared" si="5"/>
        <v>1.3719999999999998E-2</v>
      </c>
      <c r="K37" s="77">
        <f t="shared" si="5"/>
        <v>1.001E-2</v>
      </c>
      <c r="L37" s="77">
        <f t="shared" si="5"/>
        <v>7.9799999999999982E-2</v>
      </c>
      <c r="M37" s="77">
        <f t="shared" si="5"/>
        <v>3.2409999999999994E-2</v>
      </c>
      <c r="N37" s="77">
        <f t="shared" si="5"/>
        <v>1812.9999999999998</v>
      </c>
      <c r="O37" s="77">
        <f t="shared" si="5"/>
        <v>50.189999999999991</v>
      </c>
      <c r="P37" s="77">
        <f t="shared" si="5"/>
        <v>0</v>
      </c>
      <c r="Q37" s="77">
        <f t="shared" si="10"/>
        <v>180.25</v>
      </c>
      <c r="R37" s="77">
        <f t="shared" si="11"/>
        <v>0</v>
      </c>
      <c r="S37" s="77">
        <f t="shared" si="11"/>
        <v>0.16939999999999997</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v>
      </c>
      <c r="C57" s="8" t="str">
        <f t="shared" ref="C57:U57" si="13">D8</f>
        <v>D1</v>
      </c>
      <c r="D57" s="8" t="str">
        <f t="shared" si="13"/>
        <v>D2</v>
      </c>
      <c r="E57" s="8" t="str">
        <f t="shared" si="13"/>
        <v xml:space="preserve">D3 </v>
      </c>
      <c r="F57" s="8" t="str">
        <f t="shared" si="13"/>
        <v>D4</v>
      </c>
      <c r="G57" s="8" t="str">
        <f t="shared" si="13"/>
        <v>D5</v>
      </c>
      <c r="H57" s="8" t="str">
        <f t="shared" si="13"/>
        <v>E1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5.6</v>
      </c>
      <c r="C60" s="76">
        <f t="shared" ref="C60:U60" si="14">D10</f>
        <v>6.4</v>
      </c>
      <c r="D60" s="76">
        <f t="shared" si="14"/>
        <v>6.4</v>
      </c>
      <c r="E60" s="76">
        <f t="shared" si="14"/>
        <v>7</v>
      </c>
      <c r="F60" s="76">
        <f t="shared" si="14"/>
        <v>7</v>
      </c>
      <c r="G60" s="76">
        <f t="shared" si="14"/>
        <v>7.1</v>
      </c>
      <c r="H60" s="76">
        <f t="shared" si="14"/>
        <v>6.8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-1.2000000000000011</v>
      </c>
      <c r="D64" s="77">
        <f t="shared" si="17"/>
        <v>-1.2000000000000011</v>
      </c>
      <c r="E64" s="77">
        <f t="shared" si="17"/>
        <v>-4.7999999999999989</v>
      </c>
      <c r="F64" s="77">
        <f t="shared" si="17"/>
        <v>-4.7999999999999989</v>
      </c>
      <c r="G64" s="77">
        <f t="shared" si="17"/>
        <v>-5.3999999999999968</v>
      </c>
      <c r="H64" s="77">
        <f t="shared" si="17"/>
        <v>-3.5999999999999979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1.2000000000000011</v>
      </c>
      <c r="D65" s="77">
        <f t="shared" si="18"/>
        <v>1.2000000000000011</v>
      </c>
      <c r="E65" s="77">
        <f t="shared" si="18"/>
        <v>4.7999999999999989</v>
      </c>
      <c r="F65" s="77">
        <f t="shared" si="18"/>
        <v>4.7999999999999989</v>
      </c>
      <c r="G65" s="77">
        <f t="shared" si="18"/>
        <v>5.3999999999999968</v>
      </c>
      <c r="H65" s="77">
        <f t="shared" si="18"/>
        <v>3.5999999999999979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PAN-024739</v>
      </c>
      <c r="D1" s="141"/>
      <c r="E1" s="93" t="s">
        <v>45</v>
      </c>
      <c r="F1" s="39">
        <f>'Field data and Waste 1'!F1</f>
        <v>22.77</v>
      </c>
      <c r="G1" s="120" t="s">
        <v>43</v>
      </c>
      <c r="H1" s="121"/>
      <c r="I1" s="118">
        <v>6.3</v>
      </c>
      <c r="J1" s="119" t="s">
        <v>153</v>
      </c>
      <c r="K1" s="119"/>
      <c r="L1" s="97">
        <v>45.8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GP3792SK</v>
      </c>
      <c r="D2" s="143"/>
      <c r="E2" s="93" t="s">
        <v>109</v>
      </c>
      <c r="F2" s="96" t="s">
        <v>173</v>
      </c>
      <c r="G2" s="138" t="s">
        <v>110</v>
      </c>
      <c r="H2" s="139"/>
      <c r="I2" s="118"/>
      <c r="J2" s="119" t="s">
        <v>158</v>
      </c>
      <c r="K2" s="119"/>
      <c r="L2" s="97">
        <v>0.80700000000000005</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limited</v>
      </c>
      <c r="D3" s="143"/>
      <c r="E3" s="93" t="s">
        <v>108</v>
      </c>
      <c r="F3" s="31" t="s">
        <v>78</v>
      </c>
      <c r="G3" s="119" t="s">
        <v>159</v>
      </c>
      <c r="H3" s="119"/>
      <c r="I3" s="118"/>
      <c r="J3" s="120" t="s">
        <v>154</v>
      </c>
      <c r="K3" s="121"/>
      <c r="L3" s="97">
        <f>(L1/(L2*10000))*100</f>
        <v>0.56753407682775703</v>
      </c>
      <c r="AB3" s="30" t="s">
        <v>57</v>
      </c>
      <c r="AC3" s="17"/>
      <c r="AD3" s="30" t="s">
        <v>71</v>
      </c>
      <c r="AE3" s="17"/>
      <c r="AF3" s="17"/>
      <c r="AG3" s="44" t="s">
        <v>77</v>
      </c>
      <c r="AH3" s="18"/>
      <c r="AI3" s="48" t="s">
        <v>113</v>
      </c>
      <c r="AJ3" s="49">
        <v>1.7</v>
      </c>
      <c r="AK3" s="50">
        <v>6</v>
      </c>
      <c r="AL3" s="51">
        <v>1</v>
      </c>
      <c r="AM3" s="11">
        <v>6.2</v>
      </c>
      <c r="AN3" s="11" t="s">
        <v>112</v>
      </c>
    </row>
    <row r="4" spans="1:41" ht="14.5" x14ac:dyDescent="0.25">
      <c r="A4" s="119" t="s">
        <v>0</v>
      </c>
      <c r="B4" s="119"/>
      <c r="C4" s="140" t="str">
        <f>'Field data and Waste 1'!C4:D4</f>
        <v>Marian Bach Farm, Dyserth, LL18 6HU</v>
      </c>
      <c r="D4" s="141"/>
      <c r="E4" s="94" t="s">
        <v>1</v>
      </c>
      <c r="F4" s="147" t="s">
        <v>177</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C</v>
      </c>
      <c r="D8" s="60" t="str">
        <f>'Field data and Waste 1'!D8</f>
        <v>D1</v>
      </c>
      <c r="E8" s="60" t="str">
        <f>'Field data and Waste 1'!E8</f>
        <v>D2</v>
      </c>
      <c r="F8" s="60" t="str">
        <f>'Field data and Waste 1'!F8</f>
        <v xml:space="preserve">D3 </v>
      </c>
      <c r="G8" s="60" t="str">
        <f>'Field data and Waste 1'!G8</f>
        <v>D4</v>
      </c>
      <c r="H8" s="60" t="str">
        <f>'Field data and Waste 1'!H8</f>
        <v>D5</v>
      </c>
      <c r="I8" s="60" t="str">
        <f>'Field data and Waste 1'!I8</f>
        <v>E1</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5.6</v>
      </c>
      <c r="D10" s="60">
        <f>'Field data and Waste 1'!D10</f>
        <v>6.4</v>
      </c>
      <c r="E10" s="60">
        <f>'Field data and Waste 1'!E10</f>
        <v>6.4</v>
      </c>
      <c r="F10" s="60">
        <f>'Field data and Waste 1'!F10</f>
        <v>7</v>
      </c>
      <c r="G10" s="60">
        <f>'Field data and Waste 1'!G10</f>
        <v>7</v>
      </c>
      <c r="H10" s="60">
        <f>'Field data and Waste 1'!H10</f>
        <v>7.1</v>
      </c>
      <c r="I10" s="60">
        <f>'Field data and Waste 1'!I10</f>
        <v>6.8</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4</v>
      </c>
      <c r="D11" s="60">
        <f>'Field data and Waste 1'!D11</f>
        <v>1</v>
      </c>
      <c r="E11" s="60">
        <f>'Field data and Waste 1'!E11</f>
        <v>1</v>
      </c>
      <c r="F11" s="60">
        <f>'Field data and Waste 1'!F11</f>
        <v>1</v>
      </c>
      <c r="G11" s="60">
        <f>'Field data and Waste 1'!G11</f>
        <v>2</v>
      </c>
      <c r="H11" s="60">
        <f>'Field data and Waste 1'!H11</f>
        <v>1</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3</v>
      </c>
      <c r="D12" s="60">
        <f>'Field data and Waste 1'!D12</f>
        <v>1</v>
      </c>
      <c r="E12" s="60">
        <f>'Field data and Waste 1'!E12</f>
        <v>1</v>
      </c>
      <c r="F12" s="60">
        <f>'Field data and Waste 1'!F12</f>
        <v>4</v>
      </c>
      <c r="G12" s="60">
        <f>'Field data and Waste 1'!G12</f>
        <v>2</v>
      </c>
      <c r="H12" s="60">
        <f>'Field data and Waste 1'!H12</f>
        <v>1</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6</v>
      </c>
      <c r="G13" s="60">
        <f>'Field data and Waste 1'!G13</f>
        <v>5</v>
      </c>
      <c r="H13" s="60">
        <f>'Field data and Waste 1'!H13</f>
        <v>5</v>
      </c>
      <c r="I13" s="60">
        <f>'Field data and Waste 1'!I13</f>
        <v>2</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48</v>
      </c>
      <c r="D15" s="60">
        <f>'Field data and Waste 1'!D15</f>
        <v>48</v>
      </c>
      <c r="E15" s="60">
        <f>'Field data and Waste 1'!E15</f>
        <v>48</v>
      </c>
      <c r="F15" s="60">
        <f>'Field data and Waste 1'!F15</f>
        <v>48</v>
      </c>
      <c r="G15" s="60">
        <f>'Field data and Waste 1'!G15</f>
        <v>48</v>
      </c>
      <c r="H15" s="60">
        <f>'Field data and Waste 1'!H15</f>
        <v>48</v>
      </c>
      <c r="I15" s="60">
        <f>'Field data and Waste 1'!I15</f>
        <v>48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81.599999999999994</v>
      </c>
      <c r="D17" s="28">
        <f t="shared" ref="D17:V17" si="0">(VLOOKUP(D$14,$AI2:$AK26,2,FALSE))*D$15</f>
        <v>81.599999999999994</v>
      </c>
      <c r="E17" s="28">
        <f t="shared" si="0"/>
        <v>81.599999999999994</v>
      </c>
      <c r="F17" s="28">
        <f t="shared" si="0"/>
        <v>81.599999999999994</v>
      </c>
      <c r="G17" s="28">
        <f t="shared" si="0"/>
        <v>81.599999999999994</v>
      </c>
      <c r="H17" s="28">
        <f t="shared" si="0"/>
        <v>81.599999999999994</v>
      </c>
      <c r="I17" s="28">
        <f t="shared" si="0"/>
        <v>81.599999999999994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5.9783645000000005</v>
      </c>
      <c r="D18" s="16">
        <f>$D32</f>
        <v>5.9783645000000005</v>
      </c>
      <c r="E18" s="16">
        <f>$D33</f>
        <v>5.9783645000000005</v>
      </c>
      <c r="F18" s="16">
        <f>$D34</f>
        <v>5.9783645000000005</v>
      </c>
      <c r="G18" s="16">
        <f>$D35</f>
        <v>5.9783645000000005</v>
      </c>
      <c r="H18" s="16">
        <f>$D36</f>
        <v>5.9783645000000005</v>
      </c>
      <c r="I18" s="16">
        <f>$D37</f>
        <v>5.9783645000000005</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-75.621635499999996</v>
      </c>
      <c r="D19" s="16">
        <f t="shared" ref="D19:V19" si="1">D18-D17</f>
        <v>-75.621635499999996</v>
      </c>
      <c r="E19" s="16">
        <f t="shared" si="1"/>
        <v>-75.621635499999996</v>
      </c>
      <c r="F19" s="16">
        <f t="shared" si="1"/>
        <v>-75.621635499999996</v>
      </c>
      <c r="G19" s="16">
        <f t="shared" si="1"/>
        <v>-75.621635499999996</v>
      </c>
      <c r="H19" s="16">
        <f t="shared" si="1"/>
        <v>-75.621635499999996</v>
      </c>
      <c r="I19" s="16">
        <f t="shared" si="1"/>
        <v>-75.621635499999996</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288</v>
      </c>
      <c r="D21" s="28">
        <f t="shared" ref="D21:V21" si="2">(VLOOKUP(D$14,$AI2:$AK26,3,FALSE))*D$15</f>
        <v>288</v>
      </c>
      <c r="E21" s="28">
        <f t="shared" si="2"/>
        <v>288</v>
      </c>
      <c r="F21" s="28">
        <f t="shared" si="2"/>
        <v>288</v>
      </c>
      <c r="G21" s="28">
        <f t="shared" si="2"/>
        <v>288</v>
      </c>
      <c r="H21" s="28">
        <f t="shared" si="2"/>
        <v>288</v>
      </c>
      <c r="I21" s="28">
        <f t="shared" si="2"/>
        <v>288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2.0382575000000003</v>
      </c>
      <c r="D22" s="16">
        <f>$E32</f>
        <v>2.0382575000000003</v>
      </c>
      <c r="E22" s="16">
        <f>$E33</f>
        <v>2.0382575000000003</v>
      </c>
      <c r="F22" s="16">
        <f>$E34</f>
        <v>2.0382575000000003</v>
      </c>
      <c r="G22" s="16">
        <f>$E35</f>
        <v>2.0382575000000003</v>
      </c>
      <c r="H22" s="16">
        <f>$E36</f>
        <v>2.0382575000000003</v>
      </c>
      <c r="I22" s="16">
        <f>$E37</f>
        <v>2.0382575000000003</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-285.96174250000001</v>
      </c>
      <c r="D23" s="16">
        <f t="shared" ref="D23:V23" si="3">D22-D21</f>
        <v>-285.96174250000001</v>
      </c>
      <c r="E23" s="16">
        <f t="shared" si="3"/>
        <v>-285.96174250000001</v>
      </c>
      <c r="F23" s="16">
        <f t="shared" si="3"/>
        <v>-285.96174250000001</v>
      </c>
      <c r="G23" s="16">
        <f t="shared" si="3"/>
        <v>-285.96174250000001</v>
      </c>
      <c r="H23" s="16">
        <f t="shared" si="3"/>
        <v>-285.96174250000001</v>
      </c>
      <c r="I23" s="16">
        <f t="shared" si="3"/>
        <v>-285.96174250000001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3.4</v>
      </c>
      <c r="C28" s="15">
        <v>0.80700000000000005</v>
      </c>
      <c r="D28" s="15">
        <v>3.0700000000000002E-2</v>
      </c>
      <c r="E28" s="15">
        <v>1.9900000000000001E-2</v>
      </c>
      <c r="F28" s="15">
        <v>649</v>
      </c>
      <c r="G28" s="15">
        <v>44</v>
      </c>
      <c r="H28" s="15">
        <v>456</v>
      </c>
      <c r="I28" s="15">
        <v>29.1</v>
      </c>
      <c r="J28" s="15">
        <v>1.02</v>
      </c>
      <c r="K28" s="23">
        <v>1.1100000000000001</v>
      </c>
      <c r="L28" s="15">
        <v>33.299999999999997</v>
      </c>
      <c r="M28" s="15">
        <v>12.3</v>
      </c>
      <c r="N28" s="15">
        <v>4650</v>
      </c>
      <c r="O28" s="15">
        <v>372000</v>
      </c>
      <c r="P28" s="15"/>
      <c r="Q28" s="15">
        <v>2760</v>
      </c>
      <c r="R28" s="15"/>
      <c r="S28" s="15">
        <v>17</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v>
      </c>
      <c r="B31" s="15">
        <v>250</v>
      </c>
      <c r="C31" s="77">
        <f>IF(C$27="%w/w SAR",((C$28*10)*$B31),IF(C$27="%w/w DM",(((C$28*10)*($B$28/100))*$B31),IF(C$27="kg/t SAR",(C$28*$B31),IF(C$27="kg/t DM",((C$28*($B$28/100))*$B31),IF(C$27="mg/kg SAR",((C$28*0.001)*$B31),IF(C$27="mg/kg DM",(((C$28*0.001)*($B$28/100))*$B31),0))))))</f>
        <v>68.594999999999999</v>
      </c>
      <c r="D31" s="77">
        <f>(IF(D$27="%w/w SAR",((D$28*10)*$B31),IF(D$27="%w/w DM",(((D$28*10)*($B$28/100))*$B31),IF(D$27="kg/t SAR",(D$28*$B31),IF(D$27="kg/t DM",((D$28*($B$28/100))*$B31),IF(D$27="mg/kg SAR",((D$28*0.001)*$B31),IF(D$27="mg/kg DM",(((D$28*0.001)*($B$28/100))*$B31),"0")))))))*2.291</f>
        <v>5.9783645000000005</v>
      </c>
      <c r="E31" s="77">
        <f>(IF(E$27="%w/w SAR",((E$28*10)*$B31),IF(E$27="%w/w DM",(((E$28*10)*($B$28/100))*$B31),IF(E$27="kg/t SAR",(E$28*$B31),IF(E$27="kg/t DM",((E$28*($B$28/100))*$B31),IF(E$27="mg/kg SAR",((E$28*0.001)*$B31),IF(E$27="mg/kg DM",(((E$28*0.001)*($B$28/100))*$B31),"0")))))))*1.205</f>
        <v>2.0382575000000003</v>
      </c>
      <c r="F31" s="77">
        <f>(IF(F$27="%w/w SAR",((F$28*10)*$B31),IF(F$27="%w/w DM",(((F$28*10)*($B$28/100))*$B31),IF(F$27="kg/t SAR",(F$28*$B31),IF(F$27="kg/t DM",((F$28*($B$28/100))*$B31),IF(F$27="mg/kg SAR",((F$28*0.001)*$B31),IF(F$27="mg/kg DM",(((F$28*0.001)*($B$28/100))*$B31),"0")))))))*1.658</f>
        <v>9.1463570000000001</v>
      </c>
      <c r="G31" s="77">
        <f t="shared" ref="G31:P46" si="5">IF(G$27="%w/w SAR",((G$28*10)*$B31),IF(G$27="%w/w DM",(((G$28*10)*($B$28/100))*$B31),IF(G$27="kg/t SAR",(G$28*$B31),IF(G$27="kg/t DM",((G$28*($B$28/100))*$B31),IF(G$27="mg/kg SAR",((G$28*0.001)*$B31),IF(G$27="mg/kg DM",(((G$28*0.001)*($B$28/100))*$B31),0))))))</f>
        <v>0.374</v>
      </c>
      <c r="H31" s="77">
        <f t="shared" si="5"/>
        <v>3.8760000000000003</v>
      </c>
      <c r="I31" s="77">
        <f t="shared" si="5"/>
        <v>0.24735000000000001</v>
      </c>
      <c r="J31" s="77">
        <f t="shared" si="5"/>
        <v>8.6700000000000024E-3</v>
      </c>
      <c r="K31" s="77">
        <f t="shared" si="5"/>
        <v>9.4350000000000024E-3</v>
      </c>
      <c r="L31" s="77">
        <f t="shared" si="5"/>
        <v>0.28304999999999997</v>
      </c>
      <c r="M31" s="77">
        <f t="shared" si="5"/>
        <v>0.10455</v>
      </c>
      <c r="N31" s="77">
        <f t="shared" si="5"/>
        <v>39.525000000000006</v>
      </c>
      <c r="O31" s="77">
        <f t="shared" si="5"/>
        <v>3162.0000000000005</v>
      </c>
      <c r="P31" s="77">
        <f t="shared" si="5"/>
        <v>0</v>
      </c>
      <c r="Q31" s="77">
        <f>(IF(Q$27="%w/w SAR",((Q$28*10)*$B31),IF(Q$27="%w/w DM",(((Q$28*10)*($B$28/100))*$B31),IF(Q$27="kg/t SAR",(Q$28*$B31),IF(Q$27="kg/t DM",((Q$28*($B$28/100))*$B31),IF(Q$27="mg/kg SAR",((Q$28*0.001)*$B31),IF(Q$27="mg/kg DM",(((Q$28*0.001)*($B$28/100))*$B31),0)))))))*2.5</f>
        <v>58.650000000000013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0.14450000000000002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D1</v>
      </c>
      <c r="B32" s="15">
        <v>250</v>
      </c>
      <c r="C32" s="77">
        <f t="shared" ref="C32:C50" si="6">IF(C$27="%w/w SAR",((C$28*10)*$B32),IF(C$27="%w/w DM",(((C$28*10)*($B$28/100))*$B32),IF(C$27="kg/t SAR",(C$28*$B32),IF(C$27="kg/t DM",((C$28*($B$28/100))*$B32),IF(C$27="mg/kg SAR",((C$28*0.001)*$B32),IF(C$27="mg/kg DM",(((C$28*0.001)*($B$28/100))*$B32),0))))))</f>
        <v>68.594999999999999</v>
      </c>
      <c r="D32" s="77">
        <f t="shared" ref="D32:D50" si="7">(IF(D$27="%w/w SAR",((D$28*10)*$B32),IF(D$27="%w/w DM",(((D$28*10)*($B$28/100))*$B32),IF(D$27="kg/t SAR",(D$28*$B32),IF(D$27="kg/t DM",((D$28*($B$28/100))*$B32),IF(D$27="mg/kg SAR",((D$28*0.001)*$B32),IF(D$27="mg/kg DM",(((D$28*0.001)*($B$28/100))*$B32),"0")))))))*2.291</f>
        <v>5.9783645000000005</v>
      </c>
      <c r="E32" s="77">
        <f t="shared" ref="E32:E50" si="8">(IF(E$27="%w/w SAR",((E$28*10)*$B32),IF(E$27="%w/w DM",(((E$28*10)*($B$28/100))*$B32),IF(E$27="kg/t SAR",(E$28*$B32),IF(E$27="kg/t DM",((E$28*($B$28/100))*$B32),IF(E$27="mg/kg SAR",((E$28*0.001)*$B32),IF(E$27="mg/kg DM",(((E$28*0.001)*($B$28/100))*$B32),"0")))))))*1.205</f>
        <v>2.0382575000000003</v>
      </c>
      <c r="F32" s="77">
        <f t="shared" ref="F32:F50" si="9">(IF(F$27="%w/w SAR",((F$28*10)*$B32),IF(F$27="%w/w DM",(((F$28*10)*($B$28/100))*$B32),IF(F$27="kg/t SAR",(F$28*$B32),IF(F$27="kg/t DM",((F$28*($B$28/100))*$B32),IF(F$27="mg/kg SAR",((F$28*0.001)*$B32),IF(F$27="mg/kg DM",(((F$28*0.001)*($B$28/100))*$B32),"0")))))))*1.658</f>
        <v>9.1463570000000001</v>
      </c>
      <c r="G32" s="77">
        <f t="shared" si="5"/>
        <v>0.374</v>
      </c>
      <c r="H32" s="77">
        <f t="shared" si="5"/>
        <v>3.8760000000000003</v>
      </c>
      <c r="I32" s="77">
        <f t="shared" si="5"/>
        <v>0.24735000000000001</v>
      </c>
      <c r="J32" s="77">
        <f t="shared" si="5"/>
        <v>8.6700000000000024E-3</v>
      </c>
      <c r="K32" s="77">
        <f t="shared" si="5"/>
        <v>9.4350000000000024E-3</v>
      </c>
      <c r="L32" s="77">
        <f t="shared" si="5"/>
        <v>0.28304999999999997</v>
      </c>
      <c r="M32" s="77">
        <f t="shared" si="5"/>
        <v>0.10455</v>
      </c>
      <c r="N32" s="77">
        <f t="shared" si="5"/>
        <v>39.525000000000006</v>
      </c>
      <c r="O32" s="77">
        <f t="shared" si="5"/>
        <v>3162.0000000000005</v>
      </c>
      <c r="P32" s="77">
        <f t="shared" si="5"/>
        <v>0</v>
      </c>
      <c r="Q32" s="77">
        <f t="shared" ref="Q32:Q50" si="10">(IF(Q$27="%w/w SAR",((Q$28*10)*$B32),IF(Q$27="%w/w DM",(((Q$28*10)*($B$28/100))*$B32),IF(Q$27="kg/t SAR",(Q$28*$B32),IF(Q$27="kg/t DM",((Q$28*($B$28/100))*$B32),IF(Q$27="mg/kg SAR",((Q$28*0.001)*$B32),IF(Q$27="mg/kg DM",(((Q$28*0.001)*($B$28/100))*$B32),0)))))))*2.5</f>
        <v>58.650000000000013</v>
      </c>
      <c r="R32" s="77">
        <f t="shared" ref="R32:U50" si="11">IF(R$27="%w/w SAR",((R$28*10)*$B32),IF(R$27="%w/w DM",(((R$28*10)*($B$28/100))*$B32),IF(R$27="kg/t SAR",(R$28*$B32),IF(R$27="kg/t DM",((R$28*($B$28/100))*$B32),IF(R$27="mg/kg SAR",((R$28*0.001)*$B32),IF(R$27="mg/kg DM",(((R$28*0.001)*($B$28/100))*$B32),0))))))</f>
        <v>0</v>
      </c>
      <c r="S32" s="77">
        <f t="shared" si="11"/>
        <v>0.14450000000000002</v>
      </c>
      <c r="T32" s="77">
        <f t="shared" si="11"/>
        <v>0</v>
      </c>
      <c r="U32" s="77">
        <f t="shared" si="11"/>
        <v>0</v>
      </c>
      <c r="AB32" s="59"/>
      <c r="AC32" s="59"/>
      <c r="AD32" s="59"/>
      <c r="AE32" s="59"/>
      <c r="AF32" s="59"/>
      <c r="AG32" s="59"/>
      <c r="AH32" s="59"/>
      <c r="AI32" s="59"/>
    </row>
    <row r="33" spans="1:35" s="72" customFormat="1" ht="13" x14ac:dyDescent="0.35">
      <c r="A33" s="13" t="str">
        <f>E8</f>
        <v>D2</v>
      </c>
      <c r="B33" s="15">
        <v>250</v>
      </c>
      <c r="C33" s="77">
        <f t="shared" si="6"/>
        <v>68.594999999999999</v>
      </c>
      <c r="D33" s="77">
        <f t="shared" si="7"/>
        <v>5.9783645000000005</v>
      </c>
      <c r="E33" s="77">
        <f t="shared" si="8"/>
        <v>2.0382575000000003</v>
      </c>
      <c r="F33" s="77">
        <f t="shared" si="9"/>
        <v>9.1463570000000001</v>
      </c>
      <c r="G33" s="77">
        <f t="shared" si="5"/>
        <v>0.374</v>
      </c>
      <c r="H33" s="77">
        <f t="shared" si="5"/>
        <v>3.8760000000000003</v>
      </c>
      <c r="I33" s="77">
        <f t="shared" si="5"/>
        <v>0.24735000000000001</v>
      </c>
      <c r="J33" s="77">
        <f t="shared" si="5"/>
        <v>8.6700000000000024E-3</v>
      </c>
      <c r="K33" s="77">
        <f t="shared" si="5"/>
        <v>9.4350000000000024E-3</v>
      </c>
      <c r="L33" s="77">
        <f t="shared" si="5"/>
        <v>0.28304999999999997</v>
      </c>
      <c r="M33" s="77">
        <f t="shared" si="5"/>
        <v>0.10455</v>
      </c>
      <c r="N33" s="77">
        <f t="shared" si="5"/>
        <v>39.525000000000006</v>
      </c>
      <c r="O33" s="77">
        <f t="shared" si="5"/>
        <v>3162.0000000000005</v>
      </c>
      <c r="P33" s="77">
        <f t="shared" si="5"/>
        <v>0</v>
      </c>
      <c r="Q33" s="77">
        <f t="shared" si="10"/>
        <v>58.650000000000013</v>
      </c>
      <c r="R33" s="77">
        <f t="shared" si="11"/>
        <v>0</v>
      </c>
      <c r="S33" s="77">
        <f t="shared" si="11"/>
        <v>0.14450000000000002</v>
      </c>
      <c r="T33" s="77">
        <f t="shared" si="11"/>
        <v>0</v>
      </c>
      <c r="U33" s="77">
        <f t="shared" si="11"/>
        <v>0</v>
      </c>
      <c r="AB33" s="59"/>
      <c r="AC33" s="59"/>
      <c r="AD33" s="59"/>
      <c r="AE33" s="59"/>
      <c r="AF33" s="59"/>
      <c r="AG33" s="59"/>
      <c r="AH33" s="59"/>
      <c r="AI33" s="59"/>
    </row>
    <row r="34" spans="1:35" s="72" customFormat="1" ht="13" x14ac:dyDescent="0.35">
      <c r="A34" s="13" t="str">
        <f>F8</f>
        <v xml:space="preserve">D3 </v>
      </c>
      <c r="B34" s="15">
        <v>250</v>
      </c>
      <c r="C34" s="77">
        <f t="shared" si="6"/>
        <v>68.594999999999999</v>
      </c>
      <c r="D34" s="77">
        <f t="shared" si="7"/>
        <v>5.9783645000000005</v>
      </c>
      <c r="E34" s="77">
        <f t="shared" si="8"/>
        <v>2.0382575000000003</v>
      </c>
      <c r="F34" s="77">
        <f t="shared" si="9"/>
        <v>9.1463570000000001</v>
      </c>
      <c r="G34" s="77">
        <f t="shared" si="5"/>
        <v>0.374</v>
      </c>
      <c r="H34" s="77">
        <f t="shared" si="5"/>
        <v>3.8760000000000003</v>
      </c>
      <c r="I34" s="77">
        <f t="shared" si="5"/>
        <v>0.24735000000000001</v>
      </c>
      <c r="J34" s="77">
        <f t="shared" si="5"/>
        <v>8.6700000000000024E-3</v>
      </c>
      <c r="K34" s="77">
        <f t="shared" si="5"/>
        <v>9.4350000000000024E-3</v>
      </c>
      <c r="L34" s="77">
        <f t="shared" si="5"/>
        <v>0.28304999999999997</v>
      </c>
      <c r="M34" s="77">
        <f t="shared" si="5"/>
        <v>0.10455</v>
      </c>
      <c r="N34" s="77">
        <f t="shared" si="5"/>
        <v>39.525000000000006</v>
      </c>
      <c r="O34" s="77">
        <f t="shared" si="5"/>
        <v>3162.0000000000005</v>
      </c>
      <c r="P34" s="77">
        <f t="shared" si="5"/>
        <v>0</v>
      </c>
      <c r="Q34" s="77">
        <f t="shared" si="10"/>
        <v>58.650000000000013</v>
      </c>
      <c r="R34" s="77">
        <f t="shared" si="11"/>
        <v>0</v>
      </c>
      <c r="S34" s="77">
        <f t="shared" si="11"/>
        <v>0.14450000000000002</v>
      </c>
      <c r="T34" s="77">
        <f t="shared" si="11"/>
        <v>0</v>
      </c>
      <c r="U34" s="77">
        <f t="shared" si="11"/>
        <v>0</v>
      </c>
      <c r="AB34" s="59"/>
      <c r="AC34" s="59"/>
      <c r="AD34" s="59"/>
      <c r="AE34" s="59"/>
      <c r="AF34" s="59"/>
      <c r="AG34" s="59"/>
      <c r="AH34" s="59"/>
      <c r="AI34" s="59"/>
    </row>
    <row r="35" spans="1:35" s="72" customFormat="1" ht="13" x14ac:dyDescent="0.35">
      <c r="A35" s="13" t="str">
        <f>G8</f>
        <v>D4</v>
      </c>
      <c r="B35" s="15">
        <v>250</v>
      </c>
      <c r="C35" s="77">
        <f t="shared" si="6"/>
        <v>68.594999999999999</v>
      </c>
      <c r="D35" s="77">
        <f t="shared" si="7"/>
        <v>5.9783645000000005</v>
      </c>
      <c r="E35" s="77">
        <f t="shared" si="8"/>
        <v>2.0382575000000003</v>
      </c>
      <c r="F35" s="77">
        <f t="shared" si="9"/>
        <v>9.1463570000000001</v>
      </c>
      <c r="G35" s="77">
        <f t="shared" si="5"/>
        <v>0.374</v>
      </c>
      <c r="H35" s="77">
        <f t="shared" si="5"/>
        <v>3.8760000000000003</v>
      </c>
      <c r="I35" s="77">
        <f t="shared" si="5"/>
        <v>0.24735000000000001</v>
      </c>
      <c r="J35" s="77">
        <f t="shared" si="5"/>
        <v>8.6700000000000024E-3</v>
      </c>
      <c r="K35" s="77">
        <f t="shared" si="5"/>
        <v>9.4350000000000024E-3</v>
      </c>
      <c r="L35" s="77">
        <f t="shared" si="5"/>
        <v>0.28304999999999997</v>
      </c>
      <c r="M35" s="77">
        <f t="shared" si="5"/>
        <v>0.10455</v>
      </c>
      <c r="N35" s="77">
        <f t="shared" si="5"/>
        <v>39.525000000000006</v>
      </c>
      <c r="O35" s="77">
        <f t="shared" si="5"/>
        <v>3162.0000000000005</v>
      </c>
      <c r="P35" s="77">
        <f t="shared" si="5"/>
        <v>0</v>
      </c>
      <c r="Q35" s="77">
        <f t="shared" si="10"/>
        <v>58.650000000000013</v>
      </c>
      <c r="R35" s="77">
        <f t="shared" si="11"/>
        <v>0</v>
      </c>
      <c r="S35" s="77">
        <f t="shared" si="11"/>
        <v>0.14450000000000002</v>
      </c>
      <c r="T35" s="77">
        <f t="shared" si="11"/>
        <v>0</v>
      </c>
      <c r="U35" s="77">
        <f t="shared" si="11"/>
        <v>0</v>
      </c>
      <c r="AB35" s="59"/>
      <c r="AC35" s="59"/>
      <c r="AD35" s="59"/>
      <c r="AE35" s="59"/>
      <c r="AF35" s="59"/>
      <c r="AG35" s="59"/>
      <c r="AH35" s="59"/>
      <c r="AI35" s="59"/>
    </row>
    <row r="36" spans="1:35" s="72" customFormat="1" ht="13" x14ac:dyDescent="0.35">
      <c r="A36" s="13" t="str">
        <f>H8</f>
        <v>D5</v>
      </c>
      <c r="B36" s="15">
        <v>250</v>
      </c>
      <c r="C36" s="77">
        <f t="shared" si="6"/>
        <v>68.594999999999999</v>
      </c>
      <c r="D36" s="77">
        <f t="shared" si="7"/>
        <v>5.9783645000000005</v>
      </c>
      <c r="E36" s="77">
        <f t="shared" si="8"/>
        <v>2.0382575000000003</v>
      </c>
      <c r="F36" s="77">
        <f t="shared" si="9"/>
        <v>9.1463570000000001</v>
      </c>
      <c r="G36" s="77">
        <f t="shared" si="5"/>
        <v>0.374</v>
      </c>
      <c r="H36" s="77">
        <f t="shared" si="5"/>
        <v>3.8760000000000003</v>
      </c>
      <c r="I36" s="77">
        <f t="shared" si="5"/>
        <v>0.24735000000000001</v>
      </c>
      <c r="J36" s="77">
        <f t="shared" si="5"/>
        <v>8.6700000000000024E-3</v>
      </c>
      <c r="K36" s="77">
        <f t="shared" si="5"/>
        <v>9.4350000000000024E-3</v>
      </c>
      <c r="L36" s="77">
        <f t="shared" si="5"/>
        <v>0.28304999999999997</v>
      </c>
      <c r="M36" s="77">
        <f t="shared" si="5"/>
        <v>0.10455</v>
      </c>
      <c r="N36" s="77">
        <f t="shared" si="5"/>
        <v>39.525000000000006</v>
      </c>
      <c r="O36" s="77">
        <f t="shared" si="5"/>
        <v>3162.0000000000005</v>
      </c>
      <c r="P36" s="77">
        <f t="shared" si="5"/>
        <v>0</v>
      </c>
      <c r="Q36" s="77">
        <f t="shared" si="10"/>
        <v>58.650000000000013</v>
      </c>
      <c r="R36" s="77">
        <f t="shared" si="11"/>
        <v>0</v>
      </c>
      <c r="S36" s="77">
        <f t="shared" si="11"/>
        <v>0.14450000000000002</v>
      </c>
      <c r="T36" s="77">
        <f t="shared" si="11"/>
        <v>0</v>
      </c>
      <c r="U36" s="77">
        <f t="shared" si="11"/>
        <v>0</v>
      </c>
      <c r="AB36" s="59"/>
      <c r="AC36" s="59"/>
      <c r="AD36" s="59"/>
      <c r="AE36" s="59"/>
      <c r="AF36" s="59"/>
      <c r="AG36" s="59"/>
      <c r="AH36" s="59"/>
      <c r="AI36" s="59"/>
    </row>
    <row r="37" spans="1:35" s="72" customFormat="1" ht="13" x14ac:dyDescent="0.35">
      <c r="A37" s="13" t="str">
        <f>I8</f>
        <v>E1</v>
      </c>
      <c r="B37" s="15">
        <v>250</v>
      </c>
      <c r="C37" s="77">
        <f t="shared" si="6"/>
        <v>68.594999999999999</v>
      </c>
      <c r="D37" s="77">
        <f t="shared" si="7"/>
        <v>5.9783645000000005</v>
      </c>
      <c r="E37" s="77">
        <f t="shared" si="8"/>
        <v>2.0382575000000003</v>
      </c>
      <c r="F37" s="77">
        <f t="shared" si="9"/>
        <v>9.1463570000000001</v>
      </c>
      <c r="G37" s="77">
        <f t="shared" si="5"/>
        <v>0.374</v>
      </c>
      <c r="H37" s="77">
        <f t="shared" si="5"/>
        <v>3.8760000000000003</v>
      </c>
      <c r="I37" s="77">
        <f t="shared" si="5"/>
        <v>0.24735000000000001</v>
      </c>
      <c r="J37" s="77">
        <f t="shared" si="5"/>
        <v>8.6700000000000024E-3</v>
      </c>
      <c r="K37" s="77">
        <f t="shared" si="5"/>
        <v>9.4350000000000024E-3</v>
      </c>
      <c r="L37" s="77">
        <f t="shared" si="5"/>
        <v>0.28304999999999997</v>
      </c>
      <c r="M37" s="77">
        <f t="shared" si="5"/>
        <v>0.10455</v>
      </c>
      <c r="N37" s="77">
        <f t="shared" si="5"/>
        <v>39.525000000000006</v>
      </c>
      <c r="O37" s="77">
        <f t="shared" si="5"/>
        <v>3162.0000000000005</v>
      </c>
      <c r="P37" s="77">
        <f t="shared" si="5"/>
        <v>0</v>
      </c>
      <c r="Q37" s="77">
        <f t="shared" si="10"/>
        <v>58.650000000000013</v>
      </c>
      <c r="R37" s="77">
        <f t="shared" si="11"/>
        <v>0</v>
      </c>
      <c r="S37" s="77">
        <f t="shared" si="11"/>
        <v>0.14450000000000002</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v>
      </c>
      <c r="C57" s="8" t="str">
        <f t="shared" ref="C57:U57" si="13">D8</f>
        <v>D1</v>
      </c>
      <c r="D57" s="8" t="str">
        <f t="shared" si="13"/>
        <v>D2</v>
      </c>
      <c r="E57" s="8" t="str">
        <f t="shared" si="13"/>
        <v xml:space="preserve">D3 </v>
      </c>
      <c r="F57" s="8" t="str">
        <f t="shared" si="13"/>
        <v>D4</v>
      </c>
      <c r="G57" s="8" t="str">
        <f t="shared" si="13"/>
        <v>D5</v>
      </c>
      <c r="H57" s="8" t="str">
        <f t="shared" si="13"/>
        <v>E1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5.6</v>
      </c>
      <c r="C60" s="76">
        <f t="shared" ref="C60:U60" si="14">D10</f>
        <v>6.4</v>
      </c>
      <c r="D60" s="76">
        <f t="shared" si="14"/>
        <v>6.4</v>
      </c>
      <c r="E60" s="76">
        <f t="shared" si="14"/>
        <v>7</v>
      </c>
      <c r="F60" s="76">
        <f t="shared" si="14"/>
        <v>7</v>
      </c>
      <c r="G60" s="76">
        <f t="shared" si="14"/>
        <v>7.1</v>
      </c>
      <c r="H60" s="76">
        <f t="shared" si="14"/>
        <v>6.8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-1.2000000000000011</v>
      </c>
      <c r="D64" s="77">
        <f t="shared" si="17"/>
        <v>-1.2000000000000011</v>
      </c>
      <c r="E64" s="77">
        <f t="shared" si="17"/>
        <v>-4.7999999999999989</v>
      </c>
      <c r="F64" s="77">
        <f t="shared" si="17"/>
        <v>-4.7999999999999989</v>
      </c>
      <c r="G64" s="77">
        <f t="shared" si="17"/>
        <v>-5.3999999999999968</v>
      </c>
      <c r="H64" s="77">
        <f t="shared" si="17"/>
        <v>-3.5999999999999979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1.2000000000000011</v>
      </c>
      <c r="D65" s="77">
        <f t="shared" si="18"/>
        <v>1.2000000000000011</v>
      </c>
      <c r="E65" s="77">
        <f t="shared" si="18"/>
        <v>4.7999999999999989</v>
      </c>
      <c r="F65" s="77">
        <f t="shared" si="18"/>
        <v>4.7999999999999989</v>
      </c>
      <c r="G65" s="77">
        <f t="shared" si="18"/>
        <v>5.3999999999999968</v>
      </c>
      <c r="H65" s="77">
        <f t="shared" si="18"/>
        <v>3.5999999999999979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S29" sqref="S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'Field data and Waste 1'!C1:D1</f>
        <v>PAN-024739</v>
      </c>
      <c r="D1" s="141"/>
      <c r="E1" s="93" t="s">
        <v>45</v>
      </c>
      <c r="F1" s="39">
        <f>'Field data and Waste 1'!F1</f>
        <v>22.77</v>
      </c>
      <c r="G1" s="120" t="s">
        <v>43</v>
      </c>
      <c r="H1" s="121"/>
      <c r="I1" s="118">
        <v>7.4</v>
      </c>
      <c r="J1" s="119" t="s">
        <v>153</v>
      </c>
      <c r="K1" s="119"/>
      <c r="L1" s="97">
        <v>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GP3792SK</v>
      </c>
      <c r="D2" s="143"/>
      <c r="E2" s="93" t="s">
        <v>109</v>
      </c>
      <c r="F2" s="96" t="s">
        <v>173</v>
      </c>
      <c r="G2" s="138" t="s">
        <v>110</v>
      </c>
      <c r="H2" s="139"/>
      <c r="I2" s="118"/>
      <c r="J2" s="119" t="s">
        <v>158</v>
      </c>
      <c r="K2" s="119"/>
      <c r="L2" s="97">
        <v>0.73699999999999999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limited</v>
      </c>
      <c r="D3" s="143"/>
      <c r="E3" s="93" t="s">
        <v>108</v>
      </c>
      <c r="F3" s="31" t="s">
        <v>78</v>
      </c>
      <c r="G3" s="119" t="s">
        <v>159</v>
      </c>
      <c r="H3" s="119"/>
      <c r="I3" s="118"/>
      <c r="J3" s="120" t="s">
        <v>154</v>
      </c>
      <c r="K3" s="121"/>
      <c r="L3" s="97">
        <f>(L1/(L2*10000))*100</f>
        <v>8.141112618724558E-2</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Marian Bach Farm, Dyserth, LL18 6HU</v>
      </c>
      <c r="D4" s="141"/>
      <c r="E4" s="94" t="s">
        <v>1</v>
      </c>
      <c r="F4" s="96" t="s">
        <v>178</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C</v>
      </c>
      <c r="D8" s="60" t="str">
        <f>'Field data and Waste 1'!D8</f>
        <v>D1</v>
      </c>
      <c r="E8" s="60" t="str">
        <f>'Field data and Waste 1'!E8</f>
        <v>D2</v>
      </c>
      <c r="F8" s="60" t="str">
        <f>'Field data and Waste 1'!F8</f>
        <v xml:space="preserve">D3 </v>
      </c>
      <c r="G8" s="60" t="str">
        <f>'Field data and Waste 1'!G8</f>
        <v>D4</v>
      </c>
      <c r="H8" s="60" t="str">
        <f>'Field data and Waste 1'!H8</f>
        <v>D5</v>
      </c>
      <c r="I8" s="60" t="str">
        <f>'Field data and Waste 1'!I8</f>
        <v>E1</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5.6</v>
      </c>
      <c r="D10" s="60">
        <f>'Field data and Waste 1'!D10</f>
        <v>6.4</v>
      </c>
      <c r="E10" s="60">
        <f>'Field data and Waste 1'!E10</f>
        <v>6.4</v>
      </c>
      <c r="F10" s="60">
        <f>'Field data and Waste 1'!F10</f>
        <v>7</v>
      </c>
      <c r="G10" s="60">
        <f>'Field data and Waste 1'!G10</f>
        <v>7</v>
      </c>
      <c r="H10" s="60">
        <f>'Field data and Waste 1'!H10</f>
        <v>7.1</v>
      </c>
      <c r="I10" s="60">
        <f>'Field data and Waste 1'!I10</f>
        <v>6.8</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4</v>
      </c>
      <c r="D11" s="60">
        <f>'Field data and Waste 1'!D11</f>
        <v>1</v>
      </c>
      <c r="E11" s="60">
        <f>'Field data and Waste 1'!E11</f>
        <v>1</v>
      </c>
      <c r="F11" s="60">
        <f>'Field data and Waste 1'!F11</f>
        <v>1</v>
      </c>
      <c r="G11" s="60">
        <f>'Field data and Waste 1'!G11</f>
        <v>2</v>
      </c>
      <c r="H11" s="60">
        <f>'Field data and Waste 1'!H11</f>
        <v>1</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3</v>
      </c>
      <c r="D12" s="60">
        <f>'Field data and Waste 1'!D12</f>
        <v>1</v>
      </c>
      <c r="E12" s="60">
        <f>'Field data and Waste 1'!E12</f>
        <v>1</v>
      </c>
      <c r="F12" s="60">
        <f>'Field data and Waste 1'!F12</f>
        <v>4</v>
      </c>
      <c r="G12" s="60">
        <f>'Field data and Waste 1'!G12</f>
        <v>2</v>
      </c>
      <c r="H12" s="60">
        <f>'Field data and Waste 1'!H12</f>
        <v>1</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6</v>
      </c>
      <c r="G13" s="60">
        <f>'Field data and Waste 1'!G13</f>
        <v>5</v>
      </c>
      <c r="H13" s="60">
        <f>'Field data and Waste 1'!H13</f>
        <v>5</v>
      </c>
      <c r="I13" s="60">
        <f>'Field data and Waste 1'!I13</f>
        <v>2</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48</v>
      </c>
      <c r="D15" s="60">
        <f>'Field data and Waste 1'!D15</f>
        <v>48</v>
      </c>
      <c r="E15" s="60">
        <f>'Field data and Waste 1'!E15</f>
        <v>48</v>
      </c>
      <c r="F15" s="60">
        <f>'Field data and Waste 1'!F15</f>
        <v>48</v>
      </c>
      <c r="G15" s="60">
        <f>'Field data and Waste 1'!G15</f>
        <v>48</v>
      </c>
      <c r="H15" s="60">
        <f>'Field data and Waste 1'!H15</f>
        <v>48</v>
      </c>
      <c r="I15" s="60">
        <f>'Field data and Waste 1'!I15</f>
        <v>48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81.599999999999994</v>
      </c>
      <c r="D17" s="28">
        <f t="shared" ref="D17:V17" si="0">(VLOOKUP(D$14,$AI2:$AK26,2,FALSE))*D$15</f>
        <v>81.599999999999994</v>
      </c>
      <c r="E17" s="28">
        <f t="shared" si="0"/>
        <v>81.599999999999994</v>
      </c>
      <c r="F17" s="28">
        <f t="shared" si="0"/>
        <v>81.599999999999994</v>
      </c>
      <c r="G17" s="28">
        <f t="shared" si="0"/>
        <v>81.599999999999994</v>
      </c>
      <c r="H17" s="28">
        <f t="shared" si="0"/>
        <v>81.599999999999994</v>
      </c>
      <c r="I17" s="28">
        <f t="shared" si="0"/>
        <v>81.599999999999994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19.61031852</v>
      </c>
      <c r="D18" s="16">
        <f>$D32</f>
        <v>49.342091760000002</v>
      </c>
      <c r="E18" s="16">
        <f>$D33</f>
        <v>49.342091760000002</v>
      </c>
      <c r="F18" s="16">
        <f>$D34</f>
        <v>49.342091760000002</v>
      </c>
      <c r="G18" s="16">
        <f>$D35</f>
        <v>39.853227960000005</v>
      </c>
      <c r="H18" s="16">
        <f>$D36</f>
        <v>49.342091760000002</v>
      </c>
      <c r="I18" s="16">
        <f>$D37</f>
        <v>49.342091760000002</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-61.989681479999994</v>
      </c>
      <c r="D19" s="16">
        <f t="shared" ref="D19:V19" si="1">D18-D17</f>
        <v>-32.257908239999992</v>
      </c>
      <c r="E19" s="16">
        <f t="shared" si="1"/>
        <v>-32.257908239999992</v>
      </c>
      <c r="F19" s="16">
        <f t="shared" si="1"/>
        <v>-32.257908239999992</v>
      </c>
      <c r="G19" s="16">
        <f t="shared" si="1"/>
        <v>-41.746772039999989</v>
      </c>
      <c r="H19" s="16">
        <f t="shared" si="1"/>
        <v>-32.257908239999992</v>
      </c>
      <c r="I19" s="16">
        <f t="shared" si="1"/>
        <v>-32.257908239999992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288</v>
      </c>
      <c r="D21" s="28">
        <f t="shared" ref="D21:V21" si="2">(VLOOKUP(D$14,$AI2:$AK26,3,FALSE))*D$15</f>
        <v>288</v>
      </c>
      <c r="E21" s="28">
        <f t="shared" si="2"/>
        <v>288</v>
      </c>
      <c r="F21" s="28">
        <f t="shared" si="2"/>
        <v>288</v>
      </c>
      <c r="G21" s="28">
        <f t="shared" si="2"/>
        <v>288</v>
      </c>
      <c r="H21" s="28">
        <f t="shared" si="2"/>
        <v>288</v>
      </c>
      <c r="I21" s="28">
        <f t="shared" si="2"/>
        <v>288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8.1722280600000001</v>
      </c>
      <c r="D22" s="16">
        <f>$E32</f>
        <v>20.562380280000003</v>
      </c>
      <c r="E22" s="16">
        <f>$E33</f>
        <v>20.562380280000003</v>
      </c>
      <c r="F22" s="16">
        <f>$E34</f>
        <v>20.562380280000003</v>
      </c>
      <c r="G22" s="16">
        <f>$E35</f>
        <v>16.608076380000004</v>
      </c>
      <c r="H22" s="16">
        <f>$E36</f>
        <v>20.562380280000003</v>
      </c>
      <c r="I22" s="16">
        <f>$E37</f>
        <v>20.562380280000003</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-279.82777193999999</v>
      </c>
      <c r="D23" s="16">
        <f t="shared" ref="D23:V23" si="3">D22-D21</f>
        <v>-267.43761971999999</v>
      </c>
      <c r="E23" s="16">
        <f t="shared" si="3"/>
        <v>-267.43761971999999</v>
      </c>
      <c r="F23" s="16">
        <f t="shared" si="3"/>
        <v>-267.43761971999999</v>
      </c>
      <c r="G23" s="16">
        <f t="shared" si="3"/>
        <v>-271.39192362</v>
      </c>
      <c r="H23" s="16">
        <f t="shared" si="3"/>
        <v>-267.43761971999999</v>
      </c>
      <c r="I23" s="16">
        <f t="shared" si="3"/>
        <v>-267.43761971999999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23.6</v>
      </c>
      <c r="C28" s="15">
        <v>0.73699999999999999</v>
      </c>
      <c r="D28" s="15">
        <v>0.11700000000000001</v>
      </c>
      <c r="E28" s="15">
        <v>9.2700000000000005E-2</v>
      </c>
      <c r="F28" s="15">
        <v>2090</v>
      </c>
      <c r="G28" s="15">
        <v>15.6</v>
      </c>
      <c r="H28" s="15">
        <v>124</v>
      </c>
      <c r="I28" s="15">
        <v>35.299999999999997</v>
      </c>
      <c r="J28" s="15">
        <v>0.11</v>
      </c>
      <c r="K28" s="23">
        <v>0.23</v>
      </c>
      <c r="L28" s="15">
        <v>35.5</v>
      </c>
      <c r="M28" s="15">
        <v>17.8</v>
      </c>
      <c r="N28" s="15">
        <v>6870</v>
      </c>
      <c r="O28" s="15">
        <v>448000</v>
      </c>
      <c r="P28" s="15"/>
      <c r="Q28" s="15">
        <v>1480</v>
      </c>
      <c r="R28" s="15"/>
      <c r="S28" s="15">
        <v>37.4</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v>
      </c>
      <c r="B31" s="15">
        <v>31</v>
      </c>
      <c r="C31" s="77">
        <f>IF(C$27="%w/w SAR",((C$28*10)*$B31),IF(C$27="%w/w DM",(((C$28*10)*($B$28/100))*$B31),IF(C$27="kg/t SAR",(C$28*$B31),IF(C$27="kg/t DM",((C$28*($B$28/100))*$B31),IF(C$27="mg/kg SAR",((C$28*0.001)*$B31),IF(C$27="mg/kg DM",(((C$28*0.001)*($B$28/100))*$B31),0))))))</f>
        <v>53.918920000000007</v>
      </c>
      <c r="D31" s="77">
        <f>(IF(D$27="%w/w SAR",((D$28*10)*$B31),IF(D$27="%w/w DM",(((D$28*10)*($B$28/100))*$B31),IF(D$27="kg/t SAR",(D$28*$B31),IF(D$27="kg/t DM",((D$28*($B$28/100))*$B31),IF(D$27="mg/kg SAR",((D$28*0.001)*$B31),IF(D$27="mg/kg DM",(((D$28*0.001)*($B$28/100))*$B31),"0")))))))*2.291</f>
        <v>19.61031852</v>
      </c>
      <c r="E31" s="77">
        <f>(IF(E$27="%w/w SAR",((E$28*10)*$B31),IF(E$27="%w/w DM",(((E$28*10)*($B$28/100))*$B31),IF(E$27="kg/t SAR",(E$28*$B31),IF(E$27="kg/t DM",((E$28*($B$28/100))*$B31),IF(E$27="mg/kg SAR",((E$28*0.001)*$B31),IF(E$27="mg/kg DM",(((E$28*0.001)*($B$28/100))*$B31),"0")))))))*1.205</f>
        <v>8.1722280600000001</v>
      </c>
      <c r="F31" s="77">
        <f>(IF(F$27="%w/w SAR",((F$28*10)*$B31),IF(F$27="%w/w DM",(((F$28*10)*($B$28/100))*$B31),IF(F$27="kg/t SAR",(F$28*$B31),IF(F$27="kg/t DM",((F$28*($B$28/100))*$B31),IF(F$27="mg/kg SAR",((F$28*0.001)*$B31),IF(F$27="mg/kg DM",(((F$28*0.001)*($B$28/100))*$B31),"0")))))))*1.658</f>
        <v>25.351549519999999</v>
      </c>
      <c r="G31" s="77">
        <f t="shared" ref="G31:P46" si="5">IF(G$27="%w/w SAR",((G$28*10)*$B31),IF(G$27="%w/w DM",(((G$28*10)*($B$28/100))*$B31),IF(G$27="kg/t SAR",(G$28*$B31),IF(G$27="kg/t DM",((G$28*($B$28/100))*$B31),IF(G$27="mg/kg SAR",((G$28*0.001)*$B31),IF(G$27="mg/kg DM",(((G$28*0.001)*($B$28/100))*$B31),0))))))</f>
        <v>0.1141296</v>
      </c>
      <c r="H31" s="77">
        <f t="shared" si="5"/>
        <v>0.9071840000000001</v>
      </c>
      <c r="I31" s="77">
        <f t="shared" si="5"/>
        <v>0.25825480000000001</v>
      </c>
      <c r="J31" s="77">
        <f t="shared" si="5"/>
        <v>8.0476000000000007E-4</v>
      </c>
      <c r="K31" s="77">
        <f t="shared" si="5"/>
        <v>1.68268E-3</v>
      </c>
      <c r="L31" s="77">
        <f t="shared" si="5"/>
        <v>0.25971800000000006</v>
      </c>
      <c r="M31" s="77">
        <f t="shared" si="5"/>
        <v>0.1302248</v>
      </c>
      <c r="N31" s="77">
        <f t="shared" si="5"/>
        <v>50.260920000000006</v>
      </c>
      <c r="O31" s="77">
        <f t="shared" si="5"/>
        <v>3277.5680000000002</v>
      </c>
      <c r="P31" s="77">
        <f t="shared" si="5"/>
        <v>0</v>
      </c>
      <c r="Q31" s="77">
        <f>(IF(Q$27="%w/w SAR",((Q$28*10)*$B31),IF(Q$27="%w/w DM",(((Q$28*10)*($B$28/100))*$B31),IF(Q$27="kg/t SAR",(Q$28*$B31),IF(Q$27="kg/t DM",((Q$28*($B$28/100))*$B31),IF(Q$27="mg/kg SAR",((Q$28*0.001)*$B31),IF(Q$27="mg/kg DM",(((Q$28*0.001)*($B$28/100))*$B31),0)))))))*2.5</f>
        <v>27.069200000000002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0.27361840000000004</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D1</v>
      </c>
      <c r="B32" s="15">
        <v>78</v>
      </c>
      <c r="C32" s="77">
        <f t="shared" ref="C32:C50" si="6">IF(C$27="%w/w SAR",((C$28*10)*$B32),IF(C$27="%w/w DM",(((C$28*10)*($B$28/100))*$B32),IF(C$27="kg/t SAR",(C$28*$B32),IF(C$27="kg/t DM",((C$28*($B$28/100))*$B32),IF(C$27="mg/kg SAR",((C$28*0.001)*$B32),IF(C$27="mg/kg DM",(((C$28*0.001)*($B$28/100))*$B32),0))))))</f>
        <v>135.66696000000002</v>
      </c>
      <c r="D32" s="77">
        <f t="shared" ref="D32:D50" si="7">(IF(D$27="%w/w SAR",((D$28*10)*$B32),IF(D$27="%w/w DM",(((D$28*10)*($B$28/100))*$B32),IF(D$27="kg/t SAR",(D$28*$B32),IF(D$27="kg/t DM",((D$28*($B$28/100))*$B32),IF(D$27="mg/kg SAR",((D$28*0.001)*$B32),IF(D$27="mg/kg DM",(((D$28*0.001)*($B$28/100))*$B32),"0")))))))*2.291</f>
        <v>49.342091760000002</v>
      </c>
      <c r="E32" s="77">
        <f t="shared" ref="E32:E50" si="8">(IF(E$27="%w/w SAR",((E$28*10)*$B32),IF(E$27="%w/w DM",(((E$28*10)*($B$28/100))*$B32),IF(E$27="kg/t SAR",(E$28*$B32),IF(E$27="kg/t DM",((E$28*($B$28/100))*$B32),IF(E$27="mg/kg SAR",((E$28*0.001)*$B32),IF(E$27="mg/kg DM",(((E$28*0.001)*($B$28/100))*$B32),"0")))))))*1.205</f>
        <v>20.562380280000003</v>
      </c>
      <c r="F32" s="77">
        <f t="shared" ref="F32:F50" si="9">(IF(F$27="%w/w SAR",((F$28*10)*$B32),IF(F$27="%w/w DM",(((F$28*10)*($B$28/100))*$B32),IF(F$27="kg/t SAR",(F$28*$B32),IF(F$27="kg/t DM",((F$28*($B$28/100))*$B32),IF(F$27="mg/kg SAR",((F$28*0.001)*$B32),IF(F$27="mg/kg DM",(((F$28*0.001)*($B$28/100))*$B32),"0")))))))*1.658</f>
        <v>63.787769760000003</v>
      </c>
      <c r="G32" s="77">
        <f t="shared" si="5"/>
        <v>0.2871648</v>
      </c>
      <c r="H32" s="77">
        <f t="shared" si="5"/>
        <v>2.2825920000000002</v>
      </c>
      <c r="I32" s="77">
        <f t="shared" si="5"/>
        <v>0.6498024</v>
      </c>
      <c r="J32" s="77">
        <f t="shared" si="5"/>
        <v>2.0248800000000002E-3</v>
      </c>
      <c r="K32" s="77">
        <f t="shared" si="5"/>
        <v>4.23384E-3</v>
      </c>
      <c r="L32" s="77">
        <f t="shared" si="5"/>
        <v>0.65348400000000018</v>
      </c>
      <c r="M32" s="77">
        <f t="shared" si="5"/>
        <v>0.32766240000000002</v>
      </c>
      <c r="N32" s="77">
        <f t="shared" si="5"/>
        <v>126.46296000000001</v>
      </c>
      <c r="O32" s="77">
        <f t="shared" si="5"/>
        <v>8246.7840000000015</v>
      </c>
      <c r="P32" s="77">
        <f t="shared" si="5"/>
        <v>0</v>
      </c>
      <c r="Q32" s="77">
        <f t="shared" ref="Q32:Q50" si="10">(IF(Q$27="%w/w SAR",((Q$28*10)*$B32),IF(Q$27="%w/w DM",(((Q$28*10)*($B$28/100))*$B32),IF(Q$27="kg/t SAR",(Q$28*$B32),IF(Q$27="kg/t DM",((Q$28*($B$28/100))*$B32),IF(Q$27="mg/kg SAR",((Q$28*0.001)*$B32),IF(Q$27="mg/kg DM",(((Q$28*0.001)*($B$28/100))*$B32),0)))))))*2.5</f>
        <v>68.1096</v>
      </c>
      <c r="R32" s="77">
        <f t="shared" ref="R32:U50" si="11">IF(R$27="%w/w SAR",((R$28*10)*$B32),IF(R$27="%w/w DM",(((R$28*10)*($B$28/100))*$B32),IF(R$27="kg/t SAR",(R$28*$B32),IF(R$27="kg/t DM",((R$28*($B$28/100))*$B32),IF(R$27="mg/kg SAR",((R$28*0.001)*$B32),IF(R$27="mg/kg DM",(((R$28*0.001)*($B$28/100))*$B32),0))))))</f>
        <v>0</v>
      </c>
      <c r="S32" s="77">
        <f t="shared" si="11"/>
        <v>0.68845920000000016</v>
      </c>
      <c r="T32" s="77">
        <f t="shared" si="11"/>
        <v>0</v>
      </c>
      <c r="U32" s="77">
        <f t="shared" si="11"/>
        <v>0</v>
      </c>
      <c r="AB32" s="59"/>
      <c r="AC32" s="59"/>
      <c r="AD32" s="59"/>
      <c r="AE32" s="59"/>
      <c r="AF32" s="59"/>
      <c r="AG32" s="59"/>
      <c r="AH32" s="59"/>
      <c r="AI32" s="59"/>
    </row>
    <row r="33" spans="1:35" s="72" customFormat="1" ht="13" x14ac:dyDescent="0.35">
      <c r="A33" s="13" t="str">
        <f>E8</f>
        <v>D2</v>
      </c>
      <c r="B33" s="15">
        <v>78</v>
      </c>
      <c r="C33" s="77">
        <f t="shared" si="6"/>
        <v>135.66696000000002</v>
      </c>
      <c r="D33" s="77">
        <f t="shared" si="7"/>
        <v>49.342091760000002</v>
      </c>
      <c r="E33" s="77">
        <f t="shared" si="8"/>
        <v>20.562380280000003</v>
      </c>
      <c r="F33" s="77">
        <f t="shared" si="9"/>
        <v>63.787769760000003</v>
      </c>
      <c r="G33" s="77">
        <f t="shared" si="5"/>
        <v>0.2871648</v>
      </c>
      <c r="H33" s="77">
        <f t="shared" si="5"/>
        <v>2.2825920000000002</v>
      </c>
      <c r="I33" s="77">
        <f t="shared" si="5"/>
        <v>0.6498024</v>
      </c>
      <c r="J33" s="77">
        <f t="shared" si="5"/>
        <v>2.0248800000000002E-3</v>
      </c>
      <c r="K33" s="77">
        <f t="shared" si="5"/>
        <v>4.23384E-3</v>
      </c>
      <c r="L33" s="77">
        <f t="shared" si="5"/>
        <v>0.65348400000000018</v>
      </c>
      <c r="M33" s="77">
        <f t="shared" si="5"/>
        <v>0.32766240000000002</v>
      </c>
      <c r="N33" s="77">
        <f t="shared" si="5"/>
        <v>126.46296000000001</v>
      </c>
      <c r="O33" s="77">
        <f t="shared" si="5"/>
        <v>8246.7840000000015</v>
      </c>
      <c r="P33" s="77">
        <f t="shared" si="5"/>
        <v>0</v>
      </c>
      <c r="Q33" s="77">
        <f t="shared" si="10"/>
        <v>68.1096</v>
      </c>
      <c r="R33" s="77">
        <f t="shared" si="11"/>
        <v>0</v>
      </c>
      <c r="S33" s="77">
        <f t="shared" si="11"/>
        <v>0.68845920000000016</v>
      </c>
      <c r="T33" s="77">
        <f t="shared" si="11"/>
        <v>0</v>
      </c>
      <c r="U33" s="77">
        <f t="shared" si="11"/>
        <v>0</v>
      </c>
      <c r="AB33" s="59"/>
      <c r="AC33" s="59"/>
      <c r="AD33" s="59"/>
      <c r="AE33" s="59"/>
      <c r="AF33" s="59"/>
      <c r="AG33" s="59"/>
      <c r="AH33" s="59"/>
      <c r="AI33" s="59"/>
    </row>
    <row r="34" spans="1:35" s="72" customFormat="1" ht="13" x14ac:dyDescent="0.35">
      <c r="A34" s="13" t="str">
        <f>F8</f>
        <v xml:space="preserve">D3 </v>
      </c>
      <c r="B34" s="15">
        <v>78</v>
      </c>
      <c r="C34" s="77">
        <f t="shared" si="6"/>
        <v>135.66696000000002</v>
      </c>
      <c r="D34" s="77">
        <f t="shared" si="7"/>
        <v>49.342091760000002</v>
      </c>
      <c r="E34" s="77">
        <f t="shared" si="8"/>
        <v>20.562380280000003</v>
      </c>
      <c r="F34" s="77">
        <f t="shared" si="9"/>
        <v>63.787769760000003</v>
      </c>
      <c r="G34" s="77">
        <f t="shared" si="5"/>
        <v>0.2871648</v>
      </c>
      <c r="H34" s="77">
        <f t="shared" si="5"/>
        <v>2.2825920000000002</v>
      </c>
      <c r="I34" s="77">
        <f t="shared" si="5"/>
        <v>0.6498024</v>
      </c>
      <c r="J34" s="77">
        <f t="shared" si="5"/>
        <v>2.0248800000000002E-3</v>
      </c>
      <c r="K34" s="77">
        <f t="shared" si="5"/>
        <v>4.23384E-3</v>
      </c>
      <c r="L34" s="77">
        <f t="shared" si="5"/>
        <v>0.65348400000000018</v>
      </c>
      <c r="M34" s="77">
        <f t="shared" si="5"/>
        <v>0.32766240000000002</v>
      </c>
      <c r="N34" s="77">
        <f t="shared" si="5"/>
        <v>126.46296000000001</v>
      </c>
      <c r="O34" s="77">
        <f t="shared" si="5"/>
        <v>8246.7840000000015</v>
      </c>
      <c r="P34" s="77">
        <f t="shared" si="5"/>
        <v>0</v>
      </c>
      <c r="Q34" s="77">
        <f t="shared" si="10"/>
        <v>68.1096</v>
      </c>
      <c r="R34" s="77">
        <f t="shared" si="11"/>
        <v>0</v>
      </c>
      <c r="S34" s="77">
        <f t="shared" si="11"/>
        <v>0.68845920000000016</v>
      </c>
      <c r="T34" s="77">
        <f t="shared" si="11"/>
        <v>0</v>
      </c>
      <c r="U34" s="77">
        <f t="shared" si="11"/>
        <v>0</v>
      </c>
      <c r="AB34" s="59"/>
      <c r="AC34" s="59"/>
      <c r="AD34" s="59"/>
      <c r="AE34" s="59"/>
      <c r="AF34" s="59"/>
      <c r="AG34" s="59"/>
      <c r="AH34" s="59"/>
      <c r="AI34" s="59"/>
    </row>
    <row r="35" spans="1:35" s="72" customFormat="1" ht="13" x14ac:dyDescent="0.35">
      <c r="A35" s="13" t="str">
        <f>G8</f>
        <v>D4</v>
      </c>
      <c r="B35" s="15">
        <v>63</v>
      </c>
      <c r="C35" s="77">
        <f t="shared" si="6"/>
        <v>109.57716000000001</v>
      </c>
      <c r="D35" s="77">
        <f t="shared" si="7"/>
        <v>39.853227960000005</v>
      </c>
      <c r="E35" s="77">
        <f t="shared" si="8"/>
        <v>16.608076380000004</v>
      </c>
      <c r="F35" s="77">
        <f t="shared" si="9"/>
        <v>51.520890959999996</v>
      </c>
      <c r="G35" s="77">
        <f t="shared" si="5"/>
        <v>0.2319408</v>
      </c>
      <c r="H35" s="77">
        <f t="shared" si="5"/>
        <v>1.8436320000000002</v>
      </c>
      <c r="I35" s="77">
        <f t="shared" si="5"/>
        <v>0.52484039999999998</v>
      </c>
      <c r="J35" s="77">
        <f t="shared" si="5"/>
        <v>1.6354800000000001E-3</v>
      </c>
      <c r="K35" s="77">
        <f t="shared" si="5"/>
        <v>3.4196400000000003E-3</v>
      </c>
      <c r="L35" s="77">
        <f t="shared" si="5"/>
        <v>0.52781400000000012</v>
      </c>
      <c r="M35" s="77">
        <f t="shared" si="5"/>
        <v>0.26465040000000001</v>
      </c>
      <c r="N35" s="77">
        <f t="shared" si="5"/>
        <v>102.14316000000001</v>
      </c>
      <c r="O35" s="77">
        <f t="shared" si="5"/>
        <v>6660.8640000000005</v>
      </c>
      <c r="P35" s="77">
        <f t="shared" si="5"/>
        <v>0</v>
      </c>
      <c r="Q35" s="77">
        <f t="shared" si="10"/>
        <v>55.011600000000001</v>
      </c>
      <c r="R35" s="77">
        <f t="shared" si="11"/>
        <v>0</v>
      </c>
      <c r="S35" s="77">
        <f t="shared" si="11"/>
        <v>0.55606320000000009</v>
      </c>
      <c r="T35" s="77">
        <f t="shared" si="11"/>
        <v>0</v>
      </c>
      <c r="U35" s="77">
        <f t="shared" si="11"/>
        <v>0</v>
      </c>
      <c r="AB35" s="59"/>
      <c r="AC35" s="59"/>
      <c r="AD35" s="59"/>
      <c r="AE35" s="59"/>
      <c r="AF35" s="59"/>
      <c r="AG35" s="59"/>
      <c r="AH35" s="59"/>
      <c r="AI35" s="59"/>
    </row>
    <row r="36" spans="1:35" s="72" customFormat="1" ht="13" x14ac:dyDescent="0.35">
      <c r="A36" s="13" t="str">
        <f>H8</f>
        <v>D5</v>
      </c>
      <c r="B36" s="15">
        <v>78</v>
      </c>
      <c r="C36" s="77">
        <f t="shared" si="6"/>
        <v>135.66696000000002</v>
      </c>
      <c r="D36" s="77">
        <f t="shared" si="7"/>
        <v>49.342091760000002</v>
      </c>
      <c r="E36" s="77">
        <f t="shared" si="8"/>
        <v>20.562380280000003</v>
      </c>
      <c r="F36" s="77">
        <f t="shared" si="9"/>
        <v>63.787769760000003</v>
      </c>
      <c r="G36" s="77">
        <f t="shared" si="5"/>
        <v>0.2871648</v>
      </c>
      <c r="H36" s="77">
        <f t="shared" si="5"/>
        <v>2.2825920000000002</v>
      </c>
      <c r="I36" s="77">
        <f t="shared" si="5"/>
        <v>0.6498024</v>
      </c>
      <c r="J36" s="77">
        <f t="shared" si="5"/>
        <v>2.0248800000000002E-3</v>
      </c>
      <c r="K36" s="77">
        <f t="shared" si="5"/>
        <v>4.23384E-3</v>
      </c>
      <c r="L36" s="77">
        <f t="shared" si="5"/>
        <v>0.65348400000000018</v>
      </c>
      <c r="M36" s="77">
        <f t="shared" si="5"/>
        <v>0.32766240000000002</v>
      </c>
      <c r="N36" s="77">
        <f t="shared" si="5"/>
        <v>126.46296000000001</v>
      </c>
      <c r="O36" s="77">
        <f t="shared" si="5"/>
        <v>8246.7840000000015</v>
      </c>
      <c r="P36" s="77">
        <f t="shared" si="5"/>
        <v>0</v>
      </c>
      <c r="Q36" s="77">
        <f t="shared" si="10"/>
        <v>68.1096</v>
      </c>
      <c r="R36" s="77">
        <f t="shared" si="11"/>
        <v>0</v>
      </c>
      <c r="S36" s="77">
        <f t="shared" si="11"/>
        <v>0.68845920000000016</v>
      </c>
      <c r="T36" s="77">
        <f t="shared" si="11"/>
        <v>0</v>
      </c>
      <c r="U36" s="77">
        <f t="shared" si="11"/>
        <v>0</v>
      </c>
      <c r="AB36" s="59"/>
      <c r="AC36" s="59"/>
      <c r="AD36" s="59"/>
      <c r="AE36" s="59"/>
      <c r="AF36" s="59"/>
      <c r="AG36" s="59"/>
      <c r="AH36" s="59"/>
      <c r="AI36" s="59"/>
    </row>
    <row r="37" spans="1:35" s="72" customFormat="1" ht="13" x14ac:dyDescent="0.35">
      <c r="A37" s="13" t="str">
        <f>I8</f>
        <v>E1</v>
      </c>
      <c r="B37" s="15">
        <v>78</v>
      </c>
      <c r="C37" s="77">
        <f t="shared" si="6"/>
        <v>135.66696000000002</v>
      </c>
      <c r="D37" s="77">
        <f t="shared" si="7"/>
        <v>49.342091760000002</v>
      </c>
      <c r="E37" s="77">
        <f t="shared" si="8"/>
        <v>20.562380280000003</v>
      </c>
      <c r="F37" s="77">
        <f t="shared" si="9"/>
        <v>63.787769760000003</v>
      </c>
      <c r="G37" s="77">
        <f t="shared" si="5"/>
        <v>0.2871648</v>
      </c>
      <c r="H37" s="77">
        <f t="shared" si="5"/>
        <v>2.2825920000000002</v>
      </c>
      <c r="I37" s="77">
        <f t="shared" si="5"/>
        <v>0.6498024</v>
      </c>
      <c r="J37" s="77">
        <f t="shared" si="5"/>
        <v>2.0248800000000002E-3</v>
      </c>
      <c r="K37" s="77">
        <f t="shared" si="5"/>
        <v>4.23384E-3</v>
      </c>
      <c r="L37" s="77">
        <f t="shared" si="5"/>
        <v>0.65348400000000018</v>
      </c>
      <c r="M37" s="77">
        <f t="shared" si="5"/>
        <v>0.32766240000000002</v>
      </c>
      <c r="N37" s="77">
        <f t="shared" si="5"/>
        <v>126.46296000000001</v>
      </c>
      <c r="O37" s="77">
        <f t="shared" si="5"/>
        <v>8246.7840000000015</v>
      </c>
      <c r="P37" s="77">
        <f t="shared" si="5"/>
        <v>0</v>
      </c>
      <c r="Q37" s="77">
        <f t="shared" si="10"/>
        <v>68.1096</v>
      </c>
      <c r="R37" s="77">
        <f t="shared" si="11"/>
        <v>0</v>
      </c>
      <c r="S37" s="77">
        <f t="shared" si="11"/>
        <v>0.68845920000000016</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v>
      </c>
      <c r="C57" s="8" t="str">
        <f t="shared" ref="C57:U57" si="13">D8</f>
        <v>D1</v>
      </c>
      <c r="D57" s="8" t="str">
        <f t="shared" si="13"/>
        <v>D2</v>
      </c>
      <c r="E57" s="8" t="str">
        <f t="shared" si="13"/>
        <v xml:space="preserve">D3 </v>
      </c>
      <c r="F57" s="8" t="str">
        <f t="shared" si="13"/>
        <v>D4</v>
      </c>
      <c r="G57" s="8" t="str">
        <f t="shared" si="13"/>
        <v>D5</v>
      </c>
      <c r="H57" s="8" t="str">
        <f t="shared" si="13"/>
        <v>E1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5.6</v>
      </c>
      <c r="C60" s="76">
        <f t="shared" ref="C60:U60" si="14">D10</f>
        <v>6.4</v>
      </c>
      <c r="D60" s="76">
        <f t="shared" si="14"/>
        <v>6.4</v>
      </c>
      <c r="E60" s="76">
        <f t="shared" si="14"/>
        <v>7</v>
      </c>
      <c r="F60" s="76">
        <f t="shared" si="14"/>
        <v>7</v>
      </c>
      <c r="G60" s="76">
        <f t="shared" si="14"/>
        <v>7.1</v>
      </c>
      <c r="H60" s="76">
        <f t="shared" si="14"/>
        <v>6.8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31</v>
      </c>
      <c r="C62" s="77">
        <f>B32</f>
        <v>78</v>
      </c>
      <c r="D62" s="77">
        <f>B33</f>
        <v>78</v>
      </c>
      <c r="E62" s="77">
        <f>B34</f>
        <v>78</v>
      </c>
      <c r="F62" s="77">
        <f>B35</f>
        <v>63</v>
      </c>
      <c r="G62" s="77">
        <f>B36</f>
        <v>78</v>
      </c>
      <c r="H62" s="77">
        <f>B37</f>
        <v>78</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-1.2000000000000011</v>
      </c>
      <c r="D64" s="77">
        <f t="shared" si="17"/>
        <v>-1.2000000000000011</v>
      </c>
      <c r="E64" s="77">
        <f t="shared" si="17"/>
        <v>-4.7999999999999989</v>
      </c>
      <c r="F64" s="77">
        <f t="shared" si="17"/>
        <v>-4.7999999999999989</v>
      </c>
      <c r="G64" s="77">
        <f t="shared" si="17"/>
        <v>-5.3999999999999968</v>
      </c>
      <c r="H64" s="77">
        <f t="shared" si="17"/>
        <v>-3.5999999999999979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1.2000000000000011</v>
      </c>
      <c r="D65" s="77">
        <f t="shared" si="18"/>
        <v>1.2000000000000011</v>
      </c>
      <c r="E65" s="77">
        <f t="shared" si="18"/>
        <v>4.7999999999999989</v>
      </c>
      <c r="F65" s="77">
        <f t="shared" si="18"/>
        <v>4.7999999999999989</v>
      </c>
      <c r="G65" s="77">
        <f t="shared" si="18"/>
        <v>5.3999999999999968</v>
      </c>
      <c r="H65" s="77">
        <f t="shared" si="18"/>
        <v>3.5999999999999979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PAN-024739</v>
      </c>
      <c r="D1" s="141"/>
      <c r="E1" s="93" t="s">
        <v>45</v>
      </c>
      <c r="F1" s="39">
        <f>'Field data and Waste 1'!F1</f>
        <v>22.77</v>
      </c>
      <c r="G1" s="120" t="s">
        <v>43</v>
      </c>
      <c r="H1" s="121"/>
      <c r="I1" s="118">
        <v>6.3</v>
      </c>
      <c r="J1" s="119" t="s">
        <v>153</v>
      </c>
      <c r="K1" s="119"/>
      <c r="L1" s="97">
        <v>65.900000000000006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GP3792SK</v>
      </c>
      <c r="D2" s="143"/>
      <c r="E2" s="93" t="s">
        <v>109</v>
      </c>
      <c r="F2" s="96" t="s">
        <v>173</v>
      </c>
      <c r="G2" s="138" t="s">
        <v>110</v>
      </c>
      <c r="H2" s="139"/>
      <c r="I2" s="118"/>
      <c r="J2" s="119" t="s">
        <v>158</v>
      </c>
      <c r="K2" s="119"/>
      <c r="L2" s="97">
        <v>0.61199999999999999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limited</v>
      </c>
      <c r="D3" s="143"/>
      <c r="E3" s="93" t="s">
        <v>108</v>
      </c>
      <c r="F3" s="31" t="s">
        <v>78</v>
      </c>
      <c r="G3" s="119" t="s">
        <v>159</v>
      </c>
      <c r="H3" s="119"/>
      <c r="I3" s="118"/>
      <c r="J3" s="120" t="s">
        <v>154</v>
      </c>
      <c r="K3" s="121"/>
      <c r="L3" s="97">
        <f>(L1/(L2*10000))*100</f>
        <v>1.076797385620915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Marian Bach Farm, Dyserth, LL18 6HU</v>
      </c>
      <c r="D4" s="141"/>
      <c r="E4" s="94" t="s">
        <v>1</v>
      </c>
      <c r="F4" s="96" t="s">
        <v>179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C</v>
      </c>
      <c r="D8" s="60" t="str">
        <f>'Field data and Waste 1'!D8</f>
        <v>D1</v>
      </c>
      <c r="E8" s="60" t="str">
        <f>'Field data and Waste 1'!E8</f>
        <v>D2</v>
      </c>
      <c r="F8" s="60" t="str">
        <f>'Field data and Waste 1'!F8</f>
        <v xml:space="preserve">D3 </v>
      </c>
      <c r="G8" s="60" t="str">
        <f>'Field data and Waste 1'!G8</f>
        <v>D4</v>
      </c>
      <c r="H8" s="60" t="str">
        <f>'Field data and Waste 1'!H8</f>
        <v>D5</v>
      </c>
      <c r="I8" s="60" t="str">
        <f>'Field data and Waste 1'!I8</f>
        <v>E1</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5.6</v>
      </c>
      <c r="D10" s="60">
        <f>'Field data and Waste 1'!D10</f>
        <v>6.4</v>
      </c>
      <c r="E10" s="60">
        <f>'Field data and Waste 1'!E10</f>
        <v>6.4</v>
      </c>
      <c r="F10" s="60">
        <f>'Field data and Waste 1'!F10</f>
        <v>7</v>
      </c>
      <c r="G10" s="60">
        <f>'Field data and Waste 1'!G10</f>
        <v>7</v>
      </c>
      <c r="H10" s="60">
        <f>'Field data and Waste 1'!H10</f>
        <v>7.1</v>
      </c>
      <c r="I10" s="60">
        <f>'Field data and Waste 1'!I10</f>
        <v>6.8</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4</v>
      </c>
      <c r="D11" s="60">
        <f>'Field data and Waste 1'!D11</f>
        <v>1</v>
      </c>
      <c r="E11" s="60">
        <f>'Field data and Waste 1'!E11</f>
        <v>1</v>
      </c>
      <c r="F11" s="60">
        <f>'Field data and Waste 1'!F11</f>
        <v>1</v>
      </c>
      <c r="G11" s="60">
        <f>'Field data and Waste 1'!G11</f>
        <v>2</v>
      </c>
      <c r="H11" s="60">
        <f>'Field data and Waste 1'!H11</f>
        <v>1</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3</v>
      </c>
      <c r="D12" s="60">
        <f>'Field data and Waste 1'!D12</f>
        <v>1</v>
      </c>
      <c r="E12" s="60">
        <f>'Field data and Waste 1'!E12</f>
        <v>1</v>
      </c>
      <c r="F12" s="60">
        <f>'Field data and Waste 1'!F12</f>
        <v>4</v>
      </c>
      <c r="G12" s="60">
        <f>'Field data and Waste 1'!G12</f>
        <v>2</v>
      </c>
      <c r="H12" s="60">
        <f>'Field data and Waste 1'!H12</f>
        <v>1</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6</v>
      </c>
      <c r="G13" s="60">
        <f>'Field data and Waste 1'!G13</f>
        <v>5</v>
      </c>
      <c r="H13" s="60">
        <f>'Field data and Waste 1'!H13</f>
        <v>5</v>
      </c>
      <c r="I13" s="60">
        <f>'Field data and Waste 1'!I13</f>
        <v>2</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48</v>
      </c>
      <c r="D15" s="60">
        <f>'Field data and Waste 1'!D15</f>
        <v>48</v>
      </c>
      <c r="E15" s="60">
        <f>'Field data and Waste 1'!E15</f>
        <v>48</v>
      </c>
      <c r="F15" s="60">
        <f>'Field data and Waste 1'!F15</f>
        <v>48</v>
      </c>
      <c r="G15" s="60">
        <f>'Field data and Waste 1'!G15</f>
        <v>48</v>
      </c>
      <c r="H15" s="60">
        <f>'Field data and Waste 1'!H15</f>
        <v>48</v>
      </c>
      <c r="I15" s="60">
        <f>'Field data and Waste 1'!I15</f>
        <v>48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81.599999999999994</v>
      </c>
      <c r="D17" s="28">
        <f t="shared" ref="D17:V17" si="0">(VLOOKUP(D$14,$AI2:$AK26,2,FALSE))*D$15</f>
        <v>81.599999999999994</v>
      </c>
      <c r="E17" s="28">
        <f t="shared" si="0"/>
        <v>81.599999999999994</v>
      </c>
      <c r="F17" s="28">
        <f t="shared" si="0"/>
        <v>81.599999999999994</v>
      </c>
      <c r="G17" s="28">
        <f t="shared" si="0"/>
        <v>81.599999999999994</v>
      </c>
      <c r="H17" s="28">
        <f t="shared" si="0"/>
        <v>81.599999999999994</v>
      </c>
      <c r="I17" s="28">
        <f t="shared" si="0"/>
        <v>81.599999999999994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19.857093585000001</v>
      </c>
      <c r="D18" s="16">
        <f>$D32</f>
        <v>26.833910250000006</v>
      </c>
      <c r="E18" s="16">
        <f>$D33</f>
        <v>26.833910250000006</v>
      </c>
      <c r="F18" s="16">
        <f>$D34</f>
        <v>26.833910250000006</v>
      </c>
      <c r="G18" s="16">
        <f>$D35</f>
        <v>26.833910250000006</v>
      </c>
      <c r="H18" s="16">
        <f>$D36</f>
        <v>26.833910250000006</v>
      </c>
      <c r="I18" s="16">
        <f>$D37</f>
        <v>26.833910250000006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-61.742906414999993</v>
      </c>
      <c r="D19" s="16">
        <f t="shared" ref="D19:V19" si="1">D18-D17</f>
        <v>-54.766089749999992</v>
      </c>
      <c r="E19" s="16">
        <f t="shared" si="1"/>
        <v>-54.766089749999992</v>
      </c>
      <c r="F19" s="16">
        <f t="shared" si="1"/>
        <v>-54.766089749999992</v>
      </c>
      <c r="G19" s="16">
        <f t="shared" si="1"/>
        <v>-54.766089749999992</v>
      </c>
      <c r="H19" s="16">
        <f t="shared" si="1"/>
        <v>-54.766089749999992</v>
      </c>
      <c r="I19" s="16">
        <f t="shared" si="1"/>
        <v>-54.766089749999992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288</v>
      </c>
      <c r="D21" s="28">
        <f t="shared" ref="D21:V21" si="2">(VLOOKUP(D$14,$AI2:$AK26,3,FALSE))*D$15</f>
        <v>288</v>
      </c>
      <c r="E21" s="28">
        <f t="shared" si="2"/>
        <v>288</v>
      </c>
      <c r="F21" s="28">
        <f t="shared" si="2"/>
        <v>288</v>
      </c>
      <c r="G21" s="28">
        <f t="shared" si="2"/>
        <v>288</v>
      </c>
      <c r="H21" s="28">
        <f t="shared" si="2"/>
        <v>288</v>
      </c>
      <c r="I21" s="28">
        <f t="shared" si="2"/>
        <v>288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1.368982425</v>
      </c>
      <c r="D22" s="16">
        <f>$E32</f>
        <v>1.8499762500000003</v>
      </c>
      <c r="E22" s="16">
        <f>$E33</f>
        <v>1.8499762500000003</v>
      </c>
      <c r="F22" s="16">
        <f>$E34</f>
        <v>1.8499762500000003</v>
      </c>
      <c r="G22" s="16">
        <f>$E35</f>
        <v>1.8499762500000003</v>
      </c>
      <c r="H22" s="16">
        <f>$E36</f>
        <v>1.8499762500000003</v>
      </c>
      <c r="I22" s="16">
        <f>$E37</f>
        <v>1.8499762500000003</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-286.63101757499999</v>
      </c>
      <c r="D23" s="16">
        <f t="shared" ref="D23:V23" si="3">D22-D21</f>
        <v>-286.15002375</v>
      </c>
      <c r="E23" s="16">
        <f t="shared" si="3"/>
        <v>-286.15002375</v>
      </c>
      <c r="F23" s="16">
        <f t="shared" si="3"/>
        <v>-286.15002375</v>
      </c>
      <c r="G23" s="16">
        <f t="shared" si="3"/>
        <v>-286.15002375</v>
      </c>
      <c r="H23" s="16">
        <f t="shared" si="3"/>
        <v>-286.15002375</v>
      </c>
      <c r="I23" s="16">
        <f t="shared" si="3"/>
        <v>-286.15002375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6.9</v>
      </c>
      <c r="C28" s="15">
        <v>0.61199999999999999</v>
      </c>
      <c r="D28" s="15">
        <v>6.7900000000000002E-2</v>
      </c>
      <c r="E28" s="15">
        <v>8.8999999999999999E-3</v>
      </c>
      <c r="F28" s="15">
        <v>300</v>
      </c>
      <c r="G28" s="15">
        <v>7.8</v>
      </c>
      <c r="H28" s="15">
        <v>259</v>
      </c>
      <c r="I28" s="15">
        <v>31.1</v>
      </c>
      <c r="J28" s="15">
        <v>0.15</v>
      </c>
      <c r="K28" s="23">
        <v>0.57999999999999996</v>
      </c>
      <c r="L28" s="15">
        <v>28.2</v>
      </c>
      <c r="M28" s="15">
        <v>20.5</v>
      </c>
      <c r="N28" s="15">
        <v>2910</v>
      </c>
      <c r="O28" s="15">
        <v>418000</v>
      </c>
      <c r="P28" s="15"/>
      <c r="Q28" s="15">
        <v>4550</v>
      </c>
      <c r="R28" s="15"/>
      <c r="S28" s="15">
        <v>31.2</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v>
      </c>
      <c r="B31" s="15">
        <v>185</v>
      </c>
      <c r="C31" s="77">
        <f>IF(C$27="%w/w SAR",((C$28*10)*$B31),IF(C$27="%w/w DM",(((C$28*10)*($B$28/100))*$B31),IF(C$27="kg/t SAR",(C$28*$B31),IF(C$27="kg/t DM",((C$28*($B$28/100))*$B31),IF(C$27="mg/kg SAR",((C$28*0.001)*$B31),IF(C$27="mg/kg DM",(((C$28*0.001)*($B$28/100))*$B31),0))))))</f>
        <v>78.121800000000007</v>
      </c>
      <c r="D31" s="77">
        <f>(IF(D$27="%w/w SAR",((D$28*10)*$B31),IF(D$27="%w/w DM",(((D$28*10)*($B$28/100))*$B31),IF(D$27="kg/t SAR",(D$28*$B31),IF(D$27="kg/t DM",((D$28*($B$28/100))*$B31),IF(D$27="mg/kg SAR",((D$28*0.001)*$B31),IF(D$27="mg/kg DM",(((D$28*0.001)*($B$28/100))*$B31),"0")))))))*2.291</f>
        <v>19.857093585000001</v>
      </c>
      <c r="E31" s="77">
        <f>(IF(E$27="%w/w SAR",((E$28*10)*$B31),IF(E$27="%w/w DM",(((E$28*10)*($B$28/100))*$B31),IF(E$27="kg/t SAR",(E$28*$B31),IF(E$27="kg/t DM",((E$28*($B$28/100))*$B31),IF(E$27="mg/kg SAR",((E$28*0.001)*$B31),IF(E$27="mg/kg DM",(((E$28*0.001)*($B$28/100))*$B31),"0")))))))*1.205</f>
        <v>1.368982425</v>
      </c>
      <c r="F31" s="77">
        <f>(IF(F$27="%w/w SAR",((F$28*10)*$B31),IF(F$27="%w/w DM",(((F$28*10)*($B$28/100))*$B31),IF(F$27="kg/t SAR",(F$28*$B31),IF(F$27="kg/t DM",((F$28*($B$28/100))*$B31),IF(F$27="mg/kg SAR",((F$28*0.001)*$B31),IF(F$27="mg/kg DM",(((F$28*0.001)*($B$28/100))*$B31),"0")))))))*1.658</f>
        <v>6.3493109999999993</v>
      </c>
      <c r="G31" s="77">
        <f t="shared" ref="G31:P46" si="5">IF(G$27="%w/w SAR",((G$28*10)*$B31),IF(G$27="%w/w DM",(((G$28*10)*($B$28/100))*$B31),IF(G$27="kg/t SAR",(G$28*$B31),IF(G$27="kg/t DM",((G$28*($B$28/100))*$B31),IF(G$27="mg/kg SAR",((G$28*0.001)*$B31),IF(G$27="mg/kg DM",(((G$28*0.001)*($B$28/100))*$B31),0))))))</f>
        <v>9.9567000000000017E-2</v>
      </c>
      <c r="H31" s="77">
        <f t="shared" si="5"/>
        <v>3.3061350000000003</v>
      </c>
      <c r="I31" s="77">
        <f t="shared" si="5"/>
        <v>0.39699150000000011</v>
      </c>
      <c r="J31" s="77">
        <f t="shared" si="5"/>
        <v>1.9147499999999998E-3</v>
      </c>
      <c r="K31" s="77">
        <f t="shared" si="5"/>
        <v>7.4037000000000009E-3</v>
      </c>
      <c r="L31" s="77">
        <f t="shared" si="5"/>
        <v>0.35997300000000004</v>
      </c>
      <c r="M31" s="77">
        <f t="shared" si="5"/>
        <v>0.26168250000000004</v>
      </c>
      <c r="N31" s="77">
        <f t="shared" si="5"/>
        <v>37.146150000000006</v>
      </c>
      <c r="O31" s="77">
        <f t="shared" si="5"/>
        <v>5335.77</v>
      </c>
      <c r="P31" s="77">
        <f t="shared" si="5"/>
        <v>0</v>
      </c>
      <c r="Q31" s="77">
        <f>(IF(Q$27="%w/w SAR",((Q$28*10)*$B31),IF(Q$27="%w/w DM",(((Q$28*10)*($B$28/100))*$B31),IF(Q$27="kg/t SAR",(Q$28*$B31),IF(Q$27="kg/t DM",((Q$28*($B$28/100))*$B31),IF(Q$27="mg/kg SAR",((Q$28*0.001)*$B31),IF(Q$27="mg/kg DM",(((Q$28*0.001)*($B$28/100))*$B31),0)))))))*2.5</f>
        <v>145.201875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0.39826800000000007</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D1</v>
      </c>
      <c r="B32" s="15">
        <v>250</v>
      </c>
      <c r="C32" s="77">
        <f t="shared" ref="C32:C50" si="6">IF(C$27="%w/w SAR",((C$28*10)*$B32),IF(C$27="%w/w DM",(((C$28*10)*($B$28/100))*$B32),IF(C$27="kg/t SAR",(C$28*$B32),IF(C$27="kg/t DM",((C$28*($B$28/100))*$B32),IF(C$27="mg/kg SAR",((C$28*0.001)*$B32),IF(C$27="mg/kg DM",(((C$28*0.001)*($B$28/100))*$B32),0))))))</f>
        <v>105.57000000000001</v>
      </c>
      <c r="D32" s="77">
        <f t="shared" ref="D32:D50" si="7">(IF(D$27="%w/w SAR",((D$28*10)*$B32),IF(D$27="%w/w DM",(((D$28*10)*($B$28/100))*$B32),IF(D$27="kg/t SAR",(D$28*$B32),IF(D$27="kg/t DM",((D$28*($B$28/100))*$B32),IF(D$27="mg/kg SAR",((D$28*0.001)*$B32),IF(D$27="mg/kg DM",(((D$28*0.001)*($B$28/100))*$B32),"0")))))))*2.291</f>
        <v>26.833910250000006</v>
      </c>
      <c r="E32" s="77">
        <f t="shared" ref="E32:E50" si="8">(IF(E$27="%w/w SAR",((E$28*10)*$B32),IF(E$27="%w/w DM",(((E$28*10)*($B$28/100))*$B32),IF(E$27="kg/t SAR",(E$28*$B32),IF(E$27="kg/t DM",((E$28*($B$28/100))*$B32),IF(E$27="mg/kg SAR",((E$28*0.001)*$B32),IF(E$27="mg/kg DM",(((E$28*0.001)*($B$28/100))*$B32),"0")))))))*1.205</f>
        <v>1.8499762500000003</v>
      </c>
      <c r="F32" s="77">
        <f t="shared" ref="F32:F50" si="9">(IF(F$27="%w/w SAR",((F$28*10)*$B32),IF(F$27="%w/w DM",(((F$28*10)*($B$28/100))*$B32),IF(F$27="kg/t SAR",(F$28*$B32),IF(F$27="kg/t DM",((F$28*($B$28/100))*$B32),IF(F$27="mg/kg SAR",((F$28*0.001)*$B32),IF(F$27="mg/kg DM",(((F$28*0.001)*($B$28/100))*$B32),"0")))))))*1.658</f>
        <v>8.5801499999999997</v>
      </c>
      <c r="G32" s="77">
        <f t="shared" si="5"/>
        <v>0.13455000000000003</v>
      </c>
      <c r="H32" s="77">
        <f t="shared" si="5"/>
        <v>4.4677500000000006</v>
      </c>
      <c r="I32" s="77">
        <f t="shared" si="5"/>
        <v>0.53647500000000015</v>
      </c>
      <c r="J32" s="77">
        <f t="shared" si="5"/>
        <v>2.5875E-3</v>
      </c>
      <c r="K32" s="77">
        <f t="shared" si="5"/>
        <v>1.0005000000000002E-2</v>
      </c>
      <c r="L32" s="77">
        <f t="shared" si="5"/>
        <v>0.48645000000000005</v>
      </c>
      <c r="M32" s="77">
        <f t="shared" si="5"/>
        <v>0.35362500000000002</v>
      </c>
      <c r="N32" s="77">
        <f t="shared" si="5"/>
        <v>50.197500000000005</v>
      </c>
      <c r="O32" s="77">
        <f t="shared" si="5"/>
        <v>7210.5000000000009</v>
      </c>
      <c r="P32" s="77">
        <f t="shared" si="5"/>
        <v>0</v>
      </c>
      <c r="Q32" s="77">
        <f t="shared" ref="Q32:Q50" si="10">(IF(Q$27="%w/w SAR",((Q$28*10)*$B32),IF(Q$27="%w/w DM",(((Q$28*10)*($B$28/100))*$B32),IF(Q$27="kg/t SAR",(Q$28*$B32),IF(Q$27="kg/t DM",((Q$28*($B$28/100))*$B32),IF(Q$27="mg/kg SAR",((Q$28*0.001)*$B32),IF(Q$27="mg/kg DM",(((Q$28*0.001)*($B$28/100))*$B32),0)))))))*2.5</f>
        <v>196.21875</v>
      </c>
      <c r="R32" s="77">
        <f t="shared" ref="R32:U50" si="11">IF(R$27="%w/w SAR",((R$28*10)*$B32),IF(R$27="%w/w DM",(((R$28*10)*($B$28/100))*$B32),IF(R$27="kg/t SAR",(R$28*$B32),IF(R$27="kg/t DM",((R$28*($B$28/100))*$B32),IF(R$27="mg/kg SAR",((R$28*0.001)*$B32),IF(R$27="mg/kg DM",(((R$28*0.001)*($B$28/100))*$B32),0))))))</f>
        <v>0</v>
      </c>
      <c r="S32" s="77">
        <f t="shared" si="11"/>
        <v>0.53820000000000012</v>
      </c>
      <c r="T32" s="77">
        <f t="shared" si="11"/>
        <v>0</v>
      </c>
      <c r="U32" s="77">
        <f t="shared" si="11"/>
        <v>0</v>
      </c>
      <c r="AB32" s="59"/>
      <c r="AC32" s="59"/>
      <c r="AD32" s="59"/>
      <c r="AE32" s="59"/>
      <c r="AF32" s="59"/>
      <c r="AG32" s="59"/>
      <c r="AH32" s="59"/>
      <c r="AI32" s="59"/>
    </row>
    <row r="33" spans="1:35" s="72" customFormat="1" ht="13" x14ac:dyDescent="0.35">
      <c r="A33" s="13" t="str">
        <f>E8</f>
        <v>D2</v>
      </c>
      <c r="B33" s="15">
        <v>250</v>
      </c>
      <c r="C33" s="77">
        <f t="shared" si="6"/>
        <v>105.57000000000001</v>
      </c>
      <c r="D33" s="77">
        <f t="shared" si="7"/>
        <v>26.833910250000006</v>
      </c>
      <c r="E33" s="77">
        <f t="shared" si="8"/>
        <v>1.8499762500000003</v>
      </c>
      <c r="F33" s="77">
        <f t="shared" si="9"/>
        <v>8.5801499999999997</v>
      </c>
      <c r="G33" s="77">
        <f t="shared" si="5"/>
        <v>0.13455000000000003</v>
      </c>
      <c r="H33" s="77">
        <f t="shared" si="5"/>
        <v>4.4677500000000006</v>
      </c>
      <c r="I33" s="77">
        <f t="shared" si="5"/>
        <v>0.53647500000000015</v>
      </c>
      <c r="J33" s="77">
        <f t="shared" si="5"/>
        <v>2.5875E-3</v>
      </c>
      <c r="K33" s="77">
        <f t="shared" si="5"/>
        <v>1.0005000000000002E-2</v>
      </c>
      <c r="L33" s="77">
        <f t="shared" si="5"/>
        <v>0.48645000000000005</v>
      </c>
      <c r="M33" s="77">
        <f t="shared" si="5"/>
        <v>0.35362500000000002</v>
      </c>
      <c r="N33" s="77">
        <f t="shared" si="5"/>
        <v>50.197500000000005</v>
      </c>
      <c r="O33" s="77">
        <f t="shared" si="5"/>
        <v>7210.5000000000009</v>
      </c>
      <c r="P33" s="77">
        <f t="shared" si="5"/>
        <v>0</v>
      </c>
      <c r="Q33" s="77">
        <f t="shared" si="10"/>
        <v>196.21875</v>
      </c>
      <c r="R33" s="77">
        <f t="shared" si="11"/>
        <v>0</v>
      </c>
      <c r="S33" s="77">
        <f t="shared" si="11"/>
        <v>0.53820000000000012</v>
      </c>
      <c r="T33" s="77">
        <f t="shared" si="11"/>
        <v>0</v>
      </c>
      <c r="U33" s="77">
        <f t="shared" si="11"/>
        <v>0</v>
      </c>
      <c r="AB33" s="59"/>
      <c r="AC33" s="59"/>
      <c r="AD33" s="59"/>
      <c r="AE33" s="59"/>
      <c r="AF33" s="59"/>
      <c r="AG33" s="59"/>
      <c r="AH33" s="59"/>
      <c r="AI33" s="59"/>
    </row>
    <row r="34" spans="1:35" s="72" customFormat="1" ht="13" x14ac:dyDescent="0.35">
      <c r="A34" s="13" t="str">
        <f>F8</f>
        <v xml:space="preserve">D3 </v>
      </c>
      <c r="B34" s="15">
        <v>250</v>
      </c>
      <c r="C34" s="77">
        <f t="shared" si="6"/>
        <v>105.57000000000001</v>
      </c>
      <c r="D34" s="77">
        <f t="shared" si="7"/>
        <v>26.833910250000006</v>
      </c>
      <c r="E34" s="77">
        <f t="shared" si="8"/>
        <v>1.8499762500000003</v>
      </c>
      <c r="F34" s="77">
        <f t="shared" si="9"/>
        <v>8.5801499999999997</v>
      </c>
      <c r="G34" s="77">
        <f t="shared" si="5"/>
        <v>0.13455000000000003</v>
      </c>
      <c r="H34" s="77">
        <f t="shared" si="5"/>
        <v>4.4677500000000006</v>
      </c>
      <c r="I34" s="77">
        <f t="shared" si="5"/>
        <v>0.53647500000000015</v>
      </c>
      <c r="J34" s="77">
        <f t="shared" si="5"/>
        <v>2.5875E-3</v>
      </c>
      <c r="K34" s="77">
        <f t="shared" si="5"/>
        <v>1.0005000000000002E-2</v>
      </c>
      <c r="L34" s="77">
        <f t="shared" si="5"/>
        <v>0.48645000000000005</v>
      </c>
      <c r="M34" s="77">
        <f t="shared" si="5"/>
        <v>0.35362500000000002</v>
      </c>
      <c r="N34" s="77">
        <f t="shared" si="5"/>
        <v>50.197500000000005</v>
      </c>
      <c r="O34" s="77">
        <f t="shared" si="5"/>
        <v>7210.5000000000009</v>
      </c>
      <c r="P34" s="77">
        <f t="shared" si="5"/>
        <v>0</v>
      </c>
      <c r="Q34" s="77">
        <f t="shared" si="10"/>
        <v>196.21875</v>
      </c>
      <c r="R34" s="77">
        <f t="shared" si="11"/>
        <v>0</v>
      </c>
      <c r="S34" s="77">
        <f t="shared" si="11"/>
        <v>0.53820000000000012</v>
      </c>
      <c r="T34" s="77">
        <f t="shared" si="11"/>
        <v>0</v>
      </c>
      <c r="U34" s="77">
        <f t="shared" si="11"/>
        <v>0</v>
      </c>
      <c r="AB34" s="59"/>
      <c r="AC34" s="59"/>
      <c r="AD34" s="59"/>
      <c r="AE34" s="59"/>
      <c r="AF34" s="59"/>
      <c r="AG34" s="59"/>
      <c r="AH34" s="59"/>
      <c r="AI34" s="59"/>
    </row>
    <row r="35" spans="1:35" s="72" customFormat="1" ht="13" x14ac:dyDescent="0.35">
      <c r="A35" s="13" t="str">
        <f>G8</f>
        <v>D4</v>
      </c>
      <c r="B35" s="15">
        <v>250</v>
      </c>
      <c r="C35" s="77">
        <f t="shared" si="6"/>
        <v>105.57000000000001</v>
      </c>
      <c r="D35" s="77">
        <f t="shared" si="7"/>
        <v>26.833910250000006</v>
      </c>
      <c r="E35" s="77">
        <f t="shared" si="8"/>
        <v>1.8499762500000003</v>
      </c>
      <c r="F35" s="77">
        <f t="shared" si="9"/>
        <v>8.5801499999999997</v>
      </c>
      <c r="G35" s="77">
        <f t="shared" si="5"/>
        <v>0.13455000000000003</v>
      </c>
      <c r="H35" s="77">
        <f t="shared" si="5"/>
        <v>4.4677500000000006</v>
      </c>
      <c r="I35" s="77">
        <f t="shared" si="5"/>
        <v>0.53647500000000015</v>
      </c>
      <c r="J35" s="77">
        <f t="shared" si="5"/>
        <v>2.5875E-3</v>
      </c>
      <c r="K35" s="77">
        <f t="shared" si="5"/>
        <v>1.0005000000000002E-2</v>
      </c>
      <c r="L35" s="77">
        <f t="shared" si="5"/>
        <v>0.48645000000000005</v>
      </c>
      <c r="M35" s="77">
        <f t="shared" si="5"/>
        <v>0.35362500000000002</v>
      </c>
      <c r="N35" s="77">
        <f t="shared" si="5"/>
        <v>50.197500000000005</v>
      </c>
      <c r="O35" s="77">
        <f t="shared" si="5"/>
        <v>7210.5000000000009</v>
      </c>
      <c r="P35" s="77">
        <f t="shared" si="5"/>
        <v>0</v>
      </c>
      <c r="Q35" s="77">
        <f t="shared" si="10"/>
        <v>196.21875</v>
      </c>
      <c r="R35" s="77">
        <f t="shared" si="11"/>
        <v>0</v>
      </c>
      <c r="S35" s="77">
        <f t="shared" si="11"/>
        <v>0.53820000000000012</v>
      </c>
      <c r="T35" s="77">
        <f t="shared" si="11"/>
        <v>0</v>
      </c>
      <c r="U35" s="77">
        <f t="shared" si="11"/>
        <v>0</v>
      </c>
      <c r="AB35" s="59"/>
      <c r="AC35" s="59"/>
      <c r="AD35" s="59"/>
      <c r="AE35" s="59"/>
      <c r="AF35" s="59"/>
      <c r="AG35" s="59"/>
      <c r="AH35" s="59"/>
      <c r="AI35" s="59"/>
    </row>
    <row r="36" spans="1:35" s="72" customFormat="1" ht="13" x14ac:dyDescent="0.35">
      <c r="A36" s="13" t="str">
        <f>H8</f>
        <v>D5</v>
      </c>
      <c r="B36" s="15">
        <v>250</v>
      </c>
      <c r="C36" s="77">
        <f t="shared" si="6"/>
        <v>105.57000000000001</v>
      </c>
      <c r="D36" s="77">
        <f t="shared" si="7"/>
        <v>26.833910250000006</v>
      </c>
      <c r="E36" s="77">
        <f t="shared" si="8"/>
        <v>1.8499762500000003</v>
      </c>
      <c r="F36" s="77">
        <f t="shared" si="9"/>
        <v>8.5801499999999997</v>
      </c>
      <c r="G36" s="77">
        <f t="shared" si="5"/>
        <v>0.13455000000000003</v>
      </c>
      <c r="H36" s="77">
        <f t="shared" si="5"/>
        <v>4.4677500000000006</v>
      </c>
      <c r="I36" s="77">
        <f t="shared" si="5"/>
        <v>0.53647500000000015</v>
      </c>
      <c r="J36" s="77">
        <f t="shared" si="5"/>
        <v>2.5875E-3</v>
      </c>
      <c r="K36" s="77">
        <f t="shared" si="5"/>
        <v>1.0005000000000002E-2</v>
      </c>
      <c r="L36" s="77">
        <f t="shared" si="5"/>
        <v>0.48645000000000005</v>
      </c>
      <c r="M36" s="77">
        <f t="shared" si="5"/>
        <v>0.35362500000000002</v>
      </c>
      <c r="N36" s="77">
        <f t="shared" si="5"/>
        <v>50.197500000000005</v>
      </c>
      <c r="O36" s="77">
        <f t="shared" si="5"/>
        <v>7210.5000000000009</v>
      </c>
      <c r="P36" s="77">
        <f t="shared" si="5"/>
        <v>0</v>
      </c>
      <c r="Q36" s="77">
        <f t="shared" si="10"/>
        <v>196.21875</v>
      </c>
      <c r="R36" s="77">
        <f t="shared" si="11"/>
        <v>0</v>
      </c>
      <c r="S36" s="77">
        <f t="shared" si="11"/>
        <v>0.53820000000000012</v>
      </c>
      <c r="T36" s="77">
        <f t="shared" si="11"/>
        <v>0</v>
      </c>
      <c r="U36" s="77">
        <f t="shared" si="11"/>
        <v>0</v>
      </c>
      <c r="AB36" s="59"/>
      <c r="AC36" s="59"/>
      <c r="AD36" s="59"/>
      <c r="AE36" s="59"/>
      <c r="AF36" s="59"/>
      <c r="AG36" s="59"/>
      <c r="AH36" s="59"/>
      <c r="AI36" s="59"/>
    </row>
    <row r="37" spans="1:35" s="72" customFormat="1" ht="13" x14ac:dyDescent="0.35">
      <c r="A37" s="13" t="str">
        <f>I8</f>
        <v>E1</v>
      </c>
      <c r="B37" s="15">
        <v>250</v>
      </c>
      <c r="C37" s="77">
        <f t="shared" si="6"/>
        <v>105.57000000000001</v>
      </c>
      <c r="D37" s="77">
        <f t="shared" si="7"/>
        <v>26.833910250000006</v>
      </c>
      <c r="E37" s="77">
        <f t="shared" si="8"/>
        <v>1.8499762500000003</v>
      </c>
      <c r="F37" s="77">
        <f t="shared" si="9"/>
        <v>8.5801499999999997</v>
      </c>
      <c r="G37" s="77">
        <f t="shared" si="5"/>
        <v>0.13455000000000003</v>
      </c>
      <c r="H37" s="77">
        <f t="shared" si="5"/>
        <v>4.4677500000000006</v>
      </c>
      <c r="I37" s="77">
        <f t="shared" si="5"/>
        <v>0.53647500000000015</v>
      </c>
      <c r="J37" s="77">
        <f t="shared" si="5"/>
        <v>2.5875E-3</v>
      </c>
      <c r="K37" s="77">
        <f t="shared" si="5"/>
        <v>1.0005000000000002E-2</v>
      </c>
      <c r="L37" s="77">
        <f t="shared" si="5"/>
        <v>0.48645000000000005</v>
      </c>
      <c r="M37" s="77">
        <f t="shared" si="5"/>
        <v>0.35362500000000002</v>
      </c>
      <c r="N37" s="77">
        <f t="shared" si="5"/>
        <v>50.197500000000005</v>
      </c>
      <c r="O37" s="77">
        <f t="shared" si="5"/>
        <v>7210.5000000000009</v>
      </c>
      <c r="P37" s="77">
        <f t="shared" si="5"/>
        <v>0</v>
      </c>
      <c r="Q37" s="77">
        <f t="shared" si="10"/>
        <v>196.21875</v>
      </c>
      <c r="R37" s="77">
        <f t="shared" si="11"/>
        <v>0</v>
      </c>
      <c r="S37" s="77">
        <f t="shared" si="11"/>
        <v>0.53820000000000012</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v>
      </c>
      <c r="C57" s="8" t="str">
        <f t="shared" ref="C57:U57" si="13">D8</f>
        <v>D1</v>
      </c>
      <c r="D57" s="8" t="str">
        <f t="shared" si="13"/>
        <v>D2</v>
      </c>
      <c r="E57" s="8" t="str">
        <f t="shared" si="13"/>
        <v xml:space="preserve">D3 </v>
      </c>
      <c r="F57" s="8" t="str">
        <f t="shared" si="13"/>
        <v>D4</v>
      </c>
      <c r="G57" s="8" t="str">
        <f t="shared" si="13"/>
        <v>D5</v>
      </c>
      <c r="H57" s="8" t="str">
        <f t="shared" si="13"/>
        <v>E1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5.6</v>
      </c>
      <c r="C60" s="76">
        <f t="shared" ref="C60:U60" si="14">D10</f>
        <v>6.4</v>
      </c>
      <c r="D60" s="76">
        <f t="shared" si="14"/>
        <v>6.4</v>
      </c>
      <c r="E60" s="76">
        <f t="shared" si="14"/>
        <v>7</v>
      </c>
      <c r="F60" s="76">
        <f t="shared" si="14"/>
        <v>7</v>
      </c>
      <c r="G60" s="76">
        <f t="shared" si="14"/>
        <v>7.1</v>
      </c>
      <c r="H60" s="76">
        <f t="shared" si="14"/>
        <v>6.8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185</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-1.2000000000000011</v>
      </c>
      <c r="D64" s="77">
        <f t="shared" si="17"/>
        <v>-1.2000000000000011</v>
      </c>
      <c r="E64" s="77">
        <f t="shared" si="17"/>
        <v>-4.7999999999999989</v>
      </c>
      <c r="F64" s="77">
        <f t="shared" si="17"/>
        <v>-4.7999999999999989</v>
      </c>
      <c r="G64" s="77">
        <f t="shared" si="17"/>
        <v>-5.3999999999999968</v>
      </c>
      <c r="H64" s="77">
        <f t="shared" si="17"/>
        <v>-3.5999999999999979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1.2000000000000011</v>
      </c>
      <c r="D65" s="77">
        <f t="shared" si="18"/>
        <v>1.2000000000000011</v>
      </c>
      <c r="E65" s="77">
        <f t="shared" si="18"/>
        <v>4.7999999999999989</v>
      </c>
      <c r="F65" s="77">
        <f t="shared" si="18"/>
        <v>4.7999999999999989</v>
      </c>
      <c r="G65" s="77">
        <f t="shared" si="18"/>
        <v>5.3999999999999968</v>
      </c>
      <c r="H65" s="77">
        <f t="shared" si="18"/>
        <v>3.5999999999999979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PAN-024739</v>
      </c>
      <c r="D1" s="141"/>
      <c r="E1" s="93" t="s">
        <v>45</v>
      </c>
      <c r="F1" s="39">
        <f>'Field data and Waste 1'!F1</f>
        <v>22.77</v>
      </c>
      <c r="G1" s="120" t="s">
        <v>43</v>
      </c>
      <c r="H1" s="121"/>
      <c r="I1" s="118">
        <v>6.9</v>
      </c>
      <c r="J1" s="119" t="s">
        <v>153</v>
      </c>
      <c r="K1" s="119"/>
      <c r="L1" s="97">
        <v>139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GP3792SK</v>
      </c>
      <c r="D2" s="143"/>
      <c r="E2" s="93" t="s">
        <v>109</v>
      </c>
      <c r="F2" s="96" t="s">
        <v>173</v>
      </c>
      <c r="G2" s="138" t="s">
        <v>110</v>
      </c>
      <c r="H2" s="139"/>
      <c r="I2" s="118"/>
      <c r="J2" s="119" t="s">
        <v>158</v>
      </c>
      <c r="K2" s="119"/>
      <c r="L2" s="97">
        <v>1.1299999999999999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limited</v>
      </c>
      <c r="D3" s="143"/>
      <c r="E3" s="93" t="s">
        <v>108</v>
      </c>
      <c r="F3" s="31" t="s">
        <v>78</v>
      </c>
      <c r="G3" s="119" t="s">
        <v>159</v>
      </c>
      <c r="H3" s="119"/>
      <c r="I3" s="118"/>
      <c r="J3" s="120" t="s">
        <v>154</v>
      </c>
      <c r="K3" s="121"/>
      <c r="L3" s="97">
        <f>(L1/(L2*10000))*100</f>
        <v>1.2300884955752216</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Marian Bach Farm, Dyserth, LL18 6HU</v>
      </c>
      <c r="D4" s="141"/>
      <c r="E4" s="94" t="s">
        <v>1</v>
      </c>
      <c r="F4" s="96" t="s">
        <v>180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C</v>
      </c>
      <c r="D8" s="60" t="str">
        <f>'Field data and Waste 1'!D8</f>
        <v>D1</v>
      </c>
      <c r="E8" s="60" t="str">
        <f>'Field data and Waste 1'!E8</f>
        <v>D2</v>
      </c>
      <c r="F8" s="60" t="str">
        <f>'Field data and Waste 1'!F8</f>
        <v xml:space="preserve">D3 </v>
      </c>
      <c r="G8" s="60" t="str">
        <f>'Field data and Waste 1'!G8</f>
        <v>D4</v>
      </c>
      <c r="H8" s="60" t="str">
        <f>'Field data and Waste 1'!H8</f>
        <v>D5</v>
      </c>
      <c r="I8" s="60" t="str">
        <f>'Field data and Waste 1'!I8</f>
        <v>E1</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5.6</v>
      </c>
      <c r="D10" s="60">
        <f>'Field data and Waste 1'!D10</f>
        <v>6.4</v>
      </c>
      <c r="E10" s="60">
        <f>'Field data and Waste 1'!E10</f>
        <v>6.4</v>
      </c>
      <c r="F10" s="60">
        <f>'Field data and Waste 1'!F10</f>
        <v>7</v>
      </c>
      <c r="G10" s="60">
        <f>'Field data and Waste 1'!G10</f>
        <v>7</v>
      </c>
      <c r="H10" s="60">
        <f>'Field data and Waste 1'!H10</f>
        <v>7.1</v>
      </c>
      <c r="I10" s="60">
        <f>'Field data and Waste 1'!I10</f>
        <v>6.8</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4</v>
      </c>
      <c r="D11" s="60">
        <f>'Field data and Waste 1'!D11</f>
        <v>1</v>
      </c>
      <c r="E11" s="60">
        <f>'Field data and Waste 1'!E11</f>
        <v>1</v>
      </c>
      <c r="F11" s="60">
        <f>'Field data and Waste 1'!F11</f>
        <v>1</v>
      </c>
      <c r="G11" s="60">
        <f>'Field data and Waste 1'!G11</f>
        <v>2</v>
      </c>
      <c r="H11" s="60">
        <f>'Field data and Waste 1'!H11</f>
        <v>1</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3</v>
      </c>
      <c r="D12" s="60">
        <f>'Field data and Waste 1'!D12</f>
        <v>1</v>
      </c>
      <c r="E12" s="60">
        <f>'Field data and Waste 1'!E12</f>
        <v>1</v>
      </c>
      <c r="F12" s="60">
        <f>'Field data and Waste 1'!F12</f>
        <v>4</v>
      </c>
      <c r="G12" s="60">
        <f>'Field data and Waste 1'!G12</f>
        <v>2</v>
      </c>
      <c r="H12" s="60">
        <f>'Field data and Waste 1'!H12</f>
        <v>1</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6</v>
      </c>
      <c r="G13" s="60">
        <f>'Field data and Waste 1'!G13</f>
        <v>5</v>
      </c>
      <c r="H13" s="60">
        <f>'Field data and Waste 1'!H13</f>
        <v>5</v>
      </c>
      <c r="I13" s="60">
        <f>'Field data and Waste 1'!I13</f>
        <v>2</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48</v>
      </c>
      <c r="D15" s="60">
        <f>'Field data and Waste 1'!D15</f>
        <v>48</v>
      </c>
      <c r="E15" s="60">
        <f>'Field data and Waste 1'!E15</f>
        <v>48</v>
      </c>
      <c r="F15" s="60">
        <f>'Field data and Waste 1'!F15</f>
        <v>48</v>
      </c>
      <c r="G15" s="60">
        <f>'Field data and Waste 1'!G15</f>
        <v>48</v>
      </c>
      <c r="H15" s="60">
        <f>'Field data and Waste 1'!H15</f>
        <v>48</v>
      </c>
      <c r="I15" s="60">
        <f>'Field data and Waste 1'!I15</f>
        <v>48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81.599999999999994</v>
      </c>
      <c r="D17" s="28">
        <f t="shared" ref="D17:V17" si="0">(VLOOKUP(D$14,$AI2:$AK26,2,FALSE))*D$15</f>
        <v>81.599999999999994</v>
      </c>
      <c r="E17" s="28">
        <f t="shared" si="0"/>
        <v>81.599999999999994</v>
      </c>
      <c r="F17" s="28">
        <f t="shared" si="0"/>
        <v>81.599999999999994</v>
      </c>
      <c r="G17" s="28">
        <f t="shared" si="0"/>
        <v>81.599999999999994</v>
      </c>
      <c r="H17" s="28">
        <f t="shared" si="0"/>
        <v>81.599999999999994</v>
      </c>
      <c r="I17" s="28">
        <f t="shared" si="0"/>
        <v>81.599999999999994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54.124874999999996</v>
      </c>
      <c r="E18" s="16">
        <f>$D33</f>
        <v>54.124874999999996</v>
      </c>
      <c r="F18" s="16">
        <f>$D34</f>
        <v>54.124874999999996</v>
      </c>
      <c r="G18" s="16">
        <f>$D35</f>
        <v>40.052407500000001</v>
      </c>
      <c r="H18" s="16">
        <f>$D36</f>
        <v>54.124874999999996</v>
      </c>
      <c r="I18" s="16">
        <f>$D37</f>
        <v>54.124874999999996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-81.599999999999994</v>
      </c>
      <c r="D19" s="16">
        <f t="shared" ref="D19:V19" si="1">D18-D17</f>
        <v>-27.475124999999998</v>
      </c>
      <c r="E19" s="16">
        <f t="shared" si="1"/>
        <v>-27.475124999999998</v>
      </c>
      <c r="F19" s="16">
        <f t="shared" si="1"/>
        <v>-27.475124999999998</v>
      </c>
      <c r="G19" s="16">
        <f t="shared" si="1"/>
        <v>-41.547592499999993</v>
      </c>
      <c r="H19" s="16">
        <f t="shared" si="1"/>
        <v>-27.475124999999998</v>
      </c>
      <c r="I19" s="16">
        <f t="shared" si="1"/>
        <v>-27.475124999999998</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288</v>
      </c>
      <c r="D21" s="28">
        <f t="shared" ref="D21:V21" si="2">(VLOOKUP(D$14,$AI2:$AK26,3,FALSE))*D$15</f>
        <v>288</v>
      </c>
      <c r="E21" s="28">
        <f t="shared" si="2"/>
        <v>288</v>
      </c>
      <c r="F21" s="28">
        <f t="shared" si="2"/>
        <v>288</v>
      </c>
      <c r="G21" s="28">
        <f t="shared" si="2"/>
        <v>288</v>
      </c>
      <c r="H21" s="28">
        <f t="shared" si="2"/>
        <v>288</v>
      </c>
      <c r="I21" s="28">
        <f t="shared" si="2"/>
        <v>288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2.8648875</v>
      </c>
      <c r="E22" s="16">
        <f>$E33</f>
        <v>2.8648875</v>
      </c>
      <c r="F22" s="16">
        <f>$E34</f>
        <v>2.8648875</v>
      </c>
      <c r="G22" s="16">
        <f>$E35</f>
        <v>2.12001675</v>
      </c>
      <c r="H22" s="16">
        <f>$E36</f>
        <v>2.8648875</v>
      </c>
      <c r="I22" s="16">
        <f>$E37</f>
        <v>2.8648875</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-288</v>
      </c>
      <c r="D23" s="16">
        <f t="shared" ref="D23:V23" si="3">D22-D21</f>
        <v>-285.13511249999999</v>
      </c>
      <c r="E23" s="16">
        <f t="shared" si="3"/>
        <v>-285.13511249999999</v>
      </c>
      <c r="F23" s="16">
        <f t="shared" si="3"/>
        <v>-285.13511249999999</v>
      </c>
      <c r="G23" s="16">
        <f t="shared" si="3"/>
        <v>-285.87998325000001</v>
      </c>
      <c r="H23" s="16">
        <f t="shared" si="3"/>
        <v>-285.13511249999999</v>
      </c>
      <c r="I23" s="16">
        <f t="shared" si="3"/>
        <v>-285.13511249999999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3</v>
      </c>
      <c r="C28" s="15">
        <v>1.1299999999999999</v>
      </c>
      <c r="D28" s="15">
        <v>0.315</v>
      </c>
      <c r="E28" s="15">
        <v>3.1699999999999999E-2</v>
      </c>
      <c r="F28" s="15">
        <v>712</v>
      </c>
      <c r="G28" s="15">
        <v>71.2</v>
      </c>
      <c r="H28" s="15">
        <v>120</v>
      </c>
      <c r="I28" s="15">
        <v>6.2</v>
      </c>
      <c r="J28" s="15">
        <v>0.48</v>
      </c>
      <c r="K28" s="23">
        <v>1.21</v>
      </c>
      <c r="L28" s="15">
        <v>5.0999999999999996</v>
      </c>
      <c r="M28" s="15">
        <v>5.16</v>
      </c>
      <c r="N28" s="15">
        <v>158000</v>
      </c>
      <c r="O28" s="15">
        <v>5910</v>
      </c>
      <c r="P28" s="15"/>
      <c r="Q28" s="15">
        <v>5240</v>
      </c>
      <c r="R28" s="15"/>
      <c r="S28" s="15">
        <v>17.5</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D1</v>
      </c>
      <c r="B32" s="15">
        <v>250</v>
      </c>
      <c r="C32" s="77">
        <f t="shared" ref="C32:C50" si="6">IF(C$27="%w/w SAR",((C$28*10)*$B32),IF(C$27="%w/w DM",(((C$28*10)*($B$28/100))*$B32),IF(C$27="kg/t SAR",(C$28*$B32),IF(C$27="kg/t DM",((C$28*($B$28/100))*$B32),IF(C$27="mg/kg SAR",((C$28*0.001)*$B32),IF(C$27="mg/kg DM",(((C$28*0.001)*($B$28/100))*$B32),0))))))</f>
        <v>84.749999999999986</v>
      </c>
      <c r="D32" s="77">
        <f t="shared" ref="D32:D50" si="7">(IF(D$27="%w/w SAR",((D$28*10)*$B32),IF(D$27="%w/w DM",(((D$28*10)*($B$28/100))*$B32),IF(D$27="kg/t SAR",(D$28*$B32),IF(D$27="kg/t DM",((D$28*($B$28/100))*$B32),IF(D$27="mg/kg SAR",((D$28*0.001)*$B32),IF(D$27="mg/kg DM",(((D$28*0.001)*($B$28/100))*$B32),"0")))))))*2.291</f>
        <v>54.124874999999996</v>
      </c>
      <c r="E32" s="77">
        <f t="shared" ref="E32:E50" si="8">(IF(E$27="%w/w SAR",((E$28*10)*$B32),IF(E$27="%w/w DM",(((E$28*10)*($B$28/100))*$B32),IF(E$27="kg/t SAR",(E$28*$B32),IF(E$27="kg/t DM",((E$28*($B$28/100))*$B32),IF(E$27="mg/kg SAR",((E$28*0.001)*$B32),IF(E$27="mg/kg DM",(((E$28*0.001)*($B$28/100))*$B32),"0")))))))*1.205</f>
        <v>2.8648875</v>
      </c>
      <c r="F32" s="77">
        <f t="shared" ref="F32:F50" si="9">(IF(F$27="%w/w SAR",((F$28*10)*$B32),IF(F$27="%w/w DM",(((F$28*10)*($B$28/100))*$B32),IF(F$27="kg/t SAR",(F$28*$B32),IF(F$27="kg/t DM",((F$28*($B$28/100))*$B32),IF(F$27="mg/kg SAR",((F$28*0.001)*$B32),IF(F$27="mg/kg DM",(((F$28*0.001)*($B$28/100))*$B32),"0")))))))*1.658</f>
        <v>8.8537199999999974</v>
      </c>
      <c r="G32" s="77">
        <f t="shared" si="5"/>
        <v>0.53399999999999992</v>
      </c>
      <c r="H32" s="77">
        <f t="shared" si="5"/>
        <v>0.9</v>
      </c>
      <c r="I32" s="77">
        <f t="shared" si="5"/>
        <v>4.6500000000000007E-2</v>
      </c>
      <c r="J32" s="77">
        <f t="shared" si="5"/>
        <v>3.5999999999999999E-3</v>
      </c>
      <c r="K32" s="77">
        <f t="shared" si="5"/>
        <v>9.074999999999998E-3</v>
      </c>
      <c r="L32" s="77">
        <f t="shared" si="5"/>
        <v>3.8249999999999992E-2</v>
      </c>
      <c r="M32" s="77">
        <f t="shared" si="5"/>
        <v>3.8700000000000005E-2</v>
      </c>
      <c r="N32" s="77">
        <f t="shared" si="5"/>
        <v>1185</v>
      </c>
      <c r="O32" s="77">
        <f t="shared" si="5"/>
        <v>44.324999999999996</v>
      </c>
      <c r="P32" s="77">
        <f t="shared" si="5"/>
        <v>0</v>
      </c>
      <c r="Q32" s="77">
        <f t="shared" ref="Q32:Q50" si="10">(IF(Q$27="%w/w SAR",((Q$28*10)*$B32),IF(Q$27="%w/w DM",(((Q$28*10)*($B$28/100))*$B32),IF(Q$27="kg/t SAR",(Q$28*$B32),IF(Q$27="kg/t DM",((Q$28*($B$28/100))*$B32),IF(Q$27="mg/kg SAR",((Q$28*0.001)*$B32),IF(Q$27="mg/kg DM",(((Q$28*0.001)*($B$28/100))*$B32),0)))))))*2.5</f>
        <v>98.250000000000014</v>
      </c>
      <c r="R32" s="77">
        <f t="shared" ref="R32:U50" si="11">IF(R$27="%w/w SAR",((R$28*10)*$B32),IF(R$27="%w/w DM",(((R$28*10)*($B$28/100))*$B32),IF(R$27="kg/t SAR",(R$28*$B32),IF(R$27="kg/t DM",((R$28*($B$28/100))*$B32),IF(R$27="mg/kg SAR",((R$28*0.001)*$B32),IF(R$27="mg/kg DM",(((R$28*0.001)*($B$28/100))*$B32),0))))))</f>
        <v>0</v>
      </c>
      <c r="S32" s="77">
        <f t="shared" si="11"/>
        <v>0.13125000000000001</v>
      </c>
      <c r="T32" s="77">
        <f t="shared" si="11"/>
        <v>0</v>
      </c>
      <c r="U32" s="77">
        <f t="shared" si="11"/>
        <v>0</v>
      </c>
      <c r="AB32" s="59"/>
      <c r="AC32" s="59"/>
      <c r="AD32" s="59"/>
      <c r="AE32" s="59"/>
      <c r="AF32" s="59"/>
      <c r="AG32" s="59"/>
      <c r="AH32" s="59"/>
      <c r="AI32" s="59"/>
    </row>
    <row r="33" spans="1:35" s="72" customFormat="1" ht="13" x14ac:dyDescent="0.35">
      <c r="A33" s="13" t="str">
        <f>E8</f>
        <v>D2</v>
      </c>
      <c r="B33" s="15">
        <v>250</v>
      </c>
      <c r="C33" s="77">
        <f t="shared" si="6"/>
        <v>84.749999999999986</v>
      </c>
      <c r="D33" s="77">
        <f t="shared" si="7"/>
        <v>54.124874999999996</v>
      </c>
      <c r="E33" s="77">
        <f t="shared" si="8"/>
        <v>2.8648875</v>
      </c>
      <c r="F33" s="77">
        <f t="shared" si="9"/>
        <v>8.8537199999999974</v>
      </c>
      <c r="G33" s="77">
        <f t="shared" si="5"/>
        <v>0.53399999999999992</v>
      </c>
      <c r="H33" s="77">
        <f t="shared" si="5"/>
        <v>0.9</v>
      </c>
      <c r="I33" s="77">
        <f t="shared" si="5"/>
        <v>4.6500000000000007E-2</v>
      </c>
      <c r="J33" s="77">
        <f t="shared" si="5"/>
        <v>3.5999999999999999E-3</v>
      </c>
      <c r="K33" s="77">
        <f t="shared" si="5"/>
        <v>9.074999999999998E-3</v>
      </c>
      <c r="L33" s="77">
        <f t="shared" si="5"/>
        <v>3.8249999999999992E-2</v>
      </c>
      <c r="M33" s="77">
        <f t="shared" si="5"/>
        <v>3.8700000000000005E-2</v>
      </c>
      <c r="N33" s="77">
        <f t="shared" si="5"/>
        <v>1185</v>
      </c>
      <c r="O33" s="77">
        <f t="shared" si="5"/>
        <v>44.324999999999996</v>
      </c>
      <c r="P33" s="77">
        <f t="shared" si="5"/>
        <v>0</v>
      </c>
      <c r="Q33" s="77">
        <f t="shared" si="10"/>
        <v>98.250000000000014</v>
      </c>
      <c r="R33" s="77">
        <f t="shared" si="11"/>
        <v>0</v>
      </c>
      <c r="S33" s="77">
        <f t="shared" si="11"/>
        <v>0.13125000000000001</v>
      </c>
      <c r="T33" s="77">
        <f t="shared" si="11"/>
        <v>0</v>
      </c>
      <c r="U33" s="77">
        <f t="shared" si="11"/>
        <v>0</v>
      </c>
      <c r="AB33" s="59"/>
      <c r="AC33" s="59"/>
      <c r="AD33" s="59"/>
      <c r="AE33" s="59"/>
      <c r="AF33" s="59"/>
      <c r="AG33" s="59"/>
      <c r="AH33" s="59"/>
      <c r="AI33" s="59"/>
    </row>
    <row r="34" spans="1:35" s="72" customFormat="1" ht="13" x14ac:dyDescent="0.35">
      <c r="A34" s="13" t="str">
        <f>F8</f>
        <v xml:space="preserve">D3 </v>
      </c>
      <c r="B34" s="15">
        <v>250</v>
      </c>
      <c r="C34" s="77">
        <f t="shared" si="6"/>
        <v>84.749999999999986</v>
      </c>
      <c r="D34" s="77">
        <f t="shared" si="7"/>
        <v>54.124874999999996</v>
      </c>
      <c r="E34" s="77">
        <f t="shared" si="8"/>
        <v>2.8648875</v>
      </c>
      <c r="F34" s="77">
        <f t="shared" si="9"/>
        <v>8.8537199999999974</v>
      </c>
      <c r="G34" s="77">
        <f t="shared" si="5"/>
        <v>0.53399999999999992</v>
      </c>
      <c r="H34" s="77">
        <f t="shared" si="5"/>
        <v>0.9</v>
      </c>
      <c r="I34" s="77">
        <f t="shared" si="5"/>
        <v>4.6500000000000007E-2</v>
      </c>
      <c r="J34" s="77">
        <f t="shared" si="5"/>
        <v>3.5999999999999999E-3</v>
      </c>
      <c r="K34" s="77">
        <f t="shared" si="5"/>
        <v>9.074999999999998E-3</v>
      </c>
      <c r="L34" s="77">
        <f t="shared" si="5"/>
        <v>3.8249999999999992E-2</v>
      </c>
      <c r="M34" s="77">
        <f t="shared" si="5"/>
        <v>3.8700000000000005E-2</v>
      </c>
      <c r="N34" s="77">
        <f t="shared" si="5"/>
        <v>1185</v>
      </c>
      <c r="O34" s="77">
        <f t="shared" si="5"/>
        <v>44.324999999999996</v>
      </c>
      <c r="P34" s="77">
        <f t="shared" si="5"/>
        <v>0</v>
      </c>
      <c r="Q34" s="77">
        <f t="shared" si="10"/>
        <v>98.250000000000014</v>
      </c>
      <c r="R34" s="77">
        <f t="shared" si="11"/>
        <v>0</v>
      </c>
      <c r="S34" s="77">
        <f t="shared" si="11"/>
        <v>0.13125000000000001</v>
      </c>
      <c r="T34" s="77">
        <f t="shared" si="11"/>
        <v>0</v>
      </c>
      <c r="U34" s="77">
        <f t="shared" si="11"/>
        <v>0</v>
      </c>
      <c r="AB34" s="59"/>
      <c r="AC34" s="59"/>
      <c r="AD34" s="59"/>
      <c r="AE34" s="59"/>
      <c r="AF34" s="59"/>
      <c r="AG34" s="59"/>
      <c r="AH34" s="59"/>
      <c r="AI34" s="59"/>
    </row>
    <row r="35" spans="1:35" s="72" customFormat="1" ht="13" x14ac:dyDescent="0.35">
      <c r="A35" s="13" t="str">
        <f>G8</f>
        <v>D4</v>
      </c>
      <c r="B35" s="15">
        <v>185</v>
      </c>
      <c r="C35" s="77">
        <f t="shared" si="6"/>
        <v>62.714999999999996</v>
      </c>
      <c r="D35" s="77">
        <f t="shared" si="7"/>
        <v>40.052407500000001</v>
      </c>
      <c r="E35" s="77">
        <f t="shared" si="8"/>
        <v>2.12001675</v>
      </c>
      <c r="F35" s="77">
        <f t="shared" si="9"/>
        <v>6.5517527999999992</v>
      </c>
      <c r="G35" s="77">
        <f t="shared" si="5"/>
        <v>0.39515999999999996</v>
      </c>
      <c r="H35" s="77">
        <f t="shared" si="5"/>
        <v>0.66600000000000004</v>
      </c>
      <c r="I35" s="77">
        <f t="shared" si="5"/>
        <v>3.4410000000000003E-2</v>
      </c>
      <c r="J35" s="77">
        <f t="shared" si="5"/>
        <v>2.6639999999999997E-3</v>
      </c>
      <c r="K35" s="77">
        <f t="shared" si="5"/>
        <v>6.7154999999999992E-3</v>
      </c>
      <c r="L35" s="77">
        <f t="shared" si="5"/>
        <v>2.8304999999999997E-2</v>
      </c>
      <c r="M35" s="77">
        <f t="shared" si="5"/>
        <v>2.8638000000000004E-2</v>
      </c>
      <c r="N35" s="77">
        <f t="shared" si="5"/>
        <v>876.90000000000009</v>
      </c>
      <c r="O35" s="77">
        <f t="shared" si="5"/>
        <v>32.8005</v>
      </c>
      <c r="P35" s="77">
        <f t="shared" si="5"/>
        <v>0</v>
      </c>
      <c r="Q35" s="77">
        <f t="shared" si="10"/>
        <v>72.704999999999998</v>
      </c>
      <c r="R35" s="77">
        <f t="shared" si="11"/>
        <v>0</v>
      </c>
      <c r="S35" s="77">
        <f t="shared" si="11"/>
        <v>9.7125000000000017E-2</v>
      </c>
      <c r="T35" s="77">
        <f t="shared" si="11"/>
        <v>0</v>
      </c>
      <c r="U35" s="77">
        <f t="shared" si="11"/>
        <v>0</v>
      </c>
      <c r="AB35" s="59"/>
      <c r="AC35" s="59"/>
      <c r="AD35" s="59"/>
      <c r="AE35" s="59"/>
      <c r="AF35" s="59"/>
      <c r="AG35" s="59"/>
      <c r="AH35" s="59"/>
      <c r="AI35" s="59"/>
    </row>
    <row r="36" spans="1:35" s="72" customFormat="1" ht="13" x14ac:dyDescent="0.35">
      <c r="A36" s="13" t="str">
        <f>H8</f>
        <v>D5</v>
      </c>
      <c r="B36" s="15">
        <v>250</v>
      </c>
      <c r="C36" s="77">
        <f t="shared" si="6"/>
        <v>84.749999999999986</v>
      </c>
      <c r="D36" s="77">
        <f t="shared" si="7"/>
        <v>54.124874999999996</v>
      </c>
      <c r="E36" s="77">
        <f t="shared" si="8"/>
        <v>2.8648875</v>
      </c>
      <c r="F36" s="77">
        <f t="shared" si="9"/>
        <v>8.8537199999999974</v>
      </c>
      <c r="G36" s="77">
        <f t="shared" si="5"/>
        <v>0.53399999999999992</v>
      </c>
      <c r="H36" s="77">
        <f t="shared" si="5"/>
        <v>0.9</v>
      </c>
      <c r="I36" s="77">
        <f t="shared" si="5"/>
        <v>4.6500000000000007E-2</v>
      </c>
      <c r="J36" s="77">
        <f t="shared" si="5"/>
        <v>3.5999999999999999E-3</v>
      </c>
      <c r="K36" s="77">
        <f t="shared" si="5"/>
        <v>9.074999999999998E-3</v>
      </c>
      <c r="L36" s="77">
        <f t="shared" si="5"/>
        <v>3.8249999999999992E-2</v>
      </c>
      <c r="M36" s="77">
        <f t="shared" si="5"/>
        <v>3.8700000000000005E-2</v>
      </c>
      <c r="N36" s="77">
        <f t="shared" si="5"/>
        <v>1185</v>
      </c>
      <c r="O36" s="77">
        <f t="shared" si="5"/>
        <v>44.324999999999996</v>
      </c>
      <c r="P36" s="77">
        <f t="shared" si="5"/>
        <v>0</v>
      </c>
      <c r="Q36" s="77">
        <f t="shared" si="10"/>
        <v>98.250000000000014</v>
      </c>
      <c r="R36" s="77">
        <f t="shared" si="11"/>
        <v>0</v>
      </c>
      <c r="S36" s="77">
        <f t="shared" si="11"/>
        <v>0.13125000000000001</v>
      </c>
      <c r="T36" s="77">
        <f t="shared" si="11"/>
        <v>0</v>
      </c>
      <c r="U36" s="77">
        <f t="shared" si="11"/>
        <v>0</v>
      </c>
      <c r="AB36" s="59"/>
      <c r="AC36" s="59"/>
      <c r="AD36" s="59"/>
      <c r="AE36" s="59"/>
      <c r="AF36" s="59"/>
      <c r="AG36" s="59"/>
      <c r="AH36" s="59"/>
      <c r="AI36" s="59"/>
    </row>
    <row r="37" spans="1:35" s="72" customFormat="1" ht="13" x14ac:dyDescent="0.35">
      <c r="A37" s="13" t="str">
        <f>I8</f>
        <v>E1</v>
      </c>
      <c r="B37" s="15">
        <v>250</v>
      </c>
      <c r="C37" s="77">
        <f t="shared" si="6"/>
        <v>84.749999999999986</v>
      </c>
      <c r="D37" s="77">
        <f t="shared" si="7"/>
        <v>54.124874999999996</v>
      </c>
      <c r="E37" s="77">
        <f t="shared" si="8"/>
        <v>2.8648875</v>
      </c>
      <c r="F37" s="77">
        <f t="shared" si="9"/>
        <v>8.8537199999999974</v>
      </c>
      <c r="G37" s="77">
        <f t="shared" si="5"/>
        <v>0.53399999999999992</v>
      </c>
      <c r="H37" s="77">
        <f t="shared" si="5"/>
        <v>0.9</v>
      </c>
      <c r="I37" s="77">
        <f t="shared" si="5"/>
        <v>4.6500000000000007E-2</v>
      </c>
      <c r="J37" s="77">
        <f t="shared" si="5"/>
        <v>3.5999999999999999E-3</v>
      </c>
      <c r="K37" s="77">
        <f t="shared" si="5"/>
        <v>9.074999999999998E-3</v>
      </c>
      <c r="L37" s="77">
        <f t="shared" si="5"/>
        <v>3.8249999999999992E-2</v>
      </c>
      <c r="M37" s="77">
        <f t="shared" si="5"/>
        <v>3.8700000000000005E-2</v>
      </c>
      <c r="N37" s="77">
        <f t="shared" si="5"/>
        <v>1185</v>
      </c>
      <c r="O37" s="77">
        <f t="shared" si="5"/>
        <v>44.324999999999996</v>
      </c>
      <c r="P37" s="77">
        <f t="shared" si="5"/>
        <v>0</v>
      </c>
      <c r="Q37" s="77">
        <f t="shared" si="10"/>
        <v>98.250000000000014</v>
      </c>
      <c r="R37" s="77">
        <f t="shared" si="11"/>
        <v>0</v>
      </c>
      <c r="S37" s="77">
        <f t="shared" si="11"/>
        <v>0.13125000000000001</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v>
      </c>
      <c r="C57" s="8" t="str">
        <f t="shared" ref="C57:U57" si="13">D8</f>
        <v>D1</v>
      </c>
      <c r="D57" s="8" t="str">
        <f t="shared" si="13"/>
        <v>D2</v>
      </c>
      <c r="E57" s="8" t="str">
        <f t="shared" si="13"/>
        <v xml:space="preserve">D3 </v>
      </c>
      <c r="F57" s="8" t="str">
        <f t="shared" si="13"/>
        <v>D4</v>
      </c>
      <c r="G57" s="8" t="str">
        <f t="shared" si="13"/>
        <v>D5</v>
      </c>
      <c r="H57" s="8" t="str">
        <f t="shared" si="13"/>
        <v>E1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5.6</v>
      </c>
      <c r="C60" s="76">
        <f t="shared" ref="C60:U60" si="14">D10</f>
        <v>6.4</v>
      </c>
      <c r="D60" s="76">
        <f t="shared" si="14"/>
        <v>6.4</v>
      </c>
      <c r="E60" s="76">
        <f t="shared" si="14"/>
        <v>7</v>
      </c>
      <c r="F60" s="76">
        <f t="shared" si="14"/>
        <v>7</v>
      </c>
      <c r="G60" s="76">
        <f t="shared" si="14"/>
        <v>7.1</v>
      </c>
      <c r="H60" s="76">
        <f t="shared" si="14"/>
        <v>6.8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250</v>
      </c>
      <c r="D62" s="77">
        <f>B33</f>
        <v>250</v>
      </c>
      <c r="E62" s="77">
        <f>B34</f>
        <v>250</v>
      </c>
      <c r="F62" s="77">
        <f>B35</f>
        <v>185</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-1.2000000000000011</v>
      </c>
      <c r="D64" s="77">
        <f t="shared" si="17"/>
        <v>-1.2000000000000011</v>
      </c>
      <c r="E64" s="77">
        <f t="shared" si="17"/>
        <v>-4.7999999999999989</v>
      </c>
      <c r="F64" s="77">
        <f t="shared" si="17"/>
        <v>-4.7999999999999989</v>
      </c>
      <c r="G64" s="77">
        <f t="shared" si="17"/>
        <v>-5.3999999999999968</v>
      </c>
      <c r="H64" s="77">
        <f t="shared" si="17"/>
        <v>-3.5999999999999979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1.2000000000000011</v>
      </c>
      <c r="D65" s="77">
        <f t="shared" si="18"/>
        <v>1.2000000000000011</v>
      </c>
      <c r="E65" s="77">
        <f t="shared" si="18"/>
        <v>4.7999999999999989</v>
      </c>
      <c r="F65" s="77">
        <f t="shared" si="18"/>
        <v>4.7999999999999989</v>
      </c>
      <c r="G65" s="77">
        <f t="shared" si="18"/>
        <v>5.3999999999999968</v>
      </c>
      <c r="H65" s="77">
        <f t="shared" si="18"/>
        <v>3.5999999999999979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PAN-024739</v>
      </c>
      <c r="D1" s="141"/>
      <c r="E1" s="93" t="s">
        <v>45</v>
      </c>
      <c r="F1" s="39">
        <f>'Field data and Waste 1'!F1</f>
        <v>22.77</v>
      </c>
      <c r="G1" s="120" t="s">
        <v>43</v>
      </c>
      <c r="H1" s="121"/>
      <c r="I1" s="118">
        <v>5.4</v>
      </c>
      <c r="J1" s="119" t="s">
        <v>153</v>
      </c>
      <c r="K1" s="119"/>
      <c r="L1" s="97">
        <v>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GP3792SK</v>
      </c>
      <c r="D2" s="143"/>
      <c r="E2" s="93" t="s">
        <v>109</v>
      </c>
      <c r="F2" s="96" t="s">
        <v>173</v>
      </c>
      <c r="G2" s="138" t="s">
        <v>110</v>
      </c>
      <c r="H2" s="139"/>
      <c r="I2" s="118"/>
      <c r="J2" s="119" t="s">
        <v>158</v>
      </c>
      <c r="K2" s="119"/>
      <c r="L2" s="97">
        <v>0.73499999999999999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limited</v>
      </c>
      <c r="D3" s="143"/>
      <c r="E3" s="93" t="s">
        <v>108</v>
      </c>
      <c r="F3" s="31" t="s">
        <v>104</v>
      </c>
      <c r="G3" s="119" t="s">
        <v>159</v>
      </c>
      <c r="H3" s="119"/>
      <c r="I3" s="118"/>
      <c r="J3" s="120" t="s">
        <v>154</v>
      </c>
      <c r="K3" s="121"/>
      <c r="L3" s="97">
        <f>(L1/(L2*10000))*100</f>
        <v>8.1632653061224497E-2</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Marian Bach Farm, Dyserth, LL18 6HU</v>
      </c>
      <c r="D4" s="141"/>
      <c r="E4" s="94" t="s">
        <v>1</v>
      </c>
      <c r="F4" s="96" t="s">
        <v>181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C</v>
      </c>
      <c r="D8" s="60" t="str">
        <f>'Field data and Waste 1'!D8</f>
        <v>D1</v>
      </c>
      <c r="E8" s="60" t="str">
        <f>'Field data and Waste 1'!E8</f>
        <v>D2</v>
      </c>
      <c r="F8" s="60" t="str">
        <f>'Field data and Waste 1'!F8</f>
        <v xml:space="preserve">D3 </v>
      </c>
      <c r="G8" s="60" t="str">
        <f>'Field data and Waste 1'!G8</f>
        <v>D4</v>
      </c>
      <c r="H8" s="60" t="str">
        <f>'Field data and Waste 1'!H8</f>
        <v>D5</v>
      </c>
      <c r="I8" s="60" t="str">
        <f>'Field data and Waste 1'!I8</f>
        <v>E1</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5.6</v>
      </c>
      <c r="D10" s="60">
        <f>'Field data and Waste 1'!D10</f>
        <v>6.4</v>
      </c>
      <c r="E10" s="60">
        <f>'Field data and Waste 1'!E10</f>
        <v>6.4</v>
      </c>
      <c r="F10" s="60">
        <f>'Field data and Waste 1'!F10</f>
        <v>7</v>
      </c>
      <c r="G10" s="60">
        <f>'Field data and Waste 1'!G10</f>
        <v>7</v>
      </c>
      <c r="H10" s="60">
        <f>'Field data and Waste 1'!H10</f>
        <v>7.1</v>
      </c>
      <c r="I10" s="60">
        <f>'Field data and Waste 1'!I10</f>
        <v>6.8</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4</v>
      </c>
      <c r="D11" s="60">
        <f>'Field data and Waste 1'!D11</f>
        <v>1</v>
      </c>
      <c r="E11" s="60">
        <f>'Field data and Waste 1'!E11</f>
        <v>1</v>
      </c>
      <c r="F11" s="60">
        <f>'Field data and Waste 1'!F11</f>
        <v>1</v>
      </c>
      <c r="G11" s="60">
        <f>'Field data and Waste 1'!G11</f>
        <v>2</v>
      </c>
      <c r="H11" s="60">
        <f>'Field data and Waste 1'!H11</f>
        <v>1</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3</v>
      </c>
      <c r="D12" s="60">
        <f>'Field data and Waste 1'!D12</f>
        <v>1</v>
      </c>
      <c r="E12" s="60">
        <f>'Field data and Waste 1'!E12</f>
        <v>1</v>
      </c>
      <c r="F12" s="60">
        <f>'Field data and Waste 1'!F12</f>
        <v>4</v>
      </c>
      <c r="G12" s="60">
        <f>'Field data and Waste 1'!G12</f>
        <v>2</v>
      </c>
      <c r="H12" s="60">
        <f>'Field data and Waste 1'!H12</f>
        <v>1</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6</v>
      </c>
      <c r="G13" s="60">
        <f>'Field data and Waste 1'!G13</f>
        <v>5</v>
      </c>
      <c r="H13" s="60">
        <f>'Field data and Waste 1'!H13</f>
        <v>5</v>
      </c>
      <c r="I13" s="60">
        <f>'Field data and Waste 1'!I13</f>
        <v>2</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48</v>
      </c>
      <c r="D15" s="60">
        <f>'Field data and Waste 1'!D15</f>
        <v>48</v>
      </c>
      <c r="E15" s="60">
        <f>'Field data and Waste 1'!E15</f>
        <v>48</v>
      </c>
      <c r="F15" s="60">
        <f>'Field data and Waste 1'!F15</f>
        <v>48</v>
      </c>
      <c r="G15" s="60">
        <f>'Field data and Waste 1'!G15</f>
        <v>48</v>
      </c>
      <c r="H15" s="60">
        <f>'Field data and Waste 1'!H15</f>
        <v>48</v>
      </c>
      <c r="I15" s="60">
        <f>'Field data and Waste 1'!I15</f>
        <v>48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81.599999999999994</v>
      </c>
      <c r="D17" s="28">
        <f t="shared" ref="D17:V17" si="0">(VLOOKUP(D$14,$AI2:$AK26,2,FALSE))*D$15</f>
        <v>81.599999999999994</v>
      </c>
      <c r="E17" s="28">
        <f t="shared" si="0"/>
        <v>81.599999999999994</v>
      </c>
      <c r="F17" s="28">
        <f t="shared" si="0"/>
        <v>81.599999999999994</v>
      </c>
      <c r="G17" s="28">
        <f t="shared" si="0"/>
        <v>81.599999999999994</v>
      </c>
      <c r="H17" s="28">
        <f t="shared" si="0"/>
        <v>81.599999999999994</v>
      </c>
      <c r="I17" s="28">
        <f t="shared" si="0"/>
        <v>81.599999999999994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19.971288480000002</v>
      </c>
      <c r="D18" s="16">
        <f>$D32</f>
        <v>98.832273760000007</v>
      </c>
      <c r="E18" s="16">
        <f>$D33</f>
        <v>98.832273760000007</v>
      </c>
      <c r="F18" s="16">
        <f>$D34</f>
        <v>98.832273760000007</v>
      </c>
      <c r="G18" s="16">
        <f>$D35</f>
        <v>39.942576960000004</v>
      </c>
      <c r="H18" s="16">
        <f>$D36</f>
        <v>98.832273760000007</v>
      </c>
      <c r="I18" s="16">
        <f>$D37</f>
        <v>98.832273760000007</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-61.628711519999996</v>
      </c>
      <c r="D19" s="16">
        <f t="shared" ref="D19:V19" si="1">D18-D17</f>
        <v>17.232273760000012</v>
      </c>
      <c r="E19" s="16">
        <f t="shared" si="1"/>
        <v>17.232273760000012</v>
      </c>
      <c r="F19" s="16">
        <f t="shared" si="1"/>
        <v>17.232273760000012</v>
      </c>
      <c r="G19" s="16">
        <f t="shared" si="1"/>
        <v>-41.657423039999991</v>
      </c>
      <c r="H19" s="16">
        <f t="shared" si="1"/>
        <v>17.232273760000012</v>
      </c>
      <c r="I19" s="16">
        <f t="shared" si="1"/>
        <v>17.232273760000012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INCREASE</v>
      </c>
      <c r="E20" s="26" t="str">
        <f>IF($B33="","",IF(E$19&gt;=0,"INCREASE","DECREASE"))</f>
        <v>INCREASE</v>
      </c>
      <c r="F20" s="26" t="str">
        <f>IF($B34="","",IF(F$19&gt;=0,"INCREASE","DECREASE"))</f>
        <v>INCREASE</v>
      </c>
      <c r="G20" s="26" t="str">
        <f>IF($B35="","",IF(G$19&gt;=0,"INCREASE","DECREASE"))</f>
        <v>DECREASE</v>
      </c>
      <c r="H20" s="26" t="str">
        <f>IF($B36="","",IF(H$19&gt;=0,"INCREASE","DECREASE"))</f>
        <v>INCREASE</v>
      </c>
      <c r="I20" s="26" t="str">
        <f>IF($B37="","",IF(I$19&gt;=0,"INCREASE","DECREASE"))</f>
        <v>INCREASE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288</v>
      </c>
      <c r="D21" s="28">
        <f t="shared" ref="D21:V21" si="2">(VLOOKUP(D$14,$AI2:$AK26,3,FALSE))*D$15</f>
        <v>288</v>
      </c>
      <c r="E21" s="28">
        <f t="shared" si="2"/>
        <v>288</v>
      </c>
      <c r="F21" s="28">
        <f t="shared" si="2"/>
        <v>288</v>
      </c>
      <c r="G21" s="28">
        <f t="shared" si="2"/>
        <v>288</v>
      </c>
      <c r="H21" s="28">
        <f t="shared" si="2"/>
        <v>288</v>
      </c>
      <c r="I21" s="28">
        <f t="shared" si="2"/>
        <v>288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1.3399214400000001</v>
      </c>
      <c r="D22" s="16">
        <f>$E32</f>
        <v>6.6308932800000004</v>
      </c>
      <c r="E22" s="16">
        <f>$E33</f>
        <v>6.6308932800000004</v>
      </c>
      <c r="F22" s="16">
        <f>$E34</f>
        <v>6.6308932800000004</v>
      </c>
      <c r="G22" s="16">
        <f>$E35</f>
        <v>2.6798428800000003</v>
      </c>
      <c r="H22" s="16">
        <f>$E36</f>
        <v>6.6308932800000004</v>
      </c>
      <c r="I22" s="16">
        <f>$E37</f>
        <v>6.6308932800000004</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-286.66007855999999</v>
      </c>
      <c r="D23" s="16">
        <f t="shared" ref="D23:V23" si="3">D22-D21</f>
        <v>-281.36910671999999</v>
      </c>
      <c r="E23" s="16">
        <f t="shared" si="3"/>
        <v>-281.36910671999999</v>
      </c>
      <c r="F23" s="16">
        <f t="shared" si="3"/>
        <v>-281.36910671999999</v>
      </c>
      <c r="G23" s="16">
        <f t="shared" si="3"/>
        <v>-285.32015711999998</v>
      </c>
      <c r="H23" s="16">
        <f t="shared" si="3"/>
        <v>-281.36910671999999</v>
      </c>
      <c r="I23" s="16">
        <f t="shared" si="3"/>
        <v>-281.36910671999999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17.600000000000001</v>
      </c>
      <c r="C28" s="15">
        <v>0.73499999999999999</v>
      </c>
      <c r="D28" s="15">
        <v>0.127</v>
      </c>
      <c r="E28" s="15">
        <v>1.6199999999999999E-2</v>
      </c>
      <c r="F28" s="15">
        <v>676</v>
      </c>
      <c r="G28" s="15">
        <v>20.6</v>
      </c>
      <c r="H28" s="15">
        <v>111</v>
      </c>
      <c r="I28" s="15">
        <v>23.7</v>
      </c>
      <c r="J28" s="15">
        <v>0.11</v>
      </c>
      <c r="K28" s="23">
        <v>0.6</v>
      </c>
      <c r="L28" s="15">
        <v>30.8</v>
      </c>
      <c r="M28" s="15">
        <v>17.100000000000001</v>
      </c>
      <c r="N28" s="15">
        <v>1860</v>
      </c>
      <c r="O28" s="15">
        <v>358000</v>
      </c>
      <c r="P28" s="15"/>
      <c r="Q28" s="15">
        <v>4050</v>
      </c>
      <c r="R28" s="15"/>
      <c r="S28" s="15">
        <v>11.7</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v>
      </c>
      <c r="B31" s="15">
        <v>39</v>
      </c>
      <c r="C31" s="77">
        <f>IF(C$27="%w/w SAR",((C$28*10)*$B31),IF(C$27="%w/w DM",(((C$28*10)*($B$28/100))*$B31),IF(C$27="kg/t SAR",(C$28*$B31),IF(C$27="kg/t DM",((C$28*($B$28/100))*$B31),IF(C$27="mg/kg SAR",((C$28*0.001)*$B31),IF(C$27="mg/kg DM",(((C$28*0.001)*($B$28/100))*$B31),0))))))</f>
        <v>50.450400000000002</v>
      </c>
      <c r="D31" s="77">
        <f>(IF(D$27="%w/w SAR",((D$28*10)*$B31),IF(D$27="%w/w DM",(((D$28*10)*($B$28/100))*$B31),IF(D$27="kg/t SAR",(D$28*$B31),IF(D$27="kg/t DM",((D$28*($B$28/100))*$B31),IF(D$27="mg/kg SAR",((D$28*0.001)*$B31),IF(D$27="mg/kg DM",(((D$28*0.001)*($B$28/100))*$B31),"0")))))))*2.291</f>
        <v>19.971288480000002</v>
      </c>
      <c r="E31" s="77">
        <f>(IF(E$27="%w/w SAR",((E$28*10)*$B31),IF(E$27="%w/w DM",(((E$28*10)*($B$28/100))*$B31),IF(E$27="kg/t SAR",(E$28*$B31),IF(E$27="kg/t DM",((E$28*($B$28/100))*$B31),IF(E$27="mg/kg SAR",((E$28*0.001)*$B31),IF(E$27="mg/kg DM",(((E$28*0.001)*($B$28/100))*$B31),"0")))))))*1.205</f>
        <v>1.3399214400000001</v>
      </c>
      <c r="F31" s="77">
        <f>(IF(F$27="%w/w SAR",((F$28*10)*$B31),IF(F$27="%w/w DM",(((F$28*10)*($B$28/100))*$B31),IF(F$27="kg/t SAR",(F$28*$B31),IF(F$27="kg/t DM",((F$28*($B$28/100))*$B31),IF(F$27="mg/kg SAR",((F$28*0.001)*$B31),IF(F$27="mg/kg DM",(((F$28*0.001)*($B$28/100))*$B31),"0")))))))*1.658</f>
        <v>7.6932261120000005</v>
      </c>
      <c r="G31" s="77">
        <f t="shared" ref="G31:P46" si="5">IF(G$27="%w/w SAR",((G$28*10)*$B31),IF(G$27="%w/w DM",(((G$28*10)*($B$28/100))*$B31),IF(G$27="kg/t SAR",(G$28*$B31),IF(G$27="kg/t DM",((G$28*($B$28/100))*$B31),IF(G$27="mg/kg SAR",((G$28*0.001)*$B31),IF(G$27="mg/kg DM",(((G$28*0.001)*($B$28/100))*$B31),0))))))</f>
        <v>0.14139840000000001</v>
      </c>
      <c r="H31" s="77">
        <f t="shared" si="5"/>
        <v>0.76190400000000003</v>
      </c>
      <c r="I31" s="77">
        <f t="shared" si="5"/>
        <v>0.16267680000000001</v>
      </c>
      <c r="J31" s="77">
        <f t="shared" si="5"/>
        <v>7.5504000000000001E-4</v>
      </c>
      <c r="K31" s="77">
        <f t="shared" si="5"/>
        <v>4.1184000000000004E-3</v>
      </c>
      <c r="L31" s="77">
        <f t="shared" si="5"/>
        <v>0.21141120000000002</v>
      </c>
      <c r="M31" s="77">
        <f t="shared" si="5"/>
        <v>0.11737440000000002</v>
      </c>
      <c r="N31" s="77">
        <f t="shared" si="5"/>
        <v>12.767040000000001</v>
      </c>
      <c r="O31" s="77">
        <f t="shared" si="5"/>
        <v>2457.3120000000004</v>
      </c>
      <c r="P31" s="77">
        <f t="shared" si="5"/>
        <v>0</v>
      </c>
      <c r="Q31" s="77">
        <f>(IF(Q$27="%w/w SAR",((Q$28*10)*$B31),IF(Q$27="%w/w DM",(((Q$28*10)*($B$28/100))*$B31),IF(Q$27="kg/t SAR",(Q$28*$B31),IF(Q$27="kg/t DM",((Q$28*($B$28/100))*$B31),IF(Q$27="mg/kg SAR",((Q$28*0.001)*$B31),IF(Q$27="mg/kg DM",(((Q$28*0.001)*($B$28/100))*$B31),0)))))))*2.5</f>
        <v>69.49799999999999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8.0308800000000014E-2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D1</v>
      </c>
      <c r="B32" s="15">
        <v>193</v>
      </c>
      <c r="C32" s="77">
        <f t="shared" ref="C32:C50" si="6">IF(C$27="%w/w SAR",((C$28*10)*$B32),IF(C$27="%w/w DM",(((C$28*10)*($B$28/100))*$B32),IF(C$27="kg/t SAR",(C$28*$B32),IF(C$27="kg/t DM",((C$28*($B$28/100))*$B32),IF(C$27="mg/kg SAR",((C$28*0.001)*$B32),IF(C$27="mg/kg DM",(((C$28*0.001)*($B$28/100))*$B32),0))))))</f>
        <v>249.66480000000001</v>
      </c>
      <c r="D32" s="77">
        <f t="shared" ref="D32:D50" si="7">(IF(D$27="%w/w SAR",((D$28*10)*$B32),IF(D$27="%w/w DM",(((D$28*10)*($B$28/100))*$B32),IF(D$27="kg/t SAR",(D$28*$B32),IF(D$27="kg/t DM",((D$28*($B$28/100))*$B32),IF(D$27="mg/kg SAR",((D$28*0.001)*$B32),IF(D$27="mg/kg DM",(((D$28*0.001)*($B$28/100))*$B32),"0")))))))*2.291</f>
        <v>98.832273760000007</v>
      </c>
      <c r="E32" s="77">
        <f t="shared" ref="E32:E50" si="8">(IF(E$27="%w/w SAR",((E$28*10)*$B32),IF(E$27="%w/w DM",(((E$28*10)*($B$28/100))*$B32),IF(E$27="kg/t SAR",(E$28*$B32),IF(E$27="kg/t DM",((E$28*($B$28/100))*$B32),IF(E$27="mg/kg SAR",((E$28*0.001)*$B32),IF(E$27="mg/kg DM",(((E$28*0.001)*($B$28/100))*$B32),"0")))))))*1.205</f>
        <v>6.6308932800000004</v>
      </c>
      <c r="F32" s="77">
        <f t="shared" ref="F32:F50" si="9">(IF(F$27="%w/w SAR",((F$28*10)*$B32),IF(F$27="%w/w DM",(((F$28*10)*($B$28/100))*$B32),IF(F$27="kg/t SAR",(F$28*$B32),IF(F$27="kg/t DM",((F$28*($B$28/100))*$B32),IF(F$27="mg/kg SAR",((F$28*0.001)*$B32),IF(F$27="mg/kg DM",(((F$28*0.001)*($B$28/100))*$B32),"0")))))))*1.658</f>
        <v>38.071606144000008</v>
      </c>
      <c r="G32" s="77">
        <f t="shared" si="5"/>
        <v>0.69974080000000005</v>
      </c>
      <c r="H32" s="77">
        <f t="shared" si="5"/>
        <v>3.7704480000000005</v>
      </c>
      <c r="I32" s="77">
        <f t="shared" si="5"/>
        <v>0.80504160000000002</v>
      </c>
      <c r="J32" s="77">
        <f t="shared" si="5"/>
        <v>3.7364800000000004E-3</v>
      </c>
      <c r="K32" s="77">
        <f t="shared" si="5"/>
        <v>2.0380800000000001E-2</v>
      </c>
      <c r="L32" s="77">
        <f t="shared" si="5"/>
        <v>1.0462144000000002</v>
      </c>
      <c r="M32" s="77">
        <f t="shared" si="5"/>
        <v>0.58085280000000006</v>
      </c>
      <c r="N32" s="77">
        <f t="shared" si="5"/>
        <v>63.18048000000001</v>
      </c>
      <c r="O32" s="77">
        <f t="shared" si="5"/>
        <v>12160.544000000002</v>
      </c>
      <c r="P32" s="77">
        <f t="shared" si="5"/>
        <v>0</v>
      </c>
      <c r="Q32" s="77">
        <f t="shared" ref="Q32:Q50" si="10">(IF(Q$27="%w/w SAR",((Q$28*10)*$B32),IF(Q$27="%w/w DM",(((Q$28*10)*($B$28/100))*$B32),IF(Q$27="kg/t SAR",(Q$28*$B32),IF(Q$27="kg/t DM",((Q$28*($B$28/100))*$B32),IF(Q$27="mg/kg SAR",((Q$28*0.001)*$B32),IF(Q$27="mg/kg DM",(((Q$28*0.001)*($B$28/100))*$B32),0)))))))*2.5</f>
        <v>343.92600000000004</v>
      </c>
      <c r="R32" s="77">
        <f t="shared" ref="R32:U50" si="11">IF(R$27="%w/w SAR",((R$28*10)*$B32),IF(R$27="%w/w DM",(((R$28*10)*($B$28/100))*$B32),IF(R$27="kg/t SAR",(R$28*$B32),IF(R$27="kg/t DM",((R$28*($B$28/100))*$B32),IF(R$27="mg/kg SAR",((R$28*0.001)*$B32),IF(R$27="mg/kg DM",(((R$28*0.001)*($B$28/100))*$B32),0))))))</f>
        <v>0</v>
      </c>
      <c r="S32" s="77">
        <f t="shared" si="11"/>
        <v>0.39742560000000005</v>
      </c>
      <c r="T32" s="77">
        <f t="shared" si="11"/>
        <v>0</v>
      </c>
      <c r="U32" s="77">
        <f t="shared" si="11"/>
        <v>0</v>
      </c>
      <c r="AB32" s="59"/>
      <c r="AC32" s="59"/>
      <c r="AD32" s="59"/>
      <c r="AE32" s="59"/>
      <c r="AF32" s="59"/>
      <c r="AG32" s="59"/>
      <c r="AH32" s="59"/>
      <c r="AI32" s="59"/>
    </row>
    <row r="33" spans="1:35" s="72" customFormat="1" ht="13" x14ac:dyDescent="0.35">
      <c r="A33" s="13" t="str">
        <f>E8</f>
        <v>D2</v>
      </c>
      <c r="B33" s="15">
        <v>193</v>
      </c>
      <c r="C33" s="77">
        <f t="shared" si="6"/>
        <v>249.66480000000001</v>
      </c>
      <c r="D33" s="77">
        <f t="shared" si="7"/>
        <v>98.832273760000007</v>
      </c>
      <c r="E33" s="77">
        <f t="shared" si="8"/>
        <v>6.6308932800000004</v>
      </c>
      <c r="F33" s="77">
        <f t="shared" si="9"/>
        <v>38.071606144000008</v>
      </c>
      <c r="G33" s="77">
        <f t="shared" si="5"/>
        <v>0.69974080000000005</v>
      </c>
      <c r="H33" s="77">
        <f t="shared" si="5"/>
        <v>3.7704480000000005</v>
      </c>
      <c r="I33" s="77">
        <f t="shared" si="5"/>
        <v>0.80504160000000002</v>
      </c>
      <c r="J33" s="77">
        <f t="shared" si="5"/>
        <v>3.7364800000000004E-3</v>
      </c>
      <c r="K33" s="77">
        <f t="shared" si="5"/>
        <v>2.0380800000000001E-2</v>
      </c>
      <c r="L33" s="77">
        <f t="shared" si="5"/>
        <v>1.0462144000000002</v>
      </c>
      <c r="M33" s="77">
        <f t="shared" si="5"/>
        <v>0.58085280000000006</v>
      </c>
      <c r="N33" s="77">
        <f t="shared" si="5"/>
        <v>63.18048000000001</v>
      </c>
      <c r="O33" s="77">
        <f t="shared" si="5"/>
        <v>12160.544000000002</v>
      </c>
      <c r="P33" s="77">
        <f t="shared" si="5"/>
        <v>0</v>
      </c>
      <c r="Q33" s="77">
        <f t="shared" si="10"/>
        <v>343.92600000000004</v>
      </c>
      <c r="R33" s="77">
        <f t="shared" si="11"/>
        <v>0</v>
      </c>
      <c r="S33" s="77">
        <f t="shared" si="11"/>
        <v>0.39742560000000005</v>
      </c>
      <c r="T33" s="77">
        <f t="shared" si="11"/>
        <v>0</v>
      </c>
      <c r="U33" s="77">
        <f t="shared" si="11"/>
        <v>0</v>
      </c>
      <c r="AB33" s="59"/>
      <c r="AC33" s="59"/>
      <c r="AD33" s="59"/>
      <c r="AE33" s="59"/>
      <c r="AF33" s="59"/>
      <c r="AG33" s="59"/>
      <c r="AH33" s="59"/>
      <c r="AI33" s="59"/>
    </row>
    <row r="34" spans="1:35" s="72" customFormat="1" ht="13" x14ac:dyDescent="0.35">
      <c r="A34" s="13" t="str">
        <f>F8</f>
        <v xml:space="preserve">D3 </v>
      </c>
      <c r="B34" s="15">
        <v>193</v>
      </c>
      <c r="C34" s="77">
        <f t="shared" si="6"/>
        <v>249.66480000000001</v>
      </c>
      <c r="D34" s="77">
        <f t="shared" si="7"/>
        <v>98.832273760000007</v>
      </c>
      <c r="E34" s="77">
        <f t="shared" si="8"/>
        <v>6.6308932800000004</v>
      </c>
      <c r="F34" s="77">
        <f t="shared" si="9"/>
        <v>38.071606144000008</v>
      </c>
      <c r="G34" s="77">
        <f t="shared" si="5"/>
        <v>0.69974080000000005</v>
      </c>
      <c r="H34" s="77">
        <f t="shared" si="5"/>
        <v>3.7704480000000005</v>
      </c>
      <c r="I34" s="77">
        <f t="shared" si="5"/>
        <v>0.80504160000000002</v>
      </c>
      <c r="J34" s="77">
        <f t="shared" si="5"/>
        <v>3.7364800000000004E-3</v>
      </c>
      <c r="K34" s="77">
        <f t="shared" si="5"/>
        <v>2.0380800000000001E-2</v>
      </c>
      <c r="L34" s="77">
        <f t="shared" si="5"/>
        <v>1.0462144000000002</v>
      </c>
      <c r="M34" s="77">
        <f t="shared" si="5"/>
        <v>0.58085280000000006</v>
      </c>
      <c r="N34" s="77">
        <f t="shared" si="5"/>
        <v>63.18048000000001</v>
      </c>
      <c r="O34" s="77">
        <f t="shared" si="5"/>
        <v>12160.544000000002</v>
      </c>
      <c r="P34" s="77">
        <f t="shared" si="5"/>
        <v>0</v>
      </c>
      <c r="Q34" s="77">
        <f t="shared" si="10"/>
        <v>343.92600000000004</v>
      </c>
      <c r="R34" s="77">
        <f t="shared" si="11"/>
        <v>0</v>
      </c>
      <c r="S34" s="77">
        <f t="shared" si="11"/>
        <v>0.39742560000000005</v>
      </c>
      <c r="T34" s="77">
        <f t="shared" si="11"/>
        <v>0</v>
      </c>
      <c r="U34" s="77">
        <f t="shared" si="11"/>
        <v>0</v>
      </c>
      <c r="AB34" s="59"/>
      <c r="AC34" s="59"/>
      <c r="AD34" s="59"/>
      <c r="AE34" s="59"/>
      <c r="AF34" s="59"/>
      <c r="AG34" s="59"/>
      <c r="AH34" s="59"/>
      <c r="AI34" s="59"/>
    </row>
    <row r="35" spans="1:35" s="72" customFormat="1" ht="13" x14ac:dyDescent="0.35">
      <c r="A35" s="13" t="str">
        <f>G8</f>
        <v>D4</v>
      </c>
      <c r="B35" s="15">
        <v>78</v>
      </c>
      <c r="C35" s="77">
        <f t="shared" si="6"/>
        <v>100.9008</v>
      </c>
      <c r="D35" s="77">
        <f t="shared" si="7"/>
        <v>39.942576960000004</v>
      </c>
      <c r="E35" s="77">
        <f t="shared" si="8"/>
        <v>2.6798428800000003</v>
      </c>
      <c r="F35" s="77">
        <f t="shared" si="9"/>
        <v>15.386452224000001</v>
      </c>
      <c r="G35" s="77">
        <f t="shared" si="5"/>
        <v>0.28279680000000001</v>
      </c>
      <c r="H35" s="77">
        <f t="shared" si="5"/>
        <v>1.5238080000000001</v>
      </c>
      <c r="I35" s="77">
        <f t="shared" si="5"/>
        <v>0.32535360000000002</v>
      </c>
      <c r="J35" s="77">
        <f t="shared" si="5"/>
        <v>1.51008E-3</v>
      </c>
      <c r="K35" s="77">
        <f t="shared" si="5"/>
        <v>8.2368000000000007E-3</v>
      </c>
      <c r="L35" s="77">
        <f t="shared" si="5"/>
        <v>0.42282240000000004</v>
      </c>
      <c r="M35" s="77">
        <f t="shared" si="5"/>
        <v>0.23474880000000004</v>
      </c>
      <c r="N35" s="77">
        <f t="shared" si="5"/>
        <v>25.534080000000003</v>
      </c>
      <c r="O35" s="77">
        <f t="shared" si="5"/>
        <v>4914.6240000000007</v>
      </c>
      <c r="P35" s="77">
        <f t="shared" si="5"/>
        <v>0</v>
      </c>
      <c r="Q35" s="77">
        <f t="shared" si="10"/>
        <v>138.99599999999998</v>
      </c>
      <c r="R35" s="77">
        <f t="shared" si="11"/>
        <v>0</v>
      </c>
      <c r="S35" s="77">
        <f t="shared" si="11"/>
        <v>0.16061760000000003</v>
      </c>
      <c r="T35" s="77">
        <f t="shared" si="11"/>
        <v>0</v>
      </c>
      <c r="U35" s="77">
        <f t="shared" si="11"/>
        <v>0</v>
      </c>
      <c r="AB35" s="59"/>
      <c r="AC35" s="59"/>
      <c r="AD35" s="59"/>
      <c r="AE35" s="59"/>
      <c r="AF35" s="59"/>
      <c r="AG35" s="59"/>
      <c r="AH35" s="59"/>
      <c r="AI35" s="59"/>
    </row>
    <row r="36" spans="1:35" s="72" customFormat="1" ht="13" x14ac:dyDescent="0.35">
      <c r="A36" s="13" t="str">
        <f>H8</f>
        <v>D5</v>
      </c>
      <c r="B36" s="15">
        <v>193</v>
      </c>
      <c r="C36" s="77">
        <f t="shared" si="6"/>
        <v>249.66480000000001</v>
      </c>
      <c r="D36" s="77">
        <f t="shared" si="7"/>
        <v>98.832273760000007</v>
      </c>
      <c r="E36" s="77">
        <f t="shared" si="8"/>
        <v>6.6308932800000004</v>
      </c>
      <c r="F36" s="77">
        <f t="shared" si="9"/>
        <v>38.071606144000008</v>
      </c>
      <c r="G36" s="77">
        <f t="shared" si="5"/>
        <v>0.69974080000000005</v>
      </c>
      <c r="H36" s="77">
        <f t="shared" si="5"/>
        <v>3.7704480000000005</v>
      </c>
      <c r="I36" s="77">
        <f t="shared" si="5"/>
        <v>0.80504160000000002</v>
      </c>
      <c r="J36" s="77">
        <f t="shared" si="5"/>
        <v>3.7364800000000004E-3</v>
      </c>
      <c r="K36" s="77">
        <f t="shared" si="5"/>
        <v>2.0380800000000001E-2</v>
      </c>
      <c r="L36" s="77">
        <f t="shared" si="5"/>
        <v>1.0462144000000002</v>
      </c>
      <c r="M36" s="77">
        <f t="shared" si="5"/>
        <v>0.58085280000000006</v>
      </c>
      <c r="N36" s="77">
        <f t="shared" si="5"/>
        <v>63.18048000000001</v>
      </c>
      <c r="O36" s="77">
        <f t="shared" si="5"/>
        <v>12160.544000000002</v>
      </c>
      <c r="P36" s="77">
        <f t="shared" si="5"/>
        <v>0</v>
      </c>
      <c r="Q36" s="77">
        <f t="shared" si="10"/>
        <v>343.92600000000004</v>
      </c>
      <c r="R36" s="77">
        <f t="shared" si="11"/>
        <v>0</v>
      </c>
      <c r="S36" s="77">
        <f t="shared" si="11"/>
        <v>0.39742560000000005</v>
      </c>
      <c r="T36" s="77">
        <f t="shared" si="11"/>
        <v>0</v>
      </c>
      <c r="U36" s="77">
        <f t="shared" si="11"/>
        <v>0</v>
      </c>
      <c r="AB36" s="59"/>
      <c r="AC36" s="59"/>
      <c r="AD36" s="59"/>
      <c r="AE36" s="59"/>
      <c r="AF36" s="59"/>
      <c r="AG36" s="59"/>
      <c r="AH36" s="59"/>
      <c r="AI36" s="59"/>
    </row>
    <row r="37" spans="1:35" s="72" customFormat="1" ht="13" x14ac:dyDescent="0.35">
      <c r="A37" s="13" t="str">
        <f>I8</f>
        <v>E1</v>
      </c>
      <c r="B37" s="15">
        <v>193</v>
      </c>
      <c r="C37" s="77">
        <f t="shared" si="6"/>
        <v>249.66480000000001</v>
      </c>
      <c r="D37" s="77">
        <f t="shared" si="7"/>
        <v>98.832273760000007</v>
      </c>
      <c r="E37" s="77">
        <f t="shared" si="8"/>
        <v>6.6308932800000004</v>
      </c>
      <c r="F37" s="77">
        <f t="shared" si="9"/>
        <v>38.071606144000008</v>
      </c>
      <c r="G37" s="77">
        <f t="shared" si="5"/>
        <v>0.69974080000000005</v>
      </c>
      <c r="H37" s="77">
        <f t="shared" si="5"/>
        <v>3.7704480000000005</v>
      </c>
      <c r="I37" s="77">
        <f t="shared" si="5"/>
        <v>0.80504160000000002</v>
      </c>
      <c r="J37" s="77">
        <f t="shared" si="5"/>
        <v>3.7364800000000004E-3</v>
      </c>
      <c r="K37" s="77">
        <f t="shared" si="5"/>
        <v>2.0380800000000001E-2</v>
      </c>
      <c r="L37" s="77">
        <f t="shared" si="5"/>
        <v>1.0462144000000002</v>
      </c>
      <c r="M37" s="77">
        <f t="shared" si="5"/>
        <v>0.58085280000000006</v>
      </c>
      <c r="N37" s="77">
        <f t="shared" si="5"/>
        <v>63.18048000000001</v>
      </c>
      <c r="O37" s="77">
        <f t="shared" si="5"/>
        <v>12160.544000000002</v>
      </c>
      <c r="P37" s="77">
        <f t="shared" si="5"/>
        <v>0</v>
      </c>
      <c r="Q37" s="77">
        <f t="shared" si="10"/>
        <v>343.92600000000004</v>
      </c>
      <c r="R37" s="77">
        <f t="shared" si="11"/>
        <v>0</v>
      </c>
      <c r="S37" s="77">
        <f t="shared" si="11"/>
        <v>0.39742560000000005</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v>
      </c>
      <c r="C57" s="8" t="str">
        <f t="shared" ref="C57:U57" si="13">D8</f>
        <v>D1</v>
      </c>
      <c r="D57" s="8" t="str">
        <f t="shared" si="13"/>
        <v>D2</v>
      </c>
      <c r="E57" s="8" t="str">
        <f t="shared" si="13"/>
        <v xml:space="preserve">D3 </v>
      </c>
      <c r="F57" s="8" t="str">
        <f t="shared" si="13"/>
        <v>D4</v>
      </c>
      <c r="G57" s="8" t="str">
        <f t="shared" si="13"/>
        <v>D5</v>
      </c>
      <c r="H57" s="8" t="str">
        <f t="shared" si="13"/>
        <v>E1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5.6</v>
      </c>
      <c r="C60" s="76">
        <f t="shared" ref="C60:U60" si="14">D10</f>
        <v>6.4</v>
      </c>
      <c r="D60" s="76">
        <f t="shared" si="14"/>
        <v>6.4</v>
      </c>
      <c r="E60" s="76">
        <f t="shared" si="14"/>
        <v>7</v>
      </c>
      <c r="F60" s="76">
        <f t="shared" si="14"/>
        <v>7</v>
      </c>
      <c r="G60" s="76">
        <f t="shared" si="14"/>
        <v>7.1</v>
      </c>
      <c r="H60" s="76">
        <f t="shared" si="14"/>
        <v>6.8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39</v>
      </c>
      <c r="C62" s="77">
        <f>B32</f>
        <v>193</v>
      </c>
      <c r="D62" s="77">
        <f>B33</f>
        <v>193</v>
      </c>
      <c r="E62" s="77">
        <f>B34</f>
        <v>193</v>
      </c>
      <c r="F62" s="77">
        <f>B35</f>
        <v>78</v>
      </c>
      <c r="G62" s="77">
        <f>B36</f>
        <v>193</v>
      </c>
      <c r="H62" s="77">
        <f>B37</f>
        <v>193</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-1.2000000000000011</v>
      </c>
      <c r="D64" s="77">
        <f t="shared" si="17"/>
        <v>-1.2000000000000011</v>
      </c>
      <c r="E64" s="77">
        <f t="shared" si="17"/>
        <v>-4.7999999999999989</v>
      </c>
      <c r="F64" s="77">
        <f t="shared" si="17"/>
        <v>-4.7999999999999989</v>
      </c>
      <c r="G64" s="77">
        <f t="shared" si="17"/>
        <v>-5.3999999999999968</v>
      </c>
      <c r="H64" s="77">
        <f t="shared" si="17"/>
        <v>-3.5999999999999979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1.2000000000000011</v>
      </c>
      <c r="D65" s="77">
        <f t="shared" si="18"/>
        <v>1.2000000000000011</v>
      </c>
      <c r="E65" s="77">
        <f t="shared" si="18"/>
        <v>4.7999999999999989</v>
      </c>
      <c r="F65" s="77">
        <f t="shared" si="18"/>
        <v>4.7999999999999989</v>
      </c>
      <c r="G65" s="77">
        <f t="shared" si="18"/>
        <v>5.3999999999999968</v>
      </c>
      <c r="H65" s="77">
        <f t="shared" si="18"/>
        <v>3.5999999999999979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T28" sqref="T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PAN-024739</v>
      </c>
      <c r="D1" s="141"/>
      <c r="E1" s="93" t="s">
        <v>45</v>
      </c>
      <c r="F1" s="39">
        <f>'Field data and Waste 1'!F1</f>
        <v>22.77</v>
      </c>
      <c r="G1" s="120" t="s">
        <v>43</v>
      </c>
      <c r="H1" s="121"/>
      <c r="I1" s="118">
        <v>6.7</v>
      </c>
      <c r="J1" s="119" t="s">
        <v>153</v>
      </c>
      <c r="K1" s="119"/>
      <c r="L1" s="97">
        <v>144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GP3792SK</v>
      </c>
      <c r="D2" s="143"/>
      <c r="E2" s="93" t="s">
        <v>109</v>
      </c>
      <c r="F2" s="96" t="s">
        <v>173</v>
      </c>
      <c r="G2" s="138" t="s">
        <v>110</v>
      </c>
      <c r="H2" s="139"/>
      <c r="I2" s="118"/>
      <c r="J2" s="119" t="s">
        <v>158</v>
      </c>
      <c r="K2" s="119"/>
      <c r="L2" s="97">
        <v>1.1299999999999999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limited</v>
      </c>
      <c r="D3" s="143"/>
      <c r="E3" s="93" t="s">
        <v>108</v>
      </c>
      <c r="F3" s="31" t="s">
        <v>78</v>
      </c>
      <c r="G3" s="119" t="s">
        <v>159</v>
      </c>
      <c r="H3" s="119"/>
      <c r="I3" s="118"/>
      <c r="J3" s="120" t="s">
        <v>154</v>
      </c>
      <c r="K3" s="121"/>
      <c r="L3" s="97">
        <f>(L1/(L2*10000))*100</f>
        <v>1.2743362831858409</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Marian Bach Farm, Dyserth, LL18 6HU</v>
      </c>
      <c r="D4" s="141"/>
      <c r="E4" s="94" t="s">
        <v>1</v>
      </c>
      <c r="F4" s="96" t="s">
        <v>182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C</v>
      </c>
      <c r="D8" s="60" t="str">
        <f>'Field data and Waste 1'!D8</f>
        <v>D1</v>
      </c>
      <c r="E8" s="60" t="str">
        <f>'Field data and Waste 1'!E8</f>
        <v>D2</v>
      </c>
      <c r="F8" s="60" t="str">
        <f>'Field data and Waste 1'!F8</f>
        <v xml:space="preserve">D3 </v>
      </c>
      <c r="G8" s="60" t="str">
        <f>'Field data and Waste 1'!G8</f>
        <v>D4</v>
      </c>
      <c r="H8" s="60" t="str">
        <f>'Field data and Waste 1'!H8</f>
        <v>D5</v>
      </c>
      <c r="I8" s="60" t="str">
        <f>'Field data and Waste 1'!I8</f>
        <v>E1</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5.6</v>
      </c>
      <c r="D10" s="60">
        <f>'Field data and Waste 1'!D10</f>
        <v>6.4</v>
      </c>
      <c r="E10" s="60">
        <f>'Field data and Waste 1'!E10</f>
        <v>6.4</v>
      </c>
      <c r="F10" s="60">
        <f>'Field data and Waste 1'!F10</f>
        <v>7</v>
      </c>
      <c r="G10" s="60">
        <f>'Field data and Waste 1'!G10</f>
        <v>7</v>
      </c>
      <c r="H10" s="60">
        <f>'Field data and Waste 1'!H10</f>
        <v>7.1</v>
      </c>
      <c r="I10" s="60">
        <f>'Field data and Waste 1'!I10</f>
        <v>6.8</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4</v>
      </c>
      <c r="D11" s="60">
        <f>'Field data and Waste 1'!D11</f>
        <v>1</v>
      </c>
      <c r="E11" s="60">
        <f>'Field data and Waste 1'!E11</f>
        <v>1</v>
      </c>
      <c r="F11" s="60">
        <f>'Field data and Waste 1'!F11</f>
        <v>1</v>
      </c>
      <c r="G11" s="60">
        <f>'Field data and Waste 1'!G11</f>
        <v>2</v>
      </c>
      <c r="H11" s="60">
        <f>'Field data and Waste 1'!H11</f>
        <v>1</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3</v>
      </c>
      <c r="D12" s="60">
        <f>'Field data and Waste 1'!D12</f>
        <v>1</v>
      </c>
      <c r="E12" s="60">
        <f>'Field data and Waste 1'!E12</f>
        <v>1</v>
      </c>
      <c r="F12" s="60">
        <f>'Field data and Waste 1'!F12</f>
        <v>4</v>
      </c>
      <c r="G12" s="60">
        <f>'Field data and Waste 1'!G12</f>
        <v>2</v>
      </c>
      <c r="H12" s="60">
        <f>'Field data and Waste 1'!H12</f>
        <v>1</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6</v>
      </c>
      <c r="G13" s="60">
        <f>'Field data and Waste 1'!G13</f>
        <v>5</v>
      </c>
      <c r="H13" s="60">
        <f>'Field data and Waste 1'!H13</f>
        <v>5</v>
      </c>
      <c r="I13" s="60">
        <f>'Field data and Waste 1'!I13</f>
        <v>2</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48</v>
      </c>
      <c r="D15" s="60">
        <f>'Field data and Waste 1'!D15</f>
        <v>48</v>
      </c>
      <c r="E15" s="60">
        <f>'Field data and Waste 1'!E15</f>
        <v>48</v>
      </c>
      <c r="F15" s="60">
        <f>'Field data and Waste 1'!F15</f>
        <v>48</v>
      </c>
      <c r="G15" s="60">
        <f>'Field data and Waste 1'!G15</f>
        <v>48</v>
      </c>
      <c r="H15" s="60">
        <f>'Field data and Waste 1'!H15</f>
        <v>48</v>
      </c>
      <c r="I15" s="60">
        <f>'Field data and Waste 1'!I15</f>
        <v>48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81.599999999999994</v>
      </c>
      <c r="D17" s="28">
        <f t="shared" ref="D17:V17" si="0">(VLOOKUP(D$14,$AI2:$AK26,2,FALSE))*D$15</f>
        <v>81.599999999999994</v>
      </c>
      <c r="E17" s="28">
        <f t="shared" si="0"/>
        <v>81.599999999999994</v>
      </c>
      <c r="F17" s="28">
        <f t="shared" si="0"/>
        <v>81.599999999999994</v>
      </c>
      <c r="G17" s="28">
        <f t="shared" si="0"/>
        <v>81.599999999999994</v>
      </c>
      <c r="H17" s="28">
        <f t="shared" si="0"/>
        <v>81.599999999999994</v>
      </c>
      <c r="I17" s="28">
        <f t="shared" si="0"/>
        <v>81.599999999999994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11.656608</v>
      </c>
      <c r="E18" s="16">
        <f>$D33</f>
        <v>11.656608</v>
      </c>
      <c r="F18" s="16">
        <f>$D34</f>
        <v>11.656608</v>
      </c>
      <c r="G18" s="16">
        <f>$D35</f>
        <v>11.656608</v>
      </c>
      <c r="H18" s="16">
        <f>$D36</f>
        <v>11.656608</v>
      </c>
      <c r="I18" s="16">
        <f>$D37</f>
        <v>11.656608</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-81.599999999999994</v>
      </c>
      <c r="D19" s="16">
        <f t="shared" ref="D19:V19" si="1">D18-D17</f>
        <v>-69.943391999999989</v>
      </c>
      <c r="E19" s="16">
        <f t="shared" si="1"/>
        <v>-69.943391999999989</v>
      </c>
      <c r="F19" s="16">
        <f t="shared" si="1"/>
        <v>-69.943391999999989</v>
      </c>
      <c r="G19" s="16">
        <f t="shared" si="1"/>
        <v>-69.943391999999989</v>
      </c>
      <c r="H19" s="16">
        <f t="shared" si="1"/>
        <v>-69.943391999999989</v>
      </c>
      <c r="I19" s="16">
        <f t="shared" si="1"/>
        <v>-69.943391999999989</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288</v>
      </c>
      <c r="D21" s="28">
        <f t="shared" ref="D21:V21" si="2">(VLOOKUP(D$14,$AI2:$AK26,3,FALSE))*D$15</f>
        <v>288</v>
      </c>
      <c r="E21" s="28">
        <f t="shared" si="2"/>
        <v>288</v>
      </c>
      <c r="F21" s="28">
        <f t="shared" si="2"/>
        <v>288</v>
      </c>
      <c r="G21" s="28">
        <f t="shared" si="2"/>
        <v>288</v>
      </c>
      <c r="H21" s="28">
        <f t="shared" si="2"/>
        <v>288</v>
      </c>
      <c r="I21" s="28">
        <f t="shared" si="2"/>
        <v>288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2.9305600000000003</v>
      </c>
      <c r="E22" s="16">
        <f>$E33</f>
        <v>2.9305600000000003</v>
      </c>
      <c r="F22" s="16">
        <f>$E34</f>
        <v>2.9305600000000003</v>
      </c>
      <c r="G22" s="16">
        <f>$E35</f>
        <v>2.9305600000000003</v>
      </c>
      <c r="H22" s="16">
        <f>$E36</f>
        <v>2.9305600000000003</v>
      </c>
      <c r="I22" s="16">
        <f>$E37</f>
        <v>2.9305600000000003</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-288</v>
      </c>
      <c r="D23" s="16">
        <f t="shared" ref="D23:V23" si="3">D22-D21</f>
        <v>-285.06943999999999</v>
      </c>
      <c r="E23" s="16">
        <f t="shared" si="3"/>
        <v>-285.06943999999999</v>
      </c>
      <c r="F23" s="16">
        <f t="shared" si="3"/>
        <v>-285.06943999999999</v>
      </c>
      <c r="G23" s="16">
        <f t="shared" si="3"/>
        <v>-285.06943999999999</v>
      </c>
      <c r="H23" s="16">
        <f t="shared" si="3"/>
        <v>-285.06943999999999</v>
      </c>
      <c r="I23" s="16">
        <f t="shared" si="3"/>
        <v>-285.06943999999999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3.2</v>
      </c>
      <c r="C28" s="15">
        <v>1.1299999999999999</v>
      </c>
      <c r="D28" s="15">
        <v>6.3600000000000004E-2</v>
      </c>
      <c r="E28" s="15">
        <v>3.04E-2</v>
      </c>
      <c r="F28" s="15">
        <v>1670</v>
      </c>
      <c r="G28" s="15">
        <v>22.7</v>
      </c>
      <c r="H28" s="15">
        <v>220</v>
      </c>
      <c r="I28" s="15">
        <v>8.6</v>
      </c>
      <c r="J28" s="15">
        <v>0.5</v>
      </c>
      <c r="K28" s="23">
        <v>1.24</v>
      </c>
      <c r="L28" s="15">
        <v>5.0999999999999996</v>
      </c>
      <c r="M28" s="15">
        <v>11.8</v>
      </c>
      <c r="N28" s="15">
        <v>109000</v>
      </c>
      <c r="O28" s="15">
        <v>4790</v>
      </c>
      <c r="P28" s="15"/>
      <c r="Q28" s="15">
        <v>7030</v>
      </c>
      <c r="R28" s="15"/>
      <c r="S28" s="15">
        <v>9.3000000000000007</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D1</v>
      </c>
      <c r="B32" s="15">
        <v>250</v>
      </c>
      <c r="C32" s="77">
        <f t="shared" ref="C32:C50" si="6">IF(C$27="%w/w SAR",((C$28*10)*$B32),IF(C$27="%w/w DM",(((C$28*10)*($B$28/100))*$B32),IF(C$27="kg/t SAR",(C$28*$B32),IF(C$27="kg/t DM",((C$28*($B$28/100))*$B32),IF(C$27="mg/kg SAR",((C$28*0.001)*$B32),IF(C$27="mg/kg DM",(((C$28*0.001)*($B$28/100))*$B32),0))))))</f>
        <v>90.399999999999991</v>
      </c>
      <c r="D32" s="77">
        <f t="shared" ref="D32:D50" si="7">(IF(D$27="%w/w SAR",((D$28*10)*$B32),IF(D$27="%w/w DM",(((D$28*10)*($B$28/100))*$B32),IF(D$27="kg/t SAR",(D$28*$B32),IF(D$27="kg/t DM",((D$28*($B$28/100))*$B32),IF(D$27="mg/kg SAR",((D$28*0.001)*$B32),IF(D$27="mg/kg DM",(((D$28*0.001)*($B$28/100))*$B32),"0")))))))*2.291</f>
        <v>11.656608</v>
      </c>
      <c r="E32" s="77">
        <f t="shared" ref="E32:E50" si="8">(IF(E$27="%w/w SAR",((E$28*10)*$B32),IF(E$27="%w/w DM",(((E$28*10)*($B$28/100))*$B32),IF(E$27="kg/t SAR",(E$28*$B32),IF(E$27="kg/t DM",((E$28*($B$28/100))*$B32),IF(E$27="mg/kg SAR",((E$28*0.001)*$B32),IF(E$27="mg/kg DM",(((E$28*0.001)*($B$28/100))*$B32),"0")))))))*1.205</f>
        <v>2.9305600000000003</v>
      </c>
      <c r="F32" s="77">
        <f t="shared" ref="F32:F50" si="9">(IF(F$27="%w/w SAR",((F$28*10)*$B32),IF(F$27="%w/w DM",(((F$28*10)*($B$28/100))*$B32),IF(F$27="kg/t SAR",(F$28*$B32),IF(F$27="kg/t DM",((F$28*($B$28/100))*$B32),IF(F$27="mg/kg SAR",((F$28*0.001)*$B32),IF(F$27="mg/kg DM",(((F$28*0.001)*($B$28/100))*$B32),"0")))))))*1.658</f>
        <v>22.150880000000001</v>
      </c>
      <c r="G32" s="77">
        <f t="shared" si="5"/>
        <v>0.18160000000000001</v>
      </c>
      <c r="H32" s="77">
        <f t="shared" si="5"/>
        <v>1.76</v>
      </c>
      <c r="I32" s="77">
        <f t="shared" si="5"/>
        <v>6.88E-2</v>
      </c>
      <c r="J32" s="77">
        <f t="shared" si="5"/>
        <v>4.0000000000000001E-3</v>
      </c>
      <c r="K32" s="77">
        <f t="shared" si="5"/>
        <v>9.92E-3</v>
      </c>
      <c r="L32" s="77">
        <f t="shared" si="5"/>
        <v>4.0799999999999996E-2</v>
      </c>
      <c r="M32" s="77">
        <f t="shared" si="5"/>
        <v>9.4400000000000012E-2</v>
      </c>
      <c r="N32" s="77">
        <f t="shared" si="5"/>
        <v>872</v>
      </c>
      <c r="O32" s="77">
        <f t="shared" si="5"/>
        <v>38.32</v>
      </c>
      <c r="P32" s="77">
        <f t="shared" si="5"/>
        <v>0</v>
      </c>
      <c r="Q32" s="77">
        <f t="shared" ref="Q32:Q50" si="10">(IF(Q$27="%w/w SAR",((Q$28*10)*$B32),IF(Q$27="%w/w DM",(((Q$28*10)*($B$28/100))*$B32),IF(Q$27="kg/t SAR",(Q$28*$B32),IF(Q$27="kg/t DM",((Q$28*($B$28/100))*$B32),IF(Q$27="mg/kg SAR",((Q$28*0.001)*$B32),IF(Q$27="mg/kg DM",(((Q$28*0.001)*($B$28/100))*$B32),0)))))))*2.5</f>
        <v>140.6</v>
      </c>
      <c r="R32" s="77">
        <f t="shared" ref="R32:U50" si="11">IF(R$27="%w/w SAR",((R$28*10)*$B32),IF(R$27="%w/w DM",(((R$28*10)*($B$28/100))*$B32),IF(R$27="kg/t SAR",(R$28*$B32),IF(R$27="kg/t DM",((R$28*($B$28/100))*$B32),IF(R$27="mg/kg SAR",((R$28*0.001)*$B32),IF(R$27="mg/kg DM",(((R$28*0.001)*($B$28/100))*$B32),0))))))</f>
        <v>0</v>
      </c>
      <c r="S32" s="77">
        <f t="shared" si="11"/>
        <v>7.4400000000000008E-2</v>
      </c>
      <c r="T32" s="77">
        <f t="shared" si="11"/>
        <v>0</v>
      </c>
      <c r="U32" s="77">
        <f t="shared" si="11"/>
        <v>0</v>
      </c>
      <c r="AB32" s="59"/>
      <c r="AC32" s="59"/>
      <c r="AD32" s="59"/>
      <c r="AE32" s="59"/>
      <c r="AF32" s="59"/>
      <c r="AG32" s="59"/>
      <c r="AH32" s="59"/>
      <c r="AI32" s="59"/>
    </row>
    <row r="33" spans="1:35" s="72" customFormat="1" ht="13" x14ac:dyDescent="0.35">
      <c r="A33" s="13" t="str">
        <f>E8</f>
        <v>D2</v>
      </c>
      <c r="B33" s="15">
        <v>250</v>
      </c>
      <c r="C33" s="77">
        <f t="shared" si="6"/>
        <v>90.399999999999991</v>
      </c>
      <c r="D33" s="77">
        <f t="shared" si="7"/>
        <v>11.656608</v>
      </c>
      <c r="E33" s="77">
        <f t="shared" si="8"/>
        <v>2.9305600000000003</v>
      </c>
      <c r="F33" s="77">
        <f t="shared" si="9"/>
        <v>22.150880000000001</v>
      </c>
      <c r="G33" s="77">
        <f t="shared" si="5"/>
        <v>0.18160000000000001</v>
      </c>
      <c r="H33" s="77">
        <f t="shared" si="5"/>
        <v>1.76</v>
      </c>
      <c r="I33" s="77">
        <f t="shared" si="5"/>
        <v>6.88E-2</v>
      </c>
      <c r="J33" s="77">
        <f t="shared" si="5"/>
        <v>4.0000000000000001E-3</v>
      </c>
      <c r="K33" s="77">
        <f t="shared" si="5"/>
        <v>9.92E-3</v>
      </c>
      <c r="L33" s="77">
        <f t="shared" si="5"/>
        <v>4.0799999999999996E-2</v>
      </c>
      <c r="M33" s="77">
        <f t="shared" si="5"/>
        <v>9.4400000000000012E-2</v>
      </c>
      <c r="N33" s="77">
        <f t="shared" si="5"/>
        <v>872</v>
      </c>
      <c r="O33" s="77">
        <f t="shared" si="5"/>
        <v>38.32</v>
      </c>
      <c r="P33" s="77">
        <f t="shared" si="5"/>
        <v>0</v>
      </c>
      <c r="Q33" s="77">
        <f t="shared" si="10"/>
        <v>140.6</v>
      </c>
      <c r="R33" s="77">
        <f t="shared" si="11"/>
        <v>0</v>
      </c>
      <c r="S33" s="77">
        <f t="shared" si="11"/>
        <v>7.4400000000000008E-2</v>
      </c>
      <c r="T33" s="77">
        <f t="shared" si="11"/>
        <v>0</v>
      </c>
      <c r="U33" s="77">
        <f t="shared" si="11"/>
        <v>0</v>
      </c>
      <c r="AB33" s="59"/>
      <c r="AC33" s="59"/>
      <c r="AD33" s="59"/>
      <c r="AE33" s="59"/>
      <c r="AF33" s="59"/>
      <c r="AG33" s="59"/>
      <c r="AH33" s="59"/>
      <c r="AI33" s="59"/>
    </row>
    <row r="34" spans="1:35" s="72" customFormat="1" ht="13" x14ac:dyDescent="0.35">
      <c r="A34" s="13" t="str">
        <f>F8</f>
        <v xml:space="preserve">D3 </v>
      </c>
      <c r="B34" s="15">
        <v>250</v>
      </c>
      <c r="C34" s="77">
        <f t="shared" si="6"/>
        <v>90.399999999999991</v>
      </c>
      <c r="D34" s="77">
        <f t="shared" si="7"/>
        <v>11.656608</v>
      </c>
      <c r="E34" s="77">
        <f t="shared" si="8"/>
        <v>2.9305600000000003</v>
      </c>
      <c r="F34" s="77">
        <f t="shared" si="9"/>
        <v>22.150880000000001</v>
      </c>
      <c r="G34" s="77">
        <f t="shared" si="5"/>
        <v>0.18160000000000001</v>
      </c>
      <c r="H34" s="77">
        <f t="shared" si="5"/>
        <v>1.76</v>
      </c>
      <c r="I34" s="77">
        <f t="shared" si="5"/>
        <v>6.88E-2</v>
      </c>
      <c r="J34" s="77">
        <f t="shared" si="5"/>
        <v>4.0000000000000001E-3</v>
      </c>
      <c r="K34" s="77">
        <f t="shared" si="5"/>
        <v>9.92E-3</v>
      </c>
      <c r="L34" s="77">
        <f t="shared" si="5"/>
        <v>4.0799999999999996E-2</v>
      </c>
      <c r="M34" s="77">
        <f t="shared" si="5"/>
        <v>9.4400000000000012E-2</v>
      </c>
      <c r="N34" s="77">
        <f t="shared" si="5"/>
        <v>872</v>
      </c>
      <c r="O34" s="77">
        <f t="shared" si="5"/>
        <v>38.32</v>
      </c>
      <c r="P34" s="77">
        <f t="shared" si="5"/>
        <v>0</v>
      </c>
      <c r="Q34" s="77">
        <f t="shared" si="10"/>
        <v>140.6</v>
      </c>
      <c r="R34" s="77">
        <f t="shared" si="11"/>
        <v>0</v>
      </c>
      <c r="S34" s="77">
        <f t="shared" si="11"/>
        <v>7.4400000000000008E-2</v>
      </c>
      <c r="T34" s="77">
        <f t="shared" si="11"/>
        <v>0</v>
      </c>
      <c r="U34" s="77">
        <f t="shared" si="11"/>
        <v>0</v>
      </c>
      <c r="AB34" s="59"/>
      <c r="AC34" s="59"/>
      <c r="AD34" s="59"/>
      <c r="AE34" s="59"/>
      <c r="AF34" s="59"/>
      <c r="AG34" s="59"/>
      <c r="AH34" s="59"/>
      <c r="AI34" s="59"/>
    </row>
    <row r="35" spans="1:35" s="72" customFormat="1" ht="13" x14ac:dyDescent="0.35">
      <c r="A35" s="13" t="str">
        <f>G8</f>
        <v>D4</v>
      </c>
      <c r="B35" s="15">
        <v>250</v>
      </c>
      <c r="C35" s="77">
        <f t="shared" si="6"/>
        <v>90.399999999999991</v>
      </c>
      <c r="D35" s="77">
        <f t="shared" si="7"/>
        <v>11.656608</v>
      </c>
      <c r="E35" s="77">
        <f t="shared" si="8"/>
        <v>2.9305600000000003</v>
      </c>
      <c r="F35" s="77">
        <f t="shared" si="9"/>
        <v>22.150880000000001</v>
      </c>
      <c r="G35" s="77">
        <f t="shared" si="5"/>
        <v>0.18160000000000001</v>
      </c>
      <c r="H35" s="77">
        <f t="shared" si="5"/>
        <v>1.76</v>
      </c>
      <c r="I35" s="77">
        <f t="shared" si="5"/>
        <v>6.88E-2</v>
      </c>
      <c r="J35" s="77">
        <f t="shared" si="5"/>
        <v>4.0000000000000001E-3</v>
      </c>
      <c r="K35" s="77">
        <f t="shared" si="5"/>
        <v>9.92E-3</v>
      </c>
      <c r="L35" s="77">
        <f t="shared" si="5"/>
        <v>4.0799999999999996E-2</v>
      </c>
      <c r="M35" s="77">
        <f t="shared" si="5"/>
        <v>9.4400000000000012E-2</v>
      </c>
      <c r="N35" s="77">
        <f t="shared" si="5"/>
        <v>872</v>
      </c>
      <c r="O35" s="77">
        <f t="shared" si="5"/>
        <v>38.32</v>
      </c>
      <c r="P35" s="77">
        <f t="shared" si="5"/>
        <v>0</v>
      </c>
      <c r="Q35" s="77">
        <f t="shared" si="10"/>
        <v>140.6</v>
      </c>
      <c r="R35" s="77">
        <f t="shared" si="11"/>
        <v>0</v>
      </c>
      <c r="S35" s="77">
        <f t="shared" si="11"/>
        <v>7.4400000000000008E-2</v>
      </c>
      <c r="T35" s="77">
        <f t="shared" si="11"/>
        <v>0</v>
      </c>
      <c r="U35" s="77">
        <f t="shared" si="11"/>
        <v>0</v>
      </c>
      <c r="AB35" s="59"/>
      <c r="AC35" s="59"/>
      <c r="AD35" s="59"/>
      <c r="AE35" s="59"/>
      <c r="AF35" s="59"/>
      <c r="AG35" s="59"/>
      <c r="AH35" s="59"/>
      <c r="AI35" s="59"/>
    </row>
    <row r="36" spans="1:35" s="72" customFormat="1" ht="13" x14ac:dyDescent="0.35">
      <c r="A36" s="13" t="str">
        <f>H8</f>
        <v>D5</v>
      </c>
      <c r="B36" s="15">
        <v>250</v>
      </c>
      <c r="C36" s="77">
        <f t="shared" si="6"/>
        <v>90.399999999999991</v>
      </c>
      <c r="D36" s="77">
        <f t="shared" si="7"/>
        <v>11.656608</v>
      </c>
      <c r="E36" s="77">
        <f t="shared" si="8"/>
        <v>2.9305600000000003</v>
      </c>
      <c r="F36" s="77">
        <f t="shared" si="9"/>
        <v>22.150880000000001</v>
      </c>
      <c r="G36" s="77">
        <f t="shared" si="5"/>
        <v>0.18160000000000001</v>
      </c>
      <c r="H36" s="77">
        <f t="shared" si="5"/>
        <v>1.76</v>
      </c>
      <c r="I36" s="77">
        <f t="shared" si="5"/>
        <v>6.88E-2</v>
      </c>
      <c r="J36" s="77">
        <f t="shared" si="5"/>
        <v>4.0000000000000001E-3</v>
      </c>
      <c r="K36" s="77">
        <f t="shared" si="5"/>
        <v>9.92E-3</v>
      </c>
      <c r="L36" s="77">
        <f t="shared" si="5"/>
        <v>4.0799999999999996E-2</v>
      </c>
      <c r="M36" s="77">
        <f t="shared" si="5"/>
        <v>9.4400000000000012E-2</v>
      </c>
      <c r="N36" s="77">
        <f t="shared" si="5"/>
        <v>872</v>
      </c>
      <c r="O36" s="77">
        <f t="shared" si="5"/>
        <v>38.32</v>
      </c>
      <c r="P36" s="77">
        <f t="shared" si="5"/>
        <v>0</v>
      </c>
      <c r="Q36" s="77">
        <f t="shared" si="10"/>
        <v>140.6</v>
      </c>
      <c r="R36" s="77">
        <f t="shared" si="11"/>
        <v>0</v>
      </c>
      <c r="S36" s="77">
        <f t="shared" si="11"/>
        <v>7.4400000000000008E-2</v>
      </c>
      <c r="T36" s="77">
        <f t="shared" si="11"/>
        <v>0</v>
      </c>
      <c r="U36" s="77">
        <f t="shared" si="11"/>
        <v>0</v>
      </c>
      <c r="AB36" s="59"/>
      <c r="AC36" s="59"/>
      <c r="AD36" s="59"/>
      <c r="AE36" s="59"/>
      <c r="AF36" s="59"/>
      <c r="AG36" s="59"/>
      <c r="AH36" s="59"/>
      <c r="AI36" s="59"/>
    </row>
    <row r="37" spans="1:35" s="72" customFormat="1" ht="13" x14ac:dyDescent="0.35">
      <c r="A37" s="13" t="str">
        <f>I8</f>
        <v>E1</v>
      </c>
      <c r="B37" s="15">
        <v>250</v>
      </c>
      <c r="C37" s="77">
        <f t="shared" si="6"/>
        <v>90.399999999999991</v>
      </c>
      <c r="D37" s="77">
        <f t="shared" si="7"/>
        <v>11.656608</v>
      </c>
      <c r="E37" s="77">
        <f t="shared" si="8"/>
        <v>2.9305600000000003</v>
      </c>
      <c r="F37" s="77">
        <f t="shared" si="9"/>
        <v>22.150880000000001</v>
      </c>
      <c r="G37" s="77">
        <f t="shared" si="5"/>
        <v>0.18160000000000001</v>
      </c>
      <c r="H37" s="77">
        <f t="shared" si="5"/>
        <v>1.76</v>
      </c>
      <c r="I37" s="77">
        <f t="shared" si="5"/>
        <v>6.88E-2</v>
      </c>
      <c r="J37" s="77">
        <f t="shared" si="5"/>
        <v>4.0000000000000001E-3</v>
      </c>
      <c r="K37" s="77">
        <f t="shared" si="5"/>
        <v>9.92E-3</v>
      </c>
      <c r="L37" s="77">
        <f t="shared" si="5"/>
        <v>4.0799999999999996E-2</v>
      </c>
      <c r="M37" s="77">
        <f t="shared" si="5"/>
        <v>9.4400000000000012E-2</v>
      </c>
      <c r="N37" s="77">
        <f t="shared" si="5"/>
        <v>872</v>
      </c>
      <c r="O37" s="77">
        <f t="shared" si="5"/>
        <v>38.32</v>
      </c>
      <c r="P37" s="77">
        <f t="shared" si="5"/>
        <v>0</v>
      </c>
      <c r="Q37" s="77">
        <f t="shared" si="10"/>
        <v>140.6</v>
      </c>
      <c r="R37" s="77">
        <f t="shared" si="11"/>
        <v>0</v>
      </c>
      <c r="S37" s="77">
        <f t="shared" si="11"/>
        <v>7.4400000000000008E-2</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v>
      </c>
      <c r="C57" s="8" t="str">
        <f t="shared" ref="C57:U57" si="13">D8</f>
        <v>D1</v>
      </c>
      <c r="D57" s="8" t="str">
        <f t="shared" si="13"/>
        <v>D2</v>
      </c>
      <c r="E57" s="8" t="str">
        <f t="shared" si="13"/>
        <v xml:space="preserve">D3 </v>
      </c>
      <c r="F57" s="8" t="str">
        <f t="shared" si="13"/>
        <v>D4</v>
      </c>
      <c r="G57" s="8" t="str">
        <f t="shared" si="13"/>
        <v>D5</v>
      </c>
      <c r="H57" s="8" t="str">
        <f t="shared" si="13"/>
        <v>E1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5.6</v>
      </c>
      <c r="C60" s="76">
        <f t="shared" ref="C60:U60" si="14">D10</f>
        <v>6.4</v>
      </c>
      <c r="D60" s="76">
        <f t="shared" si="14"/>
        <v>6.4</v>
      </c>
      <c r="E60" s="76">
        <f t="shared" si="14"/>
        <v>7</v>
      </c>
      <c r="F60" s="76">
        <f t="shared" si="14"/>
        <v>7</v>
      </c>
      <c r="G60" s="76">
        <f t="shared" si="14"/>
        <v>7.1</v>
      </c>
      <c r="H60" s="76">
        <f t="shared" si="14"/>
        <v>6.8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-1.2000000000000011</v>
      </c>
      <c r="D64" s="77">
        <f t="shared" si="17"/>
        <v>-1.2000000000000011</v>
      </c>
      <c r="E64" s="77">
        <f t="shared" si="17"/>
        <v>-4.7999999999999989</v>
      </c>
      <c r="F64" s="77">
        <f t="shared" si="17"/>
        <v>-4.7999999999999989</v>
      </c>
      <c r="G64" s="77">
        <f t="shared" si="17"/>
        <v>-5.3999999999999968</v>
      </c>
      <c r="H64" s="77">
        <f t="shared" si="17"/>
        <v>-3.5999999999999979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1.2000000000000011</v>
      </c>
      <c r="D65" s="77">
        <f t="shared" si="18"/>
        <v>1.2000000000000011</v>
      </c>
      <c r="E65" s="77">
        <f t="shared" si="18"/>
        <v>4.7999999999999989</v>
      </c>
      <c r="F65" s="77">
        <f t="shared" si="18"/>
        <v>4.7999999999999989</v>
      </c>
      <c r="G65" s="77">
        <f t="shared" si="18"/>
        <v>5.3999999999999968</v>
      </c>
      <c r="H65" s="77">
        <f t="shared" si="18"/>
        <v>3.5999999999999979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zoomScale="90" zoomScaleNormal="90" workbookViewId="0">
      <selection activeCell="S28" sqref="S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PAN-024739</v>
      </c>
      <c r="D1" s="141"/>
      <c r="E1" s="93" t="s">
        <v>45</v>
      </c>
      <c r="F1" s="39">
        <f>'Field data and Waste 1'!F1</f>
        <v>22.77</v>
      </c>
      <c r="G1" s="120" t="s">
        <v>43</v>
      </c>
      <c r="H1" s="121"/>
      <c r="I1" s="118">
        <v>5.9</v>
      </c>
      <c r="J1" s="119" t="s">
        <v>153</v>
      </c>
      <c r="K1" s="119"/>
      <c r="L1" s="97">
        <v>11.4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GP3792SK</v>
      </c>
      <c r="D2" s="143"/>
      <c r="E2" s="93" t="s">
        <v>109</v>
      </c>
      <c r="F2" s="96" t="s">
        <v>173</v>
      </c>
      <c r="G2" s="138" t="s">
        <v>110</v>
      </c>
      <c r="H2" s="139"/>
      <c r="I2" s="118"/>
      <c r="J2" s="119" t="s">
        <v>158</v>
      </c>
      <c r="K2" s="119"/>
      <c r="L2" s="97">
        <v>0.77800000000000002</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limited</v>
      </c>
      <c r="D3" s="143"/>
      <c r="E3" s="93" t="s">
        <v>108</v>
      </c>
      <c r="F3" s="31" t="s">
        <v>78</v>
      </c>
      <c r="G3" s="119" t="s">
        <v>159</v>
      </c>
      <c r="H3" s="119"/>
      <c r="I3" s="118"/>
      <c r="J3" s="120" t="s">
        <v>154</v>
      </c>
      <c r="K3" s="121"/>
      <c r="L3" s="97">
        <f>(L1/(L2*10000))*100</f>
        <v>0.14652956298200515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Marian Bach Farm, Dyserth, LL18 6HU</v>
      </c>
      <c r="D4" s="141"/>
      <c r="E4" s="94" t="s">
        <v>1</v>
      </c>
      <c r="F4" s="96" t="s">
        <v>183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C</v>
      </c>
      <c r="D8" s="60" t="str">
        <f>'Field data and Waste 1'!D8</f>
        <v>D1</v>
      </c>
      <c r="E8" s="60" t="str">
        <f>'Field data and Waste 1'!E8</f>
        <v>D2</v>
      </c>
      <c r="F8" s="60" t="str">
        <f>'Field data and Waste 1'!F8</f>
        <v xml:space="preserve">D3 </v>
      </c>
      <c r="G8" s="60" t="str">
        <f>'Field data and Waste 1'!G8</f>
        <v>D4</v>
      </c>
      <c r="H8" s="60" t="str">
        <f>'Field data and Waste 1'!H8</f>
        <v>D5</v>
      </c>
      <c r="I8" s="60" t="str">
        <f>'Field data and Waste 1'!I8</f>
        <v>E1</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5.6</v>
      </c>
      <c r="D10" s="60">
        <f>'Field data and Waste 1'!D10</f>
        <v>6.4</v>
      </c>
      <c r="E10" s="60">
        <f>'Field data and Waste 1'!E10</f>
        <v>6.4</v>
      </c>
      <c r="F10" s="60">
        <f>'Field data and Waste 1'!F10</f>
        <v>7</v>
      </c>
      <c r="G10" s="60">
        <f>'Field data and Waste 1'!G10</f>
        <v>7</v>
      </c>
      <c r="H10" s="60">
        <f>'Field data and Waste 1'!H10</f>
        <v>7.1</v>
      </c>
      <c r="I10" s="60">
        <f>'Field data and Waste 1'!I10</f>
        <v>6.8</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4</v>
      </c>
      <c r="D11" s="60">
        <f>'Field data and Waste 1'!D11</f>
        <v>1</v>
      </c>
      <c r="E11" s="60">
        <f>'Field data and Waste 1'!E11</f>
        <v>1</v>
      </c>
      <c r="F11" s="60">
        <f>'Field data and Waste 1'!F11</f>
        <v>1</v>
      </c>
      <c r="G11" s="60">
        <f>'Field data and Waste 1'!G11</f>
        <v>2</v>
      </c>
      <c r="H11" s="60">
        <f>'Field data and Waste 1'!H11</f>
        <v>1</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3</v>
      </c>
      <c r="D12" s="60">
        <f>'Field data and Waste 1'!D12</f>
        <v>1</v>
      </c>
      <c r="E12" s="60">
        <f>'Field data and Waste 1'!E12</f>
        <v>1</v>
      </c>
      <c r="F12" s="60">
        <f>'Field data and Waste 1'!F12</f>
        <v>4</v>
      </c>
      <c r="G12" s="60">
        <f>'Field data and Waste 1'!G12</f>
        <v>2</v>
      </c>
      <c r="H12" s="60">
        <f>'Field data and Waste 1'!H12</f>
        <v>1</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6</v>
      </c>
      <c r="G13" s="60">
        <f>'Field data and Waste 1'!G13</f>
        <v>5</v>
      </c>
      <c r="H13" s="60">
        <f>'Field data and Waste 1'!H13</f>
        <v>5</v>
      </c>
      <c r="I13" s="60">
        <f>'Field data and Waste 1'!I13</f>
        <v>2</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48</v>
      </c>
      <c r="D15" s="60">
        <f>'Field data and Waste 1'!D15</f>
        <v>48</v>
      </c>
      <c r="E15" s="60">
        <f>'Field data and Waste 1'!E15</f>
        <v>48</v>
      </c>
      <c r="F15" s="60">
        <f>'Field data and Waste 1'!F15</f>
        <v>48</v>
      </c>
      <c r="G15" s="60">
        <f>'Field data and Waste 1'!G15</f>
        <v>48</v>
      </c>
      <c r="H15" s="60">
        <f>'Field data and Waste 1'!H15</f>
        <v>48</v>
      </c>
      <c r="I15" s="60">
        <f>'Field data and Waste 1'!I15</f>
        <v>48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81.599999999999994</v>
      </c>
      <c r="D17" s="28">
        <f t="shared" ref="D17:V17" si="0">(VLOOKUP(D$14,$AI2:$AK26,2,FALSE))*D$15</f>
        <v>81.599999999999994</v>
      </c>
      <c r="E17" s="28">
        <f t="shared" si="0"/>
        <v>81.599999999999994</v>
      </c>
      <c r="F17" s="28">
        <f t="shared" si="0"/>
        <v>81.599999999999994</v>
      </c>
      <c r="G17" s="28">
        <f t="shared" si="0"/>
        <v>81.599999999999994</v>
      </c>
      <c r="H17" s="28">
        <f t="shared" si="0"/>
        <v>81.599999999999994</v>
      </c>
      <c r="I17" s="28">
        <f t="shared" si="0"/>
        <v>81.599999999999994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14.708219999999999</v>
      </c>
      <c r="D18" s="16">
        <f>$D32</f>
        <v>14.708219999999999</v>
      </c>
      <c r="E18" s="16">
        <f>$D33</f>
        <v>14.708219999999999</v>
      </c>
      <c r="F18" s="16">
        <f>$D34</f>
        <v>14.708219999999999</v>
      </c>
      <c r="G18" s="16">
        <f>$D35</f>
        <v>14.708219999999999</v>
      </c>
      <c r="H18" s="16">
        <f>$D36</f>
        <v>14.708219999999999</v>
      </c>
      <c r="I18" s="16">
        <f>$D37</f>
        <v>14.708219999999999</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-66.891779999999997</v>
      </c>
      <c r="D19" s="16">
        <f t="shared" ref="D19:V19" si="1">D18-D17</f>
        <v>-66.891779999999997</v>
      </c>
      <c r="E19" s="16">
        <f t="shared" si="1"/>
        <v>-66.891779999999997</v>
      </c>
      <c r="F19" s="16">
        <f t="shared" si="1"/>
        <v>-66.891779999999997</v>
      </c>
      <c r="G19" s="16">
        <f t="shared" si="1"/>
        <v>-66.891779999999997</v>
      </c>
      <c r="H19" s="16">
        <f t="shared" si="1"/>
        <v>-66.891779999999997</v>
      </c>
      <c r="I19" s="16">
        <f t="shared" si="1"/>
        <v>-66.891779999999997</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288</v>
      </c>
      <c r="D21" s="28">
        <f t="shared" ref="D21:V21" si="2">(VLOOKUP(D$14,$AI2:$AK26,3,FALSE))*D$15</f>
        <v>288</v>
      </c>
      <c r="E21" s="28">
        <f t="shared" si="2"/>
        <v>288</v>
      </c>
      <c r="F21" s="28">
        <f t="shared" si="2"/>
        <v>288</v>
      </c>
      <c r="G21" s="28">
        <f t="shared" si="2"/>
        <v>288</v>
      </c>
      <c r="H21" s="28">
        <f t="shared" si="2"/>
        <v>288</v>
      </c>
      <c r="I21" s="28">
        <f t="shared" si="2"/>
        <v>288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2.4853125</v>
      </c>
      <c r="D22" s="16">
        <f>$E32</f>
        <v>2.4853125</v>
      </c>
      <c r="E22" s="16">
        <f>$E33</f>
        <v>2.4853125</v>
      </c>
      <c r="F22" s="16">
        <f>$E34</f>
        <v>2.4853125</v>
      </c>
      <c r="G22" s="16">
        <f>$E35</f>
        <v>2.4853125</v>
      </c>
      <c r="H22" s="16">
        <f>$E36</f>
        <v>2.4853125</v>
      </c>
      <c r="I22" s="16">
        <f>$E37</f>
        <v>2.4853125</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-285.51468749999998</v>
      </c>
      <c r="D23" s="16">
        <f t="shared" ref="D23:V23" si="3">D22-D21</f>
        <v>-285.51468749999998</v>
      </c>
      <c r="E23" s="16">
        <f t="shared" si="3"/>
        <v>-285.51468749999998</v>
      </c>
      <c r="F23" s="16">
        <f t="shared" si="3"/>
        <v>-285.51468749999998</v>
      </c>
      <c r="G23" s="16">
        <f t="shared" si="3"/>
        <v>-285.51468749999998</v>
      </c>
      <c r="H23" s="16">
        <f t="shared" si="3"/>
        <v>-285.51468749999998</v>
      </c>
      <c r="I23" s="16">
        <f t="shared" si="3"/>
        <v>-285.51468749999998</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3</v>
      </c>
      <c r="C28" s="15">
        <v>0.77800000000000002</v>
      </c>
      <c r="D28" s="15">
        <v>8.5599999999999996E-2</v>
      </c>
      <c r="E28" s="15">
        <v>2.75E-2</v>
      </c>
      <c r="F28" s="15">
        <v>653</v>
      </c>
      <c r="G28" s="15">
        <v>18.399999999999999</v>
      </c>
      <c r="H28" s="15">
        <v>106</v>
      </c>
      <c r="I28" s="15">
        <v>6.2</v>
      </c>
      <c r="J28" s="15">
        <v>0.11</v>
      </c>
      <c r="K28" s="23">
        <v>1.26</v>
      </c>
      <c r="L28" s="15">
        <v>11.9</v>
      </c>
      <c r="M28" s="15">
        <v>10.1</v>
      </c>
      <c r="N28" s="15">
        <v>2210</v>
      </c>
      <c r="O28" s="15">
        <v>379000</v>
      </c>
      <c r="P28" s="15"/>
      <c r="Q28" s="15">
        <v>4430</v>
      </c>
      <c r="R28" s="15"/>
      <c r="S28" s="15">
        <v>11.4</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v>
      </c>
      <c r="B31" s="15">
        <v>250</v>
      </c>
      <c r="C31" s="77">
        <f>IF(C$27="%w/w SAR",((C$28*10)*$B31),IF(C$27="%w/w DM",(((C$28*10)*($B$28/100))*$B31),IF(C$27="kg/t SAR",(C$28*$B31),IF(C$27="kg/t DM",((C$28*($B$28/100))*$B31),IF(C$27="mg/kg SAR",((C$28*0.001)*$B31),IF(C$27="mg/kg DM",(((C$28*0.001)*($B$28/100))*$B31),0))))))</f>
        <v>58.35</v>
      </c>
      <c r="D31" s="77">
        <f>(IF(D$27="%w/w SAR",((D$28*10)*$B31),IF(D$27="%w/w DM",(((D$28*10)*($B$28/100))*$B31),IF(D$27="kg/t SAR",(D$28*$B31),IF(D$27="kg/t DM",((D$28*($B$28/100))*$B31),IF(D$27="mg/kg SAR",((D$28*0.001)*$B31),IF(D$27="mg/kg DM",(((D$28*0.001)*($B$28/100))*$B31),"0")))))))*2.291</f>
        <v>14.708219999999999</v>
      </c>
      <c r="E31" s="77">
        <f>(IF(E$27="%w/w SAR",((E$28*10)*$B31),IF(E$27="%w/w DM",(((E$28*10)*($B$28/100))*$B31),IF(E$27="kg/t SAR",(E$28*$B31),IF(E$27="kg/t DM",((E$28*($B$28/100))*$B31),IF(E$27="mg/kg SAR",((E$28*0.001)*$B31),IF(E$27="mg/kg DM",(((E$28*0.001)*($B$28/100))*$B31),"0")))))))*1.205</f>
        <v>2.4853125</v>
      </c>
      <c r="F31" s="77">
        <f>(IF(F$27="%w/w SAR",((F$28*10)*$B31),IF(F$27="%w/w DM",(((F$28*10)*($B$28/100))*$B31),IF(F$27="kg/t SAR",(F$28*$B31),IF(F$27="kg/t DM",((F$28*($B$28/100))*$B31),IF(F$27="mg/kg SAR",((F$28*0.001)*$B31),IF(F$27="mg/kg DM",(((F$28*0.001)*($B$28/100))*$B31),"0")))))))*1.658</f>
        <v>8.1200549999999989</v>
      </c>
      <c r="G31" s="77">
        <f t="shared" ref="G31:P46" si="5">IF(G$27="%w/w SAR",((G$28*10)*$B31),IF(G$27="%w/w DM",(((G$28*10)*($B$28/100))*$B31),IF(G$27="kg/t SAR",(G$28*$B31),IF(G$27="kg/t DM",((G$28*($B$28/100))*$B31),IF(G$27="mg/kg SAR",((G$28*0.001)*$B31),IF(G$27="mg/kg DM",(((G$28*0.001)*($B$28/100))*$B31),0))))))</f>
        <v>0.13799999999999998</v>
      </c>
      <c r="H31" s="77">
        <f t="shared" si="5"/>
        <v>0.79499999999999993</v>
      </c>
      <c r="I31" s="77">
        <f t="shared" si="5"/>
        <v>4.6500000000000007E-2</v>
      </c>
      <c r="J31" s="77">
        <f t="shared" si="5"/>
        <v>8.25E-4</v>
      </c>
      <c r="K31" s="77">
        <f t="shared" si="5"/>
        <v>9.4500000000000001E-3</v>
      </c>
      <c r="L31" s="77">
        <f t="shared" si="5"/>
        <v>8.9249999999999996E-2</v>
      </c>
      <c r="M31" s="77">
        <f t="shared" si="5"/>
        <v>7.5749999999999998E-2</v>
      </c>
      <c r="N31" s="77">
        <f t="shared" si="5"/>
        <v>16.574999999999999</v>
      </c>
      <c r="O31" s="77">
        <f t="shared" si="5"/>
        <v>2842.5</v>
      </c>
      <c r="P31" s="77">
        <f t="shared" si="5"/>
        <v>0</v>
      </c>
      <c r="Q31" s="77">
        <f>(IF(Q$27="%w/w SAR",((Q$28*10)*$B31),IF(Q$27="%w/w DM",(((Q$28*10)*($B$28/100))*$B31),IF(Q$27="kg/t SAR",(Q$28*$B31),IF(Q$27="kg/t DM",((Q$28*($B$28/100))*$B31),IF(Q$27="mg/kg SAR",((Q$28*0.001)*$B31),IF(Q$27="mg/kg DM",(((Q$28*0.001)*($B$28/100))*$B31),0)))))))*2.5</f>
        <v>83.062499999999986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8.5500000000000007E-2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D1</v>
      </c>
      <c r="B32" s="15">
        <v>250</v>
      </c>
      <c r="C32" s="77">
        <f t="shared" ref="C32:C50" si="6">IF(C$27="%w/w SAR",((C$28*10)*$B32),IF(C$27="%w/w DM",(((C$28*10)*($B$28/100))*$B32),IF(C$27="kg/t SAR",(C$28*$B32),IF(C$27="kg/t DM",((C$28*($B$28/100))*$B32),IF(C$27="mg/kg SAR",((C$28*0.001)*$B32),IF(C$27="mg/kg DM",(((C$28*0.001)*($B$28/100))*$B32),0))))))</f>
        <v>58.35</v>
      </c>
      <c r="D32" s="77">
        <f t="shared" ref="D32:D50" si="7">(IF(D$27="%w/w SAR",((D$28*10)*$B32),IF(D$27="%w/w DM",(((D$28*10)*($B$28/100))*$B32),IF(D$27="kg/t SAR",(D$28*$B32),IF(D$27="kg/t DM",((D$28*($B$28/100))*$B32),IF(D$27="mg/kg SAR",((D$28*0.001)*$B32),IF(D$27="mg/kg DM",(((D$28*0.001)*($B$28/100))*$B32),"0")))))))*2.291</f>
        <v>14.708219999999999</v>
      </c>
      <c r="E32" s="77">
        <f t="shared" ref="E32:E50" si="8">(IF(E$27="%w/w SAR",((E$28*10)*$B32),IF(E$27="%w/w DM",(((E$28*10)*($B$28/100))*$B32),IF(E$27="kg/t SAR",(E$28*$B32),IF(E$27="kg/t DM",((E$28*($B$28/100))*$B32),IF(E$27="mg/kg SAR",((E$28*0.001)*$B32),IF(E$27="mg/kg DM",(((E$28*0.001)*($B$28/100))*$B32),"0")))))))*1.205</f>
        <v>2.4853125</v>
      </c>
      <c r="F32" s="77">
        <f t="shared" ref="F32:F50" si="9">(IF(F$27="%w/w SAR",((F$28*10)*$B32),IF(F$27="%w/w DM",(((F$28*10)*($B$28/100))*$B32),IF(F$27="kg/t SAR",(F$28*$B32),IF(F$27="kg/t DM",((F$28*($B$28/100))*$B32),IF(F$27="mg/kg SAR",((F$28*0.001)*$B32),IF(F$27="mg/kg DM",(((F$28*0.001)*($B$28/100))*$B32),"0")))))))*1.658</f>
        <v>8.1200549999999989</v>
      </c>
      <c r="G32" s="77">
        <f t="shared" si="5"/>
        <v>0.13799999999999998</v>
      </c>
      <c r="H32" s="77">
        <f t="shared" si="5"/>
        <v>0.79499999999999993</v>
      </c>
      <c r="I32" s="77">
        <f t="shared" si="5"/>
        <v>4.6500000000000007E-2</v>
      </c>
      <c r="J32" s="77">
        <f t="shared" si="5"/>
        <v>8.25E-4</v>
      </c>
      <c r="K32" s="77">
        <f t="shared" si="5"/>
        <v>9.4500000000000001E-3</v>
      </c>
      <c r="L32" s="77">
        <f t="shared" si="5"/>
        <v>8.9249999999999996E-2</v>
      </c>
      <c r="M32" s="77">
        <f t="shared" si="5"/>
        <v>7.5749999999999998E-2</v>
      </c>
      <c r="N32" s="77">
        <f t="shared" si="5"/>
        <v>16.574999999999999</v>
      </c>
      <c r="O32" s="77">
        <f t="shared" si="5"/>
        <v>2842.5</v>
      </c>
      <c r="P32" s="77">
        <f t="shared" si="5"/>
        <v>0</v>
      </c>
      <c r="Q32" s="77">
        <f t="shared" ref="Q32:Q50" si="10">(IF(Q$27="%w/w SAR",((Q$28*10)*$B32),IF(Q$27="%w/w DM",(((Q$28*10)*($B$28/100))*$B32),IF(Q$27="kg/t SAR",(Q$28*$B32),IF(Q$27="kg/t DM",((Q$28*($B$28/100))*$B32),IF(Q$27="mg/kg SAR",((Q$28*0.001)*$B32),IF(Q$27="mg/kg DM",(((Q$28*0.001)*($B$28/100))*$B32),0)))))))*2.5</f>
        <v>83.062499999999986</v>
      </c>
      <c r="R32" s="77">
        <f t="shared" ref="R32:U50" si="11">IF(R$27="%w/w SAR",((R$28*10)*$B32),IF(R$27="%w/w DM",(((R$28*10)*($B$28/100))*$B32),IF(R$27="kg/t SAR",(R$28*$B32),IF(R$27="kg/t DM",((R$28*($B$28/100))*$B32),IF(R$27="mg/kg SAR",((R$28*0.001)*$B32),IF(R$27="mg/kg DM",(((R$28*0.001)*($B$28/100))*$B32),0))))))</f>
        <v>0</v>
      </c>
      <c r="S32" s="77">
        <f t="shared" si="11"/>
        <v>8.5500000000000007E-2</v>
      </c>
      <c r="T32" s="77">
        <f t="shared" si="11"/>
        <v>0</v>
      </c>
      <c r="U32" s="77">
        <f t="shared" si="11"/>
        <v>0</v>
      </c>
      <c r="AB32" s="59"/>
      <c r="AC32" s="59"/>
      <c r="AD32" s="59"/>
      <c r="AE32" s="59"/>
      <c r="AF32" s="59"/>
      <c r="AG32" s="59"/>
      <c r="AH32" s="59"/>
      <c r="AI32" s="59"/>
    </row>
    <row r="33" spans="1:35" s="72" customFormat="1" ht="13" x14ac:dyDescent="0.35">
      <c r="A33" s="13" t="str">
        <f>E8</f>
        <v>D2</v>
      </c>
      <c r="B33" s="15">
        <v>250</v>
      </c>
      <c r="C33" s="77">
        <f t="shared" si="6"/>
        <v>58.35</v>
      </c>
      <c r="D33" s="77">
        <f t="shared" si="7"/>
        <v>14.708219999999999</v>
      </c>
      <c r="E33" s="77">
        <f t="shared" si="8"/>
        <v>2.4853125</v>
      </c>
      <c r="F33" s="77">
        <f t="shared" si="9"/>
        <v>8.1200549999999989</v>
      </c>
      <c r="G33" s="77">
        <f t="shared" si="5"/>
        <v>0.13799999999999998</v>
      </c>
      <c r="H33" s="77">
        <f t="shared" si="5"/>
        <v>0.79499999999999993</v>
      </c>
      <c r="I33" s="77">
        <f t="shared" si="5"/>
        <v>4.6500000000000007E-2</v>
      </c>
      <c r="J33" s="77">
        <f t="shared" si="5"/>
        <v>8.25E-4</v>
      </c>
      <c r="K33" s="77">
        <f t="shared" si="5"/>
        <v>9.4500000000000001E-3</v>
      </c>
      <c r="L33" s="77">
        <f t="shared" si="5"/>
        <v>8.9249999999999996E-2</v>
      </c>
      <c r="M33" s="77">
        <f t="shared" si="5"/>
        <v>7.5749999999999998E-2</v>
      </c>
      <c r="N33" s="77">
        <f t="shared" si="5"/>
        <v>16.574999999999999</v>
      </c>
      <c r="O33" s="77">
        <f t="shared" si="5"/>
        <v>2842.5</v>
      </c>
      <c r="P33" s="77">
        <f t="shared" si="5"/>
        <v>0</v>
      </c>
      <c r="Q33" s="77">
        <f t="shared" si="10"/>
        <v>83.062499999999986</v>
      </c>
      <c r="R33" s="77">
        <f t="shared" si="11"/>
        <v>0</v>
      </c>
      <c r="S33" s="77">
        <f t="shared" si="11"/>
        <v>8.5500000000000007E-2</v>
      </c>
      <c r="T33" s="77">
        <f t="shared" si="11"/>
        <v>0</v>
      </c>
      <c r="U33" s="77">
        <f t="shared" si="11"/>
        <v>0</v>
      </c>
      <c r="AB33" s="59"/>
      <c r="AC33" s="59"/>
      <c r="AD33" s="59"/>
      <c r="AE33" s="59"/>
      <c r="AF33" s="59"/>
      <c r="AG33" s="59"/>
      <c r="AH33" s="59"/>
      <c r="AI33" s="59"/>
    </row>
    <row r="34" spans="1:35" s="72" customFormat="1" ht="13" x14ac:dyDescent="0.35">
      <c r="A34" s="13" t="str">
        <f>F8</f>
        <v xml:space="preserve">D3 </v>
      </c>
      <c r="B34" s="15">
        <v>250</v>
      </c>
      <c r="C34" s="77">
        <f t="shared" si="6"/>
        <v>58.35</v>
      </c>
      <c r="D34" s="77">
        <f t="shared" si="7"/>
        <v>14.708219999999999</v>
      </c>
      <c r="E34" s="77">
        <f t="shared" si="8"/>
        <v>2.4853125</v>
      </c>
      <c r="F34" s="77">
        <f t="shared" si="9"/>
        <v>8.1200549999999989</v>
      </c>
      <c r="G34" s="77">
        <f t="shared" si="5"/>
        <v>0.13799999999999998</v>
      </c>
      <c r="H34" s="77">
        <f t="shared" si="5"/>
        <v>0.79499999999999993</v>
      </c>
      <c r="I34" s="77">
        <f t="shared" si="5"/>
        <v>4.6500000000000007E-2</v>
      </c>
      <c r="J34" s="77">
        <f t="shared" si="5"/>
        <v>8.25E-4</v>
      </c>
      <c r="K34" s="77">
        <f t="shared" si="5"/>
        <v>9.4500000000000001E-3</v>
      </c>
      <c r="L34" s="77">
        <f t="shared" si="5"/>
        <v>8.9249999999999996E-2</v>
      </c>
      <c r="M34" s="77">
        <f t="shared" si="5"/>
        <v>7.5749999999999998E-2</v>
      </c>
      <c r="N34" s="77">
        <f t="shared" si="5"/>
        <v>16.574999999999999</v>
      </c>
      <c r="O34" s="77">
        <f t="shared" si="5"/>
        <v>2842.5</v>
      </c>
      <c r="P34" s="77">
        <f t="shared" si="5"/>
        <v>0</v>
      </c>
      <c r="Q34" s="77">
        <f t="shared" si="10"/>
        <v>83.062499999999986</v>
      </c>
      <c r="R34" s="77">
        <f t="shared" si="11"/>
        <v>0</v>
      </c>
      <c r="S34" s="77">
        <f t="shared" si="11"/>
        <v>8.5500000000000007E-2</v>
      </c>
      <c r="T34" s="77">
        <f t="shared" si="11"/>
        <v>0</v>
      </c>
      <c r="U34" s="77">
        <f t="shared" si="11"/>
        <v>0</v>
      </c>
      <c r="AB34" s="59"/>
      <c r="AC34" s="59"/>
      <c r="AD34" s="59"/>
      <c r="AE34" s="59"/>
      <c r="AF34" s="59"/>
      <c r="AG34" s="59"/>
      <c r="AH34" s="59"/>
      <c r="AI34" s="59"/>
    </row>
    <row r="35" spans="1:35" s="72" customFormat="1" ht="13" x14ac:dyDescent="0.35">
      <c r="A35" s="13" t="str">
        <f>G8</f>
        <v>D4</v>
      </c>
      <c r="B35" s="15">
        <v>250</v>
      </c>
      <c r="C35" s="77">
        <f t="shared" si="6"/>
        <v>58.35</v>
      </c>
      <c r="D35" s="77">
        <f t="shared" si="7"/>
        <v>14.708219999999999</v>
      </c>
      <c r="E35" s="77">
        <f t="shared" si="8"/>
        <v>2.4853125</v>
      </c>
      <c r="F35" s="77">
        <f t="shared" si="9"/>
        <v>8.1200549999999989</v>
      </c>
      <c r="G35" s="77">
        <f t="shared" si="5"/>
        <v>0.13799999999999998</v>
      </c>
      <c r="H35" s="77">
        <f t="shared" si="5"/>
        <v>0.79499999999999993</v>
      </c>
      <c r="I35" s="77">
        <f t="shared" si="5"/>
        <v>4.6500000000000007E-2</v>
      </c>
      <c r="J35" s="77">
        <f t="shared" si="5"/>
        <v>8.25E-4</v>
      </c>
      <c r="K35" s="77">
        <f t="shared" si="5"/>
        <v>9.4500000000000001E-3</v>
      </c>
      <c r="L35" s="77">
        <f t="shared" si="5"/>
        <v>8.9249999999999996E-2</v>
      </c>
      <c r="M35" s="77">
        <f t="shared" si="5"/>
        <v>7.5749999999999998E-2</v>
      </c>
      <c r="N35" s="77">
        <f t="shared" si="5"/>
        <v>16.574999999999999</v>
      </c>
      <c r="O35" s="77">
        <f t="shared" si="5"/>
        <v>2842.5</v>
      </c>
      <c r="P35" s="77">
        <f t="shared" si="5"/>
        <v>0</v>
      </c>
      <c r="Q35" s="77">
        <f t="shared" si="10"/>
        <v>83.062499999999986</v>
      </c>
      <c r="R35" s="77">
        <f t="shared" si="11"/>
        <v>0</v>
      </c>
      <c r="S35" s="77">
        <f t="shared" si="11"/>
        <v>8.5500000000000007E-2</v>
      </c>
      <c r="T35" s="77">
        <f t="shared" si="11"/>
        <v>0</v>
      </c>
      <c r="U35" s="77">
        <f t="shared" si="11"/>
        <v>0</v>
      </c>
      <c r="AB35" s="59"/>
      <c r="AC35" s="59"/>
      <c r="AD35" s="59"/>
      <c r="AE35" s="59"/>
      <c r="AF35" s="59"/>
      <c r="AG35" s="59"/>
      <c r="AH35" s="59"/>
      <c r="AI35" s="59"/>
    </row>
    <row r="36" spans="1:35" s="72" customFormat="1" ht="13" x14ac:dyDescent="0.35">
      <c r="A36" s="13" t="str">
        <f>H8</f>
        <v>D5</v>
      </c>
      <c r="B36" s="15">
        <v>250</v>
      </c>
      <c r="C36" s="77">
        <f t="shared" si="6"/>
        <v>58.35</v>
      </c>
      <c r="D36" s="77">
        <f t="shared" si="7"/>
        <v>14.708219999999999</v>
      </c>
      <c r="E36" s="77">
        <f t="shared" si="8"/>
        <v>2.4853125</v>
      </c>
      <c r="F36" s="77">
        <f t="shared" si="9"/>
        <v>8.1200549999999989</v>
      </c>
      <c r="G36" s="77">
        <f t="shared" si="5"/>
        <v>0.13799999999999998</v>
      </c>
      <c r="H36" s="77">
        <f t="shared" si="5"/>
        <v>0.79499999999999993</v>
      </c>
      <c r="I36" s="77">
        <f t="shared" si="5"/>
        <v>4.6500000000000007E-2</v>
      </c>
      <c r="J36" s="77">
        <f t="shared" si="5"/>
        <v>8.25E-4</v>
      </c>
      <c r="K36" s="77">
        <f t="shared" si="5"/>
        <v>9.4500000000000001E-3</v>
      </c>
      <c r="L36" s="77">
        <f t="shared" si="5"/>
        <v>8.9249999999999996E-2</v>
      </c>
      <c r="M36" s="77">
        <f t="shared" si="5"/>
        <v>7.5749999999999998E-2</v>
      </c>
      <c r="N36" s="77">
        <f t="shared" si="5"/>
        <v>16.574999999999999</v>
      </c>
      <c r="O36" s="77">
        <f t="shared" si="5"/>
        <v>2842.5</v>
      </c>
      <c r="P36" s="77">
        <f t="shared" si="5"/>
        <v>0</v>
      </c>
      <c r="Q36" s="77">
        <f t="shared" si="10"/>
        <v>83.062499999999986</v>
      </c>
      <c r="R36" s="77">
        <f t="shared" si="11"/>
        <v>0</v>
      </c>
      <c r="S36" s="77">
        <f t="shared" si="11"/>
        <v>8.5500000000000007E-2</v>
      </c>
      <c r="T36" s="77">
        <f t="shared" si="11"/>
        <v>0</v>
      </c>
      <c r="U36" s="77">
        <f t="shared" si="11"/>
        <v>0</v>
      </c>
      <c r="AB36" s="59"/>
      <c r="AC36" s="59"/>
      <c r="AD36" s="59"/>
      <c r="AE36" s="59"/>
      <c r="AF36" s="59"/>
      <c r="AG36" s="59"/>
      <c r="AH36" s="59"/>
      <c r="AI36" s="59"/>
    </row>
    <row r="37" spans="1:35" s="72" customFormat="1" ht="13" x14ac:dyDescent="0.35">
      <c r="A37" s="13" t="str">
        <f>I8</f>
        <v>E1</v>
      </c>
      <c r="B37" s="15">
        <v>250</v>
      </c>
      <c r="C37" s="77">
        <f t="shared" si="6"/>
        <v>58.35</v>
      </c>
      <c r="D37" s="77">
        <f t="shared" si="7"/>
        <v>14.708219999999999</v>
      </c>
      <c r="E37" s="77">
        <f t="shared" si="8"/>
        <v>2.4853125</v>
      </c>
      <c r="F37" s="77">
        <f t="shared" si="9"/>
        <v>8.1200549999999989</v>
      </c>
      <c r="G37" s="77">
        <f t="shared" si="5"/>
        <v>0.13799999999999998</v>
      </c>
      <c r="H37" s="77">
        <f t="shared" si="5"/>
        <v>0.79499999999999993</v>
      </c>
      <c r="I37" s="77">
        <f t="shared" si="5"/>
        <v>4.6500000000000007E-2</v>
      </c>
      <c r="J37" s="77">
        <f t="shared" si="5"/>
        <v>8.25E-4</v>
      </c>
      <c r="K37" s="77">
        <f t="shared" si="5"/>
        <v>9.4500000000000001E-3</v>
      </c>
      <c r="L37" s="77">
        <f t="shared" si="5"/>
        <v>8.9249999999999996E-2</v>
      </c>
      <c r="M37" s="77">
        <f t="shared" si="5"/>
        <v>7.5749999999999998E-2</v>
      </c>
      <c r="N37" s="77">
        <f t="shared" si="5"/>
        <v>16.574999999999999</v>
      </c>
      <c r="O37" s="77">
        <f t="shared" si="5"/>
        <v>2842.5</v>
      </c>
      <c r="P37" s="77">
        <f t="shared" si="5"/>
        <v>0</v>
      </c>
      <c r="Q37" s="77">
        <f t="shared" si="10"/>
        <v>83.062499999999986</v>
      </c>
      <c r="R37" s="77">
        <f t="shared" si="11"/>
        <v>0</v>
      </c>
      <c r="S37" s="77">
        <f t="shared" si="11"/>
        <v>8.5500000000000007E-2</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v>
      </c>
      <c r="C57" s="8" t="str">
        <f t="shared" ref="C57:U57" si="13">D8</f>
        <v>D1</v>
      </c>
      <c r="D57" s="8" t="str">
        <f t="shared" si="13"/>
        <v>D2</v>
      </c>
      <c r="E57" s="8" t="str">
        <f t="shared" si="13"/>
        <v xml:space="preserve">D3 </v>
      </c>
      <c r="F57" s="8" t="str">
        <f t="shared" si="13"/>
        <v>D4</v>
      </c>
      <c r="G57" s="8" t="str">
        <f t="shared" si="13"/>
        <v>D5</v>
      </c>
      <c r="H57" s="8" t="str">
        <f t="shared" si="13"/>
        <v>E1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5.6</v>
      </c>
      <c r="C60" s="76">
        <f t="shared" ref="C60:U60" si="14">D10</f>
        <v>6.4</v>
      </c>
      <c r="D60" s="76">
        <f t="shared" si="14"/>
        <v>6.4</v>
      </c>
      <c r="E60" s="76">
        <f t="shared" si="14"/>
        <v>7</v>
      </c>
      <c r="F60" s="76">
        <f t="shared" si="14"/>
        <v>7</v>
      </c>
      <c r="G60" s="76">
        <f t="shared" si="14"/>
        <v>7.1</v>
      </c>
      <c r="H60" s="76">
        <f t="shared" si="14"/>
        <v>6.8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-1.2000000000000011</v>
      </c>
      <c r="D64" s="77">
        <f t="shared" si="17"/>
        <v>-1.2000000000000011</v>
      </c>
      <c r="E64" s="77">
        <f t="shared" si="17"/>
        <v>-4.7999999999999989</v>
      </c>
      <c r="F64" s="77">
        <f t="shared" si="17"/>
        <v>-4.7999999999999989</v>
      </c>
      <c r="G64" s="77">
        <f t="shared" si="17"/>
        <v>-5.3999999999999968</v>
      </c>
      <c r="H64" s="77">
        <f t="shared" si="17"/>
        <v>-3.5999999999999979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1.2000000000000011</v>
      </c>
      <c r="D65" s="77">
        <f t="shared" si="18"/>
        <v>1.2000000000000011</v>
      </c>
      <c r="E65" s="77">
        <f t="shared" si="18"/>
        <v>4.7999999999999989</v>
      </c>
      <c r="F65" s="77">
        <f t="shared" si="18"/>
        <v>4.7999999999999989</v>
      </c>
      <c r="G65" s="77">
        <f t="shared" si="18"/>
        <v>5.3999999999999968</v>
      </c>
      <c r="H65" s="77">
        <f t="shared" si="18"/>
        <v>3.5999999999999979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0</v>
      </c>
      <c r="C3" s="33">
        <f>'Field data and Waste 1'!C31</f>
        <v>0</v>
      </c>
      <c r="D3" s="33">
        <f>'Field data and Waste 1'!D31</f>
        <v>0</v>
      </c>
      <c r="E3" s="33">
        <f>'Field data and Waste 1'!E31</f>
        <v>0</v>
      </c>
      <c r="F3" s="33">
        <f>'Field data and Waste 1'!F31</f>
        <v>0</v>
      </c>
      <c r="G3" s="33">
        <f>'Field data and Waste 1'!G31</f>
        <v>0</v>
      </c>
      <c r="H3" s="33">
        <f>'Field data and Waste 1'!H31</f>
        <v>0</v>
      </c>
      <c r="I3" s="33">
        <f>'Field data and Waste 1'!I31</f>
        <v>0</v>
      </c>
      <c r="J3" s="33">
        <f>'Field data and Waste 1'!J31</f>
        <v>0</v>
      </c>
      <c r="K3" s="33">
        <f>'Field data and Waste 1'!K31</f>
        <v>0</v>
      </c>
      <c r="L3" s="33">
        <f>'Field data and Waste 1'!L31</f>
        <v>0</v>
      </c>
      <c r="M3" s="33">
        <f>'Field data and Waste 1'!M31</f>
        <v>0</v>
      </c>
      <c r="N3" s="33">
        <f>'Field data and Waste 1'!N31</f>
        <v>0</v>
      </c>
      <c r="O3" s="33">
        <f>'Field data and Waste 1'!O31</f>
        <v>0</v>
      </c>
      <c r="P3" s="33">
        <f>'Field data and Waste 1'!P31</f>
        <v>0</v>
      </c>
      <c r="Q3" s="33">
        <f>'Field data and Waste 1'!Q31</f>
        <v>0</v>
      </c>
      <c r="R3" s="33">
        <f>'Field data and Waste 1'!R31</f>
        <v>0</v>
      </c>
      <c r="S3" s="33">
        <f>'Field data and Waste 1'!S31</f>
        <v>0</v>
      </c>
      <c r="T3" s="33">
        <f>'Field data and Waste 1'!T31</f>
        <v>0</v>
      </c>
      <c r="U3" s="33">
        <f>'Field data and Waste 1'!U31</f>
        <v>0</v>
      </c>
    </row>
    <row r="4" spans="1:21" x14ac:dyDescent="0.25">
      <c r="A4" s="36">
        <v>2</v>
      </c>
      <c r="B4" s="33">
        <f>'Waste 2'!B31</f>
        <v>0</v>
      </c>
      <c r="C4" s="33">
        <f>'Waste 2'!C31</f>
        <v>0</v>
      </c>
      <c r="D4" s="33">
        <f>'Waste 2'!D31</f>
        <v>0</v>
      </c>
      <c r="E4" s="33">
        <f>'Waste 2'!E31</f>
        <v>0</v>
      </c>
      <c r="F4" s="33">
        <f>'Waste 2'!F31</f>
        <v>0</v>
      </c>
      <c r="G4" s="33">
        <f>'Waste 2'!G31</f>
        <v>0</v>
      </c>
      <c r="H4" s="33">
        <f>'Waste 2'!H31</f>
        <v>0</v>
      </c>
      <c r="I4" s="33">
        <f>'Waste 2'!I31</f>
        <v>0</v>
      </c>
      <c r="J4" s="33">
        <f>'Waste 2'!J31</f>
        <v>0</v>
      </c>
      <c r="K4" s="33">
        <f>'Waste 2'!K31</f>
        <v>0</v>
      </c>
      <c r="L4" s="33">
        <f>'Waste 2'!L31</f>
        <v>0</v>
      </c>
      <c r="M4" s="33">
        <f>'Waste 2'!M31</f>
        <v>0</v>
      </c>
      <c r="N4" s="33">
        <f>'Waste 2'!N31</f>
        <v>0</v>
      </c>
      <c r="O4" s="33">
        <f>'Waste 2'!O31</f>
        <v>0</v>
      </c>
      <c r="P4" s="33">
        <f>'Waste 2'!P31</f>
        <v>0</v>
      </c>
      <c r="Q4" s="33">
        <f>'Waste 2'!Q31</f>
        <v>0</v>
      </c>
      <c r="R4" s="33">
        <f>'Waste 2'!R31</f>
        <v>0</v>
      </c>
      <c r="S4" s="33">
        <f>'Waste 2'!S31</f>
        <v>0</v>
      </c>
      <c r="T4" s="33">
        <f>'Waste 2'!T31</f>
        <v>0</v>
      </c>
      <c r="U4" s="33">
        <f>'Waste 2'!U31</f>
        <v>0</v>
      </c>
    </row>
    <row r="5" spans="1:21" x14ac:dyDescent="0.25">
      <c r="A5" s="36">
        <v>3</v>
      </c>
      <c r="B5" s="33">
        <f>'Waste 3'!B31</f>
        <v>0</v>
      </c>
      <c r="C5" s="33">
        <f>'Waste 3'!C31</f>
        <v>0</v>
      </c>
      <c r="D5" s="33">
        <f>'Waste 3'!D31</f>
        <v>0</v>
      </c>
      <c r="E5" s="33">
        <f>'Waste 3'!E31</f>
        <v>0</v>
      </c>
      <c r="F5" s="33">
        <f>'Waste 3'!F31</f>
        <v>0</v>
      </c>
      <c r="G5" s="33">
        <f>'Waste 3'!G31</f>
        <v>0</v>
      </c>
      <c r="H5" s="33">
        <f>'Waste 3'!H31</f>
        <v>0</v>
      </c>
      <c r="I5" s="33">
        <f>'Waste 3'!I31</f>
        <v>0</v>
      </c>
      <c r="J5" s="33">
        <f>'Waste 3'!J31</f>
        <v>0</v>
      </c>
      <c r="K5" s="33">
        <f>'Waste 3'!K31</f>
        <v>0</v>
      </c>
      <c r="L5" s="33">
        <f>'Waste 3'!L31</f>
        <v>0</v>
      </c>
      <c r="M5" s="33">
        <f>'Waste 3'!M31</f>
        <v>0</v>
      </c>
      <c r="N5" s="33">
        <f>'Waste 3'!N31</f>
        <v>0</v>
      </c>
      <c r="O5" s="33">
        <f>'Waste 3'!O31</f>
        <v>0</v>
      </c>
      <c r="P5" s="33">
        <f>'Waste 3'!P31</f>
        <v>0</v>
      </c>
      <c r="Q5" s="33">
        <f>'Waste 3'!Q31</f>
        <v>0</v>
      </c>
      <c r="R5" s="33">
        <f>'Waste 3'!R31</f>
        <v>0</v>
      </c>
      <c r="S5" s="33">
        <f>'Waste 3'!S31</f>
        <v>0</v>
      </c>
      <c r="T5" s="33">
        <f>'Waste 3'!T31</f>
        <v>0</v>
      </c>
      <c r="U5" s="33">
        <f>'Waste 3'!U31</f>
        <v>0</v>
      </c>
    </row>
    <row r="6" spans="1:21" x14ac:dyDescent="0.25">
      <c r="A6" s="36">
        <v>4</v>
      </c>
      <c r="B6" s="33">
        <f>'Waste 4'!B31</f>
        <v>250</v>
      </c>
      <c r="C6" s="33">
        <f>'Waste 4'!C31</f>
        <v>68.594999999999999</v>
      </c>
      <c r="D6" s="33">
        <f>'Waste 4'!D31</f>
        <v>5.9783645000000005</v>
      </c>
      <c r="E6" s="33">
        <f>'Waste 4'!E31</f>
        <v>2.0382575000000003</v>
      </c>
      <c r="F6" s="33">
        <f>'Waste 4'!F31</f>
        <v>9.1463570000000001</v>
      </c>
      <c r="G6" s="33">
        <f>'Waste 4'!G31</f>
        <v>0.374</v>
      </c>
      <c r="H6" s="33">
        <f>'Waste 4'!H31</f>
        <v>3.8760000000000003</v>
      </c>
      <c r="I6" s="33">
        <f>'Waste 4'!I31</f>
        <v>0.24735000000000001</v>
      </c>
      <c r="J6" s="33">
        <f>'Waste 4'!J31</f>
        <v>8.6700000000000024E-3</v>
      </c>
      <c r="K6" s="33">
        <f>'Waste 4'!K31</f>
        <v>9.4350000000000024E-3</v>
      </c>
      <c r="L6" s="33">
        <f>'Waste 4'!L31</f>
        <v>0.28304999999999997</v>
      </c>
      <c r="M6" s="33">
        <f>'Waste 4'!M31</f>
        <v>0.10455</v>
      </c>
      <c r="N6" s="33">
        <f>'Waste 4'!N31</f>
        <v>39.525000000000006</v>
      </c>
      <c r="O6" s="33">
        <f>'Waste 4'!O31</f>
        <v>3162.0000000000005</v>
      </c>
      <c r="P6" s="33">
        <f>'Waste 4'!P31</f>
        <v>0</v>
      </c>
      <c r="Q6" s="33">
        <f>'Waste 4'!Q31</f>
        <v>58.650000000000013</v>
      </c>
      <c r="R6" s="33">
        <f>'Waste 4'!R31</f>
        <v>0</v>
      </c>
      <c r="S6" s="33">
        <f>'Waste 4'!S31</f>
        <v>0.14450000000000002</v>
      </c>
      <c r="T6" s="33">
        <f>'Waste 4'!T31</f>
        <v>0</v>
      </c>
      <c r="U6" s="33">
        <f>'Waste 4'!U31</f>
        <v>0</v>
      </c>
    </row>
    <row r="7" spans="1:21" x14ac:dyDescent="0.25">
      <c r="A7" s="36">
        <v>5</v>
      </c>
      <c r="B7" s="33">
        <f>'Waste 5'!B31</f>
        <v>31</v>
      </c>
      <c r="C7" s="33">
        <f>'Waste 5'!C31</f>
        <v>53.918920000000007</v>
      </c>
      <c r="D7" s="33">
        <f>'Waste 5'!D31</f>
        <v>19.61031852</v>
      </c>
      <c r="E7" s="33">
        <f>'Waste 5'!E31</f>
        <v>8.1722280600000001</v>
      </c>
      <c r="F7" s="33">
        <f>'Waste 5'!F31</f>
        <v>25.351549519999999</v>
      </c>
      <c r="G7" s="33">
        <f>'Waste 5'!G31</f>
        <v>0.1141296</v>
      </c>
      <c r="H7" s="33">
        <f>'Waste 5'!H31</f>
        <v>0.9071840000000001</v>
      </c>
      <c r="I7" s="33">
        <f>'Waste 5'!I31</f>
        <v>0.25825480000000001</v>
      </c>
      <c r="J7" s="33">
        <f>'Waste 5'!J31</f>
        <v>8.0476000000000007E-4</v>
      </c>
      <c r="K7" s="33">
        <f>'Waste 5'!K31</f>
        <v>1.68268E-3</v>
      </c>
      <c r="L7" s="33">
        <f>'Waste 5'!L31</f>
        <v>0.25971800000000006</v>
      </c>
      <c r="M7" s="33">
        <f>'Waste 5'!M31</f>
        <v>0.1302248</v>
      </c>
      <c r="N7" s="33">
        <f>'Waste 5'!N31</f>
        <v>50.260920000000006</v>
      </c>
      <c r="O7" s="33">
        <f>'Waste 5'!O31</f>
        <v>3277.5680000000002</v>
      </c>
      <c r="P7" s="33">
        <f>'Waste 5'!P31</f>
        <v>0</v>
      </c>
      <c r="Q7" s="33">
        <f>'Waste 5'!Q31</f>
        <v>27.069200000000002</v>
      </c>
      <c r="R7" s="33">
        <f>'Waste 5'!R31</f>
        <v>0</v>
      </c>
      <c r="S7" s="33">
        <f>'Waste 5'!S31</f>
        <v>0.27361840000000004</v>
      </c>
      <c r="T7" s="33">
        <f>'Waste 5'!T31</f>
        <v>0</v>
      </c>
      <c r="U7" s="33">
        <f>'Waste 5'!U31</f>
        <v>0</v>
      </c>
    </row>
    <row r="8" spans="1:21" x14ac:dyDescent="0.25">
      <c r="A8" s="36">
        <v>6</v>
      </c>
      <c r="B8" s="33">
        <f>'Waste 6'!B31</f>
        <v>185</v>
      </c>
      <c r="C8" s="33">
        <f>'Waste 6'!C31</f>
        <v>78.121800000000007</v>
      </c>
      <c r="D8" s="33">
        <f>'Waste 6'!D31</f>
        <v>19.857093585000001</v>
      </c>
      <c r="E8" s="33">
        <f>'Waste 6'!E31</f>
        <v>1.368982425</v>
      </c>
      <c r="F8" s="33">
        <f>'Waste 6'!F31</f>
        <v>6.3493109999999993</v>
      </c>
      <c r="G8" s="33">
        <f>'Waste 6'!G31</f>
        <v>9.9567000000000017E-2</v>
      </c>
      <c r="H8" s="33">
        <f>'Waste 6'!H31</f>
        <v>3.3061350000000003</v>
      </c>
      <c r="I8" s="33">
        <f>'Waste 6'!I31</f>
        <v>0.39699150000000011</v>
      </c>
      <c r="J8" s="33">
        <f>'Waste 6'!J31</f>
        <v>1.9147499999999998E-3</v>
      </c>
      <c r="K8" s="33">
        <f>'Waste 6'!K31</f>
        <v>7.4037000000000009E-3</v>
      </c>
      <c r="L8" s="33">
        <f>'Waste 6'!L31</f>
        <v>0.35997300000000004</v>
      </c>
      <c r="M8" s="33">
        <f>'Waste 6'!M31</f>
        <v>0.26168250000000004</v>
      </c>
      <c r="N8" s="33">
        <f>'Waste 6'!N31</f>
        <v>37.146150000000006</v>
      </c>
      <c r="O8" s="33">
        <f>'Waste 6'!O31</f>
        <v>5335.77</v>
      </c>
      <c r="P8" s="33">
        <f>'Waste 6'!P31</f>
        <v>0</v>
      </c>
      <c r="Q8" s="33">
        <f>'Waste 6'!Q31</f>
        <v>145.201875</v>
      </c>
      <c r="R8" s="33">
        <f>'Waste 6'!R31</f>
        <v>0</v>
      </c>
      <c r="S8" s="33">
        <f>'Waste 6'!S31</f>
        <v>0.39826800000000007</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39</v>
      </c>
      <c r="C10" s="33">
        <f>'Waste 8'!C31</f>
        <v>50.450400000000002</v>
      </c>
      <c r="D10" s="33">
        <f>'Waste 8'!D31</f>
        <v>19.971288480000002</v>
      </c>
      <c r="E10" s="33">
        <f>'Waste 8'!E31</f>
        <v>1.3399214400000001</v>
      </c>
      <c r="F10" s="33">
        <f>'Waste 8'!F31</f>
        <v>7.6932261120000005</v>
      </c>
      <c r="G10" s="33">
        <f>'Waste 8'!G31</f>
        <v>0.14139840000000001</v>
      </c>
      <c r="H10" s="33">
        <f>'Waste 8'!H31</f>
        <v>0.76190400000000003</v>
      </c>
      <c r="I10" s="33">
        <f>'Waste 8'!I31</f>
        <v>0.16267680000000001</v>
      </c>
      <c r="J10" s="33">
        <f>'Waste 8'!J31</f>
        <v>7.5504000000000001E-4</v>
      </c>
      <c r="K10" s="33">
        <f>'Waste 8'!K31</f>
        <v>4.1184000000000004E-3</v>
      </c>
      <c r="L10" s="33">
        <f>'Waste 8'!L31</f>
        <v>0.21141120000000002</v>
      </c>
      <c r="M10" s="33">
        <f>'Waste 8'!M31</f>
        <v>0.11737440000000002</v>
      </c>
      <c r="N10" s="33">
        <f>'Waste 8'!N31</f>
        <v>12.767040000000001</v>
      </c>
      <c r="O10" s="33">
        <f>'Waste 8'!O31</f>
        <v>2457.3120000000004</v>
      </c>
      <c r="P10" s="33">
        <f>'Waste 8'!P31</f>
        <v>0</v>
      </c>
      <c r="Q10" s="33">
        <f>'Waste 8'!Q31</f>
        <v>69.49799999999999</v>
      </c>
      <c r="R10" s="33">
        <f>'Waste 8'!R31</f>
        <v>0</v>
      </c>
      <c r="S10" s="33">
        <f>'Waste 8'!S31</f>
        <v>8.0308800000000014E-2</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250</v>
      </c>
      <c r="C12" s="33">
        <f>'Waste 10'!C31</f>
        <v>58.35</v>
      </c>
      <c r="D12" s="33">
        <f>'Waste 10'!D31</f>
        <v>14.708219999999999</v>
      </c>
      <c r="E12" s="33">
        <f>'Waste 10'!E31</f>
        <v>2.4853125</v>
      </c>
      <c r="F12" s="33">
        <f>'Waste 10'!F31</f>
        <v>8.1200549999999989</v>
      </c>
      <c r="G12" s="33">
        <f>'Waste 10'!G31</f>
        <v>0.13799999999999998</v>
      </c>
      <c r="H12" s="33">
        <f>'Waste 10'!H31</f>
        <v>0.79499999999999993</v>
      </c>
      <c r="I12" s="33">
        <f>'Waste 10'!I31</f>
        <v>4.6500000000000007E-2</v>
      </c>
      <c r="J12" s="33">
        <f>'Waste 10'!J31</f>
        <v>8.25E-4</v>
      </c>
      <c r="K12" s="33">
        <f>'Waste 10'!K31</f>
        <v>9.4500000000000001E-3</v>
      </c>
      <c r="L12" s="33">
        <f>'Waste 10'!L31</f>
        <v>8.9249999999999996E-2</v>
      </c>
      <c r="M12" s="33">
        <f>'Waste 10'!M31</f>
        <v>7.5749999999999998E-2</v>
      </c>
      <c r="N12" s="33">
        <f>'Waste 10'!N31</f>
        <v>16.574999999999999</v>
      </c>
      <c r="O12" s="33">
        <f>'Waste 10'!O31</f>
        <v>2842.5</v>
      </c>
      <c r="P12" s="33">
        <f>'Waste 10'!P31</f>
        <v>0</v>
      </c>
      <c r="Q12" s="33">
        <f>'Waste 10'!Q31</f>
        <v>83.062499999999986</v>
      </c>
      <c r="R12" s="33">
        <f>'Waste 10'!R31</f>
        <v>0</v>
      </c>
      <c r="S12" s="33">
        <f>'Waste 10'!S31</f>
        <v>8.5500000000000007E-2</v>
      </c>
      <c r="T12" s="33">
        <f>'Waste 10'!T31</f>
        <v>0</v>
      </c>
      <c r="U12" s="33">
        <f>'Waste 10'!U31</f>
        <v>0</v>
      </c>
    </row>
    <row r="13" spans="1:21" s="82" customFormat="1" ht="15.5" x14ac:dyDescent="0.35">
      <c r="A13" s="80" t="s">
        <v>85</v>
      </c>
      <c r="B13" s="81">
        <f>SUM(B3:B12)</f>
        <v>755</v>
      </c>
      <c r="C13" s="81">
        <f t="shared" ref="C13:U13" si="0">SUM(C3:C12)</f>
        <v>309.43612000000002</v>
      </c>
      <c r="D13" s="81">
        <f t="shared" si="0"/>
        <v>80.125285085000002</v>
      </c>
      <c r="E13" s="81">
        <f t="shared" si="0"/>
        <v>15.404701925000001</v>
      </c>
      <c r="F13" s="81">
        <f t="shared" si="0"/>
        <v>56.660498631999999</v>
      </c>
      <c r="G13" s="81">
        <f t="shared" si="0"/>
        <v>0.86709500000000006</v>
      </c>
      <c r="H13" s="81">
        <f t="shared" si="0"/>
        <v>9.6462229999999991</v>
      </c>
      <c r="I13" s="81">
        <f t="shared" si="0"/>
        <v>1.1117731000000002</v>
      </c>
      <c r="J13" s="81">
        <f t="shared" si="0"/>
        <v>1.2969550000000002E-2</v>
      </c>
      <c r="K13" s="81">
        <f t="shared" si="0"/>
        <v>3.2089780000000005E-2</v>
      </c>
      <c r="L13" s="81">
        <f t="shared" si="0"/>
        <v>1.2034022</v>
      </c>
      <c r="M13" s="81">
        <f t="shared" si="0"/>
        <v>0.68958170000000008</v>
      </c>
      <c r="N13" s="81">
        <f t="shared" si="0"/>
        <v>156.27411000000001</v>
      </c>
      <c r="O13" s="81">
        <f t="shared" si="0"/>
        <v>17075.150000000001</v>
      </c>
      <c r="P13" s="81">
        <f t="shared" si="0"/>
        <v>0</v>
      </c>
      <c r="Q13" s="81">
        <f t="shared" si="0"/>
        <v>383.48157500000002</v>
      </c>
      <c r="R13" s="81">
        <f t="shared" si="0"/>
        <v>0</v>
      </c>
      <c r="S13" s="81">
        <f t="shared" si="0"/>
        <v>0.98219520000000016</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0</v>
      </c>
      <c r="D3" s="33">
        <f>'Field data and Waste 1'!C31</f>
        <v>0</v>
      </c>
      <c r="E3" s="33">
        <f>'Field data and Waste 1'!D31</f>
        <v>0</v>
      </c>
      <c r="F3" s="33">
        <f>'Field data and Waste 1'!E31</f>
        <v>0</v>
      </c>
      <c r="G3" s="33">
        <f>'Field data and Waste 1'!F31</f>
        <v>0</v>
      </c>
      <c r="H3" s="33">
        <f>'Field data and Waste 1'!G31</f>
        <v>0</v>
      </c>
      <c r="I3" s="33">
        <f>'Field data and Waste 1'!H31</f>
        <v>0</v>
      </c>
      <c r="J3" s="33">
        <f>'Field data and Waste 1'!I31</f>
        <v>0</v>
      </c>
      <c r="K3" s="33">
        <f>'Field data and Waste 1'!J31</f>
        <v>0</v>
      </c>
      <c r="L3" s="33">
        <f>'Field data and Waste 1'!K31</f>
        <v>0</v>
      </c>
      <c r="M3" s="33">
        <f>'Field data and Waste 1'!L31</f>
        <v>0</v>
      </c>
      <c r="N3" s="33">
        <f>'Field data and Waste 1'!M31</f>
        <v>0</v>
      </c>
      <c r="O3" s="33">
        <f>'Field data and Waste 1'!N31</f>
        <v>0</v>
      </c>
      <c r="P3" s="33">
        <f>'Field data and Waste 1'!O31</f>
        <v>0</v>
      </c>
      <c r="Q3" s="33">
        <f>'Field data and Waste 1'!P31</f>
        <v>0</v>
      </c>
      <c r="R3" s="33">
        <f>'Field data and Waste 1'!Q31</f>
        <v>0</v>
      </c>
      <c r="S3" s="33">
        <f>'Field data and Waste 1'!R31</f>
        <v>0</v>
      </c>
      <c r="T3" s="33">
        <f>'Field data and Waste 1'!S31</f>
        <v>0</v>
      </c>
      <c r="U3" s="33">
        <f>'Field data and Waste 1'!T31</f>
        <v>0</v>
      </c>
      <c r="V3" s="33">
        <f>'Field data and Waste 1'!U31</f>
        <v>0</v>
      </c>
    </row>
    <row r="4" spans="1:22" x14ac:dyDescent="0.25">
      <c r="A4" s="36">
        <v>2</v>
      </c>
      <c r="B4" s="91"/>
      <c r="C4" s="33">
        <f>'Waste 2'!B31</f>
        <v>0</v>
      </c>
      <c r="D4" s="33">
        <f>'Waste 2'!C31</f>
        <v>0</v>
      </c>
      <c r="E4" s="33">
        <f>'Waste 2'!D31</f>
        <v>0</v>
      </c>
      <c r="F4" s="33">
        <f>'Waste 2'!E31</f>
        <v>0</v>
      </c>
      <c r="G4" s="33">
        <f>'Waste 2'!F31</f>
        <v>0</v>
      </c>
      <c r="H4" s="33">
        <f>'Waste 2'!G31</f>
        <v>0</v>
      </c>
      <c r="I4" s="33">
        <f>'Waste 2'!H31</f>
        <v>0</v>
      </c>
      <c r="J4" s="33">
        <f>'Waste 2'!I31</f>
        <v>0</v>
      </c>
      <c r="K4" s="33">
        <f>'Waste 2'!J31</f>
        <v>0</v>
      </c>
      <c r="L4" s="33">
        <f>'Waste 2'!K31</f>
        <v>0</v>
      </c>
      <c r="M4" s="33">
        <f>'Waste 2'!L31</f>
        <v>0</v>
      </c>
      <c r="N4" s="33">
        <f>'Waste 2'!M31</f>
        <v>0</v>
      </c>
      <c r="O4" s="33">
        <f>'Waste 2'!N31</f>
        <v>0</v>
      </c>
      <c r="P4" s="33">
        <f>'Waste 2'!O31</f>
        <v>0</v>
      </c>
      <c r="Q4" s="33">
        <f>'Waste 2'!P31</f>
        <v>0</v>
      </c>
      <c r="R4" s="33">
        <f>'Waste 2'!Q31</f>
        <v>0</v>
      </c>
      <c r="S4" s="33">
        <f>'Waste 2'!R31</f>
        <v>0</v>
      </c>
      <c r="T4" s="33">
        <f>'Waste 2'!S31</f>
        <v>0</v>
      </c>
      <c r="U4" s="33">
        <f>'Waste 2'!T31</f>
        <v>0</v>
      </c>
      <c r="V4" s="33">
        <f>'Waste 2'!U31</f>
        <v>0</v>
      </c>
    </row>
    <row r="5" spans="1:22" x14ac:dyDescent="0.25">
      <c r="A5" s="36">
        <v>3</v>
      </c>
      <c r="B5" s="91"/>
      <c r="C5" s="33">
        <f>'Waste 3'!B31</f>
        <v>0</v>
      </c>
      <c r="D5" s="33">
        <f>'Waste 3'!C31</f>
        <v>0</v>
      </c>
      <c r="E5" s="33">
        <f>'Waste 3'!D31</f>
        <v>0</v>
      </c>
      <c r="F5" s="33">
        <f>'Waste 3'!E31</f>
        <v>0</v>
      </c>
      <c r="G5" s="33">
        <f>'Waste 3'!F31</f>
        <v>0</v>
      </c>
      <c r="H5" s="33">
        <f>'Waste 3'!G31</f>
        <v>0</v>
      </c>
      <c r="I5" s="33">
        <f>'Waste 3'!H31</f>
        <v>0</v>
      </c>
      <c r="J5" s="33">
        <f>'Waste 3'!I31</f>
        <v>0</v>
      </c>
      <c r="K5" s="33">
        <f>'Waste 3'!J31</f>
        <v>0</v>
      </c>
      <c r="L5" s="33">
        <f>'Waste 3'!K31</f>
        <v>0</v>
      </c>
      <c r="M5" s="33">
        <f>'Waste 3'!L31</f>
        <v>0</v>
      </c>
      <c r="N5" s="33">
        <f>'Waste 3'!M31</f>
        <v>0</v>
      </c>
      <c r="O5" s="33">
        <f>'Waste 3'!N31</f>
        <v>0</v>
      </c>
      <c r="P5" s="33">
        <f>'Waste 3'!O31</f>
        <v>0</v>
      </c>
      <c r="Q5" s="33">
        <f>'Waste 3'!P31</f>
        <v>0</v>
      </c>
      <c r="R5" s="33">
        <f>'Waste 3'!Q31</f>
        <v>0</v>
      </c>
      <c r="S5" s="33">
        <f>'Waste 3'!R31</f>
        <v>0</v>
      </c>
      <c r="T5" s="33">
        <f>'Waste 3'!S31</f>
        <v>0</v>
      </c>
      <c r="U5" s="33">
        <f>'Waste 3'!T31</f>
        <v>0</v>
      </c>
      <c r="V5" s="33">
        <f>'Waste 3'!U31</f>
        <v>0</v>
      </c>
    </row>
    <row r="6" spans="1:22" x14ac:dyDescent="0.25">
      <c r="A6" s="36">
        <v>4</v>
      </c>
      <c r="B6" s="91"/>
      <c r="C6" s="33">
        <f>'Waste 4'!B31</f>
        <v>250</v>
      </c>
      <c r="D6" s="33">
        <f>'Waste 4'!C31</f>
        <v>68.594999999999999</v>
      </c>
      <c r="E6" s="33">
        <f>'Waste 4'!D31</f>
        <v>5.9783645000000005</v>
      </c>
      <c r="F6" s="33">
        <f>'Waste 4'!E31</f>
        <v>2.0382575000000003</v>
      </c>
      <c r="G6" s="33">
        <f>'Waste 4'!F31</f>
        <v>9.1463570000000001</v>
      </c>
      <c r="H6" s="33">
        <f>'Waste 4'!G31</f>
        <v>0.374</v>
      </c>
      <c r="I6" s="33">
        <f>'Waste 4'!H31</f>
        <v>3.8760000000000003</v>
      </c>
      <c r="J6" s="33">
        <f>'Waste 4'!I31</f>
        <v>0.24735000000000001</v>
      </c>
      <c r="K6" s="33">
        <f>'Waste 4'!J31</f>
        <v>8.6700000000000024E-3</v>
      </c>
      <c r="L6" s="33">
        <f>'Waste 4'!K31</f>
        <v>9.4350000000000024E-3</v>
      </c>
      <c r="M6" s="33">
        <f>'Waste 4'!L31</f>
        <v>0.28304999999999997</v>
      </c>
      <c r="N6" s="33">
        <f>'Waste 4'!M31</f>
        <v>0.10455</v>
      </c>
      <c r="O6" s="33">
        <f>'Waste 4'!N31</f>
        <v>39.525000000000006</v>
      </c>
      <c r="P6" s="33">
        <f>'Waste 4'!O31</f>
        <v>3162.0000000000005</v>
      </c>
      <c r="Q6" s="33">
        <f>'Waste 4'!P31</f>
        <v>0</v>
      </c>
      <c r="R6" s="33">
        <f>'Waste 4'!Q31</f>
        <v>58.650000000000013</v>
      </c>
      <c r="S6" s="33">
        <f>'Waste 4'!R31</f>
        <v>0</v>
      </c>
      <c r="T6" s="33">
        <f>'Waste 4'!S31</f>
        <v>0.14450000000000002</v>
      </c>
      <c r="U6" s="33">
        <f>'Waste 4'!T31</f>
        <v>0</v>
      </c>
      <c r="V6" s="33">
        <f>'Waste 4'!U31</f>
        <v>0</v>
      </c>
    </row>
    <row r="7" spans="1:22" x14ac:dyDescent="0.25">
      <c r="A7" s="36">
        <v>5</v>
      </c>
      <c r="B7" s="91"/>
      <c r="C7" s="33">
        <f>'Waste 5'!B31</f>
        <v>31</v>
      </c>
      <c r="D7" s="33">
        <f>'Waste 5'!C31</f>
        <v>53.918920000000007</v>
      </c>
      <c r="E7" s="33">
        <f>'Waste 5'!D31</f>
        <v>19.61031852</v>
      </c>
      <c r="F7" s="33">
        <f>'Waste 5'!E31</f>
        <v>8.1722280600000001</v>
      </c>
      <c r="G7" s="33">
        <f>'Waste 5'!F31</f>
        <v>25.351549519999999</v>
      </c>
      <c r="H7" s="33">
        <f>'Waste 5'!G31</f>
        <v>0.1141296</v>
      </c>
      <c r="I7" s="33">
        <f>'Waste 5'!H31</f>
        <v>0.9071840000000001</v>
      </c>
      <c r="J7" s="33">
        <f>'Waste 5'!I31</f>
        <v>0.25825480000000001</v>
      </c>
      <c r="K7" s="33">
        <f>'Waste 5'!J31</f>
        <v>8.0476000000000007E-4</v>
      </c>
      <c r="L7" s="33">
        <f>'Waste 5'!K31</f>
        <v>1.68268E-3</v>
      </c>
      <c r="M7" s="33">
        <f>'Waste 5'!L31</f>
        <v>0.25971800000000006</v>
      </c>
      <c r="N7" s="33">
        <f>'Waste 5'!M31</f>
        <v>0.1302248</v>
      </c>
      <c r="O7" s="33">
        <f>'Waste 5'!N31</f>
        <v>50.260920000000006</v>
      </c>
      <c r="P7" s="33">
        <f>'Waste 5'!O31</f>
        <v>3277.5680000000002</v>
      </c>
      <c r="Q7" s="33">
        <f>'Waste 5'!P31</f>
        <v>0</v>
      </c>
      <c r="R7" s="33">
        <f>'Waste 5'!Q31</f>
        <v>27.069200000000002</v>
      </c>
      <c r="S7" s="33">
        <f>'Waste 5'!R31</f>
        <v>0</v>
      </c>
      <c r="T7" s="33">
        <f>'Waste 5'!S31</f>
        <v>0.27361840000000004</v>
      </c>
      <c r="U7" s="33">
        <f>'Waste 5'!T31</f>
        <v>0</v>
      </c>
      <c r="V7" s="33">
        <f>'Waste 5'!U31</f>
        <v>0</v>
      </c>
    </row>
    <row r="8" spans="1:22" x14ac:dyDescent="0.25">
      <c r="A8" s="36">
        <v>6</v>
      </c>
      <c r="B8" s="91"/>
      <c r="C8" s="33">
        <f>'Waste 6'!B31</f>
        <v>185</v>
      </c>
      <c r="D8" s="33">
        <f>'Waste 6'!C31</f>
        <v>78.121800000000007</v>
      </c>
      <c r="E8" s="33">
        <f>'Waste 6'!D31</f>
        <v>19.857093585000001</v>
      </c>
      <c r="F8" s="33">
        <f>'Waste 6'!E31</f>
        <v>1.368982425</v>
      </c>
      <c r="G8" s="33">
        <f>'Waste 6'!F31</f>
        <v>6.3493109999999993</v>
      </c>
      <c r="H8" s="33">
        <f>'Waste 6'!G31</f>
        <v>9.9567000000000017E-2</v>
      </c>
      <c r="I8" s="33">
        <f>'Waste 6'!H31</f>
        <v>3.3061350000000003</v>
      </c>
      <c r="J8" s="33">
        <f>'Waste 6'!I31</f>
        <v>0.39699150000000011</v>
      </c>
      <c r="K8" s="33">
        <f>'Waste 6'!J31</f>
        <v>1.9147499999999998E-3</v>
      </c>
      <c r="L8" s="33">
        <f>'Waste 6'!K31</f>
        <v>7.4037000000000009E-3</v>
      </c>
      <c r="M8" s="33">
        <f>'Waste 6'!L31</f>
        <v>0.35997300000000004</v>
      </c>
      <c r="N8" s="33">
        <f>'Waste 6'!M31</f>
        <v>0.26168250000000004</v>
      </c>
      <c r="O8" s="33">
        <f>'Waste 6'!N31</f>
        <v>37.146150000000006</v>
      </c>
      <c r="P8" s="33">
        <f>'Waste 6'!O31</f>
        <v>5335.77</v>
      </c>
      <c r="Q8" s="33">
        <f>'Waste 6'!P31</f>
        <v>0</v>
      </c>
      <c r="R8" s="33">
        <f>'Waste 6'!Q31</f>
        <v>145.201875</v>
      </c>
      <c r="S8" s="33">
        <f>'Waste 6'!R31</f>
        <v>0</v>
      </c>
      <c r="T8" s="33">
        <f>'Waste 6'!S31</f>
        <v>0.39826800000000007</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39</v>
      </c>
      <c r="D10" s="33">
        <f>'Waste 8'!C31</f>
        <v>50.450400000000002</v>
      </c>
      <c r="E10" s="33">
        <f>'Waste 8'!D31</f>
        <v>19.971288480000002</v>
      </c>
      <c r="F10" s="33">
        <f>'Waste 8'!E31</f>
        <v>1.3399214400000001</v>
      </c>
      <c r="G10" s="33">
        <f>'Waste 8'!F31</f>
        <v>7.6932261120000005</v>
      </c>
      <c r="H10" s="33">
        <f>'Waste 8'!G31</f>
        <v>0.14139840000000001</v>
      </c>
      <c r="I10" s="33">
        <f>'Waste 8'!H31</f>
        <v>0.76190400000000003</v>
      </c>
      <c r="J10" s="33">
        <f>'Waste 8'!I31</f>
        <v>0.16267680000000001</v>
      </c>
      <c r="K10" s="33">
        <f>'Waste 8'!J31</f>
        <v>7.5504000000000001E-4</v>
      </c>
      <c r="L10" s="33">
        <f>'Waste 8'!K31</f>
        <v>4.1184000000000004E-3</v>
      </c>
      <c r="M10" s="33">
        <f>'Waste 8'!L31</f>
        <v>0.21141120000000002</v>
      </c>
      <c r="N10" s="33">
        <f>'Waste 8'!M31</f>
        <v>0.11737440000000002</v>
      </c>
      <c r="O10" s="33">
        <f>'Waste 8'!N31</f>
        <v>12.767040000000001</v>
      </c>
      <c r="P10" s="33">
        <f>'Waste 8'!O31</f>
        <v>2457.3120000000004</v>
      </c>
      <c r="Q10" s="33">
        <f>'Waste 8'!P31</f>
        <v>0</v>
      </c>
      <c r="R10" s="33">
        <f>'Waste 8'!Q31</f>
        <v>69.49799999999999</v>
      </c>
      <c r="S10" s="33">
        <f>'Waste 8'!R31</f>
        <v>0</v>
      </c>
      <c r="T10" s="33">
        <f>'Waste 8'!S31</f>
        <v>8.0308800000000014E-2</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250</v>
      </c>
      <c r="D12" s="33">
        <f>'Waste 10'!C31</f>
        <v>58.35</v>
      </c>
      <c r="E12" s="33">
        <f>'Waste 10'!D31</f>
        <v>14.708219999999999</v>
      </c>
      <c r="F12" s="33">
        <f>'Waste 10'!E31</f>
        <v>2.4853125</v>
      </c>
      <c r="G12" s="33">
        <f>'Waste 10'!F31</f>
        <v>8.1200549999999989</v>
      </c>
      <c r="H12" s="33">
        <f>'Waste 10'!G31</f>
        <v>0.13799999999999998</v>
      </c>
      <c r="I12" s="33">
        <f>'Waste 10'!H31</f>
        <v>0.79499999999999993</v>
      </c>
      <c r="J12" s="33">
        <f>'Waste 10'!I31</f>
        <v>4.6500000000000007E-2</v>
      </c>
      <c r="K12" s="33">
        <f>'Waste 10'!J31</f>
        <v>8.25E-4</v>
      </c>
      <c r="L12" s="33">
        <f>'Waste 10'!K31</f>
        <v>9.4500000000000001E-3</v>
      </c>
      <c r="M12" s="33">
        <f>'Waste 10'!L31</f>
        <v>8.9249999999999996E-2</v>
      </c>
      <c r="N12" s="33">
        <f>'Waste 10'!M31</f>
        <v>7.5749999999999998E-2</v>
      </c>
      <c r="O12" s="33">
        <f>'Waste 10'!N31</f>
        <v>16.574999999999999</v>
      </c>
      <c r="P12" s="33">
        <f>'Waste 10'!O31</f>
        <v>2842.5</v>
      </c>
      <c r="Q12" s="33">
        <f>'Waste 10'!P31</f>
        <v>0</v>
      </c>
      <c r="R12" s="33">
        <f>'Waste 10'!Q31</f>
        <v>83.062499999999986</v>
      </c>
      <c r="S12" s="33">
        <f>'Waste 10'!R31</f>
        <v>0</v>
      </c>
      <c r="T12" s="33">
        <f>'Waste 10'!S31</f>
        <v>8.5500000000000007E-2</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31</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185</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39</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250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REGU-415-1631682</_dlc_DocId>
    <_dlc_DocIdUrl xmlns="9be56660-2c31-41ef-bc00-23e72f632f2a">
      <Url>https://cyfoethnaturiolcymru.sharepoint.com/teams/Regulatory/Permitting/_layouts/15/DocIdRedir.aspx?ID=REGU-415-1631682</Url>
      <Description>REGU-415-1631682</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England</Welsh_x0020_Local_x0020_Authority>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2024-04-22T23:00:00+00:00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7" ma:contentTypeDescription="Permitting &amp; Compliance Word Document" ma:contentTypeScope="" ma:versionID="b0979c0abfc4cd0aa9a4088fd2a08e4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7a202198781ede2dced974a9bcd06e41"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SearchProperties" ma:index="4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D8D9DFC-B57F-4FFA-ABEE-40FB4FD2252B}"/>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EB88BFD-E29A-4849-A8E6-116EB74B98EA}">
  <ds:schemaRef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9be56660-2c31-41ef-bc00-23e72f632f2a"/>
    <ds:schemaRef ds:uri="http://www.w3.org/XML/1998/namespace"/>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6F4DF1AA-AAB6-479D-9DAB-3C42CBDAA66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2024-04-16T08:01:00Z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131b931f-8420-406b-b074-b0d3c75c7706</vt:lpwstr>
  </property>
  <property fmtid="{D5CDD505-2E9C-101B-9397-08002B2CF9AE}" pid="4" name="Order">
    <vt:r8>11271000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