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4622/"/>
    </mc:Choice>
  </mc:AlternateContent>
  <xr:revisionPtr revIDLastSave="0" documentId="13_ncr:1_{0D07A33E-FA8E-4E17-BA8B-CA8C90D0631D}" xr6:coauthVersionLast="47" xr6:coauthVersionMax="47" xr10:uidLastSave="{00000000-0000-0000-0000-000000000000}"/>
  <bookViews>
    <workbookView xWindow="-108" yWindow="-108" windowWidth="23256" windowHeight="12576" tabRatio="870" xr2:uid="{00000000-000D-0000-FFFF-FFFF00000000}"/>
  </bookViews>
  <sheets>
    <sheet name="Dairy Partners" sheetId="1" r:id="rId1"/>
    <sheet name="Volvac"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O65" i="1" l="1"/>
  <c r="P65" i="1"/>
  <c r="Q65" i="1"/>
  <c r="R65" i="1"/>
  <c r="S65" i="1"/>
  <c r="T65" i="1"/>
  <c r="U65" i="1"/>
  <c r="O65" i="21"/>
  <c r="P65" i="21"/>
  <c r="Q65" i="21"/>
  <c r="R65" i="21"/>
  <c r="S65" i="21"/>
  <c r="T65" i="21"/>
  <c r="U65" i="21"/>
  <c r="O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U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N58" i="21" l="1"/>
  <c r="N61" i="21"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M11" i="19"/>
  <c r="M25" i="19" s="1"/>
  <c r="F8" i="19"/>
  <c r="F22" i="19" s="1"/>
  <c r="G17" i="27"/>
  <c r="O17" i="27"/>
  <c r="O19" i="27" s="1"/>
  <c r="O20"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L23" i="21" s="1"/>
  <c r="L24" i="21" s="1"/>
  <c r="M57" i="21"/>
  <c r="R59" i="21"/>
  <c r="S21" i="21"/>
  <c r="S23" i="21" s="1"/>
  <c r="S24" i="21" s="1"/>
  <c r="S17" i="21"/>
  <c r="J59" i="21"/>
  <c r="K21" i="21"/>
  <c r="K23" i="21" s="1"/>
  <c r="K24" i="21" s="1"/>
  <c r="K17" i="21"/>
  <c r="J59" i="27"/>
  <c r="K17" i="27"/>
  <c r="K19" i="27" s="1"/>
  <c r="K20"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L19" i="27" s="1"/>
  <c r="L20" i="27" s="1"/>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P19" i="21" s="1"/>
  <c r="H21" i="21"/>
  <c r="H23" i="21" s="1"/>
  <c r="H24" i="21" s="1"/>
  <c r="H17" i="21"/>
  <c r="H19" i="21" s="1"/>
  <c r="H20" i="21" s="1"/>
  <c r="E59" i="27"/>
  <c r="F17" i="27"/>
  <c r="F19" i="27" s="1"/>
  <c r="F20" i="27" s="1"/>
  <c r="M59" i="27"/>
  <c r="N17" i="27"/>
  <c r="N19" i="27" s="1"/>
  <c r="N20"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O21" i="21"/>
  <c r="O23" i="21" s="1"/>
  <c r="O24" i="21" s="1"/>
  <c r="O17" i="21"/>
  <c r="O19" i="21" s="1"/>
  <c r="O20" i="21" s="1"/>
  <c r="F59" i="21"/>
  <c r="G21" i="21"/>
  <c r="G17" i="21"/>
  <c r="G19" i="21" s="1"/>
  <c r="G20" i="21"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H19" i="27" s="1"/>
  <c r="H20" i="27" s="1"/>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19" i="21" s="1"/>
  <c r="M20" i="21" s="1"/>
  <c r="M21" i="21"/>
  <c r="M23" i="21" s="1"/>
  <c r="M24" i="21" s="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S58" i="21"/>
  <c r="S61" i="21" s="1"/>
  <c r="C58" i="21"/>
  <c r="C61" i="21" s="1"/>
  <c r="K58" i="21"/>
  <c r="K61" i="21" s="1"/>
  <c r="K64" i="21" s="1"/>
  <c r="K65"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L21" i="27"/>
  <c r="L23" i="27" s="1"/>
  <c r="L24" i="27" s="1"/>
  <c r="T21" i="27"/>
  <c r="P58" i="21"/>
  <c r="P61" i="21" s="1"/>
  <c r="H58" i="21"/>
  <c r="H61" i="21" s="1"/>
  <c r="R57" i="21"/>
  <c r="D58" i="27"/>
  <c r="D61" i="27" s="1"/>
  <c r="D64"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K19" i="21"/>
  <c r="K20" i="21" s="1"/>
  <c r="Q57" i="21"/>
  <c r="B58" i="21"/>
  <c r="B61" i="21" s="1"/>
  <c r="H58" i="27"/>
  <c r="H61" i="27" s="1"/>
  <c r="P58" i="27"/>
  <c r="P61" i="27" s="1"/>
  <c r="F57" i="27"/>
  <c r="O58" i="27"/>
  <c r="O61" i="27" s="1"/>
  <c r="A38" i="21"/>
  <c r="I58" i="27"/>
  <c r="I61" i="27" s="1"/>
  <c r="I64" i="27" s="1"/>
  <c r="I65" i="27" s="1"/>
  <c r="Q58" i="27"/>
  <c r="Q61" i="27" s="1"/>
  <c r="Q64" i="27" s="1"/>
  <c r="H57" i="27"/>
  <c r="F59" i="27"/>
  <c r="P23" i="27"/>
  <c r="P24" i="27" s="1"/>
  <c r="N57" i="27"/>
  <c r="H59" i="27"/>
  <c r="Q58" i="21"/>
  <c r="Q61" i="21" s="1"/>
  <c r="Q64" i="21" s="1"/>
  <c r="I58" i="21"/>
  <c r="I61" i="21" s="1"/>
  <c r="C58" i="27"/>
  <c r="C61" i="27" s="1"/>
  <c r="C64" i="27" s="1"/>
  <c r="C65" i="27" s="1"/>
  <c r="K58" i="27"/>
  <c r="K61" i="27" s="1"/>
  <c r="K64" i="27" s="1"/>
  <c r="K65" i="27" s="1"/>
  <c r="S58" i="27"/>
  <c r="S61" i="27" s="1"/>
  <c r="S64" i="27" s="1"/>
  <c r="P57" i="27"/>
  <c r="N59" i="27"/>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D63" i="27"/>
  <c r="L63" i="27"/>
  <c r="T63" i="27"/>
  <c r="H63" i="27"/>
  <c r="Q19" i="27"/>
  <c r="E63" i="27"/>
  <c r="M63" i="27"/>
  <c r="P64" i="21"/>
  <c r="A33" i="21"/>
  <c r="A37" i="21"/>
  <c r="A41" i="21"/>
  <c r="A45" i="21"/>
  <c r="A49" i="21"/>
  <c r="E58" i="21"/>
  <c r="E61" i="21" s="1"/>
  <c r="M58" i="21"/>
  <c r="M61" i="21" s="1"/>
  <c r="U58" i="21"/>
  <c r="U61" i="21" s="1"/>
  <c r="U64" i="21" s="1"/>
  <c r="U66" i="21" s="1"/>
  <c r="S19" i="21"/>
  <c r="I23" i="21"/>
  <c r="I24" i="21" s="1"/>
  <c r="G23" i="21"/>
  <c r="G24" i="21" s="1"/>
  <c r="C57" i="21"/>
  <c r="K57" i="21"/>
  <c r="S57" i="21"/>
  <c r="Q19" i="21"/>
  <c r="R23" i="21"/>
  <c r="R24" i="21" s="1"/>
  <c r="I19" i="21"/>
  <c r="I20" i="21" s="1"/>
  <c r="L19" i="21"/>
  <c r="L20"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E65" i="27"/>
  <c r="J65" i="27"/>
  <c r="D65" i="27"/>
  <c r="D65" i="21"/>
  <c r="L65" i="21"/>
  <c r="N64" i="21"/>
  <c r="N66" i="21" s="1"/>
  <c r="C64" i="21"/>
  <c r="C65" i="21" s="1"/>
  <c r="P64" i="27"/>
  <c r="G64" i="21"/>
  <c r="S64" i="21"/>
  <c r="S66" i="21" s="1"/>
  <c r="E64" i="21"/>
  <c r="F64" i="21"/>
  <c r="J64" i="21"/>
  <c r="H64" i="21"/>
  <c r="H65" i="21" s="1"/>
  <c r="M64" i="27"/>
  <c r="H64" i="27"/>
  <c r="O66" i="21"/>
  <c r="L64" i="27"/>
  <c r="M64" i="21"/>
  <c r="M65" i="21" s="1"/>
  <c r="I64" i="21"/>
  <c r="U64" i="27"/>
  <c r="U66" i="27" s="1"/>
  <c r="S66" i="27"/>
  <c r="B64" i="27"/>
  <c r="B64" i="21"/>
  <c r="O64" i="27"/>
  <c r="O66" i="27" s="1"/>
  <c r="N64" i="27"/>
  <c r="Q66" i="21"/>
  <c r="P66" i="21"/>
  <c r="K66" i="27"/>
  <c r="R66" i="27"/>
  <c r="C66" i="27"/>
  <c r="J66" i="27"/>
  <c r="G64" i="27"/>
  <c r="F64" i="27"/>
  <c r="T66" i="27"/>
  <c r="T66" i="21"/>
  <c r="L66" i="21"/>
  <c r="S64" i="1"/>
  <c r="D66" i="27"/>
  <c r="R64" i="1"/>
  <c r="Q64" i="1"/>
  <c r="U64" i="1"/>
  <c r="P64" i="1"/>
  <c r="E66" i="27"/>
  <c r="Q66" i="27"/>
  <c r="I66" i="27"/>
  <c r="P66" i="27"/>
  <c r="K66" i="21"/>
  <c r="D66" i="21"/>
  <c r="R66" i="21"/>
  <c r="N64" i="1"/>
  <c r="M64" i="1"/>
  <c r="T64" i="1"/>
  <c r="L64" i="1"/>
  <c r="L65" i="1" s="1"/>
  <c r="J64" i="1"/>
  <c r="K64" i="1"/>
  <c r="O64" i="1"/>
  <c r="C64" i="1"/>
  <c r="I64" i="1"/>
  <c r="I65" i="1" s="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M65" i="1" l="1"/>
  <c r="N65" i="1"/>
  <c r="C65" i="1"/>
  <c r="H65" i="1"/>
  <c r="K65" i="1"/>
  <c r="D65" i="1"/>
  <c r="E65" i="1"/>
  <c r="J65" i="1"/>
  <c r="B65" i="1"/>
  <c r="N65" i="21"/>
  <c r="M66" i="21"/>
  <c r="C66" i="21"/>
  <c r="N66" i="27"/>
  <c r="N65" i="27"/>
  <c r="M66" i="27"/>
  <c r="M65" i="27"/>
  <c r="L66" i="27"/>
  <c r="L65" i="27"/>
  <c r="J66" i="21"/>
  <c r="J65" i="21"/>
  <c r="I66" i="21"/>
  <c r="I65" i="21"/>
  <c r="H66" i="21"/>
  <c r="H66" i="27"/>
  <c r="H65" i="27"/>
  <c r="G66" i="27"/>
  <c r="G65" i="27"/>
  <c r="G66" i="21"/>
  <c r="G65" i="21"/>
  <c r="F66" i="27"/>
  <c r="F65" i="27"/>
  <c r="F66" i="21"/>
  <c r="F65" i="21"/>
  <c r="E66" i="21"/>
  <c r="E65" i="21"/>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<sst xmlns="http://schemas.openxmlformats.org/spreadsheetml/2006/main" count="711" uniqueCount="174">
  <si>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</si>
  <si>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</si>
  <si>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</si>
  <si>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</si>
  <si>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</si>
  <si>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</si>
  <si>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</si>
  <si>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</si>
  <si>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</si>
  <si>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</si>
  <si>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</si>
  <si>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</si>
  <si>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</si>
  <si>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</si>
  <si>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</si>
  <si>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</si>
  <si>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</si>
  <si>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</si>
  <si>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</si>
  <si>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</si>
  <si>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</si>
  <si>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</si>
  <si>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</si>
  <si>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</si>
  <si>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</si>
  <si>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</si>
  <si>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</si>
  <si>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</si>
  <si>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</si>
  <si>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</si>
  <si>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</si>
  <si>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</si>
  <si>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</si>
  <si>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</si>
  <si>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</si>
  <si>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</si>
  <si>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</si>
  <si>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</si>
  <si>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</si>
  <si>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</si>
  <si>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</si>
  <si>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</si>
  <si>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</si>
  <si>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</si>
  <si>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</si>
  <si>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</si>
  <si>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</si>
  <si>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</si>
  <si>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</si>
  <si>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</si>
  <si>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</si>
  <si>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</si>
  <si>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</si>
  <si>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</si>
  <si>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</si>
  <si>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</si>
  <si>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</si>
  <si>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</si>
  <si>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</si>
  <si>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</si>
  <si>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</si>
  <si>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</si>
  <si>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</si>
  <si>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</si>
  <si>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</si>
  <si>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</si>
  <si>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</si>
  <si>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</si>
  <si>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</si>
  <si>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</si>
  <si>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</si>
  <si>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</si>
  <si>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</si>
  <si>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</si>
  <si>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</si>
  <si>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</si>
  <si>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</si>
  <si>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</si>
  <si>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</si>
  <si>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</si>
  <si>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</si>
  <si>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</si>
  <si>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</si>
  <si>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</si>
  <si>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</si>
  <si>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</si>
  <si>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</si>
  <si>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</si>
  <si>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</si>
  <si>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</si>
  <si>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</si>
  <si>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</si>
  <si>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</si>
  <si>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</si>
  <si>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</si>
  <si>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</si>
  <si>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</si>
  <si>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</si>
  <si>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</si>
  <si>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</si>
  <si>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</si>
  <si>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</si>
  <si>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</si>
  <si>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</si>
  <si>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</si>
  <si>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</si>
  <si>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</si>
  <si>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</si>
  <si>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</si>
  <si>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</si>
  <si>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</si>
  <si>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</si>
  <si>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</si>
  <si>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</si>
  <si>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</si>
  <si>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</si>
  <si>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</si>
  <si>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</si>
  <si>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</si>
  <si>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</si>
  <si>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</si>
  <si>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</si>
  <si>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</si>
  <si>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</si>
  <si>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</si>
  <si>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</si>
  <si>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</si>
  <si>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</si>
  <si>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</si>
  <si>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</si>
  <si>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</si>
  <si>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</si>
  <si>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</si>
  <si>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</si>
  <si>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</si>
  <si>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</si>
  <si>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</si>
  <si>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</si>
  <si>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</si>
  <si>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</si>
  <si>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</si>
  <si>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</si>
  <si>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</si>
  <si>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</si>
  <si>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</si>
  <si>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</si>
  <si>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</si>
  <si>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</si>
  <si>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</si>
  <si>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</si>
  <si>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</si>
  <si>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</si>
  <si>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</si>
  <si>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</si>
  <si>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</si>
  <si>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</si>
  <si>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</si>
  <si>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</si>
  <si>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</si>
  <si>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</si>
  <si>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PAN-024622</t>
  </si>
  <si>
    <t>EPR/AB3891CX</t>
  </si>
  <si>
    <t>Mr Daniel James and Ms Carys James</t>
  </si>
  <si>
    <t>Gotrel Farm, Ferwig Road, Cardigan, Ceredigigion, SA43 1PJ</t>
  </si>
  <si>
    <t>Megan Tucker</t>
  </si>
  <si>
    <t>02 05 02</t>
  </si>
  <si>
    <t>Dairy Partners</t>
  </si>
  <si>
    <t>18/19</t>
  </si>
  <si>
    <t>20/21</t>
  </si>
  <si>
    <t>I2</t>
  </si>
  <si>
    <t xml:space="preserve">02 05 02 </t>
  </si>
  <si>
    <t>Volvac</t>
  </si>
  <si>
    <t>First Milk</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</si>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</sst>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16" fontId="5" fillId="3" borderId="3" xfId="0" applyNumberFormat="1"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2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360F44E4-7249-415F-8D5E-41D249F9A162}" name="Crop" dataDxfId="89"/>
    <tableColumn id="2" xr3:uid="{55E07717-B4EC-4E8A-B9A9-34F3CF85E32D}" name="P Offtake" dataDxfId="88"/>
    <tableColumn id="3" xr3:uid="{7B25FA52-8104-4FE3-AED4-B53CBFDF89B2}" name="K Offtake" dataDxfId="87"/>
    <tableColumn id="4" xr3:uid="{0DBAE461-2D09-43C8-9342-3980D552AE4D}" name="Order" dataDxfId="86"/>
    <tableColumn id="5" xr3:uid="{52CACE7B-0CBA-46FC-9F24-02CBD6100239}" name="Lime pH requirement" dataDxfId="85"/>
    <tableColumn id="6" xr3:uid="{F1432630-9B16-4266-8147-CE754A715307}" name="Column1"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15" sqref="C15"/>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13.21875"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1" width="13.21875" style="11" hidden="1" customWidth="1"/>
    <col min="42" max="42" width="0" style="11" hidden="1" customWidth="1"/>
    <col min="43" max="16384" width="13.21875" style="11"/>
  </cols>
  <sheetData>
    <row r="1" spans="1:40" x14ac:dyDescent="0.25">
      <c r="A1" s="120" t="s">
        <v>41</v>
      </c>
      <c r="B1" s="120"/>
      <c r="C1" s="136" t="s">
        <v>160</v>
      </c>
      <c r="D1" s="137"/>
      <c r="E1" s="93" t="s">
        <v>45</v>
      </c>
      <c r="F1" s="96">
        <v>48.6</v>
      </c>
      <c r="G1" s="121" t="s">
        <v>43</v>
      </c>
      <c r="H1" s="122"/>
      <c r="I1" s="96">
        <v>5.62</v>
      </c>
      <c r="J1" s="120" t="s">
        <v>153</v>
      </c>
      <c r="K1" s="120"/>
      <c r="L1" s="96">
        <v>109</v>
      </c>
      <c r="AB1" s="18"/>
      <c r="AC1" s="18"/>
      <c r="AD1" s="30" t="s">
        <v>126</v>
      </c>
      <c r="AE1" s="17"/>
      <c r="AF1" s="17"/>
      <c r="AG1" s="18"/>
      <c r="AH1" s="18"/>
      <c r="AI1" s="40" t="s">
        <v>79</v>
      </c>
      <c r="AJ1" s="41" t="s">
        <v>94</v>
      </c>
      <c r="AK1" s="42" t="s">
        <v>95</v>
      </c>
      <c r="AL1" s="43" t="s">
        <v>125</v>
      </c>
      <c r="AM1" s="43" t="s">
        <v>131</v>
      </c>
      <c r="AN1" s="43" t="s">
        <v>111</v>
      </c>
    </row>
    <row r="2" spans="1:40" x14ac:dyDescent="0.25">
      <c r="A2" s="120" t="s">
        <v>87</v>
      </c>
      <c r="B2" s="120"/>
      <c r="C2" s="134" t="s">
        <v>161</v>
      </c>
      <c r="D2" s="135"/>
      <c r="E2" s="93" t="s">
        <v>109</v>
      </c>
      <c r="F2" s="96" t="s">
        <v>165</v>
      </c>
      <c r="G2" s="139" t="s">
        <v>110</v>
      </c>
      <c r="H2" s="140"/>
      <c r="I2" s="96">
        <v>477</v>
      </c>
      <c r="J2" s="120" t="s">
        <v>158</v>
      </c>
      <c r="K2" s="120"/>
      <c r="L2" s="96">
        <v>0.13</v>
      </c>
      <c r="AB2" s="30" t="s">
        <v>56</v>
      </c>
      <c r="AC2" s="17"/>
      <c r="AD2" s="30" t="s">
        <v>70</v>
      </c>
      <c r="AE2" s="17"/>
      <c r="AF2" s="17"/>
      <c r="AG2" s="44" t="s">
        <v>76</v>
      </c>
      <c r="AH2" s="18"/>
      <c r="AI2" s="45" t="s">
        <v>126</v>
      </c>
      <c r="AJ2" s="46">
        <v>0</v>
      </c>
      <c r="AK2" s="47">
        <v>0</v>
      </c>
      <c r="AL2" s="10">
        <v>0</v>
      </c>
      <c r="AM2" s="11">
        <v>0</v>
      </c>
      <c r="AN2" s="11">
        <v>0</v>
      </c>
    </row>
    <row r="3" spans="1:40" x14ac:dyDescent="0.25">
      <c r="A3" s="121" t="s">
        <v>42</v>
      </c>
      <c r="B3" s="122"/>
      <c r="C3" s="134" t="s">
        <v>162</v>
      </c>
      <c r="D3" s="135"/>
      <c r="E3" s="93" t="s">
        <v>108</v>
      </c>
      <c r="F3" s="31" t="s">
        <v>78</v>
      </c>
      <c r="G3" s="120" t="s">
        <v>159</v>
      </c>
      <c r="H3" s="120"/>
      <c r="I3" s="96">
        <v>5420</v>
      </c>
      <c r="J3" s="121" t="s">
        <v>154</v>
      </c>
      <c r="K3" s="122"/>
      <c r="L3" s="96">
        <f>(L1/(L2*10000))*100</f>
        <v>8.384615384615385</v>
      </c>
      <c r="AB3" s="30" t="s">
        <v>57</v>
      </c>
      <c r="AC3" s="17"/>
      <c r="AD3" s="30" t="s">
        <v>71</v>
      </c>
      <c r="AE3" s="17"/>
      <c r="AF3" s="17"/>
      <c r="AG3" s="44" t="s">
        <v>77</v>
      </c>
      <c r="AH3" s="18"/>
      <c r="AI3" s="48" t="s">
        <v>113</v>
      </c>
      <c r="AJ3" s="49">
        <v>1.7</v>
      </c>
      <c r="AK3" s="50">
        <v>6</v>
      </c>
      <c r="AL3" s="51">
        <v>1</v>
      </c>
      <c r="AM3" s="11">
        <v>6.2</v>
      </c>
      <c r="AN3" s="11" t="s">
        <v>112</v>
      </c>
    </row>
    <row r="4" spans="1:40" x14ac:dyDescent="0.25">
      <c r="A4" s="120" t="s">
        <v>0</v>
      </c>
      <c r="B4" s="120"/>
      <c r="C4" s="136" t="s">
        <v>163</v>
      </c>
      <c r="D4" s="137"/>
      <c r="E4" s="94" t="s">
        <v>1</v>
      </c>
      <c r="F4" s="95" t="s">
        <v>166</v>
      </c>
      <c r="G4" s="120"/>
      <c r="H4" s="120"/>
      <c r="I4" s="96"/>
      <c r="J4" s="121"/>
      <c r="K4" s="122"/>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0" t="s">
        <v>47</v>
      </c>
      <c r="B5" s="120"/>
      <c r="C5" s="138" t="s">
        <v>164</v>
      </c>
      <c r="D5" s="138"/>
      <c r="E5" s="94"/>
      <c r="F5" s="95"/>
      <c r="G5" s="120"/>
      <c r="H5" s="120"/>
      <c r="I5" s="96"/>
      <c r="J5" s="121"/>
      <c r="K5" s="122"/>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0" t="s">
        <v>2</v>
      </c>
      <c r="B8" s="120"/>
      <c r="C8" s="15">
        <v>1</v>
      </c>
      <c r="D8" s="15">
        <v>2</v>
      </c>
      <c r="E8" s="15">
        <v>3</v>
      </c>
      <c r="F8" s="15">
        <v>4</v>
      </c>
      <c r="G8" s="15">
        <v>5</v>
      </c>
      <c r="H8" s="15">
        <v>6</v>
      </c>
      <c r="I8" s="15">
        <v>7</v>
      </c>
      <c r="J8" s="15">
        <v>15</v>
      </c>
      <c r="K8" s="15">
        <v>16</v>
      </c>
      <c r="L8" s="15">
        <v>17</v>
      </c>
      <c r="M8" s="15" t="s">
        <v>167</v>
      </c>
      <c r="N8" s="15" t="s">
        <v>168</v>
      </c>
      <c r="O8" s="15" t="s">
        <v>169</v>
      </c>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0" t="s">
        <v>3</v>
      </c>
      <c r="B9" s="120"/>
      <c r="C9" s="15" t="s">
        <v>173</v>
      </c>
      <c r="D9" s="15" t="s">
        <v>173</v>
      </c>
      <c r="E9" s="15" t="s">
        <v>173</v>
      </c>
      <c r="F9" s="15" t="s">
        <v>173</v>
      </c>
      <c r="G9" s="15" t="s">
        <v>173</v>
      </c>
      <c r="H9" s="15" t="s">
        <v>173</v>
      </c>
      <c r="I9" s="15" t="s">
        <v>173</v>
      </c>
      <c r="J9" s="15" t="s">
        <v>173</v>
      </c>
      <c r="K9" s="15" t="s">
        <v>173</v>
      </c>
      <c r="L9" s="15" t="s">
        <v>173</v>
      </c>
      <c r="M9" s="15" t="s">
        <v>173</v>
      </c>
      <c r="N9" s="15" t="s">
        <v>173</v>
      </c>
      <c r="O9" s="15" t="s">
        <v>173</v>
      </c>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0" t="s">
        <v>4</v>
      </c>
      <c r="B10" s="120"/>
      <c r="C10" s="15">
        <v>6.3</v>
      </c>
      <c r="D10" s="15">
        <v>6.6</v>
      </c>
      <c r="E10" s="15">
        <v>6</v>
      </c>
      <c r="F10" s="15">
        <v>5.9</v>
      </c>
      <c r="G10" s="15">
        <v>6</v>
      </c>
      <c r="H10" s="15">
        <v>6.4</v>
      </c>
      <c r="I10" s="15">
        <v>6.1</v>
      </c>
      <c r="J10" s="15">
        <v>5.9</v>
      </c>
      <c r="K10" s="15">
        <v>6.6</v>
      </c>
      <c r="L10" s="15">
        <v>6</v>
      </c>
      <c r="M10" s="15">
        <v>6.3</v>
      </c>
      <c r="N10" s="15">
        <v>6</v>
      </c>
      <c r="O10" s="15">
        <v>6.5</v>
      </c>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0" t="s">
        <v>5</v>
      </c>
      <c r="B11" s="120"/>
      <c r="C11" s="15">
        <v>2</v>
      </c>
      <c r="D11" s="15">
        <v>2</v>
      </c>
      <c r="E11" s="15">
        <v>3</v>
      </c>
      <c r="F11" s="15">
        <v>3</v>
      </c>
      <c r="G11" s="15">
        <v>3</v>
      </c>
      <c r="H11" s="15">
        <v>3</v>
      </c>
      <c r="I11" s="15">
        <v>2</v>
      </c>
      <c r="J11" s="15">
        <v>3</v>
      </c>
      <c r="K11" s="15">
        <v>3</v>
      </c>
      <c r="L11" s="15">
        <v>3</v>
      </c>
      <c r="M11" s="15">
        <v>2</v>
      </c>
      <c r="N11" s="15">
        <v>3</v>
      </c>
      <c r="O11" s="15">
        <v>3</v>
      </c>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0" t="s">
        <v>6</v>
      </c>
      <c r="B12" s="120"/>
      <c r="C12" s="15">
        <v>1</v>
      </c>
      <c r="D12" s="15">
        <v>1</v>
      </c>
      <c r="E12" s="15">
        <v>1</v>
      </c>
      <c r="F12" s="15">
        <v>0</v>
      </c>
      <c r="G12" s="15">
        <v>1</v>
      </c>
      <c r="H12" s="15">
        <v>1</v>
      </c>
      <c r="I12" s="15">
        <v>1</v>
      </c>
      <c r="J12" s="15">
        <v>1</v>
      </c>
      <c r="K12" s="15">
        <v>1</v>
      </c>
      <c r="L12" s="15">
        <v>1</v>
      </c>
      <c r="M12" s="15">
        <v>0</v>
      </c>
      <c r="N12" s="15">
        <v>2</v>
      </c>
      <c r="O12" s="15">
        <v>4</v>
      </c>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0" t="s">
        <v>7</v>
      </c>
      <c r="B13" s="120"/>
      <c r="C13" s="15">
        <v>3</v>
      </c>
      <c r="D13" s="15">
        <v>4</v>
      </c>
      <c r="E13" s="15">
        <v>3</v>
      </c>
      <c r="F13" s="15">
        <v>3</v>
      </c>
      <c r="G13" s="15">
        <v>3</v>
      </c>
      <c r="H13" s="15">
        <v>3</v>
      </c>
      <c r="I13" s="15">
        <v>3</v>
      </c>
      <c r="J13" s="15">
        <v>2</v>
      </c>
      <c r="K13" s="15">
        <v>2</v>
      </c>
      <c r="L13" s="15">
        <v>2</v>
      </c>
      <c r="M13" s="15">
        <v>2</v>
      </c>
      <c r="N13" s="15">
        <v>2</v>
      </c>
      <c r="O13" s="15">
        <v>3</v>
      </c>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2" t="s">
        <v>8</v>
      </c>
      <c r="B14" s="132"/>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1" t="s">
        <v>9</v>
      </c>
      <c r="B15" s="131"/>
      <c r="C15" s="119">
        <v>47</v>
      </c>
      <c r="D15" s="15">
        <v>47</v>
      </c>
      <c r="E15" s="15">
        <v>47</v>
      </c>
      <c r="F15" s="15">
        <v>47</v>
      </c>
      <c r="G15" s="15">
        <v>47</v>
      </c>
      <c r="H15" s="15">
        <v>47</v>
      </c>
      <c r="I15" s="15">
        <v>47</v>
      </c>
      <c r="J15" s="15">
        <v>47</v>
      </c>
      <c r="K15" s="15">
        <v>47</v>
      </c>
      <c r="L15" s="15">
        <v>47</v>
      </c>
      <c r="M15" s="15">
        <v>47</v>
      </c>
      <c r="N15" s="15">
        <v>47</v>
      </c>
      <c r="O15" s="15">
        <v>47</v>
      </c>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3" t="s">
        <v>44</v>
      </c>
      <c r="B16" s="133"/>
      <c r="C16" s="101" t="s">
        <v>72</v>
      </c>
      <c r="D16" s="101" t="s">
        <v>72</v>
      </c>
      <c r="E16" s="101" t="s">
        <v>72</v>
      </c>
      <c r="F16" s="101" t="s">
        <v>72</v>
      </c>
      <c r="G16" s="101" t="s">
        <v>72</v>
      </c>
      <c r="H16" s="101" t="s">
        <v>72</v>
      </c>
      <c r="I16" s="101" t="s">
        <v>72</v>
      </c>
      <c r="J16" s="101" t="s">
        <v>72</v>
      </c>
      <c r="K16" s="101" t="s">
        <v>72</v>
      </c>
      <c r="L16" s="101" t="s">
        <v>72</v>
      </c>
      <c r="M16" s="101" t="s">
        <v>72</v>
      </c>
      <c r="N16" s="101" t="s">
        <v>72</v>
      </c>
      <c r="O16" s="101" t="s">
        <v>72</v>
      </c>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23" t="s">
        <v>69</v>
      </c>
      <c r="B17" s="12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79.896333999999996</v>
      </c>
      <c r="D18" s="16">
        <f>$D32</f>
        <v>79.896333999999996</v>
      </c>
      <c r="E18" s="16">
        <f>$D33</f>
        <v>79.896333999999996</v>
      </c>
      <c r="F18" s="16">
        <f>$D34</f>
        <v>79.896333999999996</v>
      </c>
      <c r="G18" s="16">
        <f>$D35</f>
        <v>79.896333999999996</v>
      </c>
      <c r="H18" s="16">
        <f>$D36</f>
        <v>79.896333999999996</v>
      </c>
      <c r="I18" s="16">
        <f>$D37</f>
        <v>79.896333999999996</v>
      </c>
      <c r="J18" s="16">
        <f>$D38</f>
        <v>79.896333999999996</v>
      </c>
      <c r="K18" s="16">
        <f>$D39</f>
        <v>79.896333999999996</v>
      </c>
      <c r="L18" s="16">
        <f>$D40</f>
        <v>79.896333999999996</v>
      </c>
      <c r="M18" s="16">
        <f>$D41</f>
        <v>79.896333999999996</v>
      </c>
      <c r="N18" s="16">
        <f>$D42</f>
        <v>79.896333999999996</v>
      </c>
      <c r="O18" s="16">
        <f>$D43</f>
        <v>79.896333999999996</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-3.6659999999955062E-3</v>
      </c>
      <c r="D19" s="16">
        <f t="shared" ref="D19:V19" si="1">D18-D17</f>
        <v>-3.6659999999955062E-3</v>
      </c>
      <c r="E19" s="16">
        <f t="shared" si="1"/>
        <v>-3.6659999999955062E-3</v>
      </c>
      <c r="F19" s="16">
        <f t="shared" si="1"/>
        <v>-3.6659999999955062E-3</v>
      </c>
      <c r="G19" s="16">
        <f t="shared" si="1"/>
        <v>-3.6659999999955062E-3</v>
      </c>
      <c r="H19" s="16">
        <f t="shared" si="1"/>
        <v>-3.6659999999955062E-3</v>
      </c>
      <c r="I19" s="16">
        <f t="shared" si="1"/>
        <v>-3.6659999999955062E-3</v>
      </c>
      <c r="J19" s="16">
        <f t="shared" si="1"/>
        <v>-3.6659999999955062E-3</v>
      </c>
      <c r="K19" s="16">
        <f t="shared" si="1"/>
        <v>-3.6659999999955062E-3</v>
      </c>
      <c r="L19" s="16">
        <f t="shared" si="1"/>
        <v>-3.6659999999955062E-3</v>
      </c>
      <c r="M19" s="16">
        <f t="shared" si="1"/>
        <v>-3.6659999999955062E-3</v>
      </c>
      <c r="N19" s="16">
        <f t="shared" si="1"/>
        <v>-3.6659999999955062E-3</v>
      </c>
      <c r="O19" s="16">
        <f t="shared" si="1"/>
        <v>-3.6659999999955062E-3</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28.994710000000005</v>
      </c>
      <c r="D22" s="16">
        <f>$E32</f>
        <v>28.994710000000005</v>
      </c>
      <c r="E22" s="16">
        <f>$E33</f>
        <v>28.994710000000005</v>
      </c>
      <c r="F22" s="16">
        <f>$E34</f>
        <v>28.994710000000005</v>
      </c>
      <c r="G22" s="16">
        <f>$E35</f>
        <v>28.994710000000005</v>
      </c>
      <c r="H22" s="16">
        <f>$E36</f>
        <v>28.994710000000005</v>
      </c>
      <c r="I22" s="16">
        <f>$E37</f>
        <v>28.994710000000005</v>
      </c>
      <c r="J22" s="16">
        <f>$E38</f>
        <v>28.994710000000005</v>
      </c>
      <c r="K22" s="16">
        <f>$E39</f>
        <v>28.994710000000005</v>
      </c>
      <c r="L22" s="16">
        <f>$E40</f>
        <v>28.994710000000005</v>
      </c>
      <c r="M22" s="16">
        <f>$E41</f>
        <v>28.994710000000005</v>
      </c>
      <c r="N22" s="16">
        <f>$E42</f>
        <v>28.994710000000005</v>
      </c>
      <c r="O22" s="16">
        <f>$E43</f>
        <v>28.994710000000005</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-253.00529</v>
      </c>
      <c r="D23" s="16">
        <f t="shared" ref="D23:V23" si="3">D22-D21</f>
        <v>-253.00529</v>
      </c>
      <c r="E23" s="16">
        <f t="shared" si="3"/>
        <v>-253.00529</v>
      </c>
      <c r="F23" s="16">
        <f t="shared" si="3"/>
        <v>-253.00529</v>
      </c>
      <c r="G23" s="16">
        <f t="shared" si="3"/>
        <v>-253.00529</v>
      </c>
      <c r="H23" s="16">
        <f t="shared" si="3"/>
        <v>-253.00529</v>
      </c>
      <c r="I23" s="16">
        <f t="shared" si="3"/>
        <v>-253.00529</v>
      </c>
      <c r="J23" s="16">
        <f t="shared" si="3"/>
        <v>-253.00529</v>
      </c>
      <c r="K23" s="16">
        <f t="shared" si="3"/>
        <v>-253.00529</v>
      </c>
      <c r="L23" s="16">
        <f t="shared" si="3"/>
        <v>-253.00529</v>
      </c>
      <c r="M23" s="16">
        <f t="shared" si="3"/>
        <v>-253.00529</v>
      </c>
      <c r="N23" s="16">
        <f t="shared" si="3"/>
        <v>-253.00529</v>
      </c>
      <c r="O23" s="16">
        <f t="shared" si="3"/>
        <v>-253.00529</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3.07</v>
      </c>
      <c r="C28" s="15">
        <v>0.13</v>
      </c>
      <c r="D28" s="15">
        <v>329</v>
      </c>
      <c r="E28" s="15">
        <v>227</v>
      </c>
      <c r="F28" s="15">
        <v>32.1</v>
      </c>
      <c r="G28" s="15">
        <v>0.23</v>
      </c>
      <c r="H28" s="15">
        <v>2.19</v>
      </c>
      <c r="I28" s="15">
        <v>0.5</v>
      </c>
      <c r="J28" s="15">
        <v>0.01</v>
      </c>
      <c r="K28" s="23">
        <v>0.05</v>
      </c>
      <c r="L28" s="15">
        <v>0.2</v>
      </c>
      <c r="M28" s="15">
        <v>0.35</v>
      </c>
      <c r="N28" s="15"/>
      <c r="O28" s="15"/>
      <c r="P28" s="15">
        <v>295</v>
      </c>
      <c r="Q28" s="15">
        <v>92.8</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106</v>
      </c>
      <c r="C31" s="77">
        <f>IF(C$27="%w/w SAR",((C$28*10)*$B31),IF(C$27="%w/w DM",(((C$28*10)*($B$28/100))*$B31),IF(C$27="kg/t SAR",(C$28*$B31),IF(C$27="kg/t DM",((C$28*($B$28/100))*$B31),IF(C$27="mg/kg SAR",((C$28*0.001)*$B31),IF(C$27="mg/kg DM",(((C$28*0.001)*($B$28/100))*$B31),0))))))</f>
        <v>137.80000000000001</v>
      </c>
      <c r="D31" s="77">
        <f>(IF(D$27="%w/w SAR",((D$28*10)*$B31),IF(D$27="%w/w DM",(((D$28*10)*($B$28/100))*$B31),IF(D$27="kg/t SAR",(D$28*$B31),IF(D$27="kg/t DM",((D$28*($B$28/100))*$B31),IF(D$27="mg/kg SAR",((D$28*0.001)*$B31),IF(D$27="mg/kg DM",(((D$28*0.001)*($B$28/100))*$B31),"0")))))))*2.291</f>
        <v>79.896333999999996</v>
      </c>
      <c r="E31" s="77">
        <f>(IF(E$27="%w/w SAR",((E$28*10)*$B31),IF(E$27="%w/w DM",(((E$28*10)*($B$28/100))*$B31),IF(E$27="kg/t SAR",(E$28*$B31),IF(E$27="kg/t DM",((E$28*($B$28/100))*$B31),IF(E$27="mg/kg SAR",((E$28*0.001)*$B31),IF(E$27="mg/kg DM",(((E$28*0.001)*($B$28/100))*$B31),"0")))))))*1.205</f>
        <v>28.994710000000005</v>
      </c>
      <c r="F31" s="77">
        <f>(IF(F$27="%w/w SAR",((F$28*10)*$B31),IF(F$27="%w/w DM",(((F$28*10)*($B$28/100))*$B31),IF(F$27="kg/t SAR",(F$28*$B31),IF(F$27="kg/t DM",((F$28*($B$28/100))*$B31),IF(F$27="mg/kg SAR",((F$28*0.001)*$B31),IF(F$27="mg/kg DM",(((F$28*0.001)*($B$28/100))*$B31),"0")))))))*1.658</f>
        <v>5.6415108000000007</v>
      </c>
      <c r="G31" s="77">
        <f t="shared" ref="G31:P31" si="5">IF(G$27="%w/w SAR",((G$28*10)*$B31),IF(G$27="%w/w DM",(((G$28*10)*($B$28/100))*$B31),IF(G$27="kg/t SAR",(G$28*$B31),IF(G$27="kg/t DM",((G$28*($B$28/100))*$B31),IF(G$27="mg/kg SAR",((G$28*0.001)*$B31),IF(G$27="mg/kg DM",(((G$28*0.001)*($B$28/100))*$B31),0))))))</f>
        <v>2.4380000000000002E-2</v>
      </c>
      <c r="H31" s="77">
        <f t="shared" si="5"/>
        <v>0.23214000000000001</v>
      </c>
      <c r="I31" s="77">
        <f t="shared" si="5"/>
        <v>5.2999999999999999E-2</v>
      </c>
      <c r="J31" s="77">
        <f t="shared" si="5"/>
        <v>1.0600000000000002E-3</v>
      </c>
      <c r="K31" s="77">
        <f t="shared" si="5"/>
        <v>5.3E-3</v>
      </c>
      <c r="L31" s="77">
        <f t="shared" si="5"/>
        <v>2.12E-2</v>
      </c>
      <c r="M31" s="77">
        <f t="shared" si="5"/>
        <v>3.7100000000000001E-2</v>
      </c>
      <c r="N31" s="77">
        <f t="shared" si="5"/>
        <v>0</v>
      </c>
      <c r="O31" s="77">
        <f t="shared" si="5"/>
        <v>0</v>
      </c>
      <c r="P31" s="77">
        <f t="shared" si="5"/>
        <v>31.27</v>
      </c>
      <c r="Q31" s="77">
        <f>(IF(Q$27="%w/w SAR",((Q$28*10)*$B31),IF(Q$27="%w/w DM",(((Q$28*10)*($B$28/100))*$B31),IF(Q$27="kg/t SAR",(Q$28*$B31),IF(Q$27="kg/t DM",((Q$28*($B$28/100))*$B31),IF(Q$27="mg/kg SAR",((Q$28*0.001)*$B31),IF(Q$27="mg/kg DM",(((Q$28*0.001)*($B$28/100))*$B31),0)))))))*2.5</f>
        <v>24.591999999999999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106</v>
      </c>
      <c r="C32" s="77">
        <f t="shared" ref="C32:C50" si="6">IF(C$27="%w/w SAR",((C$28*10)*$B32),IF(C$27="%w/w DM",(((C$28*10)*($B$28/100))*$B32),IF(C$27="kg/t SAR",(C$28*$B32),IF(C$27="kg/t DM",((C$28*($B$28/100))*$B32),IF(C$27="mg/kg SAR",((C$28*0.001)*$B32),IF(C$27="mg/kg DM",(((C$28*0.001)*($B$28/100))*$B32),0))))))</f>
        <v>137.80000000000001</v>
      </c>
      <c r="D32" s="77">
        <f t="shared" ref="D32:D50" si="7">(IF(D$27="%w/w SAR",((D$28*10)*$B32),IF(D$27="%w/w DM",(((D$28*10)*($B$28/100))*$B32),IF(D$27="kg/t SAR",(D$28*$B32),IF(D$27="kg/t DM",((D$28*($B$28/100))*$B32),IF(D$27="mg/kg SAR",((D$28*0.001)*$B32),IF(D$27="mg/kg DM",(((D$28*0.001)*($B$28/100))*$B32),"0")))))))*2.291</f>
        <v>79.896333999999996</v>
      </c>
      <c r="E32" s="77">
        <f t="shared" ref="E32:E50" si="8">(IF(E$27="%w/w SAR",((E$28*10)*$B32),IF(E$27="%w/w DM",(((E$28*10)*($B$28/100))*$B32),IF(E$27="kg/t SAR",(E$28*$B32),IF(E$27="kg/t DM",((E$28*($B$28/100))*$B32),IF(E$27="mg/kg SAR",((E$28*0.001)*$B32),IF(E$27="mg/kg DM",(((E$28*0.001)*($B$28/100))*$B32),"0")))))))*1.205</f>
        <v>28.994710000000005</v>
      </c>
      <c r="F32" s="77">
        <f t="shared" ref="F32:F50" si="9">(IF(F$27="%w/w SAR",((F$28*10)*$B32),IF(F$27="%w/w DM",(((F$28*10)*($B$28/100))*$B32),IF(F$27="kg/t SAR",(F$28*$B32),IF(F$27="kg/t DM",((F$28*($B$28/100))*$B32),IF(F$27="mg/kg SAR",((F$28*0.001)*$B32),IF(F$27="mg/kg DM",(((F$28*0.001)*($B$28/100))*$B32),"0")))))))*1.658</f>
        <v>5.6415108000000007</v>
      </c>
      <c r="G32" s="77">
        <f t="shared" ref="G32:P50" si="10">IF(G$27="%w/w SAR",((G$28*10)*$B32),IF(G$27="%w/w DM",(((G$28*10)*($B$28/100))*$B32),IF(G$27="kg/t SAR",(G$28*$B32),IF(G$27="kg/t DM",((G$28*($B$28/100))*$B32),IF(G$27="mg/kg SAR",((G$28*0.001)*$B32),IF(G$27="mg/kg DM",(((G$28*0.001)*($B$28/100))*$B32),0))))))</f>
        <v>2.4380000000000002E-2</v>
      </c>
      <c r="H32" s="77">
        <f t="shared" si="10"/>
        <v>0.23214000000000001</v>
      </c>
      <c r="I32" s="77">
        <f t="shared" si="10"/>
        <v>5.2999999999999999E-2</v>
      </c>
      <c r="J32" s="77">
        <f t="shared" si="10"/>
        <v>1.0600000000000002E-3</v>
      </c>
      <c r="K32" s="77">
        <f t="shared" si="10"/>
        <v>5.3E-3</v>
      </c>
      <c r="L32" s="77">
        <f t="shared" si="10"/>
        <v>2.12E-2</v>
      </c>
      <c r="M32" s="77">
        <f t="shared" si="10"/>
        <v>3.7100000000000001E-2</v>
      </c>
      <c r="N32" s="77">
        <f t="shared" si="10"/>
        <v>0</v>
      </c>
      <c r="O32" s="77">
        <f t="shared" si="10"/>
        <v>0</v>
      </c>
      <c r="P32" s="77">
        <f t="shared" si="10"/>
        <v>31.27</v>
      </c>
      <c r="Q32" s="77">
        <f t="shared" ref="Q32:Q50" si="11">(IF(Q$27="%w/w SAR",((Q$28*10)*$B32),IF(Q$27="%w/w DM",(((Q$28*10)*($B$28/100))*$B32),IF(Q$27="kg/t SAR",(Q$28*$B32),IF(Q$27="kg/t DM",((Q$28*($B$28/100))*$B32),IF(Q$27="mg/kg SAR",((Q$28*0.001)*$B32),IF(Q$27="mg/kg DM",(((Q$28*0.001)*($B$28/100))*$B32),0)))))))*2.5</f>
        <v>24.591999999999999</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3">
      <c r="A33" s="13">
        <f>E8</f>
        <v>3</v>
      </c>
      <c r="B33" s="15">
        <v>106</v>
      </c>
      <c r="C33" s="77">
        <f t="shared" si="6"/>
        <v>137.80000000000001</v>
      </c>
      <c r="D33" s="77">
        <f t="shared" si="7"/>
        <v>79.896333999999996</v>
      </c>
      <c r="E33" s="77">
        <f t="shared" si="8"/>
        <v>28.994710000000005</v>
      </c>
      <c r="F33" s="77">
        <f t="shared" si="9"/>
        <v>5.6415108000000007</v>
      </c>
      <c r="G33" s="77">
        <f t="shared" si="10"/>
        <v>2.4380000000000002E-2</v>
      </c>
      <c r="H33" s="77">
        <f t="shared" si="10"/>
        <v>0.23214000000000001</v>
      </c>
      <c r="I33" s="77">
        <f t="shared" si="10"/>
        <v>5.2999999999999999E-2</v>
      </c>
      <c r="J33" s="77">
        <f t="shared" si="10"/>
        <v>1.0600000000000002E-3</v>
      </c>
      <c r="K33" s="77">
        <f t="shared" si="10"/>
        <v>5.3E-3</v>
      </c>
      <c r="L33" s="77">
        <f t="shared" si="10"/>
        <v>2.12E-2</v>
      </c>
      <c r="M33" s="77">
        <f t="shared" si="10"/>
        <v>3.7100000000000001E-2</v>
      </c>
      <c r="N33" s="77">
        <f t="shared" si="10"/>
        <v>0</v>
      </c>
      <c r="O33" s="77">
        <f t="shared" si="10"/>
        <v>0</v>
      </c>
      <c r="P33" s="77">
        <f t="shared" si="10"/>
        <v>31.27</v>
      </c>
      <c r="Q33" s="77">
        <f t="shared" si="11"/>
        <v>24.591999999999999</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3">
      <c r="A34" s="13">
        <f>F8</f>
        <v>4</v>
      </c>
      <c r="B34" s="15">
        <v>106</v>
      </c>
      <c r="C34" s="77">
        <f t="shared" si="6"/>
        <v>137.80000000000001</v>
      </c>
      <c r="D34" s="77">
        <f t="shared" si="7"/>
        <v>79.896333999999996</v>
      </c>
      <c r="E34" s="77">
        <f t="shared" si="8"/>
        <v>28.994710000000005</v>
      </c>
      <c r="F34" s="77">
        <f t="shared" si="9"/>
        <v>5.6415108000000007</v>
      </c>
      <c r="G34" s="77">
        <f t="shared" si="10"/>
        <v>2.4380000000000002E-2</v>
      </c>
      <c r="H34" s="77">
        <f t="shared" si="10"/>
        <v>0.23214000000000001</v>
      </c>
      <c r="I34" s="77">
        <f t="shared" si="10"/>
        <v>5.2999999999999999E-2</v>
      </c>
      <c r="J34" s="77">
        <f t="shared" si="10"/>
        <v>1.0600000000000002E-3</v>
      </c>
      <c r="K34" s="77">
        <f t="shared" si="10"/>
        <v>5.3E-3</v>
      </c>
      <c r="L34" s="77">
        <f t="shared" si="10"/>
        <v>2.12E-2</v>
      </c>
      <c r="M34" s="77">
        <f t="shared" si="10"/>
        <v>3.7100000000000001E-2</v>
      </c>
      <c r="N34" s="77">
        <f t="shared" si="10"/>
        <v>0</v>
      </c>
      <c r="O34" s="77">
        <f t="shared" si="10"/>
        <v>0</v>
      </c>
      <c r="P34" s="77">
        <f t="shared" si="10"/>
        <v>31.27</v>
      </c>
      <c r="Q34" s="77">
        <f t="shared" si="11"/>
        <v>24.591999999999999</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3">
      <c r="A35" s="13">
        <f>G8</f>
        <v>5</v>
      </c>
      <c r="B35" s="15">
        <v>106</v>
      </c>
      <c r="C35" s="77">
        <f t="shared" si="6"/>
        <v>137.80000000000001</v>
      </c>
      <c r="D35" s="77">
        <f t="shared" si="7"/>
        <v>79.896333999999996</v>
      </c>
      <c r="E35" s="77">
        <f t="shared" si="8"/>
        <v>28.994710000000005</v>
      </c>
      <c r="F35" s="77">
        <f t="shared" si="9"/>
        <v>5.6415108000000007</v>
      </c>
      <c r="G35" s="77">
        <f t="shared" si="10"/>
        <v>2.4380000000000002E-2</v>
      </c>
      <c r="H35" s="77">
        <f t="shared" si="10"/>
        <v>0.23214000000000001</v>
      </c>
      <c r="I35" s="77">
        <f t="shared" si="10"/>
        <v>5.2999999999999999E-2</v>
      </c>
      <c r="J35" s="77">
        <f t="shared" si="10"/>
        <v>1.0600000000000002E-3</v>
      </c>
      <c r="K35" s="77">
        <f t="shared" si="10"/>
        <v>5.3E-3</v>
      </c>
      <c r="L35" s="77">
        <f t="shared" si="10"/>
        <v>2.12E-2</v>
      </c>
      <c r="M35" s="77">
        <f t="shared" si="10"/>
        <v>3.7100000000000001E-2</v>
      </c>
      <c r="N35" s="77">
        <f t="shared" si="10"/>
        <v>0</v>
      </c>
      <c r="O35" s="77">
        <f t="shared" si="10"/>
        <v>0</v>
      </c>
      <c r="P35" s="77">
        <f t="shared" si="10"/>
        <v>31.27</v>
      </c>
      <c r="Q35" s="77">
        <f t="shared" si="11"/>
        <v>24.591999999999999</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3">
      <c r="A36" s="13">
        <f>H8</f>
        <v>6</v>
      </c>
      <c r="B36" s="15">
        <v>106</v>
      </c>
      <c r="C36" s="77">
        <f t="shared" si="6"/>
        <v>137.80000000000001</v>
      </c>
      <c r="D36" s="77">
        <f t="shared" si="7"/>
        <v>79.896333999999996</v>
      </c>
      <c r="E36" s="77">
        <f t="shared" si="8"/>
        <v>28.994710000000005</v>
      </c>
      <c r="F36" s="77">
        <f t="shared" si="9"/>
        <v>5.6415108000000007</v>
      </c>
      <c r="G36" s="77">
        <f t="shared" si="10"/>
        <v>2.4380000000000002E-2</v>
      </c>
      <c r="H36" s="77">
        <f t="shared" si="10"/>
        <v>0.23214000000000001</v>
      </c>
      <c r="I36" s="77">
        <f t="shared" si="10"/>
        <v>5.2999999999999999E-2</v>
      </c>
      <c r="J36" s="77">
        <f t="shared" si="10"/>
        <v>1.0600000000000002E-3</v>
      </c>
      <c r="K36" s="77">
        <f t="shared" si="10"/>
        <v>5.3E-3</v>
      </c>
      <c r="L36" s="77">
        <f t="shared" si="10"/>
        <v>2.12E-2</v>
      </c>
      <c r="M36" s="77">
        <f t="shared" si="10"/>
        <v>3.7100000000000001E-2</v>
      </c>
      <c r="N36" s="77">
        <f t="shared" si="10"/>
        <v>0</v>
      </c>
      <c r="O36" s="77">
        <f t="shared" si="10"/>
        <v>0</v>
      </c>
      <c r="P36" s="77">
        <f t="shared" si="10"/>
        <v>31.27</v>
      </c>
      <c r="Q36" s="77">
        <f t="shared" si="11"/>
        <v>24.591999999999999</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3">
      <c r="A37" s="13">
        <f>I8</f>
        <v>7</v>
      </c>
      <c r="B37" s="15">
        <v>106</v>
      </c>
      <c r="C37" s="77">
        <f t="shared" si="6"/>
        <v>137.80000000000001</v>
      </c>
      <c r="D37" s="77">
        <f t="shared" si="7"/>
        <v>79.896333999999996</v>
      </c>
      <c r="E37" s="77">
        <f t="shared" si="8"/>
        <v>28.994710000000005</v>
      </c>
      <c r="F37" s="77">
        <f t="shared" si="9"/>
        <v>5.6415108000000007</v>
      </c>
      <c r="G37" s="77">
        <f t="shared" si="10"/>
        <v>2.4380000000000002E-2</v>
      </c>
      <c r="H37" s="77">
        <f t="shared" si="10"/>
        <v>0.23214000000000001</v>
      </c>
      <c r="I37" s="77">
        <f t="shared" si="10"/>
        <v>5.2999999999999999E-2</v>
      </c>
      <c r="J37" s="77">
        <f t="shared" si="10"/>
        <v>1.0600000000000002E-3</v>
      </c>
      <c r="K37" s="77">
        <f t="shared" si="10"/>
        <v>5.3E-3</v>
      </c>
      <c r="L37" s="77">
        <f t="shared" si="10"/>
        <v>2.12E-2</v>
      </c>
      <c r="M37" s="77">
        <f t="shared" si="10"/>
        <v>3.7100000000000001E-2</v>
      </c>
      <c r="N37" s="77">
        <f t="shared" si="10"/>
        <v>0</v>
      </c>
      <c r="O37" s="77">
        <f t="shared" si="10"/>
        <v>0</v>
      </c>
      <c r="P37" s="77">
        <f t="shared" si="10"/>
        <v>31.27</v>
      </c>
      <c r="Q37" s="77">
        <f t="shared" si="11"/>
        <v>24.591999999999999</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3">
      <c r="A38" s="13">
        <f>J8</f>
        <v>15</v>
      </c>
      <c r="B38" s="15">
        <v>106</v>
      </c>
      <c r="C38" s="77">
        <f t="shared" si="6"/>
        <v>137.80000000000001</v>
      </c>
      <c r="D38" s="77">
        <f t="shared" si="7"/>
        <v>79.896333999999996</v>
      </c>
      <c r="E38" s="77">
        <f t="shared" si="8"/>
        <v>28.994710000000005</v>
      </c>
      <c r="F38" s="77">
        <f t="shared" si="9"/>
        <v>5.6415108000000007</v>
      </c>
      <c r="G38" s="77">
        <f t="shared" si="10"/>
        <v>2.4380000000000002E-2</v>
      </c>
      <c r="H38" s="77">
        <f t="shared" si="10"/>
        <v>0.23214000000000001</v>
      </c>
      <c r="I38" s="77">
        <f t="shared" si="10"/>
        <v>5.2999999999999999E-2</v>
      </c>
      <c r="J38" s="77">
        <f t="shared" si="10"/>
        <v>1.0600000000000002E-3</v>
      </c>
      <c r="K38" s="77">
        <f t="shared" si="10"/>
        <v>5.3E-3</v>
      </c>
      <c r="L38" s="77">
        <f t="shared" si="10"/>
        <v>2.12E-2</v>
      </c>
      <c r="M38" s="77">
        <f t="shared" si="10"/>
        <v>3.7100000000000001E-2</v>
      </c>
      <c r="N38" s="77">
        <f t="shared" si="10"/>
        <v>0</v>
      </c>
      <c r="O38" s="77">
        <f t="shared" si="10"/>
        <v>0</v>
      </c>
      <c r="P38" s="77">
        <f t="shared" si="10"/>
        <v>31.27</v>
      </c>
      <c r="Q38" s="77">
        <f t="shared" si="11"/>
        <v>24.591999999999999</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3">
      <c r="A39" s="13">
        <f>K8</f>
        <v>16</v>
      </c>
      <c r="B39" s="15">
        <v>106</v>
      </c>
      <c r="C39" s="77">
        <f t="shared" si="6"/>
        <v>137.80000000000001</v>
      </c>
      <c r="D39" s="77">
        <f t="shared" si="7"/>
        <v>79.896333999999996</v>
      </c>
      <c r="E39" s="77">
        <f t="shared" si="8"/>
        <v>28.994710000000005</v>
      </c>
      <c r="F39" s="77">
        <f t="shared" si="9"/>
        <v>5.6415108000000007</v>
      </c>
      <c r="G39" s="77">
        <f t="shared" si="10"/>
        <v>2.4380000000000002E-2</v>
      </c>
      <c r="H39" s="77">
        <f t="shared" si="10"/>
        <v>0.23214000000000001</v>
      </c>
      <c r="I39" s="77">
        <f t="shared" si="10"/>
        <v>5.2999999999999999E-2</v>
      </c>
      <c r="J39" s="77">
        <f t="shared" si="10"/>
        <v>1.0600000000000002E-3</v>
      </c>
      <c r="K39" s="77">
        <f t="shared" si="10"/>
        <v>5.3E-3</v>
      </c>
      <c r="L39" s="77">
        <f t="shared" si="10"/>
        <v>2.12E-2</v>
      </c>
      <c r="M39" s="77">
        <f t="shared" si="10"/>
        <v>3.7100000000000001E-2</v>
      </c>
      <c r="N39" s="77">
        <f t="shared" si="10"/>
        <v>0</v>
      </c>
      <c r="O39" s="77">
        <f t="shared" si="10"/>
        <v>0</v>
      </c>
      <c r="P39" s="77">
        <f t="shared" si="10"/>
        <v>31.27</v>
      </c>
      <c r="Q39" s="77">
        <f t="shared" si="11"/>
        <v>24.591999999999999</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3">
      <c r="A40" s="13">
        <f>L8</f>
        <v>17</v>
      </c>
      <c r="B40" s="15">
        <v>106</v>
      </c>
      <c r="C40" s="77">
        <f t="shared" si="6"/>
        <v>137.80000000000001</v>
      </c>
      <c r="D40" s="77">
        <f t="shared" si="7"/>
        <v>79.896333999999996</v>
      </c>
      <c r="E40" s="77">
        <f t="shared" si="8"/>
        <v>28.994710000000005</v>
      </c>
      <c r="F40" s="77">
        <f t="shared" si="9"/>
        <v>5.6415108000000007</v>
      </c>
      <c r="G40" s="77">
        <f t="shared" si="10"/>
        <v>2.4380000000000002E-2</v>
      </c>
      <c r="H40" s="77">
        <f t="shared" si="10"/>
        <v>0.23214000000000001</v>
      </c>
      <c r="I40" s="77">
        <f t="shared" si="10"/>
        <v>5.2999999999999999E-2</v>
      </c>
      <c r="J40" s="77">
        <f t="shared" si="10"/>
        <v>1.0600000000000002E-3</v>
      </c>
      <c r="K40" s="77">
        <f t="shared" si="10"/>
        <v>5.3E-3</v>
      </c>
      <c r="L40" s="77">
        <f t="shared" si="10"/>
        <v>2.12E-2</v>
      </c>
      <c r="M40" s="77">
        <f t="shared" si="10"/>
        <v>3.7100000000000001E-2</v>
      </c>
      <c r="N40" s="77">
        <f t="shared" si="10"/>
        <v>0</v>
      </c>
      <c r="O40" s="77">
        <f t="shared" si="10"/>
        <v>0</v>
      </c>
      <c r="P40" s="77">
        <f t="shared" si="10"/>
        <v>31.27</v>
      </c>
      <c r="Q40" s="77">
        <f t="shared" si="11"/>
        <v>24.591999999999999</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3">
      <c r="A41" s="13" t="str">
        <f>M8</f>
        <v>18/19</v>
      </c>
      <c r="B41" s="15">
        <v>106</v>
      </c>
      <c r="C41" s="77">
        <f t="shared" si="6"/>
        <v>137.80000000000001</v>
      </c>
      <c r="D41" s="77">
        <f t="shared" si="7"/>
        <v>79.896333999999996</v>
      </c>
      <c r="E41" s="77">
        <f t="shared" si="8"/>
        <v>28.994710000000005</v>
      </c>
      <c r="F41" s="77">
        <f t="shared" si="9"/>
        <v>5.6415108000000007</v>
      </c>
      <c r="G41" s="77">
        <f t="shared" si="10"/>
        <v>2.4380000000000002E-2</v>
      </c>
      <c r="H41" s="77">
        <f t="shared" si="10"/>
        <v>0.23214000000000001</v>
      </c>
      <c r="I41" s="77">
        <f t="shared" si="10"/>
        <v>5.2999999999999999E-2</v>
      </c>
      <c r="J41" s="77">
        <f t="shared" si="10"/>
        <v>1.0600000000000002E-3</v>
      </c>
      <c r="K41" s="77">
        <f t="shared" si="10"/>
        <v>5.3E-3</v>
      </c>
      <c r="L41" s="77">
        <f t="shared" si="10"/>
        <v>2.12E-2</v>
      </c>
      <c r="M41" s="77">
        <f t="shared" si="10"/>
        <v>3.7100000000000001E-2</v>
      </c>
      <c r="N41" s="77">
        <f t="shared" si="10"/>
        <v>0</v>
      </c>
      <c r="O41" s="77">
        <f t="shared" si="10"/>
        <v>0</v>
      </c>
      <c r="P41" s="77">
        <f t="shared" si="10"/>
        <v>31.27</v>
      </c>
      <c r="Q41" s="77">
        <f t="shared" si="11"/>
        <v>24.591999999999999</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3">
      <c r="A42" s="13" t="str">
        <f>N8</f>
        <v>20/21</v>
      </c>
      <c r="B42" s="15">
        <v>106</v>
      </c>
      <c r="C42" s="77">
        <f t="shared" si="6"/>
        <v>137.80000000000001</v>
      </c>
      <c r="D42" s="77">
        <f t="shared" si="7"/>
        <v>79.896333999999996</v>
      </c>
      <c r="E42" s="77">
        <f t="shared" si="8"/>
        <v>28.994710000000005</v>
      </c>
      <c r="F42" s="77">
        <f t="shared" si="9"/>
        <v>5.6415108000000007</v>
      </c>
      <c r="G42" s="77">
        <f t="shared" si="10"/>
        <v>2.4380000000000002E-2</v>
      </c>
      <c r="H42" s="77">
        <f t="shared" si="10"/>
        <v>0.23214000000000001</v>
      </c>
      <c r="I42" s="77">
        <f t="shared" si="10"/>
        <v>5.2999999999999999E-2</v>
      </c>
      <c r="J42" s="77">
        <f t="shared" si="10"/>
        <v>1.0600000000000002E-3</v>
      </c>
      <c r="K42" s="77">
        <f t="shared" si="10"/>
        <v>5.3E-3</v>
      </c>
      <c r="L42" s="77">
        <f t="shared" si="10"/>
        <v>2.12E-2</v>
      </c>
      <c r="M42" s="77">
        <f t="shared" si="10"/>
        <v>3.7100000000000001E-2</v>
      </c>
      <c r="N42" s="77">
        <f t="shared" si="10"/>
        <v>0</v>
      </c>
      <c r="O42" s="77">
        <f t="shared" si="10"/>
        <v>0</v>
      </c>
      <c r="P42" s="77">
        <f t="shared" si="10"/>
        <v>31.27</v>
      </c>
      <c r="Q42" s="77">
        <f t="shared" si="11"/>
        <v>24.591999999999999</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3">
      <c r="A43" s="13" t="str">
        <f>O8</f>
        <v>I2</v>
      </c>
      <c r="B43" s="15">
        <v>106</v>
      </c>
      <c r="C43" s="77">
        <f t="shared" si="6"/>
        <v>137.80000000000001</v>
      </c>
      <c r="D43" s="77">
        <f t="shared" si="7"/>
        <v>79.896333999999996</v>
      </c>
      <c r="E43" s="77">
        <f t="shared" si="8"/>
        <v>28.994710000000005</v>
      </c>
      <c r="F43" s="77">
        <f t="shared" si="9"/>
        <v>5.6415108000000007</v>
      </c>
      <c r="G43" s="77">
        <f t="shared" si="10"/>
        <v>2.4380000000000002E-2</v>
      </c>
      <c r="H43" s="77">
        <f t="shared" si="10"/>
        <v>0.23214000000000001</v>
      </c>
      <c r="I43" s="77">
        <f t="shared" si="10"/>
        <v>5.2999999999999999E-2</v>
      </c>
      <c r="J43" s="77">
        <f t="shared" si="10"/>
        <v>1.0600000000000002E-3</v>
      </c>
      <c r="K43" s="77">
        <f t="shared" si="10"/>
        <v>5.3E-3</v>
      </c>
      <c r="L43" s="77">
        <f t="shared" si="10"/>
        <v>2.12E-2</v>
      </c>
      <c r="M43" s="77">
        <f t="shared" si="10"/>
        <v>3.7100000000000001E-2</v>
      </c>
      <c r="N43" s="77">
        <f t="shared" si="10"/>
        <v>0</v>
      </c>
      <c r="O43" s="77">
        <f t="shared" si="10"/>
        <v>0</v>
      </c>
      <c r="P43" s="77">
        <f t="shared" si="10"/>
        <v>31.27</v>
      </c>
      <c r="Q43" s="77">
        <f t="shared" si="11"/>
        <v>24.591999999999999</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t="str">
        <f t="shared" si="13"/>
        <v>I2</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6.3</v>
      </c>
      <c r="C60" s="76">
        <f t="shared" ref="C60:U60" si="14">D10</f>
        <v>6.6</v>
      </c>
      <c r="D60" s="76">
        <f t="shared" si="14"/>
        <v>6</v>
      </c>
      <c r="E60" s="76">
        <f t="shared" si="14"/>
        <v>5.9</v>
      </c>
      <c r="F60" s="76">
        <f t="shared" si="14"/>
        <v>6</v>
      </c>
      <c r="G60" s="76">
        <f t="shared" si="14"/>
        <v>6.4</v>
      </c>
      <c r="H60" s="76">
        <f t="shared" si="14"/>
        <v>6.1</v>
      </c>
      <c r="I60" s="76">
        <f t="shared" si="14"/>
        <v>5.9</v>
      </c>
      <c r="J60" s="76">
        <f t="shared" si="14"/>
        <v>6.6</v>
      </c>
      <c r="K60" s="76">
        <f t="shared" si="14"/>
        <v>6</v>
      </c>
      <c r="L60" s="76">
        <f t="shared" si="14"/>
        <v>6.3</v>
      </c>
      <c r="M60" s="76">
        <f t="shared" si="14"/>
        <v>6</v>
      </c>
      <c r="N60" s="76">
        <f t="shared" si="14"/>
        <v>6.5</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106</v>
      </c>
      <c r="C62" s="77">
        <f>B32</f>
        <v>106</v>
      </c>
      <c r="D62" s="77">
        <f>B33</f>
        <v>106</v>
      </c>
      <c r="E62" s="77">
        <f>B34</f>
        <v>106</v>
      </c>
      <c r="F62" s="77">
        <f>B35</f>
        <v>106</v>
      </c>
      <c r="G62" s="77">
        <f>B36</f>
        <v>106</v>
      </c>
      <c r="H62" s="77">
        <f>B37</f>
        <v>106</v>
      </c>
      <c r="I62" s="77">
        <f>B38</f>
        <v>106</v>
      </c>
      <c r="J62" s="77">
        <f>B39</f>
        <v>106</v>
      </c>
      <c r="K62" s="77">
        <f>B40</f>
        <v>106</v>
      </c>
      <c r="L62" s="77">
        <f>B41</f>
        <v>106</v>
      </c>
      <c r="M62" s="77">
        <f>B42</f>
        <v>106</v>
      </c>
      <c r="N62" s="77">
        <f>B43</f>
        <v>106</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-0.59999999999999787</v>
      </c>
      <c r="C64" s="77">
        <f t="shared" ref="C64:U64" si="17">(C59-C60)*C61</f>
        <v>-2.3999999999999968</v>
      </c>
      <c r="D64" s="77">
        <f t="shared" si="17"/>
        <v>1.2000000000000011</v>
      </c>
      <c r="E64" s="77">
        <f t="shared" si="17"/>
        <v>1.7999999999999989</v>
      </c>
      <c r="F64" s="77">
        <f t="shared" si="17"/>
        <v>1.2000000000000011</v>
      </c>
      <c r="G64" s="77">
        <f t="shared" si="17"/>
        <v>-1.2000000000000011</v>
      </c>
      <c r="H64" s="77">
        <f t="shared" si="17"/>
        <v>0.6000000000000032</v>
      </c>
      <c r="I64" s="77">
        <f t="shared" si="17"/>
        <v>1.7999999999999989</v>
      </c>
      <c r="J64" s="77">
        <f t="shared" si="17"/>
        <v>-2.3999999999999968</v>
      </c>
      <c r="K64" s="77">
        <f t="shared" si="17"/>
        <v>1.2000000000000011</v>
      </c>
      <c r="L64" s="77">
        <f t="shared" si="17"/>
        <v>-0.59999999999999787</v>
      </c>
      <c r="M64" s="77">
        <f t="shared" si="17"/>
        <v>1.2000000000000011</v>
      </c>
      <c r="N64" s="77">
        <f t="shared" si="17"/>
        <v>-1.7999999999999989</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0.59999999999999787</v>
      </c>
      <c r="C65" s="77">
        <f t="shared" ref="C65:U65" si="18">C63-C64</f>
        <v>2.3999999999999968</v>
      </c>
      <c r="D65" s="77">
        <f t="shared" si="18"/>
        <v>-1.2000000000000011</v>
      </c>
      <c r="E65" s="77">
        <f t="shared" si="18"/>
        <v>-1.7999999999999989</v>
      </c>
      <c r="F65" s="77">
        <f t="shared" si="18"/>
        <v>-1.2000000000000011</v>
      </c>
      <c r="G65" s="77">
        <f t="shared" si="18"/>
        <v>1.2000000000000011</v>
      </c>
      <c r="H65" s="77">
        <f t="shared" si="18"/>
        <v>-0.6000000000000032</v>
      </c>
      <c r="I65" s="77">
        <f t="shared" si="18"/>
        <v>-1.7999999999999989</v>
      </c>
      <c r="J65" s="77">
        <f t="shared" si="18"/>
        <v>2.3999999999999968</v>
      </c>
      <c r="K65" s="77">
        <f t="shared" si="18"/>
        <v>-1.2000000000000011</v>
      </c>
      <c r="L65" s="77">
        <f t="shared" si="18"/>
        <v>0.59999999999999787</v>
      </c>
      <c r="M65" s="77">
        <f t="shared" si="18"/>
        <v>-1.2000000000000011</v>
      </c>
      <c r="N65" s="77">
        <f t="shared" si="18"/>
        <v>1.7999999999999989</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UNDER</v>
      </c>
      <c r="J66" s="78" t="str">
        <f t="shared" si="19"/>
        <v>OVER</v>
      </c>
      <c r="K66" s="78" t="str">
        <f t="shared" si="19"/>
        <v>UNDER</v>
      </c>
      <c r="L66" s="78" t="str">
        <f t="shared" si="19"/>
        <v>OVER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25" priority="43" operator="equal">
      <formula>"DECREASE"</formula>
    </cfRule>
    <cfRule type="cellIs" dxfId="124" priority="44" operator="equal">
      <formula>"INCREASE"</formula>
    </cfRule>
  </conditionalFormatting>
  <conditionalFormatting sqref="B31:B50 B62:U66">
    <cfRule type="cellIs" dxfId="123" priority="42" operator="greaterThan">
      <formula>$B$51</formula>
    </cfRule>
  </conditionalFormatting>
  <conditionalFormatting sqref="C31:C50">
    <cfRule type="cellIs" dxfId="122" priority="41" operator="greaterThan">
      <formula>$C$51</formula>
    </cfRule>
  </conditionalFormatting>
  <conditionalFormatting sqref="C18:V18">
    <cfRule type="cellIs" dxfId="121" priority="37" operator="equal">
      <formula>0</formula>
    </cfRule>
  </conditionalFormatting>
  <conditionalFormatting sqref="C17:V17">
    <cfRule type="cellIs" dxfId="120" priority="35" operator="equal">
      <formula>0</formula>
    </cfRule>
  </conditionalFormatting>
  <conditionalFormatting sqref="C19:V19">
    <cfRule type="cellIs" dxfId="119" priority="34"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7" operator="greaterThan">
      <formula>$K$51</formula>
    </cfRule>
  </conditionalFormatting>
  <conditionalFormatting sqref="L31:L50">
    <cfRule type="cellIs" dxfId="114" priority="26" operator="greaterThan">
      <formula>$L$51</formula>
    </cfRule>
  </conditionalFormatting>
  <conditionalFormatting sqref="M31:M50">
    <cfRule type="cellIs" dxfId="113" priority="25" operator="greaterThan">
      <formula>$M$51</formula>
    </cfRule>
  </conditionalFormatting>
  <conditionalFormatting sqref="P31:P50">
    <cfRule type="cellIs" dxfId="112" priority="24" operator="greaterThan">
      <formula>$P$51</formula>
    </cfRule>
  </conditionalFormatting>
  <conditionalFormatting sqref="R31:R50">
    <cfRule type="cellIs" dxfId="111" priority="23" operator="greaterThan">
      <formula>$R$51</formula>
    </cfRule>
  </conditionalFormatting>
  <conditionalFormatting sqref="S31:S50">
    <cfRule type="cellIs" dxfId="110" priority="22" operator="greaterThan">
      <formula>$S$51</formula>
    </cfRule>
  </conditionalFormatting>
  <conditionalFormatting sqref="T31:T50">
    <cfRule type="cellIs" dxfId="109" priority="21" operator="greaterThan">
      <formula>$T$51</formula>
    </cfRule>
  </conditionalFormatting>
  <conditionalFormatting sqref="U31:U50">
    <cfRule type="cellIs" dxfId="108" priority="20" operator="greaterThan">
      <formula>$U$51</formula>
    </cfRule>
  </conditionalFormatting>
  <conditionalFormatting sqref="C22:V22">
    <cfRule type="cellIs" dxfId="107" priority="18" operator="equal">
      <formula>0</formula>
    </cfRule>
  </conditionalFormatting>
  <conditionalFormatting sqref="C24:V24">
    <cfRule type="cellIs" dxfId="106" priority="16" operator="equal">
      <formula>"DECREASE"</formula>
    </cfRule>
    <cfRule type="cellIs" dxfId="105" priority="17" operator="equal">
      <formula>"INCREASE"</formula>
    </cfRule>
  </conditionalFormatting>
  <conditionalFormatting sqref="C23:V23">
    <cfRule type="cellIs" dxfId="104" priority="15" operator="equal">
      <formula>0</formula>
    </cfRule>
  </conditionalFormatting>
  <conditionalFormatting sqref="I1">
    <cfRule type="cellIs" dxfId="103" priority="11" operator="between">
      <formula>0.1</formula>
      <formula>5</formula>
    </cfRule>
  </conditionalFormatting>
  <conditionalFormatting sqref="I2">
    <cfRule type="cellIs" dxfId="102" priority="10" operator="greaterThan">
      <formula>5000.1</formula>
    </cfRule>
  </conditionalFormatting>
  <conditionalFormatting sqref="I3">
    <cfRule type="cellIs" dxfId="101" priority="9" operator="greaterThan">
      <formula>40000.01</formula>
    </cfRule>
  </conditionalFormatting>
  <conditionalFormatting sqref="C21:V21">
    <cfRule type="cellIs" dxfId="100" priority="8" operator="equal">
      <formula>0</formula>
    </cfRule>
  </conditionalFormatting>
  <conditionalFormatting sqref="B66:U66">
    <cfRule type="cellIs" dxfId="99" priority="4" operator="equal">
      <formula>"UNDER"</formula>
    </cfRule>
    <cfRule type="cellIs" dxfId="98" priority="5" operator="equal">
      <formula>"OVER"</formula>
    </cfRule>
  </conditionalFormatting>
  <conditionalFormatting sqref="J31:J50">
    <cfRule type="cellIs" dxfId="97" priority="3"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7" zoomScale="90" zoomScaleNormal="90" workbookViewId="0">
      <selection activeCell="D37" sqref="D37"/>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20" t="s">
        <v>41</v>
      </c>
      <c r="B1" s="120"/>
      <c r="C1" s="141" t="str">
        <f>'Dairy Partners'!C1:D1</f>
        <v>PAN-024622</v>
      </c>
      <c r="D1" s="142"/>
      <c r="E1" s="93" t="s">
        <v>45</v>
      </c>
      <c r="F1" s="39">
        <f>'Dairy Partners'!F1</f>
        <v>48.6</v>
      </c>
      <c r="G1" s="121" t="s">
        <v>43</v>
      </c>
      <c r="H1" s="122"/>
      <c r="I1" s="118">
        <v>5.84</v>
      </c>
      <c r="J1" s="120" t="s">
        <v>153</v>
      </c>
      <c r="K1" s="120"/>
      <c r="L1" s="97">
        <v>173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'Dairy Partners'!C2:D2</f>
        <v>EPR/AB3891CX</v>
      </c>
      <c r="D2" s="144"/>
      <c r="E2" s="93" t="s">
        <v>109</v>
      </c>
      <c r="F2" s="96" t="s">
        <v>170</v>
      </c>
      <c r="G2" s="139" t="s">
        <v>110</v>
      </c>
      <c r="H2" s="140"/>
      <c r="I2" s="118">
        <v>636</v>
      </c>
      <c r="J2" s="120" t="s">
        <v>158</v>
      </c>
      <c r="K2" s="120"/>
      <c r="L2" s="97">
        <v>0.11</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'Dairy Partners'!C3:D3</f>
        <v>Mr Daniel James and Ms Carys James</v>
      </c>
      <c r="D3" s="144"/>
      <c r="E3" s="93" t="s">
        <v>108</v>
      </c>
      <c r="F3" s="31" t="s">
        <v>78</v>
      </c>
      <c r="G3" s="120" t="s">
        <v>159</v>
      </c>
      <c r="H3" s="120"/>
      <c r="I3" s="118">
        <v>680</v>
      </c>
      <c r="J3" s="121" t="s">
        <v>154</v>
      </c>
      <c r="K3" s="122"/>
      <c r="L3" s="97">
        <f>(L1/(L2*10000))*100</f>
        <v>15.727272727272728</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'Dairy Partners'!C4:D4</f>
        <v>Gotrel Farm, Ferwig Road, Cardigan, Ceredigigion, SA43 1PJ</v>
      </c>
      <c r="D4" s="142"/>
      <c r="E4" s="94" t="s">
        <v>1</v>
      </c>
      <c r="F4" s="96" t="s">
        <v>171</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'Dairy Partners'!C5:D5</f>
        <v>Megan Tucker</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'Dairy Partners'!C8</f>
        <v>1</v>
      </c>
      <c r="D8" s="60">
        <f>'Dairy Partners'!D8</f>
        <v>2</v>
      </c>
      <c r="E8" s="60">
        <f>'Dairy Partners'!E8</f>
        <v>3</v>
      </c>
      <c r="F8" s="60">
        <f>'Dairy Partners'!F8</f>
        <v>4</v>
      </c>
      <c r="G8" s="60">
        <f>'Dairy Partners'!G8</f>
        <v>5</v>
      </c>
      <c r="H8" s="60">
        <f>'Dairy Partners'!H8</f>
        <v>6</v>
      </c>
      <c r="I8" s="60">
        <f>'Dairy Partners'!I8</f>
        <v>7</v>
      </c>
      <c r="J8" s="60">
        <f>'Dairy Partners'!J8</f>
        <v>15</v>
      </c>
      <c r="K8" s="60">
        <f>'Dairy Partners'!K8</f>
        <v>16</v>
      </c>
      <c r="L8" s="60">
        <f>'Dairy Partners'!L8</f>
        <v>17</v>
      </c>
      <c r="M8" s="60" t="str">
        <f>'Dairy Partners'!M8</f>
        <v>18/19</v>
      </c>
      <c r="N8" s="60" t="str">
        <f>'Dairy Partners'!N8</f>
        <v>20/21</v>
      </c>
      <c r="O8" s="60" t="str">
        <f>'Dairy Partners'!O8</f>
        <v>I2</v>
      </c>
      <c r="P8" s="60">
        <f>'Dairy Partners'!P8</f>
        <v>0</v>
      </c>
      <c r="Q8" s="60">
        <f>'Dairy Partners'!Q8</f>
        <v>0</v>
      </c>
      <c r="R8" s="60">
        <f>'Dairy Partners'!R8</f>
        <v>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'Dairy Partners'!C9</f>
        <v xml:space="preserve">Moderate </v>
      </c>
      <c r="D9" s="60" t="str">
        <f>'Dairy Partners'!D9</f>
        <v xml:space="preserve">Moderate </v>
      </c>
      <c r="E9" s="60" t="str">
        <f>'Dairy Partners'!E9</f>
        <v xml:space="preserve">Moderate </v>
      </c>
      <c r="F9" s="60" t="str">
        <f>'Dairy Partners'!F9</f>
        <v xml:space="preserve">Moderate </v>
      </c>
      <c r="G9" s="60" t="str">
        <f>'Dairy Partners'!G9</f>
        <v xml:space="preserve">Moderate </v>
      </c>
      <c r="H9" s="60" t="str">
        <f>'Dairy Partners'!H9</f>
        <v xml:space="preserve">Moderate </v>
      </c>
      <c r="I9" s="60" t="str">
        <f>'Dairy Partners'!I9</f>
        <v xml:space="preserve">Moderate </v>
      </c>
      <c r="J9" s="60" t="str">
        <f>'Dairy Partners'!J9</f>
        <v xml:space="preserve">Moderate </v>
      </c>
      <c r="K9" s="60" t="str">
        <f>'Dairy Partners'!K9</f>
        <v xml:space="preserve">Moderate </v>
      </c>
      <c r="L9" s="60" t="str">
        <f>'Dairy Partners'!L9</f>
        <v xml:space="preserve">Moderate </v>
      </c>
      <c r="M9" s="60" t="str">
        <f>'Dairy Partners'!M9</f>
        <v xml:space="preserve">Moderate </v>
      </c>
      <c r="N9" s="60" t="str">
        <f>'Dairy Partners'!N9</f>
        <v xml:space="preserve">Moderate </v>
      </c>
      <c r="O9" s="60" t="str">
        <f>'Dairy Partners'!O9</f>
        <v xml:space="preserve">Moderate </v>
      </c>
      <c r="P9" s="60">
        <f>'Dairy Partners'!P9</f>
        <v>0</v>
      </c>
      <c r="Q9" s="60">
        <f>'Dairy Partners'!Q9</f>
        <v>0</v>
      </c>
      <c r="R9" s="60">
        <f>'Dairy Partners'!R9</f>
        <v>0</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'Dairy Partners'!C10</f>
        <v>6.3</v>
      </c>
      <c r="D10" s="60">
        <f>'Dairy Partners'!D10</f>
        <v>6.6</v>
      </c>
      <c r="E10" s="60">
        <f>'Dairy Partners'!E10</f>
        <v>6</v>
      </c>
      <c r="F10" s="60">
        <f>'Dairy Partners'!F10</f>
        <v>5.9</v>
      </c>
      <c r="G10" s="60">
        <f>'Dairy Partners'!G10</f>
        <v>6</v>
      </c>
      <c r="H10" s="60">
        <f>'Dairy Partners'!H10</f>
        <v>6.4</v>
      </c>
      <c r="I10" s="60">
        <f>'Dairy Partners'!I10</f>
        <v>6.1</v>
      </c>
      <c r="J10" s="60">
        <f>'Dairy Partners'!J10</f>
        <v>5.9</v>
      </c>
      <c r="K10" s="60">
        <f>'Dairy Partners'!K10</f>
        <v>6.6</v>
      </c>
      <c r="L10" s="60">
        <f>'Dairy Partners'!L10</f>
        <v>6</v>
      </c>
      <c r="M10" s="60">
        <f>'Dairy Partners'!M10</f>
        <v>6.3</v>
      </c>
      <c r="N10" s="60">
        <f>'Dairy Partners'!N10</f>
        <v>6</v>
      </c>
      <c r="O10" s="60">
        <f>'Dairy Partners'!O10</f>
        <v>6.5</v>
      </c>
      <c r="P10" s="60">
        <f>'Dairy Partners'!P10</f>
        <v>0</v>
      </c>
      <c r="Q10" s="60">
        <f>'Dairy Partners'!Q10</f>
        <v>0</v>
      </c>
      <c r="R10" s="60">
        <f>'Dairy Partners'!R10</f>
        <v>0</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'Dairy Partners'!C11</f>
        <v>2</v>
      </c>
      <c r="D11" s="60">
        <f>'Dairy Partners'!D11</f>
        <v>2</v>
      </c>
      <c r="E11" s="60">
        <f>'Dairy Partners'!E11</f>
        <v>3</v>
      </c>
      <c r="F11" s="60">
        <f>'Dairy Partners'!F11</f>
        <v>3</v>
      </c>
      <c r="G11" s="60">
        <f>'Dairy Partners'!G11</f>
        <v>3</v>
      </c>
      <c r="H11" s="60">
        <f>'Dairy Partners'!H11</f>
        <v>3</v>
      </c>
      <c r="I11" s="60">
        <f>'Dairy Partners'!I11</f>
        <v>2</v>
      </c>
      <c r="J11" s="60">
        <f>'Dairy Partners'!J11</f>
        <v>3</v>
      </c>
      <c r="K11" s="60">
        <f>'Dairy Partners'!K11</f>
        <v>3</v>
      </c>
      <c r="L11" s="60">
        <f>'Dairy Partners'!L11</f>
        <v>3</v>
      </c>
      <c r="M11" s="60">
        <f>'Dairy Partners'!M11</f>
        <v>2</v>
      </c>
      <c r="N11" s="60">
        <f>'Dairy Partners'!N11</f>
        <v>3</v>
      </c>
      <c r="O11" s="60">
        <f>'Dairy Partners'!O11</f>
        <v>3</v>
      </c>
      <c r="P11" s="60">
        <f>'Dairy Partners'!P11</f>
        <v>0</v>
      </c>
      <c r="Q11" s="60">
        <f>'Dairy Partners'!Q11</f>
        <v>0</v>
      </c>
      <c r="R11" s="60">
        <f>'Dairy Partners'!R11</f>
        <v>0</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'Dairy Partners'!C12</f>
        <v>1</v>
      </c>
      <c r="D12" s="60">
        <f>'Dairy Partners'!D12</f>
        <v>1</v>
      </c>
      <c r="E12" s="60">
        <f>'Dairy Partners'!E12</f>
        <v>1</v>
      </c>
      <c r="F12" s="60">
        <f>'Dairy Partners'!F12</f>
        <v>0</v>
      </c>
      <c r="G12" s="60">
        <f>'Dairy Partners'!G12</f>
        <v>1</v>
      </c>
      <c r="H12" s="60">
        <f>'Dairy Partners'!H12</f>
        <v>1</v>
      </c>
      <c r="I12" s="60">
        <f>'Dairy Partners'!I12</f>
        <v>1</v>
      </c>
      <c r="J12" s="60">
        <f>'Dairy Partners'!J12</f>
        <v>1</v>
      </c>
      <c r="K12" s="60">
        <f>'Dairy Partners'!K12</f>
        <v>1</v>
      </c>
      <c r="L12" s="60">
        <f>'Dairy Partners'!L12</f>
        <v>1</v>
      </c>
      <c r="M12" s="60">
        <f>'Dairy Partners'!M12</f>
        <v>0</v>
      </c>
      <c r="N12" s="60">
        <f>'Dairy Partners'!N12</f>
        <v>2</v>
      </c>
      <c r="O12" s="60">
        <f>'Dairy Partners'!O12</f>
        <v>4</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'Dairy Partners'!C13</f>
        <v>3</v>
      </c>
      <c r="D13" s="60">
        <f>'Dairy Partners'!D13</f>
        <v>4</v>
      </c>
      <c r="E13" s="60">
        <f>'Dairy Partners'!E13</f>
        <v>3</v>
      </c>
      <c r="F13" s="60">
        <f>'Dairy Partners'!F13</f>
        <v>3</v>
      </c>
      <c r="G13" s="60">
        <f>'Dairy Partners'!G13</f>
        <v>3</v>
      </c>
      <c r="H13" s="60">
        <f>'Dairy Partners'!H13</f>
        <v>3</v>
      </c>
      <c r="I13" s="60">
        <f>'Dairy Partners'!I13</f>
        <v>3</v>
      </c>
      <c r="J13" s="60">
        <f>'Dairy Partners'!J13</f>
        <v>2</v>
      </c>
      <c r="K13" s="60">
        <f>'Dairy Partners'!K13</f>
        <v>2</v>
      </c>
      <c r="L13" s="60">
        <f>'Dairy Partners'!L13</f>
        <v>2</v>
      </c>
      <c r="M13" s="60">
        <f>'Dairy Partners'!M13</f>
        <v>2</v>
      </c>
      <c r="N13" s="60">
        <f>'Dairy Partners'!N13</f>
        <v>2</v>
      </c>
      <c r="O13" s="60">
        <f>'Dairy Partners'!O13</f>
        <v>3</v>
      </c>
      <c r="P13" s="60">
        <f>'Dairy Partners'!P13</f>
        <v>0</v>
      </c>
      <c r="Q13" s="60">
        <f>'Dairy Partners'!Q13</f>
        <v>0</v>
      </c>
      <c r="R13" s="60">
        <f>'Dairy Partners'!R13</f>
        <v>0</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 xml:space="preserve">Grass Silage (25% DM) </v>
      </c>
      <c r="J14" s="102" t="str">
        <f>'Dairy Partners'!J14</f>
        <v xml:space="preserve">Grass Silage (25% DM) </v>
      </c>
      <c r="K14" s="102" t="str">
        <f>'Dairy Partners'!K14</f>
        <v xml:space="preserve">Grass Silage (25% DM) </v>
      </c>
      <c r="L14" s="102" t="str">
        <f>'Dairy Partners'!L14</f>
        <v xml:space="preserve">Grass Silage (25% DM) </v>
      </c>
      <c r="M14" s="102" t="str">
        <f>'Dairy Partners'!M14</f>
        <v xml:space="preserve">Grass Silage (25% DM) </v>
      </c>
      <c r="N14" s="102" t="str">
        <f>'Dairy Partners'!N14</f>
        <v xml:space="preserve">Grass Silage (25% DM) </v>
      </c>
      <c r="O14" s="102" t="str">
        <f>'Dairy Partners'!O14</f>
        <v xml:space="preserve">Grass Silage (25% DM) </v>
      </c>
      <c r="P14" s="102">
        <f>'Dairy Partners'!P14</f>
        <v>0</v>
      </c>
      <c r="Q14" s="102">
        <f>'Dairy Partners'!Q14</f>
        <v>0</v>
      </c>
      <c r="R14" s="102">
        <f>'Dairy Partners'!R14</f>
        <v>0</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x14ac:dyDescent="0.25">
      <c r="A15" s="131" t="s">
        <v>9</v>
      </c>
      <c r="B15" s="131"/>
      <c r="C15" s="60">
        <f>'Dairy Partners'!C15</f>
        <v>47</v>
      </c>
      <c r="D15" s="60">
        <f>'Dairy Partners'!D15</f>
        <v>47</v>
      </c>
      <c r="E15" s="60">
        <f>'Dairy Partners'!E15</f>
        <v>47</v>
      </c>
      <c r="F15" s="60">
        <f>'Dairy Partners'!F15</f>
        <v>47</v>
      </c>
      <c r="G15" s="60">
        <f>'Dairy Partners'!G15</f>
        <v>47</v>
      </c>
      <c r="H15" s="60">
        <f>'Dairy Partners'!H15</f>
        <v>47</v>
      </c>
      <c r="I15" s="60">
        <f>'Dairy Partners'!I15</f>
        <v>47</v>
      </c>
      <c r="J15" s="60">
        <f>'Dairy Partners'!J15</f>
        <v>47</v>
      </c>
      <c r="K15" s="60">
        <f>'Dairy Partners'!K15</f>
        <v>47</v>
      </c>
      <c r="L15" s="60">
        <f>'Dairy Partners'!L15</f>
        <v>47</v>
      </c>
      <c r="M15" s="60">
        <f>'Dairy Partners'!M15</f>
        <v>47</v>
      </c>
      <c r="N15" s="60">
        <f>'Dairy Partners'!N15</f>
        <v>47</v>
      </c>
      <c r="O15" s="60">
        <f>'Dairy Partners'!O15</f>
        <v>47</v>
      </c>
      <c r="P15" s="60">
        <f>'Dairy Partners'!P15</f>
        <v>0</v>
      </c>
      <c r="Q15" s="60">
        <f>'Dairy Partners'!Q15</f>
        <v>0</v>
      </c>
      <c r="R15" s="60">
        <f>'Dairy Partners'!R15</f>
        <v>0</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'Dairy Partners'!C16</f>
        <v>Medium/Clay</v>
      </c>
      <c r="D16" s="103" t="str">
        <f>'Dairy Partners'!D16</f>
        <v>Medium/Clay</v>
      </c>
      <c r="E16" s="103" t="str">
        <f>'Dairy Partners'!E16</f>
        <v>Medium/Clay</v>
      </c>
      <c r="F16" s="103" t="str">
        <f>'Dairy Partners'!F16</f>
        <v>Medium/Clay</v>
      </c>
      <c r="G16" s="103" t="str">
        <f>'Dairy Partners'!G16</f>
        <v>Medium/Clay</v>
      </c>
      <c r="H16" s="103" t="str">
        <f>'Dairy Partners'!H16</f>
        <v>Medium/Clay</v>
      </c>
      <c r="I16" s="103" t="str">
        <f>'Dairy Partners'!I16</f>
        <v>Medium/Clay</v>
      </c>
      <c r="J16" s="103" t="str">
        <f>'Dairy Partners'!J16</f>
        <v>Medium/Clay</v>
      </c>
      <c r="K16" s="103" t="str">
        <f>'Dairy Partners'!K16</f>
        <v>Medium/Clay</v>
      </c>
      <c r="L16" s="103" t="str">
        <f>'Dairy Partners'!L16</f>
        <v>Medium/Clay</v>
      </c>
      <c r="M16" s="103" t="str">
        <f>'Dairy Partners'!M16</f>
        <v>Medium/Clay</v>
      </c>
      <c r="N16" s="103" t="str">
        <f>'Dairy Partners'!N16</f>
        <v>Medium/Clay</v>
      </c>
      <c r="O16" s="103" t="str">
        <f>'Dairy Partners'!O16</f>
        <v>Medium/Clay</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78.269723999999997</v>
      </c>
      <c r="D18" s="16">
        <f>$D32</f>
        <v>78.269723999999997</v>
      </c>
      <c r="E18" s="16">
        <f>$D33</f>
        <v>78.269723999999997</v>
      </c>
      <c r="F18" s="16">
        <f>$D34</f>
        <v>78.269723999999997</v>
      </c>
      <c r="G18" s="16">
        <f>$D35</f>
        <v>78.269723999999997</v>
      </c>
      <c r="H18" s="16">
        <f>$D36</f>
        <v>78.269723999999997</v>
      </c>
      <c r="I18" s="16">
        <f>$D37</f>
        <v>78.269723999999997</v>
      </c>
      <c r="J18" s="16">
        <f>$D38</f>
        <v>78.269723999999997</v>
      </c>
      <c r="K18" s="16">
        <f>$D39</f>
        <v>78.269723999999997</v>
      </c>
      <c r="L18" s="16">
        <f>$D40</f>
        <v>78.269723999999997</v>
      </c>
      <c r="M18" s="16">
        <f>$D41</f>
        <v>78.269723999999997</v>
      </c>
      <c r="N18" s="16">
        <f>$D42</f>
        <v>78.269723999999997</v>
      </c>
      <c r="O18" s="16">
        <f>$D43</f>
        <v>78.269723999999997</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-1.630275999999995</v>
      </c>
      <c r="D19" s="16">
        <f t="shared" ref="D19:V19" si="1">D18-D17</f>
        <v>-1.630275999999995</v>
      </c>
      <c r="E19" s="16">
        <f t="shared" si="1"/>
        <v>-1.630275999999995</v>
      </c>
      <c r="F19" s="16">
        <f t="shared" si="1"/>
        <v>-1.630275999999995</v>
      </c>
      <c r="G19" s="16">
        <f t="shared" si="1"/>
        <v>-1.630275999999995</v>
      </c>
      <c r="H19" s="16">
        <f t="shared" si="1"/>
        <v>-1.630275999999995</v>
      </c>
      <c r="I19" s="16">
        <f t="shared" si="1"/>
        <v>-1.630275999999995</v>
      </c>
      <c r="J19" s="16">
        <f t="shared" si="1"/>
        <v>-1.630275999999995</v>
      </c>
      <c r="K19" s="16">
        <f t="shared" si="1"/>
        <v>-1.630275999999995</v>
      </c>
      <c r="L19" s="16">
        <f t="shared" si="1"/>
        <v>-1.630275999999995</v>
      </c>
      <c r="M19" s="16">
        <f t="shared" si="1"/>
        <v>-1.630275999999995</v>
      </c>
      <c r="N19" s="16">
        <f t="shared" si="1"/>
        <v>-1.630275999999995</v>
      </c>
      <c r="O19" s="16">
        <f t="shared" si="1"/>
        <v>-1.630275999999995</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22.698585000000001</v>
      </c>
      <c r="D22" s="16">
        <f>$E32</f>
        <v>22.698585000000001</v>
      </c>
      <c r="E22" s="16">
        <f>$E33</f>
        <v>22.698585000000001</v>
      </c>
      <c r="F22" s="16">
        <f>$E34</f>
        <v>22.698585000000001</v>
      </c>
      <c r="G22" s="16">
        <f>$E35</f>
        <v>22.698585000000001</v>
      </c>
      <c r="H22" s="16">
        <f>$E36</f>
        <v>22.698585000000001</v>
      </c>
      <c r="I22" s="16">
        <f>$E37</f>
        <v>22.698585000000001</v>
      </c>
      <c r="J22" s="16">
        <f>$E38</f>
        <v>22.698585000000001</v>
      </c>
      <c r="K22" s="16">
        <f>$E39</f>
        <v>22.698585000000001</v>
      </c>
      <c r="L22" s="16">
        <f>$E40</f>
        <v>22.698585000000001</v>
      </c>
      <c r="M22" s="16">
        <f>$E41</f>
        <v>22.698585000000001</v>
      </c>
      <c r="N22" s="16">
        <f>$E42</f>
        <v>22.698585000000001</v>
      </c>
      <c r="O22" s="16">
        <f>$E43</f>
        <v>22.698585000000001</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-259.30141500000002</v>
      </c>
      <c r="D23" s="16">
        <f t="shared" ref="D23:V23" si="3">D22-D21</f>
        <v>-259.30141500000002</v>
      </c>
      <c r="E23" s="16">
        <f t="shared" si="3"/>
        <v>-259.30141500000002</v>
      </c>
      <c r="F23" s="16">
        <f t="shared" si="3"/>
        <v>-259.30141500000002</v>
      </c>
      <c r="G23" s="16">
        <f t="shared" si="3"/>
        <v>-259.30141500000002</v>
      </c>
      <c r="H23" s="16">
        <f t="shared" si="3"/>
        <v>-259.30141500000002</v>
      </c>
      <c r="I23" s="16">
        <f t="shared" si="3"/>
        <v>-259.30141500000002</v>
      </c>
      <c r="J23" s="16">
        <f t="shared" si="3"/>
        <v>-259.30141500000002</v>
      </c>
      <c r="K23" s="16">
        <f t="shared" si="3"/>
        <v>-259.30141500000002</v>
      </c>
      <c r="L23" s="16">
        <f t="shared" si="3"/>
        <v>-259.30141500000002</v>
      </c>
      <c r="M23" s="16">
        <f t="shared" si="3"/>
        <v>-259.30141500000002</v>
      </c>
      <c r="N23" s="16">
        <f t="shared" si="3"/>
        <v>-259.30141500000002</v>
      </c>
      <c r="O23" s="16">
        <f t="shared" si="3"/>
        <v>-259.30141500000002</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39</v>
      </c>
      <c r="C31" s="77">
        <f>IF(C$27="%w/w SAR",((C$28*10)*$B31),IF(C$27="%w/w DM",(((C$28*10)*($B$28/100))*$B31),IF(C$27="kg/t SAR",(C$28*$B31),IF(C$27="kg/t DM",((C$28*($B$28/100))*$B31),IF(C$27="mg/kg SAR",((C$28*0.001)*$B31),IF(C$27="mg/kg DM",(((C$28*0.001)*($B$28/100))*$B31),0))))))</f>
        <v>42.900000000000006</v>
      </c>
      <c r="D31" s="77">
        <f>(IF(D$27="%w/w SAR",((D$28*10)*$B31),IF(D$27="%w/w DM",(((D$28*10)*($B$28/100))*$B31),IF(D$27="kg/t SAR",(D$28*$B31),IF(D$27="kg/t DM",((D$28*($B$28/100))*$B31),IF(D$27="mg/kg SAR",((D$28*0.001)*$B31),IF(D$27="mg/kg DM",(((D$28*0.001)*($B$28/100))*$B31),"0")))))))*2.291</f>
        <v>78.269723999999997</v>
      </c>
      <c r="E31" s="77">
        <f>(IF(E$27="%w/w SAR",((E$28*10)*$B31),IF(E$27="%w/w DM",(((E$28*10)*($B$28/100))*$B31),IF(E$27="kg/t SAR",(E$28*$B31),IF(E$27="kg/t DM",((E$28*($B$28/100))*$B31),IF(E$27="mg/kg SAR",((E$28*0.001)*$B31),IF(E$27="mg/kg DM",(((E$28*0.001)*($B$28/100))*$B31),"0")))))))*1.205</f>
        <v>22.698585000000001</v>
      </c>
      <c r="F31" s="77">
        <f>(IF(F$27="%w/w SAR",((F$28*10)*$B31),IF(F$27="%w/w DM",(((F$28*10)*($B$28/100))*$B31),IF(F$27="kg/t SAR",(F$28*$B31),IF(F$27="kg/t DM",((F$28*($B$28/100))*$B31),IF(F$27="mg/kg SAR",((F$28*0.001)*$B31),IF(F$27="mg/kg DM",(((F$28*0.001)*($B$28/100))*$B31),"0")))))))*1.658</f>
        <v>3.7633283999999998</v>
      </c>
      <c r="G31" s="77">
        <f t="shared" ref="G31:P46" si="5">IF(G$27="%w/w SAR",((G$28*10)*$B31),IF(G$27="%w/w DM",(((G$28*10)*($B$28/100))*$B31),IF(G$27="kg/t SAR",(G$28*$B31),IF(G$27="kg/t DM",((G$28*($B$28/100))*$B31),IF(G$27="mg/kg SAR",((G$28*0.001)*$B31),IF(G$27="mg/kg DM",(((G$28*0.001)*($B$28/100))*$B31),0))))))</f>
        <v>7.8000000000000005E-3</v>
      </c>
      <c r="H31" s="77">
        <f t="shared" si="5"/>
        <v>8.6580000000000004E-2</v>
      </c>
      <c r="I31" s="77">
        <f t="shared" si="5"/>
        <v>1.95E-2</v>
      </c>
      <c r="J31" s="77">
        <f t="shared" si="5"/>
        <v>3.9000000000000005E-4</v>
      </c>
      <c r="K31" s="77">
        <f t="shared" si="5"/>
        <v>1.9500000000000001E-3</v>
      </c>
      <c r="L31" s="77">
        <f t="shared" si="5"/>
        <v>7.8000000000000005E-3</v>
      </c>
      <c r="M31" s="77">
        <f t="shared" si="5"/>
        <v>9.3600000000000003E-3</v>
      </c>
      <c r="N31" s="77">
        <f t="shared" si="5"/>
        <v>0</v>
      </c>
      <c r="O31" s="77">
        <f t="shared" si="5"/>
        <v>0</v>
      </c>
      <c r="P31" s="77">
        <f t="shared" si="5"/>
        <v>10.023</v>
      </c>
      <c r="Q31" s="77">
        <f>(IF(Q$27="%w/w SAR",((Q$28*10)*$B31),IF(Q$27="%w/w DM",(((Q$28*10)*($B$28/100))*$B31),IF(Q$27="kg/t SAR",(Q$28*$B31),IF(Q$27="kg/t DM",((Q$28*($B$28/100))*$B31),IF(Q$27="mg/kg SAR",((Q$28*0.001)*$B31),IF(Q$27="mg/kg DM",(((Q$28*0.001)*($B$28/100))*$B31),0)))))))*2.5</f>
        <v>10.627500000000001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39</v>
      </c>
      <c r="C32" s="77">
        <f t="shared" ref="C32:C50" si="6">IF(C$27="%w/w SAR",((C$28*10)*$B32),IF(C$27="%w/w DM",(((C$28*10)*($B$28/100))*$B32),IF(C$27="kg/t SAR",(C$28*$B32),IF(C$27="kg/t DM",((C$28*($B$28/100))*$B32),IF(C$27="mg/kg SAR",((C$28*0.001)*$B32),IF(C$27="mg/kg DM",(((C$28*0.001)*($B$28/100))*$B32),0))))))</f>
        <v>42.900000000000006</v>
      </c>
      <c r="D32" s="77">
        <f t="shared" ref="D32:D50" si="7">(IF(D$27="%w/w SAR",((D$28*10)*$B32),IF(D$27="%w/w DM",(((D$28*10)*($B$28/100))*$B32),IF(D$27="kg/t SAR",(D$28*$B32),IF(D$27="kg/t DM",((D$28*($B$28/100))*$B32),IF(D$27="mg/kg SAR",((D$28*0.001)*$B32),IF(D$27="mg/kg DM",(((D$28*0.001)*($B$28/100))*$B32),"0")))))))*2.291</f>
        <v>78.269723999999997</v>
      </c>
      <c r="E32" s="77">
        <f t="shared" ref="E32:E50" si="8">(IF(E$27="%w/w SAR",((E$28*10)*$B32),IF(E$27="%w/w DM",(((E$28*10)*($B$28/100))*$B32),IF(E$27="kg/t SAR",(E$28*$B32),IF(E$27="kg/t DM",((E$28*($B$28/100))*$B32),IF(E$27="mg/kg SAR",((E$28*0.001)*$B32),IF(E$27="mg/kg DM",(((E$28*0.001)*($B$28/100))*$B32),"0")))))))*1.205</f>
        <v>22.698585000000001</v>
      </c>
      <c r="F32" s="77">
        <f t="shared" ref="F32:F50" si="9">(IF(F$27="%w/w SAR",((F$28*10)*$B32),IF(F$27="%w/w DM",(((F$28*10)*($B$28/100))*$B32),IF(F$27="kg/t SAR",(F$28*$B32),IF(F$27="kg/t DM",((F$28*($B$28/100))*$B32),IF(F$27="mg/kg SAR",((F$28*0.001)*$B32),IF(F$27="mg/kg DM",(((F$28*0.001)*($B$28/100))*$B32),"0")))))))*1.658</f>
        <v>3.7633283999999998</v>
      </c>
      <c r="G32" s="77">
        <f t="shared" si="5"/>
        <v>7.8000000000000005E-3</v>
      </c>
      <c r="H32" s="77">
        <f t="shared" si="5"/>
        <v>8.6580000000000004E-2</v>
      </c>
      <c r="I32" s="77">
        <f t="shared" si="5"/>
        <v>1.95E-2</v>
      </c>
      <c r="J32" s="77">
        <f t="shared" si="5"/>
        <v>3.9000000000000005E-4</v>
      </c>
      <c r="K32" s="77">
        <f t="shared" si="5"/>
        <v>1.9500000000000001E-3</v>
      </c>
      <c r="L32" s="77">
        <f t="shared" si="5"/>
        <v>7.8000000000000005E-3</v>
      </c>
      <c r="M32" s="77">
        <f t="shared" si="5"/>
        <v>9.3600000000000003E-3</v>
      </c>
      <c r="N32" s="77">
        <f t="shared" si="5"/>
        <v>0</v>
      </c>
      <c r="O32" s="77">
        <f t="shared" si="5"/>
        <v>0</v>
      </c>
      <c r="P32" s="77">
        <f t="shared" si="5"/>
        <v>10.023</v>
      </c>
      <c r="Q32" s="77">
        <f t="shared" ref="Q32:Q50" si="10">(IF(Q$27="%w/w SAR",((Q$28*10)*$B32),IF(Q$27="%w/w DM",(((Q$28*10)*($B$28/100))*$B32),IF(Q$27="kg/t SAR",(Q$28*$B32),IF(Q$27="kg/t DM",((Q$28*($B$28/100))*$B32),IF(Q$27="mg/kg SAR",((Q$28*0.001)*$B32),IF(Q$27="mg/kg DM",(((Q$28*0.001)*($B$28/100))*$B32),0)))))))*2.5</f>
        <v>10.627500000000001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39</v>
      </c>
      <c r="C33" s="77">
        <f t="shared" si="6"/>
        <v>42.900000000000006</v>
      </c>
      <c r="D33" s="77">
        <f t="shared" si="7"/>
        <v>78.269723999999997</v>
      </c>
      <c r="E33" s="77">
        <f t="shared" si="8"/>
        <v>22.698585000000001</v>
      </c>
      <c r="F33" s="77">
        <f t="shared" si="9"/>
        <v>3.7633283999999998</v>
      </c>
      <c r="G33" s="77">
        <f t="shared" si="5"/>
        <v>7.8000000000000005E-3</v>
      </c>
      <c r="H33" s="77">
        <f t="shared" si="5"/>
        <v>8.6580000000000004E-2</v>
      </c>
      <c r="I33" s="77">
        <f t="shared" si="5"/>
        <v>1.95E-2</v>
      </c>
      <c r="J33" s="77">
        <f t="shared" si="5"/>
        <v>3.9000000000000005E-4</v>
      </c>
      <c r="K33" s="77">
        <f t="shared" si="5"/>
        <v>1.9500000000000001E-3</v>
      </c>
      <c r="L33" s="77">
        <f t="shared" si="5"/>
        <v>7.8000000000000005E-3</v>
      </c>
      <c r="M33" s="77">
        <f t="shared" si="5"/>
        <v>9.3600000000000003E-3</v>
      </c>
      <c r="N33" s="77">
        <f t="shared" si="5"/>
        <v>0</v>
      </c>
      <c r="O33" s="77">
        <f t="shared" si="5"/>
        <v>0</v>
      </c>
      <c r="P33" s="77">
        <f t="shared" si="5"/>
        <v>10.023</v>
      </c>
      <c r="Q33" s="77">
        <f t="shared" si="10"/>
        <v>10.627500000000001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4</v>
      </c>
      <c r="B34" s="15">
        <v>39</v>
      </c>
      <c r="C34" s="77">
        <f t="shared" si="6"/>
        <v>42.900000000000006</v>
      </c>
      <c r="D34" s="77">
        <f t="shared" si="7"/>
        <v>78.269723999999997</v>
      </c>
      <c r="E34" s="77">
        <f t="shared" si="8"/>
        <v>22.698585000000001</v>
      </c>
      <c r="F34" s="77">
        <f t="shared" si="9"/>
        <v>3.7633283999999998</v>
      </c>
      <c r="G34" s="77">
        <f t="shared" si="5"/>
        <v>7.8000000000000005E-3</v>
      </c>
      <c r="H34" s="77">
        <f t="shared" si="5"/>
        <v>8.6580000000000004E-2</v>
      </c>
      <c r="I34" s="77">
        <f t="shared" si="5"/>
        <v>1.95E-2</v>
      </c>
      <c r="J34" s="77">
        <f t="shared" si="5"/>
        <v>3.9000000000000005E-4</v>
      </c>
      <c r="K34" s="77">
        <f t="shared" si="5"/>
        <v>1.9500000000000001E-3</v>
      </c>
      <c r="L34" s="77">
        <f t="shared" si="5"/>
        <v>7.8000000000000005E-3</v>
      </c>
      <c r="M34" s="77">
        <f t="shared" si="5"/>
        <v>9.3600000000000003E-3</v>
      </c>
      <c r="N34" s="77">
        <f t="shared" si="5"/>
        <v>0</v>
      </c>
      <c r="O34" s="77">
        <f t="shared" si="5"/>
        <v>0</v>
      </c>
      <c r="P34" s="77">
        <f t="shared" si="5"/>
        <v>10.023</v>
      </c>
      <c r="Q34" s="77">
        <f t="shared" si="10"/>
        <v>10.627500000000001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v>39</v>
      </c>
      <c r="C35" s="77">
        <f t="shared" si="6"/>
        <v>42.900000000000006</v>
      </c>
      <c r="D35" s="77">
        <f t="shared" si="7"/>
        <v>78.269723999999997</v>
      </c>
      <c r="E35" s="77">
        <f t="shared" si="8"/>
        <v>22.698585000000001</v>
      </c>
      <c r="F35" s="77">
        <f t="shared" si="9"/>
        <v>3.7633283999999998</v>
      </c>
      <c r="G35" s="77">
        <f t="shared" si="5"/>
        <v>7.8000000000000005E-3</v>
      </c>
      <c r="H35" s="77">
        <f t="shared" si="5"/>
        <v>8.6580000000000004E-2</v>
      </c>
      <c r="I35" s="77">
        <f t="shared" si="5"/>
        <v>1.95E-2</v>
      </c>
      <c r="J35" s="77">
        <f t="shared" si="5"/>
        <v>3.9000000000000005E-4</v>
      </c>
      <c r="K35" s="77">
        <f t="shared" si="5"/>
        <v>1.9500000000000001E-3</v>
      </c>
      <c r="L35" s="77">
        <f t="shared" si="5"/>
        <v>7.8000000000000005E-3</v>
      </c>
      <c r="M35" s="77">
        <f t="shared" si="5"/>
        <v>9.3600000000000003E-3</v>
      </c>
      <c r="N35" s="77">
        <f t="shared" si="5"/>
        <v>0</v>
      </c>
      <c r="O35" s="77">
        <f t="shared" si="5"/>
        <v>0</v>
      </c>
      <c r="P35" s="77">
        <f t="shared" si="5"/>
        <v>10.023</v>
      </c>
      <c r="Q35" s="77">
        <f t="shared" si="10"/>
        <v>10.627500000000001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v>39</v>
      </c>
      <c r="C36" s="77">
        <f t="shared" si="6"/>
        <v>42.900000000000006</v>
      </c>
      <c r="D36" s="77">
        <f t="shared" si="7"/>
        <v>78.269723999999997</v>
      </c>
      <c r="E36" s="77">
        <f t="shared" si="8"/>
        <v>22.698585000000001</v>
      </c>
      <c r="F36" s="77">
        <f t="shared" si="9"/>
        <v>3.7633283999999998</v>
      </c>
      <c r="G36" s="77">
        <f t="shared" si="5"/>
        <v>7.8000000000000005E-3</v>
      </c>
      <c r="H36" s="77">
        <f t="shared" si="5"/>
        <v>8.6580000000000004E-2</v>
      </c>
      <c r="I36" s="77">
        <f t="shared" si="5"/>
        <v>1.95E-2</v>
      </c>
      <c r="J36" s="77">
        <f t="shared" si="5"/>
        <v>3.9000000000000005E-4</v>
      </c>
      <c r="K36" s="77">
        <f t="shared" si="5"/>
        <v>1.9500000000000001E-3</v>
      </c>
      <c r="L36" s="77">
        <f t="shared" si="5"/>
        <v>7.8000000000000005E-3</v>
      </c>
      <c r="M36" s="77">
        <f t="shared" si="5"/>
        <v>9.3600000000000003E-3</v>
      </c>
      <c r="N36" s="77">
        <f t="shared" si="5"/>
        <v>0</v>
      </c>
      <c r="O36" s="77">
        <f t="shared" si="5"/>
        <v>0</v>
      </c>
      <c r="P36" s="77">
        <f t="shared" si="5"/>
        <v>10.023</v>
      </c>
      <c r="Q36" s="77">
        <f t="shared" si="10"/>
        <v>10.627500000000001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v>39</v>
      </c>
      <c r="C37" s="77">
        <f t="shared" si="6"/>
        <v>42.900000000000006</v>
      </c>
      <c r="D37" s="77">
        <f t="shared" si="7"/>
        <v>78.269723999999997</v>
      </c>
      <c r="E37" s="77">
        <f t="shared" si="8"/>
        <v>22.698585000000001</v>
      </c>
      <c r="F37" s="77">
        <f t="shared" si="9"/>
        <v>3.7633283999999998</v>
      </c>
      <c r="G37" s="77">
        <f t="shared" si="5"/>
        <v>7.8000000000000005E-3</v>
      </c>
      <c r="H37" s="77">
        <f t="shared" si="5"/>
        <v>8.6580000000000004E-2</v>
      </c>
      <c r="I37" s="77">
        <f t="shared" si="5"/>
        <v>1.95E-2</v>
      </c>
      <c r="J37" s="77">
        <f t="shared" si="5"/>
        <v>3.9000000000000005E-4</v>
      </c>
      <c r="K37" s="77">
        <f t="shared" si="5"/>
        <v>1.9500000000000001E-3</v>
      </c>
      <c r="L37" s="77">
        <f t="shared" si="5"/>
        <v>7.8000000000000005E-3</v>
      </c>
      <c r="M37" s="77">
        <f t="shared" si="5"/>
        <v>9.3600000000000003E-3</v>
      </c>
      <c r="N37" s="77">
        <f t="shared" si="5"/>
        <v>0</v>
      </c>
      <c r="O37" s="77">
        <f t="shared" si="5"/>
        <v>0</v>
      </c>
      <c r="P37" s="77">
        <f t="shared" si="5"/>
        <v>10.023</v>
      </c>
      <c r="Q37" s="77">
        <f t="shared" si="10"/>
        <v>10.627500000000001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15</v>
      </c>
      <c r="B38" s="15">
        <v>39</v>
      </c>
      <c r="C38" s="77">
        <f t="shared" si="6"/>
        <v>42.900000000000006</v>
      </c>
      <c r="D38" s="77">
        <f t="shared" si="7"/>
        <v>78.269723999999997</v>
      </c>
      <c r="E38" s="77">
        <f t="shared" si="8"/>
        <v>22.698585000000001</v>
      </c>
      <c r="F38" s="77">
        <f t="shared" si="9"/>
        <v>3.7633283999999998</v>
      </c>
      <c r="G38" s="77">
        <f t="shared" si="5"/>
        <v>7.8000000000000005E-3</v>
      </c>
      <c r="H38" s="77">
        <f t="shared" si="5"/>
        <v>8.6580000000000004E-2</v>
      </c>
      <c r="I38" s="77">
        <f t="shared" si="5"/>
        <v>1.95E-2</v>
      </c>
      <c r="J38" s="77">
        <f t="shared" si="5"/>
        <v>3.9000000000000005E-4</v>
      </c>
      <c r="K38" s="77">
        <f t="shared" si="5"/>
        <v>1.9500000000000001E-3</v>
      </c>
      <c r="L38" s="77">
        <f t="shared" si="5"/>
        <v>7.8000000000000005E-3</v>
      </c>
      <c r="M38" s="77">
        <f t="shared" si="5"/>
        <v>9.3600000000000003E-3</v>
      </c>
      <c r="N38" s="77">
        <f t="shared" si="5"/>
        <v>0</v>
      </c>
      <c r="O38" s="77">
        <f t="shared" si="5"/>
        <v>0</v>
      </c>
      <c r="P38" s="77">
        <f t="shared" si="5"/>
        <v>10.023</v>
      </c>
      <c r="Q38" s="77">
        <f t="shared" si="10"/>
        <v>10.627500000000001</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16</v>
      </c>
      <c r="B39" s="15">
        <v>39</v>
      </c>
      <c r="C39" s="77">
        <f t="shared" si="6"/>
        <v>42.900000000000006</v>
      </c>
      <c r="D39" s="77">
        <f t="shared" si="7"/>
        <v>78.269723999999997</v>
      </c>
      <c r="E39" s="77">
        <f t="shared" si="8"/>
        <v>22.698585000000001</v>
      </c>
      <c r="F39" s="77">
        <f t="shared" si="9"/>
        <v>3.7633283999999998</v>
      </c>
      <c r="G39" s="77">
        <f t="shared" si="5"/>
        <v>7.8000000000000005E-3</v>
      </c>
      <c r="H39" s="77">
        <f t="shared" si="5"/>
        <v>8.6580000000000004E-2</v>
      </c>
      <c r="I39" s="77">
        <f t="shared" si="5"/>
        <v>1.95E-2</v>
      </c>
      <c r="J39" s="77">
        <f t="shared" si="5"/>
        <v>3.9000000000000005E-4</v>
      </c>
      <c r="K39" s="77">
        <f t="shared" si="5"/>
        <v>1.9500000000000001E-3</v>
      </c>
      <c r="L39" s="77">
        <f t="shared" si="5"/>
        <v>7.8000000000000005E-3</v>
      </c>
      <c r="M39" s="77">
        <f t="shared" si="5"/>
        <v>9.3600000000000003E-3</v>
      </c>
      <c r="N39" s="77">
        <f t="shared" si="5"/>
        <v>0</v>
      </c>
      <c r="O39" s="77">
        <f t="shared" si="5"/>
        <v>0</v>
      </c>
      <c r="P39" s="77">
        <f t="shared" si="5"/>
        <v>10.023</v>
      </c>
      <c r="Q39" s="77">
        <f t="shared" si="10"/>
        <v>10.627500000000001</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17</v>
      </c>
      <c r="B40" s="15">
        <v>39</v>
      </c>
      <c r="C40" s="77">
        <f t="shared" si="6"/>
        <v>42.900000000000006</v>
      </c>
      <c r="D40" s="77">
        <f t="shared" si="7"/>
        <v>78.269723999999997</v>
      </c>
      <c r="E40" s="77">
        <f t="shared" si="8"/>
        <v>22.698585000000001</v>
      </c>
      <c r="F40" s="77">
        <f t="shared" si="9"/>
        <v>3.7633283999999998</v>
      </c>
      <c r="G40" s="77">
        <f t="shared" si="5"/>
        <v>7.8000000000000005E-3</v>
      </c>
      <c r="H40" s="77">
        <f t="shared" si="5"/>
        <v>8.6580000000000004E-2</v>
      </c>
      <c r="I40" s="77">
        <f t="shared" si="5"/>
        <v>1.95E-2</v>
      </c>
      <c r="J40" s="77">
        <f t="shared" si="5"/>
        <v>3.9000000000000005E-4</v>
      </c>
      <c r="K40" s="77">
        <f t="shared" si="5"/>
        <v>1.9500000000000001E-3</v>
      </c>
      <c r="L40" s="77">
        <f t="shared" si="5"/>
        <v>7.8000000000000005E-3</v>
      </c>
      <c r="M40" s="77">
        <f t="shared" si="5"/>
        <v>9.3600000000000003E-3</v>
      </c>
      <c r="N40" s="77">
        <f t="shared" si="5"/>
        <v>0</v>
      </c>
      <c r="O40" s="77">
        <f t="shared" si="5"/>
        <v>0</v>
      </c>
      <c r="P40" s="77">
        <f t="shared" si="5"/>
        <v>10.023</v>
      </c>
      <c r="Q40" s="77">
        <f t="shared" si="10"/>
        <v>10.627500000000001</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t="str">
        <f>M8</f>
        <v>18/19</v>
      </c>
      <c r="B41" s="15">
        <v>39</v>
      </c>
      <c r="C41" s="77">
        <f t="shared" si="6"/>
        <v>42.900000000000006</v>
      </c>
      <c r="D41" s="77">
        <f t="shared" si="7"/>
        <v>78.269723999999997</v>
      </c>
      <c r="E41" s="77">
        <f t="shared" si="8"/>
        <v>22.698585000000001</v>
      </c>
      <c r="F41" s="77">
        <f t="shared" si="9"/>
        <v>3.7633283999999998</v>
      </c>
      <c r="G41" s="77">
        <f t="shared" si="5"/>
        <v>7.8000000000000005E-3</v>
      </c>
      <c r="H41" s="77">
        <f t="shared" si="5"/>
        <v>8.6580000000000004E-2</v>
      </c>
      <c r="I41" s="77">
        <f t="shared" si="5"/>
        <v>1.95E-2</v>
      </c>
      <c r="J41" s="77">
        <f t="shared" si="5"/>
        <v>3.9000000000000005E-4</v>
      </c>
      <c r="K41" s="77">
        <f t="shared" si="5"/>
        <v>1.9500000000000001E-3</v>
      </c>
      <c r="L41" s="77">
        <f t="shared" si="5"/>
        <v>7.8000000000000005E-3</v>
      </c>
      <c r="M41" s="77">
        <f t="shared" si="5"/>
        <v>9.3600000000000003E-3</v>
      </c>
      <c r="N41" s="77">
        <f t="shared" si="5"/>
        <v>0</v>
      </c>
      <c r="O41" s="77">
        <f t="shared" si="5"/>
        <v>0</v>
      </c>
      <c r="P41" s="77">
        <f t="shared" si="5"/>
        <v>10.023</v>
      </c>
      <c r="Q41" s="77">
        <f t="shared" si="10"/>
        <v>10.627500000000001</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t="str">
        <f>N8</f>
        <v>20/21</v>
      </c>
      <c r="B42" s="15">
        <v>39</v>
      </c>
      <c r="C42" s="77">
        <f t="shared" si="6"/>
        <v>42.900000000000006</v>
      </c>
      <c r="D42" s="77">
        <f t="shared" si="7"/>
        <v>78.269723999999997</v>
      </c>
      <c r="E42" s="77">
        <f t="shared" si="8"/>
        <v>22.698585000000001</v>
      </c>
      <c r="F42" s="77">
        <f t="shared" si="9"/>
        <v>3.7633283999999998</v>
      </c>
      <c r="G42" s="77">
        <f t="shared" si="5"/>
        <v>7.8000000000000005E-3</v>
      </c>
      <c r="H42" s="77">
        <f t="shared" si="5"/>
        <v>8.6580000000000004E-2</v>
      </c>
      <c r="I42" s="77">
        <f t="shared" si="5"/>
        <v>1.95E-2</v>
      </c>
      <c r="J42" s="77">
        <f t="shared" si="5"/>
        <v>3.9000000000000005E-4</v>
      </c>
      <c r="K42" s="77">
        <f t="shared" si="5"/>
        <v>1.9500000000000001E-3</v>
      </c>
      <c r="L42" s="77">
        <f t="shared" si="5"/>
        <v>7.8000000000000005E-3</v>
      </c>
      <c r="M42" s="77">
        <f t="shared" si="5"/>
        <v>9.3600000000000003E-3</v>
      </c>
      <c r="N42" s="77">
        <f t="shared" si="5"/>
        <v>0</v>
      </c>
      <c r="O42" s="77">
        <f t="shared" si="5"/>
        <v>0</v>
      </c>
      <c r="P42" s="77">
        <f t="shared" si="5"/>
        <v>10.023</v>
      </c>
      <c r="Q42" s="77">
        <f t="shared" si="10"/>
        <v>10.627500000000001</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t="str">
        <f>O8</f>
        <v>I2</v>
      </c>
      <c r="B43" s="15">
        <v>39</v>
      </c>
      <c r="C43" s="77">
        <f t="shared" si="6"/>
        <v>42.900000000000006</v>
      </c>
      <c r="D43" s="77">
        <f t="shared" si="7"/>
        <v>78.269723999999997</v>
      </c>
      <c r="E43" s="77">
        <f t="shared" si="8"/>
        <v>22.698585000000001</v>
      </c>
      <c r="F43" s="77">
        <f t="shared" si="9"/>
        <v>3.7633283999999998</v>
      </c>
      <c r="G43" s="77">
        <f t="shared" si="5"/>
        <v>7.8000000000000005E-3</v>
      </c>
      <c r="H43" s="77">
        <f t="shared" si="5"/>
        <v>8.6580000000000004E-2</v>
      </c>
      <c r="I43" s="77">
        <f t="shared" si="5"/>
        <v>1.95E-2</v>
      </c>
      <c r="J43" s="77">
        <f t="shared" si="5"/>
        <v>3.9000000000000005E-4</v>
      </c>
      <c r="K43" s="77">
        <f t="shared" si="5"/>
        <v>1.9500000000000001E-3</v>
      </c>
      <c r="L43" s="77">
        <f t="shared" si="5"/>
        <v>7.8000000000000005E-3</v>
      </c>
      <c r="M43" s="77">
        <f t="shared" si="5"/>
        <v>9.3600000000000003E-3</v>
      </c>
      <c r="N43" s="77">
        <f t="shared" si="5"/>
        <v>0</v>
      </c>
      <c r="O43" s="77">
        <f t="shared" si="5"/>
        <v>0</v>
      </c>
      <c r="P43" s="77">
        <f t="shared" si="5"/>
        <v>10.023</v>
      </c>
      <c r="Q43" s="77">
        <f t="shared" si="10"/>
        <v>10.627500000000001</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t="str">
        <f t="shared" si="13"/>
        <v>I2</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6.3</v>
      </c>
      <c r="C60" s="76">
        <f t="shared" ref="C60:U60" si="14">D10</f>
        <v>6.6</v>
      </c>
      <c r="D60" s="76">
        <f t="shared" si="14"/>
        <v>6</v>
      </c>
      <c r="E60" s="76">
        <f t="shared" si="14"/>
        <v>5.9</v>
      </c>
      <c r="F60" s="76">
        <f t="shared" si="14"/>
        <v>6</v>
      </c>
      <c r="G60" s="76">
        <f t="shared" si="14"/>
        <v>6.4</v>
      </c>
      <c r="H60" s="76">
        <f t="shared" si="14"/>
        <v>6.1</v>
      </c>
      <c r="I60" s="76">
        <f t="shared" si="14"/>
        <v>5.9</v>
      </c>
      <c r="J60" s="76">
        <f t="shared" si="14"/>
        <v>6.6</v>
      </c>
      <c r="K60" s="76">
        <f t="shared" si="14"/>
        <v>6</v>
      </c>
      <c r="L60" s="76">
        <f t="shared" si="14"/>
        <v>6.3</v>
      </c>
      <c r="M60" s="76">
        <f t="shared" si="14"/>
        <v>6</v>
      </c>
      <c r="N60" s="76">
        <f t="shared" si="14"/>
        <v>6.5</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39</v>
      </c>
      <c r="C62" s="77">
        <f>B32</f>
        <v>39</v>
      </c>
      <c r="D62" s="77">
        <f>B33</f>
        <v>39</v>
      </c>
      <c r="E62" s="77">
        <f>B34</f>
        <v>39</v>
      </c>
      <c r="F62" s="77">
        <f>B35</f>
        <v>39</v>
      </c>
      <c r="G62" s="77">
        <f>B36</f>
        <v>39</v>
      </c>
      <c r="H62" s="77">
        <f>B37</f>
        <v>39</v>
      </c>
      <c r="I62" s="77">
        <f>B38</f>
        <v>39</v>
      </c>
      <c r="J62" s="77">
        <f>B39</f>
        <v>39</v>
      </c>
      <c r="K62" s="77">
        <f>B40</f>
        <v>39</v>
      </c>
      <c r="L62" s="77">
        <f>B41</f>
        <v>39</v>
      </c>
      <c r="M62" s="77">
        <f>B42</f>
        <v>39</v>
      </c>
      <c r="N62" s="77">
        <f>B43</f>
        <v>39</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-0.59999999999999787</v>
      </c>
      <c r="C64" s="77">
        <f t="shared" ref="C64:U64" si="17">(C59-C60)*C61</f>
        <v>-2.3999999999999968</v>
      </c>
      <c r="D64" s="77">
        <f t="shared" si="17"/>
        <v>1.2000000000000011</v>
      </c>
      <c r="E64" s="77">
        <f t="shared" si="17"/>
        <v>1.7999999999999989</v>
      </c>
      <c r="F64" s="77">
        <f t="shared" si="17"/>
        <v>1.2000000000000011</v>
      </c>
      <c r="G64" s="77">
        <f t="shared" si="17"/>
        <v>-1.2000000000000011</v>
      </c>
      <c r="H64" s="77">
        <f t="shared" si="17"/>
        <v>0.6000000000000032</v>
      </c>
      <c r="I64" s="77">
        <f t="shared" si="17"/>
        <v>1.7999999999999989</v>
      </c>
      <c r="J64" s="77">
        <f t="shared" si="17"/>
        <v>-2.3999999999999968</v>
      </c>
      <c r="K64" s="77">
        <f t="shared" si="17"/>
        <v>1.2000000000000011</v>
      </c>
      <c r="L64" s="77">
        <f t="shared" si="17"/>
        <v>-0.59999999999999787</v>
      </c>
      <c r="M64" s="77">
        <f t="shared" si="17"/>
        <v>1.2000000000000011</v>
      </c>
      <c r="N64" s="77">
        <f t="shared" si="17"/>
        <v>-1.7999999999999989</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0.59999999999999787</v>
      </c>
      <c r="C65" s="77">
        <f t="shared" ref="C65:U65" si="18">C63-C64</f>
        <v>2.3999999999999968</v>
      </c>
      <c r="D65" s="77">
        <f t="shared" si="18"/>
        <v>-1.2000000000000011</v>
      </c>
      <c r="E65" s="77">
        <f t="shared" si="18"/>
        <v>-1.7999999999999989</v>
      </c>
      <c r="F65" s="77">
        <f t="shared" si="18"/>
        <v>-1.2000000000000011</v>
      </c>
      <c r="G65" s="77">
        <f t="shared" si="18"/>
        <v>1.2000000000000011</v>
      </c>
      <c r="H65" s="77">
        <f t="shared" si="18"/>
        <v>-0.6000000000000032</v>
      </c>
      <c r="I65" s="77">
        <f t="shared" si="18"/>
        <v>-1.7999999999999989</v>
      </c>
      <c r="J65" s="77">
        <f t="shared" si="18"/>
        <v>2.3999999999999968</v>
      </c>
      <c r="K65" s="77">
        <f t="shared" si="18"/>
        <v>-1.2000000000000011</v>
      </c>
      <c r="L65" s="77">
        <f t="shared" si="18"/>
        <v>0.59999999999999787</v>
      </c>
      <c r="M65" s="77">
        <f t="shared" si="18"/>
        <v>-1.2000000000000011</v>
      </c>
      <c r="N65" s="77">
        <f t="shared" si="18"/>
        <v>1.7999999999999989</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UNDER</v>
      </c>
      <c r="J66" s="78" t="str">
        <f t="shared" si="19"/>
        <v>OVER</v>
      </c>
      <c r="K66" s="78" t="str">
        <f t="shared" si="19"/>
        <v>UNDER</v>
      </c>
      <c r="L66" s="78" t="str">
        <f t="shared" si="19"/>
        <v>OVER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H7" zoomScale="90" zoomScaleNormal="90" workbookViewId="0">
      <selection activeCell="I54" sqref="I54"/>
    </sheetView>
  </sheetViews>
  <sheetFormatPr defaultColWidth="13.21875" defaultRowHeight="13.2" x14ac:dyDescent="0.3"/>
  <cols>
    <col min="1" max="1" width="13.21875" style="11"/>
    <col min="2" max="2" width="15.77734375" style="11" customWidth="1"/>
    <col min="3" max="3" width="20.5546875" style="11" customWidth="1"/>
    <col min="4" max="4" width="20.21875" style="11" bestFit="1" customWidth="1"/>
    <col min="5" max="22" width="21.21875" style="11" customWidth="1"/>
    <col min="23" max="26" width="13.21875" style="11"/>
    <col min="27" max="27" width="0" style="11" hidden="1" customWidth="1"/>
    <col min="28" max="29" width="10.77734375" style="19" hidden="1" customWidth="1"/>
    <col min="30" max="30" width="19.77734375" style="19" hidden="1" customWidth="1"/>
    <col min="31" max="34" width="12.44140625" style="19" hidden="1" customWidth="1"/>
    <col min="35" max="35" width="27.77734375" style="19" hidden="1" customWidth="1"/>
    <col min="36" max="40" width="0" style="11" hidden="1" customWidth="1"/>
    <col min="41" max="41" width="67.21875" style="11" hidden="1" customWidth="1"/>
    <col min="42" max="16384" width="13.21875" style="11"/>
  </cols>
  <sheetData>
    <row r="1" spans="1:41" x14ac:dyDescent="0.25">
      <c r="A1" s="120" t="s">
        <v>41</v>
      </c>
      <c r="B1" s="120"/>
      <c r="C1" s="141" t="str">
        <f>'Dairy Partners'!C1:D1</f>
        <v>PAN-024622</v>
      </c>
      <c r="D1" s="142"/>
      <c r="E1" s="93" t="s">
        <v>45</v>
      </c>
      <c r="F1" s="39">
        <f>'Dairy Partners'!F1</f>
        <v>48.6</v>
      </c>
      <c r="G1" s="121" t="s">
        <v>43</v>
      </c>
      <c r="H1" s="122"/>
      <c r="I1" s="118">
        <v>7.29</v>
      </c>
      <c r="J1" s="120" t="s">
        <v>153</v>
      </c>
      <c r="K1" s="120"/>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0" t="s">
        <v>87</v>
      </c>
      <c r="B2" s="120"/>
      <c r="C2" s="143" t="str">
        <f>'Dairy Partners'!C2:D2</f>
        <v>EPR/AB3891CX</v>
      </c>
      <c r="D2" s="144"/>
      <c r="E2" s="93" t="s">
        <v>109</v>
      </c>
      <c r="F2" s="96" t="s">
        <v>165</v>
      </c>
      <c r="G2" s="139" t="s">
        <v>110</v>
      </c>
      <c r="H2" s="140"/>
      <c r="I2" s="118">
        <v>611</v>
      </c>
      <c r="J2" s="120" t="s">
        <v>158</v>
      </c>
      <c r="K2" s="120"/>
      <c r="L2" s="97">
        <v>0.01</v>
      </c>
      <c r="AB2" s="30" t="s">
        <v>56</v>
      </c>
      <c r="AC2" s="17"/>
      <c r="AD2" s="30" t="s">
        <v>70</v>
      </c>
      <c r="AE2" s="17"/>
      <c r="AF2" s="17"/>
      <c r="AG2" s="44" t="s">
        <v>76</v>
      </c>
      <c r="AH2" s="18"/>
      <c r="AI2" s="45" t="s">
        <v>126</v>
      </c>
      <c r="AJ2" s="46">
        <v>0</v>
      </c>
      <c r="AK2" s="47">
        <v>0</v>
      </c>
      <c r="AL2" s="10">
        <v>0</v>
      </c>
      <c r="AM2" s="11">
        <v>0</v>
      </c>
      <c r="AN2" s="11">
        <v>0</v>
      </c>
    </row>
    <row r="3" spans="1:41" x14ac:dyDescent="0.25">
      <c r="A3" s="121" t="s">
        <v>42</v>
      </c>
      <c r="B3" s="122"/>
      <c r="C3" s="143" t="str">
        <f>'Dairy Partners'!C3:D3</f>
        <v>Mr Daniel James and Ms Carys James</v>
      </c>
      <c r="D3" s="144"/>
      <c r="E3" s="93" t="s">
        <v>108</v>
      </c>
      <c r="F3" s="31" t="s">
        <v>78</v>
      </c>
      <c r="G3" s="120" t="s">
        <v>159</v>
      </c>
      <c r="H3" s="120"/>
      <c r="I3" s="118">
        <v>200</v>
      </c>
      <c r="J3" s="121" t="s">
        <v>154</v>
      </c>
      <c r="K3" s="122"/>
      <c r="L3" s="97">
        <f>(L1/(L2*10000))*100</f>
        <v>25</v>
      </c>
      <c r="AB3" s="30" t="s">
        <v>57</v>
      </c>
      <c r="AC3" s="17"/>
      <c r="AD3" s="30" t="s">
        <v>71</v>
      </c>
      <c r="AE3" s="17"/>
      <c r="AF3" s="17"/>
      <c r="AG3" s="44" t="s">
        <v>77</v>
      </c>
      <c r="AH3" s="18"/>
      <c r="AI3" s="48" t="s">
        <v>113</v>
      </c>
      <c r="AJ3" s="49">
        <v>1.7</v>
      </c>
      <c r="AK3" s="50">
        <v>6</v>
      </c>
      <c r="AL3" s="51">
        <v>1</v>
      </c>
      <c r="AM3" s="11">
        <v>6.2</v>
      </c>
      <c r="AN3" s="11" t="s">
        <v>112</v>
      </c>
    </row>
    <row r="4" spans="1:41" x14ac:dyDescent="0.25">
      <c r="A4" s="120" t="s">
        <v>0</v>
      </c>
      <c r="B4" s="120"/>
      <c r="C4" s="141" t="str">
        <f>'Dairy Partners'!C4:D4</f>
        <v>Gotrel Farm, Ferwig Road, Cardigan, Ceredigigion, SA43 1PJ</v>
      </c>
      <c r="D4" s="142"/>
      <c r="E4" s="94" t="s">
        <v>1</v>
      </c>
      <c r="F4" s="96" t="s">
        <v>172</v>
      </c>
      <c r="G4" s="121"/>
      <c r="H4" s="122"/>
      <c r="I4" s="39"/>
      <c r="J4" s="121"/>
      <c r="K4" s="122"/>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0" t="s">
        <v>47</v>
      </c>
      <c r="B5" s="120"/>
      <c r="C5" s="141" t="str">
        <f>'Dairy Partners'!C5:D5</f>
        <v>Megan Tucker</v>
      </c>
      <c r="D5" s="142"/>
      <c r="E5" s="93"/>
      <c r="F5" s="39"/>
      <c r="G5" s="121"/>
      <c r="H5" s="122"/>
      <c r="I5" s="39"/>
      <c r="J5" s="121"/>
      <c r="K5" s="122"/>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0" t="s">
        <v>2</v>
      </c>
      <c r="B8" s="120"/>
      <c r="C8" s="60">
        <f>'Dairy Partners'!C8</f>
        <v>1</v>
      </c>
      <c r="D8" s="60">
        <f>'Dairy Partners'!D8</f>
        <v>2</v>
      </c>
      <c r="E8" s="60">
        <f>'Dairy Partners'!E8</f>
        <v>3</v>
      </c>
      <c r="F8" s="60">
        <f>'Dairy Partners'!F8</f>
        <v>4</v>
      </c>
      <c r="G8" s="60">
        <f>'Dairy Partners'!G8</f>
        <v>5</v>
      </c>
      <c r="H8" s="60">
        <f>'Dairy Partners'!H8</f>
        <v>6</v>
      </c>
      <c r="I8" s="60">
        <f>'Dairy Partners'!I8</f>
        <v>7</v>
      </c>
      <c r="J8" s="60">
        <f>'Dairy Partners'!J8</f>
        <v>15</v>
      </c>
      <c r="K8" s="60">
        <f>'Dairy Partners'!K8</f>
        <v>16</v>
      </c>
      <c r="L8" s="60">
        <f>'Dairy Partners'!L8</f>
        <v>17</v>
      </c>
      <c r="M8" s="60" t="str">
        <f>'Dairy Partners'!M8</f>
        <v>18/19</v>
      </c>
      <c r="N8" s="60" t="str">
        <f>'Dairy Partners'!N8</f>
        <v>20/21</v>
      </c>
      <c r="O8" s="60" t="str">
        <f>'Dairy Partners'!O8</f>
        <v>I2</v>
      </c>
      <c r="P8" s="60">
        <f>'Dairy Partners'!P8</f>
        <v>0</v>
      </c>
      <c r="Q8" s="60">
        <f>'Dairy Partners'!Q8</f>
        <v>0</v>
      </c>
      <c r="R8" s="60">
        <f>'Dairy Partners'!R8</f>
        <v>0</v>
      </c>
      <c r="S8" s="60">
        <f>'Dairy Partners'!S8</f>
        <v>0</v>
      </c>
      <c r="T8" s="60">
        <f>'Dairy Partners'!T8</f>
        <v>0</v>
      </c>
      <c r="U8" s="60">
        <f>'Dairy Partners'!U8</f>
        <v>0</v>
      </c>
      <c r="V8" s="60">
        <f>'Dairy Partners'!V8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0" t="s">
        <v>3</v>
      </c>
      <c r="B9" s="120"/>
      <c r="C9" s="60" t="str">
        <f>'Dairy Partners'!C9</f>
        <v xml:space="preserve">Moderate </v>
      </c>
      <c r="D9" s="60" t="str">
        <f>'Dairy Partners'!D9</f>
        <v xml:space="preserve">Moderate </v>
      </c>
      <c r="E9" s="60" t="str">
        <f>'Dairy Partners'!E9</f>
        <v xml:space="preserve">Moderate </v>
      </c>
      <c r="F9" s="60" t="str">
        <f>'Dairy Partners'!F9</f>
        <v xml:space="preserve">Moderate </v>
      </c>
      <c r="G9" s="60" t="str">
        <f>'Dairy Partners'!G9</f>
        <v xml:space="preserve">Moderate </v>
      </c>
      <c r="H9" s="60" t="str">
        <f>'Dairy Partners'!H9</f>
        <v xml:space="preserve">Moderate </v>
      </c>
      <c r="I9" s="60" t="str">
        <f>'Dairy Partners'!I9</f>
        <v xml:space="preserve">Moderate </v>
      </c>
      <c r="J9" s="60" t="str">
        <f>'Dairy Partners'!J9</f>
        <v xml:space="preserve">Moderate </v>
      </c>
      <c r="K9" s="60" t="str">
        <f>'Dairy Partners'!K9</f>
        <v xml:space="preserve">Moderate </v>
      </c>
      <c r="L9" s="60" t="str">
        <f>'Dairy Partners'!L9</f>
        <v xml:space="preserve">Moderate </v>
      </c>
      <c r="M9" s="60" t="str">
        <f>'Dairy Partners'!M9</f>
        <v xml:space="preserve">Moderate </v>
      </c>
      <c r="N9" s="60" t="str">
        <f>'Dairy Partners'!N9</f>
        <v xml:space="preserve">Moderate </v>
      </c>
      <c r="O9" s="60" t="str">
        <f>'Dairy Partners'!O9</f>
        <v xml:space="preserve">Moderate </v>
      </c>
      <c r="P9" s="60">
        <f>'Dairy Partners'!P9</f>
        <v>0</v>
      </c>
      <c r="Q9" s="60">
        <f>'Dairy Partners'!Q9</f>
        <v>0</v>
      </c>
      <c r="R9" s="60">
        <f>'Dairy Partners'!R9</f>
        <v>0</v>
      </c>
      <c r="S9" s="60">
        <f>'Dairy Partners'!S9</f>
        <v>0</v>
      </c>
      <c r="T9" s="60">
        <f>'Dairy Partners'!T9</f>
        <v>0</v>
      </c>
      <c r="U9" s="60">
        <f>'Dairy Partners'!U9</f>
        <v>0</v>
      </c>
      <c r="V9" s="60">
        <f>'Dairy Partners'!V9</f>
        <v>0</v>
      </c>
      <c r="AB9" s="17"/>
      <c r="AC9" s="17"/>
      <c r="AD9" s="30" t="s">
        <v>137</v>
      </c>
      <c r="AE9" s="30">
        <v>4.5</v>
      </c>
      <c r="AF9" s="17"/>
      <c r="AG9" s="18"/>
      <c r="AH9" s="18"/>
      <c r="AI9" s="63" t="s">
        <v>103</v>
      </c>
      <c r="AJ9" s="64">
        <v>0.7</v>
      </c>
      <c r="AK9" s="65">
        <v>4</v>
      </c>
      <c r="AL9" s="29">
        <v>7</v>
      </c>
      <c r="AM9" s="11">
        <v>6.7</v>
      </c>
      <c r="AN9" s="11" t="s">
        <v>135</v>
      </c>
      <c r="AO9" s="99"/>
    </row>
    <row r="10" spans="1:41" x14ac:dyDescent="0.25">
      <c r="A10" s="120" t="s">
        <v>4</v>
      </c>
      <c r="B10" s="120"/>
      <c r="C10" s="60">
        <f>'Dairy Partners'!C10</f>
        <v>6.3</v>
      </c>
      <c r="D10" s="60">
        <f>'Dairy Partners'!D10</f>
        <v>6.6</v>
      </c>
      <c r="E10" s="60">
        <f>'Dairy Partners'!E10</f>
        <v>6</v>
      </c>
      <c r="F10" s="60">
        <f>'Dairy Partners'!F10</f>
        <v>5.9</v>
      </c>
      <c r="G10" s="60">
        <f>'Dairy Partners'!G10</f>
        <v>6</v>
      </c>
      <c r="H10" s="60">
        <f>'Dairy Partners'!H10</f>
        <v>6.4</v>
      </c>
      <c r="I10" s="60">
        <f>'Dairy Partners'!I10</f>
        <v>6.1</v>
      </c>
      <c r="J10" s="60">
        <f>'Dairy Partners'!J10</f>
        <v>5.9</v>
      </c>
      <c r="K10" s="60">
        <f>'Dairy Partners'!K10</f>
        <v>6.6</v>
      </c>
      <c r="L10" s="60">
        <f>'Dairy Partners'!L10</f>
        <v>6</v>
      </c>
      <c r="M10" s="60">
        <f>'Dairy Partners'!M10</f>
        <v>6.3</v>
      </c>
      <c r="N10" s="60">
        <f>'Dairy Partners'!N10</f>
        <v>6</v>
      </c>
      <c r="O10" s="60">
        <f>'Dairy Partners'!O10</f>
        <v>6.5</v>
      </c>
      <c r="P10" s="60">
        <f>'Dairy Partners'!P10</f>
        <v>0</v>
      </c>
      <c r="Q10" s="60">
        <f>'Dairy Partners'!Q10</f>
        <v>0</v>
      </c>
      <c r="R10" s="60">
        <f>'Dairy Partners'!R10</f>
        <v>0</v>
      </c>
      <c r="S10" s="60">
        <f>'Dairy Partners'!S10</f>
        <v>0</v>
      </c>
      <c r="T10" s="60">
        <f>'Dairy Partners'!T10</f>
        <v>0</v>
      </c>
      <c r="U10" s="60">
        <f>'Dairy Partners'!U10</f>
        <v>0</v>
      </c>
      <c r="V10" s="60">
        <f>'Dairy Partners'!V10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0" t="s">
        <v>5</v>
      </c>
      <c r="B11" s="120"/>
      <c r="C11" s="60">
        <f>'Dairy Partners'!C11</f>
        <v>2</v>
      </c>
      <c r="D11" s="60">
        <f>'Dairy Partners'!D11</f>
        <v>2</v>
      </c>
      <c r="E11" s="60">
        <f>'Dairy Partners'!E11</f>
        <v>3</v>
      </c>
      <c r="F11" s="60">
        <f>'Dairy Partners'!F11</f>
        <v>3</v>
      </c>
      <c r="G11" s="60">
        <f>'Dairy Partners'!G11</f>
        <v>3</v>
      </c>
      <c r="H11" s="60">
        <f>'Dairy Partners'!H11</f>
        <v>3</v>
      </c>
      <c r="I11" s="60">
        <f>'Dairy Partners'!I11</f>
        <v>2</v>
      </c>
      <c r="J11" s="60">
        <f>'Dairy Partners'!J11</f>
        <v>3</v>
      </c>
      <c r="K11" s="60">
        <f>'Dairy Partners'!K11</f>
        <v>3</v>
      </c>
      <c r="L11" s="60">
        <f>'Dairy Partners'!L11</f>
        <v>3</v>
      </c>
      <c r="M11" s="60">
        <f>'Dairy Partners'!M11</f>
        <v>2</v>
      </c>
      <c r="N11" s="60">
        <f>'Dairy Partners'!N11</f>
        <v>3</v>
      </c>
      <c r="O11" s="60">
        <f>'Dairy Partners'!O11</f>
        <v>3</v>
      </c>
      <c r="P11" s="60">
        <f>'Dairy Partners'!P11</f>
        <v>0</v>
      </c>
      <c r="Q11" s="60">
        <f>'Dairy Partners'!Q11</f>
        <v>0</v>
      </c>
      <c r="R11" s="60">
        <f>'Dairy Partners'!R11</f>
        <v>0</v>
      </c>
      <c r="S11" s="60">
        <f>'Dairy Partners'!S11</f>
        <v>0</v>
      </c>
      <c r="T11" s="60">
        <f>'Dairy Partners'!T11</f>
        <v>0</v>
      </c>
      <c r="U11" s="60">
        <f>'Dairy Partners'!U11</f>
        <v>0</v>
      </c>
      <c r="V11" s="60">
        <f>'Dairy Partners'!V11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0" t="s">
        <v>6</v>
      </c>
      <c r="B12" s="120"/>
      <c r="C12" s="60">
        <f>'Dairy Partners'!C12</f>
        <v>1</v>
      </c>
      <c r="D12" s="60">
        <f>'Dairy Partners'!D12</f>
        <v>1</v>
      </c>
      <c r="E12" s="60">
        <f>'Dairy Partners'!E12</f>
        <v>1</v>
      </c>
      <c r="F12" s="60">
        <f>'Dairy Partners'!F12</f>
        <v>0</v>
      </c>
      <c r="G12" s="60">
        <f>'Dairy Partners'!G12</f>
        <v>1</v>
      </c>
      <c r="H12" s="60">
        <f>'Dairy Partners'!H12</f>
        <v>1</v>
      </c>
      <c r="I12" s="60">
        <f>'Dairy Partners'!I12</f>
        <v>1</v>
      </c>
      <c r="J12" s="60">
        <f>'Dairy Partners'!J12</f>
        <v>1</v>
      </c>
      <c r="K12" s="60">
        <f>'Dairy Partners'!K12</f>
        <v>1</v>
      </c>
      <c r="L12" s="60">
        <f>'Dairy Partners'!L12</f>
        <v>1</v>
      </c>
      <c r="M12" s="60">
        <f>'Dairy Partners'!M12</f>
        <v>0</v>
      </c>
      <c r="N12" s="60">
        <f>'Dairy Partners'!N12</f>
        <v>2</v>
      </c>
      <c r="O12" s="60">
        <f>'Dairy Partners'!O12</f>
        <v>4</v>
      </c>
      <c r="P12" s="60">
        <f>'Dairy Partners'!P12</f>
        <v>0</v>
      </c>
      <c r="Q12" s="60">
        <f>'Dairy Partners'!Q12</f>
        <v>0</v>
      </c>
      <c r="R12" s="60">
        <f>'Dairy Partners'!R12</f>
        <v>0</v>
      </c>
      <c r="S12" s="60">
        <f>'Dairy Partners'!S12</f>
        <v>0</v>
      </c>
      <c r="T12" s="60">
        <f>'Dairy Partners'!T12</f>
        <v>0</v>
      </c>
      <c r="U12" s="60">
        <f>'Dairy Partners'!U12</f>
        <v>0</v>
      </c>
      <c r="V12" s="60">
        <f>'Dairy Partners'!V12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0" t="s">
        <v>7</v>
      </c>
      <c r="B13" s="120"/>
      <c r="C13" s="60">
        <f>'Dairy Partners'!C13</f>
        <v>3</v>
      </c>
      <c r="D13" s="60">
        <f>'Dairy Partners'!D13</f>
        <v>4</v>
      </c>
      <c r="E13" s="60">
        <f>'Dairy Partners'!E13</f>
        <v>3</v>
      </c>
      <c r="F13" s="60">
        <f>'Dairy Partners'!F13</f>
        <v>3</v>
      </c>
      <c r="G13" s="60">
        <f>'Dairy Partners'!G13</f>
        <v>3</v>
      </c>
      <c r="H13" s="60">
        <f>'Dairy Partners'!H13</f>
        <v>3</v>
      </c>
      <c r="I13" s="60">
        <f>'Dairy Partners'!I13</f>
        <v>3</v>
      </c>
      <c r="J13" s="60">
        <f>'Dairy Partners'!J13</f>
        <v>2</v>
      </c>
      <c r="K13" s="60">
        <f>'Dairy Partners'!K13</f>
        <v>2</v>
      </c>
      <c r="L13" s="60">
        <f>'Dairy Partners'!L13</f>
        <v>2</v>
      </c>
      <c r="M13" s="60">
        <f>'Dairy Partners'!M13</f>
        <v>2</v>
      </c>
      <c r="N13" s="60">
        <f>'Dairy Partners'!N13</f>
        <v>2</v>
      </c>
      <c r="O13" s="60">
        <f>'Dairy Partners'!O13</f>
        <v>3</v>
      </c>
      <c r="P13" s="60">
        <f>'Dairy Partners'!P13</f>
        <v>0</v>
      </c>
      <c r="Q13" s="60">
        <f>'Dairy Partners'!Q13</f>
        <v>0</v>
      </c>
      <c r="R13" s="60">
        <f>'Dairy Partners'!R13</f>
        <v>0</v>
      </c>
      <c r="S13" s="60">
        <f>'Dairy Partners'!S13</f>
        <v>0</v>
      </c>
      <c r="T13" s="60">
        <f>'Dairy Partners'!T13</f>
        <v>0</v>
      </c>
      <c r="U13" s="60">
        <f>'Dairy Partners'!U13</f>
        <v>0</v>
      </c>
      <c r="V13" s="60">
        <f>'Dairy Partners'!V13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2" t="s">
        <v>8</v>
      </c>
      <c r="B14" s="132"/>
      <c r="C14" s="102" t="str">
        <f>'Dairy Partners'!C14</f>
        <v xml:space="preserve">Grass Silage (25% DM) </v>
      </c>
      <c r="D14" s="102" t="str">
        <f>'Dairy Partners'!D14</f>
        <v xml:space="preserve">Grass Silage (25% DM) </v>
      </c>
      <c r="E14" s="102" t="str">
        <f>'Dairy Partners'!E14</f>
        <v xml:space="preserve">Grass Silage (25% DM) </v>
      </c>
      <c r="F14" s="102" t="str">
        <f>'Dairy Partners'!F14</f>
        <v xml:space="preserve">Grass Silage (25% DM) </v>
      </c>
      <c r="G14" s="102" t="str">
        <f>'Dairy Partners'!G14</f>
        <v xml:space="preserve">Grass Silage (25% DM) </v>
      </c>
      <c r="H14" s="102" t="str">
        <f>'Dairy Partners'!H14</f>
        <v xml:space="preserve">Grass Silage (25% DM) </v>
      </c>
      <c r="I14" s="102" t="str">
        <f>'Dairy Partners'!I14</f>
        <v xml:space="preserve">Grass Silage (25% DM) </v>
      </c>
      <c r="J14" s="102" t="str">
        <f>'Dairy Partners'!J14</f>
        <v xml:space="preserve">Grass Silage (25% DM) </v>
      </c>
      <c r="K14" s="102" t="str">
        <f>'Dairy Partners'!K14</f>
        <v xml:space="preserve">Grass Silage (25% DM) </v>
      </c>
      <c r="L14" s="102" t="str">
        <f>'Dairy Partners'!L14</f>
        <v xml:space="preserve">Grass Silage (25% DM) </v>
      </c>
      <c r="M14" s="102" t="str">
        <f>'Dairy Partners'!M14</f>
        <v xml:space="preserve">Grass Silage (25% DM) </v>
      </c>
      <c r="N14" s="102" t="str">
        <f>'Dairy Partners'!N14</f>
        <v xml:space="preserve">Grass Silage (25% DM) </v>
      </c>
      <c r="O14" s="102" t="str">
        <f>'Dairy Partners'!O14</f>
        <v xml:space="preserve">Grass Silage (25% DM) </v>
      </c>
      <c r="P14" s="102">
        <f>'Dairy Partners'!P14</f>
        <v>0</v>
      </c>
      <c r="Q14" s="102">
        <f>'Dairy Partners'!Q14</f>
        <v>0</v>
      </c>
      <c r="R14" s="102">
        <f>'Dairy Partners'!R14</f>
        <v>0</v>
      </c>
      <c r="S14" s="102">
        <f>'Dairy Partners'!S14</f>
        <v>0</v>
      </c>
      <c r="T14" s="102">
        <f>'Dairy Partners'!T14</f>
        <v>0</v>
      </c>
      <c r="U14" s="102">
        <f>'Dairy Partners'!U14</f>
        <v>0</v>
      </c>
      <c r="V14" s="102">
        <f>'Dairy Partners'!V14</f>
        <v>0</v>
      </c>
      <c r="AD14" s="30" t="s">
        <v>138</v>
      </c>
      <c r="AE14" s="30">
        <v>6</v>
      </c>
      <c r="AI14" s="53" t="s">
        <v>119</v>
      </c>
      <c r="AJ14" s="54">
        <v>0.8</v>
      </c>
      <c r="AK14" s="55">
        <v>1.7</v>
      </c>
      <c r="AL14" s="11">
        <v>12</v>
      </c>
      <c r="AM14" s="11">
        <v>6.7</v>
      </c>
      <c r="AN14" s="11" t="s">
        <v>135</v>
      </c>
    </row>
    <row r="15" spans="1:41" x14ac:dyDescent="0.25">
      <c r="A15" s="131" t="s">
        <v>9</v>
      </c>
      <c r="B15" s="131"/>
      <c r="C15" s="60">
        <f>'Dairy Partners'!C15</f>
        <v>47</v>
      </c>
      <c r="D15" s="60">
        <f>'Dairy Partners'!D15</f>
        <v>47</v>
      </c>
      <c r="E15" s="60">
        <f>'Dairy Partners'!E15</f>
        <v>47</v>
      </c>
      <c r="F15" s="60">
        <f>'Dairy Partners'!F15</f>
        <v>47</v>
      </c>
      <c r="G15" s="60">
        <f>'Dairy Partners'!G15</f>
        <v>47</v>
      </c>
      <c r="H15" s="60">
        <f>'Dairy Partners'!H15</f>
        <v>47</v>
      </c>
      <c r="I15" s="60">
        <f>'Dairy Partners'!I15</f>
        <v>47</v>
      </c>
      <c r="J15" s="60">
        <f>'Dairy Partners'!J15</f>
        <v>47</v>
      </c>
      <c r="K15" s="60">
        <f>'Dairy Partners'!K15</f>
        <v>47</v>
      </c>
      <c r="L15" s="60">
        <f>'Dairy Partners'!L15</f>
        <v>47</v>
      </c>
      <c r="M15" s="60">
        <f>'Dairy Partners'!M15</f>
        <v>47</v>
      </c>
      <c r="N15" s="60">
        <f>'Dairy Partners'!N15</f>
        <v>47</v>
      </c>
      <c r="O15" s="60">
        <f>'Dairy Partners'!O15</f>
        <v>47</v>
      </c>
      <c r="P15" s="60">
        <f>'Dairy Partners'!P15</f>
        <v>0</v>
      </c>
      <c r="Q15" s="60">
        <f>'Dairy Partners'!Q15</f>
        <v>0</v>
      </c>
      <c r="R15" s="60">
        <f>'Dairy Partners'!R15</f>
        <v>0</v>
      </c>
      <c r="S15" s="60">
        <f>'Dairy Partners'!S15</f>
        <v>0</v>
      </c>
      <c r="T15" s="60">
        <f>'Dairy Partners'!T15</f>
        <v>0</v>
      </c>
      <c r="U15" s="60">
        <f>'Dairy Partners'!U15</f>
        <v>0</v>
      </c>
      <c r="V15" s="60">
        <f>'Dairy Partners'!V15</f>
        <v>0</v>
      </c>
      <c r="AD15" s="30" t="s">
        <v>144</v>
      </c>
      <c r="AE15" s="30">
        <v>7</v>
      </c>
      <c r="AI15" s="53" t="s">
        <v>101</v>
      </c>
      <c r="AJ15" s="62">
        <v>1.8</v>
      </c>
      <c r="AK15" s="55">
        <v>5.4</v>
      </c>
      <c r="AL15" s="11">
        <v>13</v>
      </c>
      <c r="AM15" s="11">
        <v>6.7</v>
      </c>
      <c r="AN15" s="11" t="s">
        <v>135</v>
      </c>
    </row>
    <row r="16" spans="1:41" ht="13.8" thickBot="1" x14ac:dyDescent="0.3">
      <c r="A16" s="133" t="s">
        <v>44</v>
      </c>
      <c r="B16" s="133"/>
      <c r="C16" s="103" t="str">
        <f>'Dairy Partners'!C16</f>
        <v>Medium/Clay</v>
      </c>
      <c r="D16" s="103" t="str">
        <f>'Dairy Partners'!D16</f>
        <v>Medium/Clay</v>
      </c>
      <c r="E16" s="103" t="str">
        <f>'Dairy Partners'!E16</f>
        <v>Medium/Clay</v>
      </c>
      <c r="F16" s="103" t="str">
        <f>'Dairy Partners'!F16</f>
        <v>Medium/Clay</v>
      </c>
      <c r="G16" s="103" t="str">
        <f>'Dairy Partners'!G16</f>
        <v>Medium/Clay</v>
      </c>
      <c r="H16" s="103" t="str">
        <f>'Dairy Partners'!H16</f>
        <v>Medium/Clay</v>
      </c>
      <c r="I16" s="103" t="str">
        <f>'Dairy Partners'!I16</f>
        <v>Medium/Clay</v>
      </c>
      <c r="J16" s="103" t="str">
        <f>'Dairy Partners'!J16</f>
        <v>Medium/Clay</v>
      </c>
      <c r="K16" s="103" t="str">
        <f>'Dairy Partners'!K16</f>
        <v>Medium/Clay</v>
      </c>
      <c r="L16" s="103" t="str">
        <f>'Dairy Partners'!L16</f>
        <v>Medium/Clay</v>
      </c>
      <c r="M16" s="103" t="str">
        <f>'Dairy Partners'!M16</f>
        <v>Medium/Clay</v>
      </c>
      <c r="N16" s="103" t="str">
        <f>'Dairy Partners'!N16</f>
        <v>Medium/Clay</v>
      </c>
      <c r="O16" s="103" t="str">
        <f>'Dairy Partners'!O16</f>
        <v>Medium/Clay</v>
      </c>
      <c r="P16" s="103">
        <f>'Dairy Partners'!P16</f>
        <v>0</v>
      </c>
      <c r="Q16" s="103">
        <f>'Dairy Partners'!Q16</f>
        <v>0</v>
      </c>
      <c r="R16" s="103">
        <f>'Dairy Partners'!R16</f>
        <v>0</v>
      </c>
      <c r="S16" s="103">
        <f>'Dairy Partners'!S16</f>
        <v>0</v>
      </c>
      <c r="T16" s="103">
        <f>'Dairy Partners'!T16</f>
        <v>0</v>
      </c>
      <c r="U16" s="103">
        <f>'Dairy Partners'!U16</f>
        <v>0</v>
      </c>
      <c r="V16" s="103">
        <f>'Dairy Partners'!V16</f>
        <v>0</v>
      </c>
      <c r="AD16" s="52" t="s">
        <v>145</v>
      </c>
      <c r="AE16" s="30">
        <v>8</v>
      </c>
      <c r="AI16" s="53" t="s">
        <v>118</v>
      </c>
      <c r="AJ16" s="54">
        <v>8</v>
      </c>
      <c r="AK16" s="55">
        <v>5.5</v>
      </c>
      <c r="AL16" s="12">
        <v>14</v>
      </c>
      <c r="AM16" s="11">
        <v>6.7</v>
      </c>
      <c r="AN16" s="11" t="s">
        <v>135</v>
      </c>
    </row>
    <row r="17" spans="1:40" x14ac:dyDescent="0.25">
      <c r="A17" s="123" t="s">
        <v>69</v>
      </c>
      <c r="B17" s="12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f t="shared" si="0"/>
        <v>79.899999999999991</v>
      </c>
      <c r="O17" s="28">
        <f t="shared" si="0"/>
        <v>79.899999999999991</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5" t="s">
        <v>23</v>
      </c>
      <c r="B18" s="126"/>
      <c r="C18" s="16">
        <f>$D31</f>
        <v>8.934899999999999</v>
      </c>
      <c r="D18" s="16">
        <f>$D32</f>
        <v>8.934899999999999</v>
      </c>
      <c r="E18" s="16">
        <f>$D33</f>
        <v>8.934899999999999</v>
      </c>
      <c r="F18" s="16">
        <f>$D34</f>
        <v>8.934899999999999</v>
      </c>
      <c r="G18" s="16">
        <f>$D35</f>
        <v>8.934899999999999</v>
      </c>
      <c r="H18" s="16">
        <f>$D36</f>
        <v>8.934899999999999</v>
      </c>
      <c r="I18" s="16">
        <f>$D37</f>
        <v>8.934899999999999</v>
      </c>
      <c r="J18" s="16">
        <f>$D38</f>
        <v>8.934899999999999</v>
      </c>
      <c r="K18" s="16">
        <f>$D39</f>
        <v>8.934899999999999</v>
      </c>
      <c r="L18" s="16">
        <f>$D40</f>
        <v>8.934899999999999</v>
      </c>
      <c r="M18" s="16">
        <f>$D41</f>
        <v>8.934899999999999</v>
      </c>
      <c r="N18" s="16">
        <f>$D42</f>
        <v>8.934899999999999</v>
      </c>
      <c r="O18" s="16">
        <f>$D43</f>
        <v>8.934899999999999</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5" t="s">
        <v>90</v>
      </c>
      <c r="B19" s="126"/>
      <c r="C19" s="16">
        <f>C18-C17</f>
        <v>-70.965099999999993</v>
      </c>
      <c r="D19" s="16">
        <f t="shared" ref="D19:V19" si="1">D18-D17</f>
        <v>-70.965099999999993</v>
      </c>
      <c r="E19" s="16">
        <f t="shared" si="1"/>
        <v>-70.965099999999993</v>
      </c>
      <c r="F19" s="16">
        <f t="shared" si="1"/>
        <v>-70.965099999999993</v>
      </c>
      <c r="G19" s="16">
        <f t="shared" si="1"/>
        <v>-70.965099999999993</v>
      </c>
      <c r="H19" s="16">
        <f t="shared" si="1"/>
        <v>-70.965099999999993</v>
      </c>
      <c r="I19" s="16">
        <f t="shared" si="1"/>
        <v>-70.965099999999993</v>
      </c>
      <c r="J19" s="16">
        <f t="shared" si="1"/>
        <v>-70.965099999999993</v>
      </c>
      <c r="K19" s="16">
        <f t="shared" si="1"/>
        <v>-70.965099999999993</v>
      </c>
      <c r="L19" s="16">
        <f t="shared" si="1"/>
        <v>-70.965099999999993</v>
      </c>
      <c r="M19" s="16">
        <f t="shared" si="1"/>
        <v>-70.965099999999993</v>
      </c>
      <c r="N19" s="16">
        <f t="shared" si="1"/>
        <v>-70.965099999999993</v>
      </c>
      <c r="O19" s="16">
        <f t="shared" si="1"/>
        <v>-70.965099999999993</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7" t="s">
        <v>91</v>
      </c>
      <c r="B20" s="128"/>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3" t="s">
        <v>88</v>
      </c>
      <c r="B21" s="124"/>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f t="shared" si="2"/>
        <v>282</v>
      </c>
      <c r="O21" s="28">
        <f t="shared" si="2"/>
        <v>282</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5" t="s">
        <v>89</v>
      </c>
      <c r="B22" s="126"/>
      <c r="C22" s="16">
        <f>$E31</f>
        <v>31.631250000000001</v>
      </c>
      <c r="D22" s="16">
        <f>$E32</f>
        <v>31.631250000000001</v>
      </c>
      <c r="E22" s="16">
        <f>$E33</f>
        <v>31.631250000000001</v>
      </c>
      <c r="F22" s="16">
        <f>$E34</f>
        <v>31.631250000000001</v>
      </c>
      <c r="G22" s="16">
        <f>$E35</f>
        <v>31.631250000000001</v>
      </c>
      <c r="H22" s="16">
        <f>$E36</f>
        <v>31.631250000000001</v>
      </c>
      <c r="I22" s="16">
        <f>$E37</f>
        <v>31.631250000000001</v>
      </c>
      <c r="J22" s="16">
        <f>$E38</f>
        <v>31.631250000000001</v>
      </c>
      <c r="K22" s="16">
        <f>$E39</f>
        <v>31.631250000000001</v>
      </c>
      <c r="L22" s="16">
        <f>$E40</f>
        <v>31.631250000000001</v>
      </c>
      <c r="M22" s="16">
        <f>$E41</f>
        <v>31.631250000000001</v>
      </c>
      <c r="N22" s="16">
        <f>$E42</f>
        <v>31.631250000000001</v>
      </c>
      <c r="O22" s="16">
        <f>$E43</f>
        <v>31.631250000000001</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5" t="s">
        <v>92</v>
      </c>
      <c r="B23" s="126"/>
      <c r="C23" s="16">
        <f>C22-C21</f>
        <v>-250.36875000000001</v>
      </c>
      <c r="D23" s="16">
        <f t="shared" ref="D23:V23" si="3">D22-D21</f>
        <v>-250.36875000000001</v>
      </c>
      <c r="E23" s="16">
        <f t="shared" si="3"/>
        <v>-250.36875000000001</v>
      </c>
      <c r="F23" s="16">
        <f t="shared" si="3"/>
        <v>-250.36875000000001</v>
      </c>
      <c r="G23" s="16">
        <f t="shared" si="3"/>
        <v>-250.36875000000001</v>
      </c>
      <c r="H23" s="16">
        <f t="shared" si="3"/>
        <v>-250.36875000000001</v>
      </c>
      <c r="I23" s="16">
        <f t="shared" si="3"/>
        <v>-250.36875000000001</v>
      </c>
      <c r="J23" s="16">
        <f t="shared" si="3"/>
        <v>-250.36875000000001</v>
      </c>
      <c r="K23" s="16">
        <f t="shared" si="3"/>
        <v>-250.36875000000001</v>
      </c>
      <c r="L23" s="16">
        <f t="shared" si="3"/>
        <v>-250.36875000000001</v>
      </c>
      <c r="M23" s="16">
        <f t="shared" si="3"/>
        <v>-250.36875000000001</v>
      </c>
      <c r="N23" s="16">
        <f t="shared" si="3"/>
        <v>-250.36875000000001</v>
      </c>
      <c r="O23" s="16">
        <f t="shared" si="3"/>
        <v>-250.36875000000001</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7" t="s">
        <v>93</v>
      </c>
      <c r="B24" s="128"/>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
      <c r="A28" s="108"/>
      <c r="B28" s="24">
        <v>0.38</v>
      </c>
      <c r="C28" s="15">
        <v>0.01</v>
      </c>
      <c r="D28" s="15">
        <v>15.6</v>
      </c>
      <c r="E28" s="15">
        <v>105</v>
      </c>
      <c r="F28" s="15">
        <v>10</v>
      </c>
      <c r="G28" s="15">
        <v>0.2</v>
      </c>
      <c r="H28" s="15">
        <v>2</v>
      </c>
      <c r="I28" s="15">
        <v>0.5</v>
      </c>
      <c r="J28" s="15">
        <v>0.01</v>
      </c>
      <c r="K28" s="23">
        <v>0.05</v>
      </c>
      <c r="L28" s="15">
        <v>0.2</v>
      </c>
      <c r="M28" s="15">
        <v>0.2</v>
      </c>
      <c r="N28" s="15"/>
      <c r="O28" s="15"/>
      <c r="P28" s="15">
        <v>684</v>
      </c>
      <c r="Q28" s="15">
        <v>28.6</v>
      </c>
      <c r="R28" s="15"/>
      <c r="S28" s="15"/>
      <c r="T28" s="15"/>
      <c r="U28" s="15"/>
    </row>
    <row r="29" spans="1:40" s="7" customFormat="1" ht="28.8" x14ac:dyDescent="0.3">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8.934899999999999</v>
      </c>
      <c r="E31" s="77">
        <f>(IF(E$27="%w/w SAR",((E$28*10)*$B31),IF(E$27="%w/w DM",(((E$28*10)*($B$28/100))*$B31),IF(E$27="kg/t SAR",(E$28*$B31),IF(E$27="kg/t DM",((E$28*($B$28/100))*$B31),IF(E$27="mg/kg SAR",((E$28*0.001)*$B31),IF(E$27="mg/kg DM",(((E$28*0.001)*($B$28/100))*$B31),"0")))))))*1.205</f>
        <v>31.631250000000001</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0.05</v>
      </c>
      <c r="H31" s="77">
        <f t="shared" si="5"/>
        <v>0.5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171</v>
      </c>
      <c r="Q31" s="77">
        <f>(IF(Q$27="%w/w SAR",((Q$28*10)*$B31),IF(Q$27="%w/w DM",(((Q$28*10)*($B$28/100))*$B31),IF(Q$27="kg/t SAR",(Q$28*$B31),IF(Q$27="kg/t DM",((Q$28*($B$28/100))*$B31),IF(Q$27="mg/kg SAR",((Q$28*0.001)*$B31),IF(Q$27="mg/kg DM",(((Q$28*0.001)*($B$28/100))*$B31),0)))))))*2.5</f>
        <v>17.875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8.934899999999999</v>
      </c>
      <c r="E32" s="77">
        <f t="shared" ref="E32:E50" si="8">(IF(E$27="%w/w SAR",((E$28*10)*$B32),IF(E$27="%w/w DM",(((E$28*10)*($B$28/100))*$B32),IF(E$27="kg/t SAR",(E$28*$B32),IF(E$27="kg/t DM",((E$28*($B$28/100))*$B32),IF(E$27="mg/kg SAR",((E$28*0.001)*$B32),IF(E$27="mg/kg DM",(((E$28*0.001)*($B$28/100))*$B32),"0")))))))*1.205</f>
        <v>31.631250000000001</v>
      </c>
      <c r="F32" s="77">
        <f t="shared" ref="F32:F50" si="9">(IF(F$27="%w/w SAR",((F$28*10)*$B32),IF(F$27="%w/w DM",(((F$28*10)*($B$28/100))*$B32),IF(F$27="kg/t SAR",(F$28*$B32),IF(F$27="kg/t DM",((F$28*($B$28/100))*$B32),IF(F$27="mg/kg SAR",((F$28*0.001)*$B32),IF(F$27="mg/kg DM",(((F$28*0.001)*($B$28/100))*$B32),"0")))))))*1.658</f>
        <v>4.1449999999999996</v>
      </c>
      <c r="G32" s="77">
        <f t="shared" si="5"/>
        <v>0.05</v>
      </c>
      <c r="H32" s="77">
        <f t="shared" si="5"/>
        <v>0.5</v>
      </c>
      <c r="I32" s="77">
        <f t="shared" si="5"/>
        <v>0.125</v>
      </c>
      <c r="J32" s="77">
        <f t="shared" si="5"/>
        <v>2.5000000000000001E-3</v>
      </c>
      <c r="K32" s="77">
        <f t="shared" si="5"/>
        <v>1.2500000000000001E-2</v>
      </c>
      <c r="L32" s="77">
        <f t="shared" si="5"/>
        <v>0.05</v>
      </c>
      <c r="M32" s="77">
        <f t="shared" si="5"/>
        <v>0.05</v>
      </c>
      <c r="N32" s="77">
        <f t="shared" si="5"/>
        <v>0</v>
      </c>
      <c r="O32" s="77">
        <f t="shared" si="5"/>
        <v>0</v>
      </c>
      <c r="P32" s="77">
        <f t="shared" si="5"/>
        <v>171</v>
      </c>
      <c r="Q32" s="77">
        <f t="shared" ref="Q32:Q50" si="10">(IF(Q$27="%w/w SAR",((Q$28*10)*$B32),IF(Q$27="%w/w DM",(((Q$28*10)*($B$28/100))*$B32),IF(Q$27="kg/t SAR",(Q$28*$B32),IF(Q$27="kg/t DM",((Q$28*($B$28/100))*$B32),IF(Q$27="mg/kg SAR",((Q$28*0.001)*$B32),IF(Q$27="mg/kg DM",(((Q$28*0.001)*($B$28/100))*$B32),0)))))))*2.5</f>
        <v>17.875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v>
      </c>
      <c r="B33" s="15">
        <v>250</v>
      </c>
      <c r="C33" s="77">
        <f t="shared" si="6"/>
        <v>25</v>
      </c>
      <c r="D33" s="77">
        <f t="shared" si="7"/>
        <v>8.934899999999999</v>
      </c>
      <c r="E33" s="77">
        <f t="shared" si="8"/>
        <v>31.631250000000001</v>
      </c>
      <c r="F33" s="77">
        <f t="shared" si="9"/>
        <v>4.1449999999999996</v>
      </c>
      <c r="G33" s="77">
        <f t="shared" si="5"/>
        <v>0.05</v>
      </c>
      <c r="H33" s="77">
        <f t="shared" si="5"/>
        <v>0.5</v>
      </c>
      <c r="I33" s="77">
        <f t="shared" si="5"/>
        <v>0.125</v>
      </c>
      <c r="J33" s="77">
        <f t="shared" si="5"/>
        <v>2.5000000000000001E-3</v>
      </c>
      <c r="K33" s="77">
        <f t="shared" si="5"/>
        <v>1.2500000000000001E-2</v>
      </c>
      <c r="L33" s="77">
        <f t="shared" si="5"/>
        <v>0.05</v>
      </c>
      <c r="M33" s="77">
        <f t="shared" si="5"/>
        <v>0.05</v>
      </c>
      <c r="N33" s="77">
        <f t="shared" si="5"/>
        <v>0</v>
      </c>
      <c r="O33" s="77">
        <f t="shared" si="5"/>
        <v>0</v>
      </c>
      <c r="P33" s="77">
        <f t="shared" si="5"/>
        <v>171</v>
      </c>
      <c r="Q33" s="77">
        <f t="shared" si="10"/>
        <v>17.875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4</v>
      </c>
      <c r="B34" s="15">
        <v>250</v>
      </c>
      <c r="C34" s="77">
        <f t="shared" si="6"/>
        <v>25</v>
      </c>
      <c r="D34" s="77">
        <f t="shared" si="7"/>
        <v>8.934899999999999</v>
      </c>
      <c r="E34" s="77">
        <f t="shared" si="8"/>
        <v>31.631250000000001</v>
      </c>
      <c r="F34" s="77">
        <f t="shared" si="9"/>
        <v>4.1449999999999996</v>
      </c>
      <c r="G34" s="77">
        <f t="shared" si="5"/>
        <v>0.05</v>
      </c>
      <c r="H34" s="77">
        <f t="shared" si="5"/>
        <v>0.5</v>
      </c>
      <c r="I34" s="77">
        <f t="shared" si="5"/>
        <v>0.125</v>
      </c>
      <c r="J34" s="77">
        <f t="shared" si="5"/>
        <v>2.5000000000000001E-3</v>
      </c>
      <c r="K34" s="77">
        <f t="shared" si="5"/>
        <v>1.2500000000000001E-2</v>
      </c>
      <c r="L34" s="77">
        <f t="shared" si="5"/>
        <v>0.05</v>
      </c>
      <c r="M34" s="77">
        <f t="shared" si="5"/>
        <v>0.05</v>
      </c>
      <c r="N34" s="77">
        <f t="shared" si="5"/>
        <v>0</v>
      </c>
      <c r="O34" s="77">
        <f t="shared" si="5"/>
        <v>0</v>
      </c>
      <c r="P34" s="77">
        <f t="shared" si="5"/>
        <v>171</v>
      </c>
      <c r="Q34" s="77">
        <f t="shared" si="10"/>
        <v>17.875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5</v>
      </c>
      <c r="B35" s="15">
        <v>250</v>
      </c>
      <c r="C35" s="77">
        <f t="shared" si="6"/>
        <v>25</v>
      </c>
      <c r="D35" s="77">
        <f t="shared" si="7"/>
        <v>8.934899999999999</v>
      </c>
      <c r="E35" s="77">
        <f t="shared" si="8"/>
        <v>31.631250000000001</v>
      </c>
      <c r="F35" s="77">
        <f t="shared" si="9"/>
        <v>4.1449999999999996</v>
      </c>
      <c r="G35" s="77">
        <f t="shared" si="5"/>
        <v>0.05</v>
      </c>
      <c r="H35" s="77">
        <f t="shared" si="5"/>
        <v>0.5</v>
      </c>
      <c r="I35" s="77">
        <f t="shared" si="5"/>
        <v>0.125</v>
      </c>
      <c r="J35" s="77">
        <f t="shared" si="5"/>
        <v>2.5000000000000001E-3</v>
      </c>
      <c r="K35" s="77">
        <f t="shared" si="5"/>
        <v>1.2500000000000001E-2</v>
      </c>
      <c r="L35" s="77">
        <f t="shared" si="5"/>
        <v>0.05</v>
      </c>
      <c r="M35" s="77">
        <f t="shared" si="5"/>
        <v>0.05</v>
      </c>
      <c r="N35" s="77">
        <f t="shared" si="5"/>
        <v>0</v>
      </c>
      <c r="O35" s="77">
        <f t="shared" si="5"/>
        <v>0</v>
      </c>
      <c r="P35" s="77">
        <f t="shared" si="5"/>
        <v>171</v>
      </c>
      <c r="Q35" s="77">
        <f t="shared" si="10"/>
        <v>17.875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3">
      <c r="A36" s="13">
        <f>H8</f>
        <v>6</v>
      </c>
      <c r="B36" s="15">
        <v>250</v>
      </c>
      <c r="C36" s="77">
        <f t="shared" si="6"/>
        <v>25</v>
      </c>
      <c r="D36" s="77">
        <f t="shared" si="7"/>
        <v>8.934899999999999</v>
      </c>
      <c r="E36" s="77">
        <f t="shared" si="8"/>
        <v>31.631250000000001</v>
      </c>
      <c r="F36" s="77">
        <f t="shared" si="9"/>
        <v>4.1449999999999996</v>
      </c>
      <c r="G36" s="77">
        <f t="shared" si="5"/>
        <v>0.05</v>
      </c>
      <c r="H36" s="77">
        <f t="shared" si="5"/>
        <v>0.5</v>
      </c>
      <c r="I36" s="77">
        <f t="shared" si="5"/>
        <v>0.125</v>
      </c>
      <c r="J36" s="77">
        <f t="shared" si="5"/>
        <v>2.5000000000000001E-3</v>
      </c>
      <c r="K36" s="77">
        <f t="shared" si="5"/>
        <v>1.2500000000000001E-2</v>
      </c>
      <c r="L36" s="77">
        <f t="shared" si="5"/>
        <v>0.05</v>
      </c>
      <c r="M36" s="77">
        <f t="shared" si="5"/>
        <v>0.05</v>
      </c>
      <c r="N36" s="77">
        <f t="shared" si="5"/>
        <v>0</v>
      </c>
      <c r="O36" s="77">
        <f t="shared" si="5"/>
        <v>0</v>
      </c>
      <c r="P36" s="77">
        <f t="shared" si="5"/>
        <v>171</v>
      </c>
      <c r="Q36" s="77">
        <f t="shared" si="10"/>
        <v>17.875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7</v>
      </c>
      <c r="B37" s="15">
        <v>250</v>
      </c>
      <c r="C37" s="77">
        <f t="shared" si="6"/>
        <v>25</v>
      </c>
      <c r="D37" s="77">
        <f t="shared" si="7"/>
        <v>8.934899999999999</v>
      </c>
      <c r="E37" s="77">
        <f t="shared" si="8"/>
        <v>31.631250000000001</v>
      </c>
      <c r="F37" s="77">
        <f t="shared" si="9"/>
        <v>4.1449999999999996</v>
      </c>
      <c r="G37" s="77">
        <f t="shared" si="5"/>
        <v>0.05</v>
      </c>
      <c r="H37" s="77">
        <f t="shared" si="5"/>
        <v>0.5</v>
      </c>
      <c r="I37" s="77">
        <f t="shared" si="5"/>
        <v>0.125</v>
      </c>
      <c r="J37" s="77">
        <f t="shared" si="5"/>
        <v>2.5000000000000001E-3</v>
      </c>
      <c r="K37" s="77">
        <f t="shared" si="5"/>
        <v>1.2500000000000001E-2</v>
      </c>
      <c r="L37" s="77">
        <f t="shared" si="5"/>
        <v>0.05</v>
      </c>
      <c r="M37" s="77">
        <f t="shared" si="5"/>
        <v>0.05</v>
      </c>
      <c r="N37" s="77">
        <f t="shared" si="5"/>
        <v>0</v>
      </c>
      <c r="O37" s="77">
        <f t="shared" si="5"/>
        <v>0</v>
      </c>
      <c r="P37" s="77">
        <f t="shared" si="5"/>
        <v>171</v>
      </c>
      <c r="Q37" s="77">
        <f t="shared" si="10"/>
        <v>17.875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15</v>
      </c>
      <c r="B38" s="15">
        <v>250</v>
      </c>
      <c r="C38" s="77">
        <f t="shared" si="6"/>
        <v>25</v>
      </c>
      <c r="D38" s="77">
        <f t="shared" si="7"/>
        <v>8.934899999999999</v>
      </c>
      <c r="E38" s="77">
        <f t="shared" si="8"/>
        <v>31.631250000000001</v>
      </c>
      <c r="F38" s="77">
        <f t="shared" si="9"/>
        <v>4.1449999999999996</v>
      </c>
      <c r="G38" s="77">
        <f t="shared" si="5"/>
        <v>0.05</v>
      </c>
      <c r="H38" s="77">
        <f t="shared" si="5"/>
        <v>0.5</v>
      </c>
      <c r="I38" s="77">
        <f t="shared" si="5"/>
        <v>0.125</v>
      </c>
      <c r="J38" s="77">
        <f t="shared" si="5"/>
        <v>2.5000000000000001E-3</v>
      </c>
      <c r="K38" s="77">
        <f t="shared" si="5"/>
        <v>1.2500000000000001E-2</v>
      </c>
      <c r="L38" s="77">
        <f t="shared" si="5"/>
        <v>0.05</v>
      </c>
      <c r="M38" s="77">
        <f t="shared" si="5"/>
        <v>0.05</v>
      </c>
      <c r="N38" s="77">
        <f t="shared" si="5"/>
        <v>0</v>
      </c>
      <c r="O38" s="77">
        <f t="shared" si="5"/>
        <v>0</v>
      </c>
      <c r="P38" s="77">
        <f t="shared" si="5"/>
        <v>171</v>
      </c>
      <c r="Q38" s="77">
        <f t="shared" si="10"/>
        <v>17.875</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16</v>
      </c>
      <c r="B39" s="15">
        <v>250</v>
      </c>
      <c r="C39" s="77">
        <f t="shared" si="6"/>
        <v>25</v>
      </c>
      <c r="D39" s="77">
        <f t="shared" si="7"/>
        <v>8.934899999999999</v>
      </c>
      <c r="E39" s="77">
        <f t="shared" si="8"/>
        <v>31.631250000000001</v>
      </c>
      <c r="F39" s="77">
        <f t="shared" si="9"/>
        <v>4.1449999999999996</v>
      </c>
      <c r="G39" s="77">
        <f t="shared" si="5"/>
        <v>0.05</v>
      </c>
      <c r="H39" s="77">
        <f t="shared" si="5"/>
        <v>0.5</v>
      </c>
      <c r="I39" s="77">
        <f t="shared" si="5"/>
        <v>0.125</v>
      </c>
      <c r="J39" s="77">
        <f t="shared" si="5"/>
        <v>2.5000000000000001E-3</v>
      </c>
      <c r="K39" s="77">
        <f t="shared" si="5"/>
        <v>1.2500000000000001E-2</v>
      </c>
      <c r="L39" s="77">
        <f t="shared" si="5"/>
        <v>0.05</v>
      </c>
      <c r="M39" s="77">
        <f t="shared" si="5"/>
        <v>0.05</v>
      </c>
      <c r="N39" s="77">
        <f t="shared" si="5"/>
        <v>0</v>
      </c>
      <c r="O39" s="77">
        <f t="shared" si="5"/>
        <v>0</v>
      </c>
      <c r="P39" s="77">
        <f t="shared" si="5"/>
        <v>171</v>
      </c>
      <c r="Q39" s="77">
        <f t="shared" si="10"/>
        <v>17.875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17</v>
      </c>
      <c r="B40" s="15">
        <v>250</v>
      </c>
      <c r="C40" s="77">
        <f t="shared" si="6"/>
        <v>25</v>
      </c>
      <c r="D40" s="77">
        <f t="shared" si="7"/>
        <v>8.934899999999999</v>
      </c>
      <c r="E40" s="77">
        <f t="shared" si="8"/>
        <v>31.631250000000001</v>
      </c>
      <c r="F40" s="77">
        <f t="shared" si="9"/>
        <v>4.1449999999999996</v>
      </c>
      <c r="G40" s="77">
        <f t="shared" si="5"/>
        <v>0.05</v>
      </c>
      <c r="H40" s="77">
        <f t="shared" si="5"/>
        <v>0.5</v>
      </c>
      <c r="I40" s="77">
        <f t="shared" si="5"/>
        <v>0.125</v>
      </c>
      <c r="J40" s="77">
        <f t="shared" si="5"/>
        <v>2.5000000000000001E-3</v>
      </c>
      <c r="K40" s="77">
        <f t="shared" si="5"/>
        <v>1.2500000000000001E-2</v>
      </c>
      <c r="L40" s="77">
        <f t="shared" si="5"/>
        <v>0.05</v>
      </c>
      <c r="M40" s="77">
        <f t="shared" si="5"/>
        <v>0.05</v>
      </c>
      <c r="N40" s="77">
        <f t="shared" si="5"/>
        <v>0</v>
      </c>
      <c r="O40" s="77">
        <f t="shared" si="5"/>
        <v>0</v>
      </c>
      <c r="P40" s="77">
        <f t="shared" si="5"/>
        <v>171</v>
      </c>
      <c r="Q40" s="77">
        <f t="shared" si="10"/>
        <v>17.875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t="str">
        <f>M8</f>
        <v>18/19</v>
      </c>
      <c r="B41" s="15">
        <v>250</v>
      </c>
      <c r="C41" s="77">
        <f t="shared" si="6"/>
        <v>25</v>
      </c>
      <c r="D41" s="77">
        <f t="shared" si="7"/>
        <v>8.934899999999999</v>
      </c>
      <c r="E41" s="77">
        <f t="shared" si="8"/>
        <v>31.631250000000001</v>
      </c>
      <c r="F41" s="77">
        <f t="shared" si="9"/>
        <v>4.1449999999999996</v>
      </c>
      <c r="G41" s="77">
        <f t="shared" si="5"/>
        <v>0.05</v>
      </c>
      <c r="H41" s="77">
        <f t="shared" si="5"/>
        <v>0.5</v>
      </c>
      <c r="I41" s="77">
        <f t="shared" si="5"/>
        <v>0.125</v>
      </c>
      <c r="J41" s="77">
        <f t="shared" si="5"/>
        <v>2.5000000000000001E-3</v>
      </c>
      <c r="K41" s="77">
        <f t="shared" si="5"/>
        <v>1.2500000000000001E-2</v>
      </c>
      <c r="L41" s="77">
        <f t="shared" si="5"/>
        <v>0.05</v>
      </c>
      <c r="M41" s="77">
        <f t="shared" si="5"/>
        <v>0.05</v>
      </c>
      <c r="N41" s="77">
        <f t="shared" si="5"/>
        <v>0</v>
      </c>
      <c r="O41" s="77">
        <f t="shared" si="5"/>
        <v>0</v>
      </c>
      <c r="P41" s="77">
        <f t="shared" si="5"/>
        <v>171</v>
      </c>
      <c r="Q41" s="77">
        <f t="shared" si="10"/>
        <v>17.875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t="str">
        <f>N8</f>
        <v>20/21</v>
      </c>
      <c r="B42" s="15">
        <v>250</v>
      </c>
      <c r="C42" s="77">
        <f t="shared" si="6"/>
        <v>25</v>
      </c>
      <c r="D42" s="77">
        <f t="shared" si="7"/>
        <v>8.934899999999999</v>
      </c>
      <c r="E42" s="77">
        <f t="shared" si="8"/>
        <v>31.631250000000001</v>
      </c>
      <c r="F42" s="77">
        <f t="shared" si="9"/>
        <v>4.1449999999999996</v>
      </c>
      <c r="G42" s="77">
        <f t="shared" si="5"/>
        <v>0.05</v>
      </c>
      <c r="H42" s="77">
        <f t="shared" si="5"/>
        <v>0.5</v>
      </c>
      <c r="I42" s="77">
        <f t="shared" si="5"/>
        <v>0.125</v>
      </c>
      <c r="J42" s="77">
        <f t="shared" si="5"/>
        <v>2.5000000000000001E-3</v>
      </c>
      <c r="K42" s="77">
        <f t="shared" si="5"/>
        <v>1.2500000000000001E-2</v>
      </c>
      <c r="L42" s="77">
        <f t="shared" si="5"/>
        <v>0.05</v>
      </c>
      <c r="M42" s="77">
        <f t="shared" si="5"/>
        <v>0.05</v>
      </c>
      <c r="N42" s="77">
        <f t="shared" si="5"/>
        <v>0</v>
      </c>
      <c r="O42" s="77">
        <f t="shared" si="5"/>
        <v>0</v>
      </c>
      <c r="P42" s="77">
        <f t="shared" si="5"/>
        <v>171</v>
      </c>
      <c r="Q42" s="77">
        <f t="shared" si="10"/>
        <v>17.875</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t="str">
        <f>O8</f>
        <v>I2</v>
      </c>
      <c r="B43" s="15">
        <v>250</v>
      </c>
      <c r="C43" s="77">
        <f t="shared" si="6"/>
        <v>25</v>
      </c>
      <c r="D43" s="77">
        <f t="shared" si="7"/>
        <v>8.934899999999999</v>
      </c>
      <c r="E43" s="77">
        <f t="shared" si="8"/>
        <v>31.631250000000001</v>
      </c>
      <c r="F43" s="77">
        <f t="shared" si="9"/>
        <v>4.1449999999999996</v>
      </c>
      <c r="G43" s="77">
        <f t="shared" si="5"/>
        <v>0.05</v>
      </c>
      <c r="H43" s="77">
        <f t="shared" si="5"/>
        <v>0.5</v>
      </c>
      <c r="I43" s="77">
        <f t="shared" si="5"/>
        <v>0.125</v>
      </c>
      <c r="J43" s="77">
        <f t="shared" si="5"/>
        <v>2.5000000000000001E-3</v>
      </c>
      <c r="K43" s="77">
        <f t="shared" si="5"/>
        <v>1.2500000000000001E-2</v>
      </c>
      <c r="L43" s="77">
        <f t="shared" si="5"/>
        <v>0.05</v>
      </c>
      <c r="M43" s="77">
        <f t="shared" si="5"/>
        <v>0.05</v>
      </c>
      <c r="N43" s="77">
        <f t="shared" si="5"/>
        <v>0</v>
      </c>
      <c r="O43" s="77">
        <f t="shared" si="5"/>
        <v>0</v>
      </c>
      <c r="P43" s="77">
        <f t="shared" si="5"/>
        <v>171</v>
      </c>
      <c r="Q43" s="77">
        <f t="shared" si="10"/>
        <v>17.875</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t="str">
        <f t="shared" si="13"/>
        <v>I2</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6.3</v>
      </c>
      <c r="C60" s="76">
        <f t="shared" ref="C60:U60" si="14">D10</f>
        <v>6.6</v>
      </c>
      <c r="D60" s="76">
        <f t="shared" si="14"/>
        <v>6</v>
      </c>
      <c r="E60" s="76">
        <f t="shared" si="14"/>
        <v>5.9</v>
      </c>
      <c r="F60" s="76">
        <f t="shared" si="14"/>
        <v>6</v>
      </c>
      <c r="G60" s="76">
        <f t="shared" si="14"/>
        <v>6.4</v>
      </c>
      <c r="H60" s="76">
        <f t="shared" si="14"/>
        <v>6.1</v>
      </c>
      <c r="I60" s="76">
        <f t="shared" si="14"/>
        <v>5.9</v>
      </c>
      <c r="J60" s="76">
        <f t="shared" si="14"/>
        <v>6.6</v>
      </c>
      <c r="K60" s="76">
        <f t="shared" si="14"/>
        <v>6</v>
      </c>
      <c r="L60" s="76">
        <f t="shared" si="14"/>
        <v>6.3</v>
      </c>
      <c r="M60" s="76">
        <f t="shared" si="14"/>
        <v>6</v>
      </c>
      <c r="N60" s="76">
        <f t="shared" si="14"/>
        <v>6.5</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f t="shared" si="15"/>
        <v>6</v>
      </c>
      <c r="N61" s="76">
        <f t="shared" si="15"/>
        <v>6</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250</v>
      </c>
      <c r="N62" s="77">
        <f>B43</f>
        <v>250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-0.59999999999999787</v>
      </c>
      <c r="C64" s="77">
        <f t="shared" ref="C64:U64" si="17">(C59-C60)*C61</f>
        <v>-2.3999999999999968</v>
      </c>
      <c r="D64" s="77">
        <f t="shared" si="17"/>
        <v>1.2000000000000011</v>
      </c>
      <c r="E64" s="77">
        <f t="shared" si="17"/>
        <v>1.7999999999999989</v>
      </c>
      <c r="F64" s="77">
        <f t="shared" si="17"/>
        <v>1.2000000000000011</v>
      </c>
      <c r="G64" s="77">
        <f t="shared" si="17"/>
        <v>-1.2000000000000011</v>
      </c>
      <c r="H64" s="77">
        <f t="shared" si="17"/>
        <v>0.6000000000000032</v>
      </c>
      <c r="I64" s="77">
        <f t="shared" si="17"/>
        <v>1.7999999999999989</v>
      </c>
      <c r="J64" s="77">
        <f t="shared" si="17"/>
        <v>-2.3999999999999968</v>
      </c>
      <c r="K64" s="77">
        <f t="shared" si="17"/>
        <v>1.2000000000000011</v>
      </c>
      <c r="L64" s="77">
        <f t="shared" si="17"/>
        <v>-0.59999999999999787</v>
      </c>
      <c r="M64" s="77">
        <f t="shared" si="17"/>
        <v>1.2000000000000011</v>
      </c>
      <c r="N64" s="77">
        <f t="shared" si="17"/>
        <v>-1.7999999999999989</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0.59999999999999787</v>
      </c>
      <c r="C65" s="77">
        <f t="shared" ref="C65:U65" si="18">C63-C64</f>
        <v>2.3999999999999968</v>
      </c>
      <c r="D65" s="77">
        <f t="shared" si="18"/>
        <v>-1.2000000000000011</v>
      </c>
      <c r="E65" s="77">
        <f t="shared" si="18"/>
        <v>-1.7999999999999989</v>
      </c>
      <c r="F65" s="77">
        <f t="shared" si="18"/>
        <v>-1.2000000000000011</v>
      </c>
      <c r="G65" s="77">
        <f t="shared" si="18"/>
        <v>1.2000000000000011</v>
      </c>
      <c r="H65" s="77">
        <f t="shared" si="18"/>
        <v>-0.6000000000000032</v>
      </c>
      <c r="I65" s="77">
        <f t="shared" si="18"/>
        <v>-1.7999999999999989</v>
      </c>
      <c r="J65" s="77">
        <f t="shared" si="18"/>
        <v>2.3999999999999968</v>
      </c>
      <c r="K65" s="77">
        <f t="shared" si="18"/>
        <v>-1.2000000000000011</v>
      </c>
      <c r="L65" s="77">
        <f t="shared" si="18"/>
        <v>0.59999999999999787</v>
      </c>
      <c r="M65" s="77">
        <f t="shared" si="18"/>
        <v>-1.2000000000000011</v>
      </c>
      <c r="N65" s="77">
        <f t="shared" si="18"/>
        <v>1.7999999999999989</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OVER</v>
      </c>
      <c r="C66" s="78" t="str">
        <f t="shared" ref="C66:U66" si="19">IF(C64&lt;=C63,"OVER","UNDER")</f>
        <v>OVER</v>
      </c>
      <c r="D66" s="78" t="str">
        <f t="shared" si="19"/>
        <v>UNDER</v>
      </c>
      <c r="E66" s="78" t="str">
        <f t="shared" si="19"/>
        <v>UNDER</v>
      </c>
      <c r="F66" s="78" t="str">
        <f t="shared" si="19"/>
        <v>UNDER</v>
      </c>
      <c r="G66" s="78" t="str">
        <f t="shared" si="19"/>
        <v>OVER</v>
      </c>
      <c r="H66" s="78" t="str">
        <f t="shared" si="19"/>
        <v>UNDER</v>
      </c>
      <c r="I66" s="78" t="str">
        <f t="shared" si="19"/>
        <v>UNDER</v>
      </c>
      <c r="J66" s="78" t="str">
        <f t="shared" si="19"/>
        <v>OVER</v>
      </c>
      <c r="K66" s="78" t="str">
        <f t="shared" si="19"/>
        <v>UNDER</v>
      </c>
      <c r="L66" s="78" t="str">
        <f t="shared" si="19"/>
        <v>OVER</v>
      </c>
      <c r="M66" s="78" t="str">
        <f t="shared" si="19"/>
        <v>UNDER</v>
      </c>
      <c r="N66" s="78" t="str">
        <f t="shared" si="19"/>
        <v>OVER</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21875" defaultRowHeight="13.2" x14ac:dyDescent="0.25"/>
  <cols>
    <col min="1" max="13" width="9.21875" style="79"/>
    <col min="14" max="14" width="9.77734375" style="79" bestFit="1" customWidth="1"/>
    <col min="15" max="19" width="9.21875" style="79"/>
    <col min="20" max="20" width="10" style="79" bestFit="1" customWidth="1"/>
    <col min="21" max="16384" width="9.21875" style="79"/>
  </cols>
  <sheetData>
    <row r="1" spans="1:21" ht="39.6" x14ac:dyDescent="0.25">
      <c r="A1" s="145" t="s">
        <v>84</v>
      </c>
      <c r="B1" s="38" t="str">
        <f>'Dairy Partners'!B29</f>
        <v>Application Rate</v>
      </c>
      <c r="C1" s="38" t="str">
        <f>'Dairy Partners'!C29</f>
        <v>Nitrogen Addition</v>
      </c>
      <c r="D1" s="38" t="str">
        <f>'Dairy Partners'!D29</f>
        <v>Phosphate Addition</v>
      </c>
      <c r="E1" s="38" t="str">
        <f>'Dairy Partners'!E29</f>
        <v>Potash  Addition</v>
      </c>
      <c r="F1" s="38" t="str">
        <f>'Dairy Partners'!F29</f>
        <v>Mg Oxide Addition</v>
      </c>
      <c r="G1" s="38" t="str">
        <f>'Dairy Partners'!G29</f>
        <v>Copper Addition</v>
      </c>
      <c r="H1" s="38" t="str">
        <f>'Dairy Partners'!H29</f>
        <v>Zinc Addition</v>
      </c>
      <c r="I1" s="38" t="str">
        <f>'Dairy Partners'!I29</f>
        <v>Lead Addition</v>
      </c>
      <c r="J1" s="38" t="str">
        <f>'Dairy Partners'!J29</f>
        <v>Cadmium Addition</v>
      </c>
      <c r="K1" s="38" t="str">
        <f>'Dairy Partners'!K29</f>
        <v>Mercury Addition</v>
      </c>
      <c r="L1" s="38" t="str">
        <f>'Dairy Partners'!L29</f>
        <v>Nickel Addition</v>
      </c>
      <c r="M1" s="38" t="str">
        <f>'Dairy Partners'!M29</f>
        <v>Chromium Addition</v>
      </c>
      <c r="N1" s="38" t="str">
        <f>'Dairy Partners'!N29</f>
        <v>Aluminium Addition</v>
      </c>
      <c r="O1" s="38" t="str">
        <f>'Dairy Partners'!O29</f>
        <v>Iron Addition</v>
      </c>
      <c r="P1" s="38" t="str">
        <f>'Dairy Partners'!P29</f>
        <v xml:space="preserve">Sodium Addition                 </v>
      </c>
      <c r="Q1" s="38" t="str">
        <f>'Dairy Partners'!Q29</f>
        <v>SO3  Addition                             kg/ha</v>
      </c>
      <c r="R1" s="38" t="str">
        <f>'Dairy Partners'!R29</f>
        <v xml:space="preserve">Selenium Addition </v>
      </c>
      <c r="S1" s="38" t="str">
        <f>'Dairy Partners'!S29</f>
        <v xml:space="preserve">Arsenic  Addition  </v>
      </c>
      <c r="T1" s="38" t="str">
        <f>'Dairy Partners'!T29</f>
        <v xml:space="preserve">Molybdenum Addition  </v>
      </c>
      <c r="U1" s="38" t="str">
        <f>'Dairy Partners'!U29</f>
        <v xml:space="preserve">Fluoride Addition </v>
      </c>
    </row>
    <row r="2" spans="1:21" ht="26.4" x14ac:dyDescent="0.25">
      <c r="A2" s="145"/>
      <c r="B2" s="38" t="str">
        <f>'Dairy Partners'!B30</f>
        <v>tonnes/ha</v>
      </c>
      <c r="C2" s="38" t="str">
        <f>'Dairy Partners'!C30</f>
        <v>kg/ha</v>
      </c>
      <c r="D2" s="38" t="str">
        <f>'Dairy Partners'!D30</f>
        <v>P2O5 
kg/ha</v>
      </c>
      <c r="E2" s="38" t="str">
        <f>'Dairy Partners'!E30</f>
        <v>K2O 
kg/ha</v>
      </c>
      <c r="F2" s="38" t="str">
        <f>'Dairy Partners'!F30</f>
        <v>MgO 
kg/ha</v>
      </c>
      <c r="G2" s="38" t="str">
        <f>'Dairy Partners'!G30</f>
        <v>kg/ha</v>
      </c>
      <c r="H2" s="38" t="str">
        <f>'Dairy Partners'!H30</f>
        <v>kg/ha</v>
      </c>
      <c r="I2" s="38" t="str">
        <f>'Dairy Partners'!I30</f>
        <v>kg/ha</v>
      </c>
      <c r="J2" s="38" t="str">
        <f>'Dairy Partners'!J30</f>
        <v>kg/ha</v>
      </c>
      <c r="K2" s="38" t="str">
        <f>'Dairy Partners'!K30</f>
        <v>kg/ha</v>
      </c>
      <c r="L2" s="38" t="str">
        <f>'Dairy Partners'!L30</f>
        <v>kg/ha</v>
      </c>
      <c r="M2" s="38" t="str">
        <f>'Dairy Partners'!M30</f>
        <v>kg/ha</v>
      </c>
      <c r="N2" s="38" t="str">
        <f>'Dairy Partners'!N30</f>
        <v>kg/ha</v>
      </c>
      <c r="O2" s="38" t="str">
        <f>'Dairy Partners'!O30</f>
        <v>kg/ha</v>
      </c>
      <c r="P2" s="38" t="str">
        <f>'Dairy Partners'!P30</f>
        <v>kg/ha</v>
      </c>
      <c r="Q2" s="38" t="str">
        <f>'Dairy Partners'!Q30</f>
        <v>kg/ha</v>
      </c>
      <c r="R2" s="38" t="str">
        <f>'Dairy Partners'!R30</f>
        <v>kg/ha</v>
      </c>
      <c r="S2" s="38" t="str">
        <f>'Dairy Partners'!S30</f>
        <v>kg/ha</v>
      </c>
      <c r="T2" s="38" t="str">
        <f>'Dairy Partners'!T30</f>
        <v>kg/ha</v>
      </c>
      <c r="U2" s="38" t="str">
        <f>'Dairy Partners'!U30</f>
        <v>kg/ha</v>
      </c>
    </row>
    <row r="3" spans="1:21" x14ac:dyDescent="0.25">
      <c r="A3" s="36">
        <v>1</v>
      </c>
      <c r="B3" s="33">
        <f>'Dairy Partners'!B31</f>
        <v>106</v>
      </c>
      <c r="C3" s="33">
        <f>'Dairy Partners'!C31</f>
        <v>137.80000000000001</v>
      </c>
      <c r="D3" s="33">
        <f>'Dairy Partners'!D31</f>
        <v>79.896333999999996</v>
      </c>
      <c r="E3" s="33">
        <f>'Dairy Partners'!E31</f>
        <v>28.994710000000005</v>
      </c>
      <c r="F3" s="33">
        <f>'Dairy Partners'!F31</f>
        <v>5.6415108000000007</v>
      </c>
      <c r="G3" s="33">
        <f>'Dairy Partners'!G31</f>
        <v>2.4380000000000002E-2</v>
      </c>
      <c r="H3" s="33">
        <f>'Dairy Partners'!H31</f>
        <v>0.23214000000000001</v>
      </c>
      <c r="I3" s="33">
        <f>'Dairy Partners'!I31</f>
        <v>5.2999999999999999E-2</v>
      </c>
      <c r="J3" s="33">
        <f>'Dairy Partners'!J31</f>
        <v>1.0600000000000002E-3</v>
      </c>
      <c r="K3" s="33">
        <f>'Dairy Partners'!K31</f>
        <v>5.3E-3</v>
      </c>
      <c r="L3" s="33">
        <f>'Dairy Partners'!L31</f>
        <v>2.12E-2</v>
      </c>
      <c r="M3" s="33">
        <f>'Dairy Partners'!M31</f>
        <v>3.7100000000000001E-2</v>
      </c>
      <c r="N3" s="33">
        <f>'Dairy Partners'!N31</f>
        <v>0</v>
      </c>
      <c r="O3" s="33">
        <f>'Dairy Partners'!O31</f>
        <v>0</v>
      </c>
      <c r="P3" s="33">
        <f>'Dairy Partners'!P31</f>
        <v>31.27</v>
      </c>
      <c r="Q3" s="33">
        <f>'Dairy Partners'!Q31</f>
        <v>24.591999999999999</v>
      </c>
      <c r="R3" s="33">
        <f>'Dairy Partners'!R31</f>
        <v>0</v>
      </c>
      <c r="S3" s="33">
        <f>'Dairy Partners'!S31</f>
        <v>0</v>
      </c>
      <c r="T3" s="33">
        <f>'Dairy Partners'!T31</f>
        <v>0</v>
      </c>
      <c r="U3" s="33">
        <f>'Dairy Partners'!U31</f>
        <v>0</v>
      </c>
    </row>
    <row r="4" spans="1:21" x14ac:dyDescent="0.25">
      <c r="A4" s="36">
        <v>2</v>
      </c>
      <c r="B4" s="33">
        <f>Volvac!B31</f>
        <v>39</v>
      </c>
      <c r="C4" s="33">
        <f>Volvac!C31</f>
        <v>42.900000000000006</v>
      </c>
      <c r="D4" s="33">
        <f>Volvac!D31</f>
        <v>78.269723999999997</v>
      </c>
      <c r="E4" s="33">
        <f>Volvac!E31</f>
        <v>22.698585000000001</v>
      </c>
      <c r="F4" s="33">
        <f>Volvac!F31</f>
        <v>3.7633283999999998</v>
      </c>
      <c r="G4" s="33">
        <f>Volvac!G31</f>
        <v>7.8000000000000005E-3</v>
      </c>
      <c r="H4" s="33">
        <f>Volvac!H31</f>
        <v>8.6580000000000004E-2</v>
      </c>
      <c r="I4" s="33">
        <f>Volvac!I31</f>
        <v>1.95E-2</v>
      </c>
      <c r="J4" s="33">
        <f>Volvac!J31</f>
        <v>3.9000000000000005E-4</v>
      </c>
      <c r="K4" s="33">
        <f>Volvac!K31</f>
        <v>1.9500000000000001E-3</v>
      </c>
      <c r="L4" s="33">
        <f>Volvac!L31</f>
        <v>7.8000000000000005E-3</v>
      </c>
      <c r="M4" s="33">
        <f>Volvac!M31</f>
        <v>9.3600000000000003E-3</v>
      </c>
      <c r="N4" s="33">
        <f>Volvac!N31</f>
        <v>0</v>
      </c>
      <c r="O4" s="33">
        <f>Volvac!O31</f>
        <v>0</v>
      </c>
      <c r="P4" s="33">
        <f>Volvac!P31</f>
        <v>10.023</v>
      </c>
      <c r="Q4" s="33">
        <f>Volvac!Q31</f>
        <v>10.627500000000001</v>
      </c>
      <c r="R4" s="33">
        <f>Volvac!R31</f>
        <v>0</v>
      </c>
      <c r="S4" s="33">
        <f>Volvac!S31</f>
        <v>0</v>
      </c>
      <c r="T4" s="33">
        <f>Volvac!T31</f>
        <v>0</v>
      </c>
      <c r="U4" s="33">
        <f>Volvac!U31</f>
        <v>0</v>
      </c>
    </row>
    <row r="5" spans="1:21" x14ac:dyDescent="0.25">
      <c r="A5" s="36">
        <v>3</v>
      </c>
      <c r="B5" s="33">
        <f>'First Milk'!B31</f>
        <v>250</v>
      </c>
      <c r="C5" s="33">
        <f>'First Milk'!C31</f>
        <v>25</v>
      </c>
      <c r="D5" s="33">
        <f>'First Milk'!D31</f>
        <v>8.934899999999999</v>
      </c>
      <c r="E5" s="33">
        <f>'First Milk'!E31</f>
        <v>31.631250000000001</v>
      </c>
      <c r="F5" s="33">
        <f>'First Milk'!F31</f>
        <v>4.1449999999999996</v>
      </c>
      <c r="G5" s="33">
        <f>'First Milk'!G31</f>
        <v>0.05</v>
      </c>
      <c r="H5" s="33">
        <f>'First Milk'!H31</f>
        <v>0.5</v>
      </c>
      <c r="I5" s="33">
        <f>'First Milk'!I31</f>
        <v>0.125</v>
      </c>
      <c r="J5" s="33">
        <f>'First Milk'!J31</f>
        <v>2.5000000000000001E-3</v>
      </c>
      <c r="K5" s="33">
        <f>'First Milk'!K31</f>
        <v>1.2500000000000001E-2</v>
      </c>
      <c r="L5" s="33">
        <f>'First Milk'!L31</f>
        <v>0.05</v>
      </c>
      <c r="M5" s="33">
        <f>'First Milk'!M31</f>
        <v>0.05</v>
      </c>
      <c r="N5" s="33">
        <f>'First Milk'!N31</f>
        <v>0</v>
      </c>
      <c r="O5" s="33">
        <f>'First Milk'!O31</f>
        <v>0</v>
      </c>
      <c r="P5" s="33">
        <f>'First Milk'!P31</f>
        <v>171</v>
      </c>
      <c r="Q5" s="33">
        <f>'First Milk'!Q31</f>
        <v>17.875</v>
      </c>
      <c r="R5" s="33">
        <f>'First Milk'!R31</f>
        <v>0</v>
      </c>
      <c r="S5" s="33">
        <f>'First Milk'!S31</f>
        <v>0</v>
      </c>
      <c r="T5" s="33">
        <f>'First Milk'!T31</f>
        <v>0</v>
      </c>
      <c r="U5" s="33">
        <f>'First Milk'!U31</f>
        <v>0</v>
      </c>
    </row>
    <row r="6" spans="1:21" x14ac:dyDescent="0.25">
      <c r="A6" s="36">
        <v>4</v>
      </c>
      <c r="B6" s="33" t="e">
        <f>#REF!</f>
        <v>#REF!</v>
      </c>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6" x14ac:dyDescent="0.3">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21875" defaultRowHeight="13.2" x14ac:dyDescent="0.25"/>
  <cols>
    <col min="1" max="2" width="9.21875" style="79"/>
    <col min="3" max="3" width="11" style="79" customWidth="1"/>
    <col min="4" max="4" width="9.21875" style="79"/>
    <col min="5" max="5" width="9.77734375" style="79" customWidth="1"/>
    <col min="6" max="14" width="9.21875" style="79"/>
    <col min="15" max="15" width="9.77734375" style="79" bestFit="1" customWidth="1"/>
    <col min="16" max="20" width="9.21875" style="79"/>
    <col min="21" max="21" width="10" style="79" bestFit="1" customWidth="1"/>
    <col min="22" max="16384" width="9.21875" style="79"/>
  </cols>
  <sheetData>
    <row r="1" spans="1:22" s="83" customFormat="1" ht="39.6" x14ac:dyDescent="0.3">
      <c r="A1" s="146" t="s">
        <v>84</v>
      </c>
      <c r="B1" s="34" t="s">
        <v>152</v>
      </c>
      <c r="C1" s="35" t="str">
        <f>'Dairy Partners'!B29</f>
        <v>Application Rate</v>
      </c>
      <c r="D1" s="35" t="str">
        <f>'Dairy Partners'!C29</f>
        <v>Nitrogen Addition</v>
      </c>
      <c r="E1" s="35" t="str">
        <f>'Dairy Partners'!D29</f>
        <v>Phosphate Addition</v>
      </c>
      <c r="F1" s="35" t="str">
        <f>'Dairy Partners'!E29</f>
        <v>Potash  Addition</v>
      </c>
      <c r="G1" s="35" t="str">
        <f>'Dairy Partners'!F29</f>
        <v>Mg Oxide Addition</v>
      </c>
      <c r="H1" s="35" t="str">
        <f>'Dairy Partners'!G29</f>
        <v>Copper Addition</v>
      </c>
      <c r="I1" s="35" t="str">
        <f>'Dairy Partners'!H29</f>
        <v>Zinc Addition</v>
      </c>
      <c r="J1" s="35" t="str">
        <f>'Dairy Partners'!I29</f>
        <v>Lead Addition</v>
      </c>
      <c r="K1" s="35" t="str">
        <f>'Dairy Partners'!J29</f>
        <v>Cadmium Addition</v>
      </c>
      <c r="L1" s="35" t="str">
        <f>'Dairy Partners'!K29</f>
        <v>Mercury Addition</v>
      </c>
      <c r="M1" s="35" t="str">
        <f>'Dairy Partners'!L29</f>
        <v>Nickel Addition</v>
      </c>
      <c r="N1" s="35" t="str">
        <f>'Dairy Partners'!M29</f>
        <v>Chromium Addition</v>
      </c>
      <c r="O1" s="35" t="str">
        <f>'Dairy Partners'!N29</f>
        <v>Aluminium Addition</v>
      </c>
      <c r="P1" s="35" t="str">
        <f>'Dairy Partners'!O29</f>
        <v>Iron Addition</v>
      </c>
      <c r="Q1" s="35" t="str">
        <f>'Dairy Partners'!P29</f>
        <v xml:space="preserve">Sodium Addition                 </v>
      </c>
      <c r="R1" s="35" t="str">
        <f>'Dairy Partners'!Q29</f>
        <v>SO3  Addition                             kg/ha</v>
      </c>
      <c r="S1" s="35" t="str">
        <f>'Dairy Partners'!R29</f>
        <v xml:space="preserve">Selenium Addition </v>
      </c>
      <c r="T1" s="35" t="str">
        <f>'Dairy Partners'!S29</f>
        <v xml:space="preserve">Arsenic  Addition  </v>
      </c>
      <c r="U1" s="35" t="str">
        <f>'Dairy Partners'!T29</f>
        <v xml:space="preserve">Molybdenum Addition  </v>
      </c>
      <c r="V1" s="35" t="str">
        <f>'Dairy Partners'!U29</f>
        <v xml:space="preserve">Fluoride Addition </v>
      </c>
    </row>
    <row r="2" spans="1:22" s="83" customFormat="1" ht="26.4" x14ac:dyDescent="0.3">
      <c r="A2" s="146"/>
      <c r="B2" s="32" t="s">
        <v>46</v>
      </c>
      <c r="C2" s="35" t="str">
        <f>'Dairy Partners'!B30</f>
        <v>tonnes/ha</v>
      </c>
      <c r="D2" s="35" t="str">
        <f>'Dairy Partners'!C30</f>
        <v>kg/ha</v>
      </c>
      <c r="E2" s="35" t="str">
        <f>'Dairy Partners'!D30</f>
        <v>P2O5 
kg/ha</v>
      </c>
      <c r="F2" s="35" t="str">
        <f>'Dairy Partners'!E30</f>
        <v>K2O 
kg/ha</v>
      </c>
      <c r="G2" s="35" t="str">
        <f>'Dairy Partners'!F30</f>
        <v>MgO 
kg/ha</v>
      </c>
      <c r="H2" s="35" t="str">
        <f>'Dairy Partners'!G30</f>
        <v>kg/ha</v>
      </c>
      <c r="I2" s="35" t="str">
        <f>'Dairy Partners'!H30</f>
        <v>kg/ha</v>
      </c>
      <c r="J2" s="35" t="str">
        <f>'Dairy Partners'!I30</f>
        <v>kg/ha</v>
      </c>
      <c r="K2" s="35" t="str">
        <f>'Dairy Partners'!J30</f>
        <v>kg/ha</v>
      </c>
      <c r="L2" s="35" t="str">
        <f>'Dairy Partners'!K30</f>
        <v>kg/ha</v>
      </c>
      <c r="M2" s="35" t="str">
        <f>'Dairy Partners'!L30</f>
        <v>kg/ha</v>
      </c>
      <c r="N2" s="35" t="str">
        <f>'Dairy Partners'!M30</f>
        <v>kg/ha</v>
      </c>
      <c r="O2" s="35" t="str">
        <f>'Dairy Partners'!N30</f>
        <v>kg/ha</v>
      </c>
      <c r="P2" s="35" t="str">
        <f>'Dairy Partners'!O30</f>
        <v>kg/ha</v>
      </c>
      <c r="Q2" s="35" t="str">
        <f>'Dairy Partners'!P30</f>
        <v>kg/ha</v>
      </c>
      <c r="R2" s="35" t="str">
        <f>'Dairy Partners'!Q30</f>
        <v>kg/ha</v>
      </c>
      <c r="S2" s="35" t="str">
        <f>'Dairy Partners'!R30</f>
        <v>kg/ha</v>
      </c>
      <c r="T2" s="35" t="str">
        <f>'Dairy Partners'!S30</f>
        <v>kg/ha</v>
      </c>
      <c r="U2" s="35" t="str">
        <f>'Dairy Partners'!T30</f>
        <v>kg/ha</v>
      </c>
      <c r="V2" s="35" t="str">
        <f>'Dairy Partners'!U30</f>
        <v>kg/ha</v>
      </c>
    </row>
    <row r="3" spans="1:22" x14ac:dyDescent="0.25">
      <c r="A3" s="36">
        <v>1</v>
      </c>
      <c r="B3" s="91"/>
      <c r="C3" s="33">
        <f>'Dairy Partners'!B31</f>
        <v>106</v>
      </c>
      <c r="D3" s="33">
        <f>'Dairy Partners'!C31</f>
        <v>137.80000000000001</v>
      </c>
      <c r="E3" s="33">
        <f>'Dairy Partners'!D31</f>
        <v>79.896333999999996</v>
      </c>
      <c r="F3" s="33">
        <f>'Dairy Partners'!E31</f>
        <v>28.994710000000005</v>
      </c>
      <c r="G3" s="33">
        <f>'Dairy Partners'!F31</f>
        <v>5.6415108000000007</v>
      </c>
      <c r="H3" s="33">
        <f>'Dairy Partners'!G31</f>
        <v>2.4380000000000002E-2</v>
      </c>
      <c r="I3" s="33">
        <f>'Dairy Partners'!H31</f>
        <v>0.23214000000000001</v>
      </c>
      <c r="J3" s="33">
        <f>'Dairy Partners'!I31</f>
        <v>5.2999999999999999E-2</v>
      </c>
      <c r="K3" s="33">
        <f>'Dairy Partners'!J31</f>
        <v>1.0600000000000002E-3</v>
      </c>
      <c r="L3" s="33">
        <f>'Dairy Partners'!K31</f>
        <v>5.3E-3</v>
      </c>
      <c r="M3" s="33">
        <f>'Dairy Partners'!L31</f>
        <v>2.12E-2</v>
      </c>
      <c r="N3" s="33">
        <f>'Dairy Partners'!M31</f>
        <v>3.7100000000000001E-2</v>
      </c>
      <c r="O3" s="33">
        <f>'Dairy Partners'!N31</f>
        <v>0</v>
      </c>
      <c r="P3" s="33">
        <f>'Dairy Partners'!O31</f>
        <v>0</v>
      </c>
      <c r="Q3" s="33">
        <f>'Dairy Partners'!P31</f>
        <v>31.27</v>
      </c>
      <c r="R3" s="33">
        <f>'Dairy Partners'!Q31</f>
        <v>24.591999999999999</v>
      </c>
      <c r="S3" s="33">
        <f>'Dairy Partners'!R31</f>
        <v>0</v>
      </c>
      <c r="T3" s="33">
        <f>'Dairy Partners'!S31</f>
        <v>0</v>
      </c>
      <c r="U3" s="33">
        <f>'Dairy Partners'!T31</f>
        <v>0</v>
      </c>
      <c r="V3" s="33">
        <f>'Dairy Partners'!U31</f>
        <v>0</v>
      </c>
    </row>
    <row r="4" spans="1:22" x14ac:dyDescent="0.25">
      <c r="A4" s="36">
        <v>2</v>
      </c>
      <c r="B4" s="91"/>
      <c r="C4" s="33">
        <f>Volvac!B31</f>
        <v>39</v>
      </c>
      <c r="D4" s="33">
        <f>Volvac!C31</f>
        <v>42.900000000000006</v>
      </c>
      <c r="E4" s="33">
        <f>Volvac!D31</f>
        <v>78.269723999999997</v>
      </c>
      <c r="F4" s="33">
        <f>Volvac!E31</f>
        <v>22.698585000000001</v>
      </c>
      <c r="G4" s="33">
        <f>Volvac!F31</f>
        <v>3.7633283999999998</v>
      </c>
      <c r="H4" s="33">
        <f>Volvac!G31</f>
        <v>7.8000000000000005E-3</v>
      </c>
      <c r="I4" s="33">
        <f>Volvac!H31</f>
        <v>8.6580000000000004E-2</v>
      </c>
      <c r="J4" s="33">
        <f>Volvac!I31</f>
        <v>1.95E-2</v>
      </c>
      <c r="K4" s="33">
        <f>Volvac!J31</f>
        <v>3.9000000000000005E-4</v>
      </c>
      <c r="L4" s="33">
        <f>Volvac!K31</f>
        <v>1.9500000000000001E-3</v>
      </c>
      <c r="M4" s="33">
        <f>Volvac!L31</f>
        <v>7.8000000000000005E-3</v>
      </c>
      <c r="N4" s="33">
        <f>Volvac!M31</f>
        <v>9.3600000000000003E-3</v>
      </c>
      <c r="O4" s="33">
        <f>Volvac!N31</f>
        <v>0</v>
      </c>
      <c r="P4" s="33">
        <f>Volvac!O31</f>
        <v>0</v>
      </c>
      <c r="Q4" s="33">
        <f>Volvac!P31</f>
        <v>10.023</v>
      </c>
      <c r="R4" s="33">
        <f>Volvac!Q31</f>
        <v>10.627500000000001</v>
      </c>
      <c r="S4" s="33">
        <f>Volvac!R31</f>
        <v>0</v>
      </c>
      <c r="T4" s="33">
        <f>Volvac!S31</f>
        <v>0</v>
      </c>
      <c r="U4" s="33">
        <f>Volvac!T31</f>
        <v>0</v>
      </c>
      <c r="V4" s="33">
        <f>Volvac!U31</f>
        <v>0</v>
      </c>
    </row>
    <row r="5" spans="1:22" x14ac:dyDescent="0.25">
      <c r="A5" s="36">
        <v>3</v>
      </c>
      <c r="B5" s="91"/>
      <c r="C5" s="33">
        <f>'First Milk'!B31</f>
        <v>250</v>
      </c>
      <c r="D5" s="33">
        <f>'First Milk'!C31</f>
        <v>25</v>
      </c>
      <c r="E5" s="33">
        <f>'First Milk'!D31</f>
        <v>8.934899999999999</v>
      </c>
      <c r="F5" s="33">
        <f>'First Milk'!E31</f>
        <v>31.631250000000001</v>
      </c>
      <c r="G5" s="33">
        <f>'First Milk'!F31</f>
        <v>4.1449999999999996</v>
      </c>
      <c r="H5" s="33">
        <f>'First Milk'!G31</f>
        <v>0.05</v>
      </c>
      <c r="I5" s="33">
        <f>'First Milk'!H31</f>
        <v>0.5</v>
      </c>
      <c r="J5" s="33">
        <f>'First Milk'!I31</f>
        <v>0.125</v>
      </c>
      <c r="K5" s="33">
        <f>'First Milk'!J31</f>
        <v>2.5000000000000001E-3</v>
      </c>
      <c r="L5" s="33">
        <f>'First Milk'!K31</f>
        <v>1.2500000000000001E-2</v>
      </c>
      <c r="M5" s="33">
        <f>'First Milk'!L31</f>
        <v>0.05</v>
      </c>
      <c r="N5" s="33">
        <f>'First Milk'!M31</f>
        <v>0.05</v>
      </c>
      <c r="O5" s="33">
        <f>'First Milk'!N31</f>
        <v>0</v>
      </c>
      <c r="P5" s="33">
        <f>'First Milk'!O31</f>
        <v>0</v>
      </c>
      <c r="Q5" s="33">
        <f>'First Milk'!P31</f>
        <v>171</v>
      </c>
      <c r="R5" s="33">
        <f>'First Milk'!Q31</f>
        <v>17.875</v>
      </c>
      <c r="S5" s="33">
        <f>'First Milk'!R31</f>
        <v>0</v>
      </c>
      <c r="T5" s="33">
        <f>'First Milk'!S31</f>
        <v>0</v>
      </c>
      <c r="U5" s="33">
        <f>'First Milk'!T31</f>
        <v>0</v>
      </c>
      <c r="V5" s="33">
        <f>'First Milk'!U31</f>
        <v>0</v>
      </c>
    </row>
    <row r="6" spans="1:22" x14ac:dyDescent="0.25">
      <c r="A6" s="36">
        <v>4</v>
      </c>
      <c r="B6" s="91"/>
      <c r="C6" s="33" t="e">
        <f>#REF!</f>
        <v>#REF!</v>
      </c>
      <c r="D6" s="33" t="e">
        <f>#REF!</f>
        <v>#REF!</v>
      </c>
      <c r="E6" s="33" t="e">
        <f>#REF!</f>
        <v>#REF!</v>
      </c>
      <c r="F6" s="33" t="e">
        <f>#REF!</f>
        <v>#REF!</v>
      </c>
      <c r="G6" s="33" t="e">
        <f>#REF!</f>
        <v>#REF!</v>
      </c>
      <c r="H6" s="33" t="e">
        <f>#REF!</f>
        <v>#REF!</v>
      </c>
      <c r="I6" s="33" t="e">
        <f>#REF!</f>
        <v>#REF!</v>
      </c>
      <c r="J6" s="33" t="e">
        <f>#REF!</f>
        <v>#REF!</v>
      </c>
      <c r="K6" s="33" t="e">
        <f>#REF!</f>
        <v>#REF!</v>
      </c>
      <c r="L6" s="33" t="e">
        <f>#REF!</f>
        <v>#REF!</v>
      </c>
      <c r="M6" s="33" t="e">
        <f>#REF!</f>
        <v>#REF!</v>
      </c>
      <c r="N6" s="33" t="e">
        <f>#REF!</f>
        <v>#REF!</v>
      </c>
      <c r="O6" s="33" t="e">
        <f>#REF!</f>
        <v>#REF!</v>
      </c>
      <c r="P6" s="33" t="e">
        <f>#REF!</f>
        <v>#REF!</v>
      </c>
      <c r="Q6" s="33" t="e">
        <f>#REF!</f>
        <v>#REF!</v>
      </c>
      <c r="R6" s="33" t="e">
        <f>#REF!</f>
        <v>#REF!</v>
      </c>
      <c r="S6" s="33" t="e">
        <f>#REF!</f>
        <v>#REF!</v>
      </c>
      <c r="T6" s="33" t="e">
        <f>#REF!</f>
        <v>#REF!</v>
      </c>
      <c r="U6" s="33" t="e">
        <f>#REF!</f>
        <v>#REF!</v>
      </c>
      <c r="V6" s="33" t="e">
        <f>#REF!</f>
        <v>#REF!</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5" t="s">
        <v>84</v>
      </c>
      <c r="B15" s="35" t="s">
        <v>152</v>
      </c>
      <c r="C15" s="35">
        <f>'Dairy Partners'!B43</f>
        <v>106</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5"/>
      <c r="B16" s="32" t="s">
        <v>46</v>
      </c>
      <c r="C16" s="35">
        <f>'Dairy Partners'!B44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106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39</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t="e">
        <f t="shared" si="7"/>
        <v>#REF!</v>
      </c>
      <c r="D20" s="88" t="e">
        <f>D6*$B$6</f>
        <v>#REF!</v>
      </c>
      <c r="E20" s="88" t="e">
        <f t="shared" ref="E20:V20" si="8">E6*$B$6</f>
        <v>#REF!</v>
      </c>
      <c r="F20" s="88" t="e">
        <f t="shared" si="8"/>
        <v>#REF!</v>
      </c>
      <c r="G20" s="88" t="e">
        <f t="shared" si="8"/>
        <v>#REF!</v>
      </c>
      <c r="H20" s="88" t="e">
        <f t="shared" si="8"/>
        <v>#REF!</v>
      </c>
      <c r="I20" s="88" t="e">
        <f t="shared" si="8"/>
        <v>#REF!</v>
      </c>
      <c r="J20" s="88" t="e">
        <f t="shared" si="8"/>
        <v>#REF!</v>
      </c>
      <c r="K20" s="88" t="e">
        <f t="shared" si="8"/>
        <v>#REF!</v>
      </c>
      <c r="L20" s="88" t="e">
        <f t="shared" si="8"/>
        <v>#REF!</v>
      </c>
      <c r="M20" s="88" t="e">
        <f t="shared" si="8"/>
        <v>#REF!</v>
      </c>
      <c r="N20" s="88" t="e">
        <f t="shared" si="8"/>
        <v>#REF!</v>
      </c>
      <c r="O20" s="88" t="e">
        <f t="shared" si="8"/>
        <v>#REF!</v>
      </c>
      <c r="P20" s="88" t="e">
        <f t="shared" si="8"/>
        <v>#REF!</v>
      </c>
      <c r="Q20" s="88" t="e">
        <f t="shared" si="8"/>
        <v>#REF!</v>
      </c>
      <c r="R20" s="88" t="e">
        <f t="shared" si="8"/>
        <v>#REF!</v>
      </c>
      <c r="S20" s="88" t="e">
        <f t="shared" si="8"/>
        <v>#REF!</v>
      </c>
      <c r="T20" s="88" t="e">
        <f t="shared" si="8"/>
        <v>#REF!</v>
      </c>
      <c r="U20" s="88" t="e">
        <f t="shared" si="8"/>
        <v>#REF!</v>
      </c>
      <c r="V20" s="88" t="e">
        <f t="shared" si="8"/>
        <v>#REF!</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6" x14ac:dyDescent="0.3">
      <c r="A27" s="147" t="s">
        <v>85</v>
      </c>
      <c r="B27" s="147"/>
      <c r="C27" s="147"/>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REGU-195-6580138</_dlc_DocId>
    <_dlc_DocIdUrl xmlns="9be56660-2c31-41ef-bc00-23e72f632f2a">
      <Url>https://cyfoethnaturiolcymru.sharepoint.com/teams/Regulatory/Permitting/_layouts/15/DocIdRedir.aspx?ID=REGU-195-6580138</Url>
      <Description>REGU-195-6580138</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2024-04-29T23:00:00+00:00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microsoft.com/office/infopath/2007/PartnerControls"/>
    <ds:schemaRef ds:uri="9be56660-2c31-41ef-bc00-23e72f632f2a"/>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4.xml><?xml version="1.0" encoding="utf-8"?>
<ds:datastoreItem xmlns:ds="http://schemas.openxmlformats.org/officeDocument/2006/customXml" ds:itemID="{C6EFC8FF-D2FD-4B5A-9995-2B1EB0555DAC}"/>
</file>

<file path=customXml/itemProps5.xml><?xml version="1.0" encoding="utf-8"?>
<ds:datastoreItem xmlns:ds="http://schemas.openxmlformats.org/officeDocument/2006/customXml" ds:itemID="{2A93123C-3371-4A36-BC85-28CDD523F2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Dairy Partners</vt:lpstr>
      <vt:lpstr>Volvac</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Clee, Owen</cp:lastModifiedBy>
  <dcterms:created xsi:type="dcterms:W3CDTF">2016-09-26T10:07:59Z</dcterms:created>
  <dcterms:modified xsi:type="dcterms:W3CDTF">2024-04-25T10:47:16Z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a79acea6-d1b4-4a44-a8c2-1b34d31bbf1e</vt:lpwstr>
  </property>
  <property fmtid="{D5CDD505-2E9C-101B-9397-08002B2CF9AE}" pid="4" name="Order">
    <vt:r8>658013800</vt:r8>
  </property>
  <property fmtid="{D5CDD505-2E9C-101B-9397-08002B2CF9AE}" pid="5" name="MediaServiceImageTags">
    <vt:lpwstr/>
  </property>
</Properties>
</file>