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hreadedComments/threadedComment1.xml" ContentType="application/vnd.ms-excel.threadedcomments+xml"/>
  <Override PartName="/xl/tables/table2.xml" ContentType="application/vnd.openxmlformats-officedocument.spreadsheetml.table+xml"/>
  <Override PartName="/xl/tables/table3.xml" ContentType="application/vnd.openxmlformats-officedocument.spreadsheetml.table+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166925"/>
  <mc:AlternateContent xmlns:mc="http://schemas.openxmlformats.org/markup-compatibility/2006">
    <mc:Choice Requires="x15">
      <x15ac:absPath xmlns:x15ac="http://schemas.microsoft.com/office/spreadsheetml/2010/11/ac" url="https://cyfoethnaturiolcymru-my.sharepoint.com/personal/sian_hughes_cyfoethnaturiolcymru_gov_uk/Documents/Desktop/"/>
    </mc:Choice>
  </mc:AlternateContent>
  <xr:revisionPtr revIDLastSave="22" documentId="8_{84E1EF02-D38F-478B-B7AB-E9529C44AC02}" xr6:coauthVersionLast="47" xr6:coauthVersionMax="47" xr10:uidLastSave="{E6E9ED6C-F0E0-415C-BCD5-07E610765139}"/>
  <bookViews>
    <workbookView xWindow="-120" yWindow="-120" windowWidth="29040" windowHeight="15720" xr2:uid="{B4FCE0D9-CA5A-4ABF-95AF-3D05DBE64CFF}"/>
  </bookViews>
  <sheets>
    <sheet name="Conditions" sheetId="3" r:id="rId1"/>
    <sheet name="Lookups - hide when in use"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D10" i="3" l="1"/>
  <c r="H11" i="3"/>
  <c r="E10" i="3"/>
  <c r="H10" i="3" s="1"/>
  <c r="D3" i="2"/>
  <c r="D16" i="2" l="1"/>
  <c r="D15" i="2"/>
  <c r="D14" i="2"/>
  <c r="D9" i="2"/>
  <c r="D8" i="2"/>
  <c r="D7" i="2"/>
  <c r="D6" i="2"/>
  <c r="D5" i="2"/>
  <c r="D4" i="2"/>
  <c r="B7" i="3" l="1"/>
  <c r="D11" i="2" l="1"/>
  <c r="D12" i="2"/>
  <c r="D13" i="2"/>
  <c r="B11" i="3" l="1"/>
  <c r="D11" i="3"/>
  <c r="G11" i="3"/>
  <c r="G10" i="3" l="1"/>
  <c r="B10"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tc={5659AED0-0177-48E6-8C61-59C967288667}</author>
    <author>tc={7E349320-B4DA-49FD-8893-9041957F4AC6}</author>
    <author>tc={DEC0AB9C-86D6-4490-9D7B-F80A0F7B2BD8}</author>
  </authors>
  <commentList>
    <comment ref="D9" authorId="0" shapeId="0" xr:uid="{5659AED0-0177-48E6-8C61-59C967288667}">
      <text>
        <t>[Threaded comment]
Your version of Excel allows you to read this threaded comment; however, any edits to it will get removed if the file is opened in a newer version of Excel. Learn more: https://go.microsoft.com/fwlink/?linkid=870924
Comment:
    To update a condition; right click and copy, then right click and paste values.</t>
      </text>
    </comment>
    <comment ref="E9" authorId="1" shapeId="0" xr:uid="{7E349320-B4DA-49FD-8893-9041957F4AC6}">
      <text>
        <t>[Threaded comment]
Your version of Excel allows you to read this threaded comment; however, any edits to it will get removed if the file is opened in a newer version of Excel. Learn more: https://go.microsoft.com/fwlink/?linkid=870924
Comment:
    Any cells showing in yellow will need to be updated</t>
      </text>
    </comment>
    <comment ref="F9" authorId="2" shapeId="0" xr:uid="{DEC0AB9C-86D6-4490-9D7B-F80A0F7B2BD8}">
      <text>
        <t>[Threaded comment]
Your version of Excel allows you to read this threaded comment; however, any edits to it will get removed if the file is opened in a newer version of Excel. Learn more: https://go.microsoft.com/fwlink/?linkid=870924
Comment:
    Any cells showing in yellow will need to be updated</t>
      </text>
    </comment>
  </commentList>
</comments>
</file>

<file path=xl/sharedStrings.xml><?xml version="1.0" encoding="utf-8"?>
<sst xmlns="http://schemas.openxmlformats.org/spreadsheetml/2006/main" count="79" uniqueCount="62">
  <si>
    <t>Licence Number</t>
  </si>
  <si>
    <t>Issue Date</t>
  </si>
  <si>
    <t>Start Date</t>
  </si>
  <si>
    <t>End Date</t>
  </si>
  <si>
    <t xml:space="preserve">Work Commencement Date </t>
  </si>
  <si>
    <t>Licence Status</t>
  </si>
  <si>
    <t>Wording</t>
  </si>
  <si>
    <t>Condition Status</t>
  </si>
  <si>
    <t>Condition Update</t>
  </si>
  <si>
    <t>Yes</t>
  </si>
  <si>
    <t>No</t>
  </si>
  <si>
    <t>Commencemet of Licensed Activities</t>
  </si>
  <si>
    <t xml:space="preserve">Condition Formula Type </t>
  </si>
  <si>
    <t>6 weeks prior to commencement of Licensed Activities</t>
  </si>
  <si>
    <t>8 weeks prior to commencement of Licensed Activities</t>
  </si>
  <si>
    <t>Specific date deadline for document submission</t>
  </si>
  <si>
    <t>Discharge Deadline</t>
  </si>
  <si>
    <t>Discharge Date</t>
  </si>
  <si>
    <t>The Licence Holder must notify the Licensing Authority no less than 10 days before the commencement of the Licensed Activities, or an individual phase of the Licensed Activities, is expected to commence.</t>
  </si>
  <si>
    <t>Discharge required</t>
  </si>
  <si>
    <t>Yes if</t>
  </si>
  <si>
    <t>Discharge required by</t>
  </si>
  <si>
    <t>Condition number</t>
  </si>
  <si>
    <t>Enter condition text after all rows added</t>
  </si>
  <si>
    <t>The Licence Holder must submit a XXXX to the Licensing Authority for written approval at least 8 weeks prior to commencement of the Licensed Activities taking place.</t>
  </si>
  <si>
    <t xml:space="preserve">The Licence Holder must submit a XXXX to the Licensing Authority for written approval at least 6 weeks prior to commencement of the Licensed Activities taking place. </t>
  </si>
  <si>
    <t>Enter Date</t>
  </si>
  <si>
    <t>Condition Type</t>
  </si>
  <si>
    <t>Condition wording</t>
  </si>
  <si>
    <t>4 weeks prior to commencement of Licensed Activities</t>
  </si>
  <si>
    <t>2 months prior to commencement of Licensed Activities</t>
  </si>
  <si>
    <t>The Licence Holder must submit a XXXX to the Licensing Authority for written approval at least 2 months prior to commencement of the Licensed Activities taking place.</t>
  </si>
  <si>
    <t>The Licence Holder must submit a XXXX to the Licensing Authority for written approval at least 4 months prior to commencement of the Licensed Activities taking place.</t>
  </si>
  <si>
    <t>4 months prior to commencement of Licensed Activities</t>
  </si>
  <si>
    <t>6 months prior to commencement of Licensed Activities</t>
  </si>
  <si>
    <t>The Licence Holder must submit a XXXX to the Licensing Authority for written approval at least 6 months prior to commencement of the Licensed Activities taking place.</t>
  </si>
  <si>
    <t>Work Completion Date</t>
  </si>
  <si>
    <t>6 weeks after the completed date</t>
  </si>
  <si>
    <t>4 weeks after the completed date</t>
  </si>
  <si>
    <t>8 weeks after the completed date</t>
  </si>
  <si>
    <t>2 months after the completed date</t>
  </si>
  <si>
    <t>4 months after the completed date</t>
  </si>
  <si>
    <t>6 months after the completed date</t>
  </si>
  <si>
    <t xml:space="preserve">The Licence Holder must submit a XXXX to the Licensing Authority for written approval at least 4 weeks prior to commencement of the Licensed Activities taking place. </t>
  </si>
  <si>
    <t>The Licence Holder must submit a XXXX to the Licensing Authority for written approval no more than 4 weeks after the completed date.</t>
  </si>
  <si>
    <t>The Licence Holder must submit a XXXX to the Licensing Authority for written approval no more than 6 weeks after the completed date.</t>
  </si>
  <si>
    <t>The Licence Holder must submit a XXXX to the Licensing Authority for written approval no more than 8 weeks after the completed date.</t>
  </si>
  <si>
    <t>The Licence Holder must submit a XXXX to the Licensing Authority for written approval no more than 2 months after the completed date.</t>
  </si>
  <si>
    <t>The Licence Holder must submit a XXXX to the Licensing Authority for written approval no more than 4  months after the completed date.</t>
  </si>
  <si>
    <t>The Licence Holder must submit a XXXX to the Licensing Authority for written approval no more than 6 months after the completed date.</t>
  </si>
  <si>
    <t>Completetion of Licensed Activities</t>
  </si>
  <si>
    <t>Comments</t>
  </si>
  <si>
    <t>The Licence Holder must notify the Licensing Authority within 10 days of completion of the Licensed Activities.</t>
  </si>
  <si>
    <t xml:space="preserve"> </t>
  </si>
  <si>
    <t>No specific date deadline for condition</t>
  </si>
  <si>
    <t>CML2403</t>
  </si>
  <si>
    <t>3.18 Approval of Schemes/Plans</t>
  </si>
  <si>
    <t>3.18.1 The Licence Holder must submit a Written Scheme of Investigation to the Licensing Authority for written approval at least 6 weeks prior to commencement of the Licensed Activities. No Works may be undertaken prior to written approval from the Licensing Authority.</t>
  </si>
  <si>
    <t>3.18.1</t>
  </si>
  <si>
    <t>3.18.2</t>
  </si>
  <si>
    <t>3.18 Approval of Schemes/Plans
3.18.1 The Licence Holder must submit a Written Scheme of Investigation to the Licensing Authority for written approval at least 6 weeks prior to commencement of the Licensed Activities. No Works may be undertaken prior to written approval from the Licensing Authority.</t>
  </si>
  <si>
    <t>3.18.2 The Licence Holder must ensure that any actions outlined in the documents detailed in condition(s) 3.18.1 are implemented as approved in writing by the Licensing Authority. Any proposed changes to the actions outlined in the documents must be submitted to, and approved in writing by the Licensing Authority prior to any changes being enacted.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</si>
</sst>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b/>
      <sz val="11"/>
      <color theme="1"/>
      <name val="Calibri"/>
      <family val="2"/>
      <scheme val="minor"/>
    </font>
  </fonts>
  <fills count="3">
    <fill>
      <patternFill patternType="none"/>
    </fill>
    <fill>
      <patternFill patternType="gray125"/>
    </fill>
    <fill>
      <patternFill patternType="solid">
        <fgColor theme="5" tint="0.79998168889431442"/>
        <bgColor indexed="64"/>
      </patternFill>
    </fill>
  </fills>
  <borders count="11">
    <border>
      <left/>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style="thin">
        <color indexed="64"/>
      </right>
      <top/>
      <bottom style="thin">
        <color rgb="FF000000"/>
      </bottom>
      <diagonal/>
    </border>
    <border>
      <left style="thin">
        <color indexed="64"/>
      </left>
      <right/>
      <top/>
      <bottom/>
      <diagonal/>
    </border>
  </borders>
  <cellStyleXfs count="1">
    <xf numFmtId="0" fontId="0" fillId="0" borderId="0"/>
  </cellStyleXfs>
  <cellXfs count="24">
    <xf numFmtId="0" fontId="0" fillId="0" borderId="0" xfId="0"/>
    <xf numFmtId="14" fontId="0" fillId="0" borderId="0" xfId="0" applyNumberFormat="1"/>
    <xf numFmtId="0" fontId="0" fillId="0" borderId="1" xfId="0" applyBorder="1" applyAlignment="1">
      <alignment vertical="top"/>
    </xf>
    <xf numFmtId="0" fontId="0" fillId="0" borderId="2" xfId="0" applyBorder="1" applyAlignment="1">
      <alignment vertical="top"/>
    </xf>
    <xf numFmtId="0" fontId="0" fillId="0" borderId="3" xfId="0" applyBorder="1" applyAlignment="1">
      <alignment vertical="top"/>
    </xf>
    <xf numFmtId="0" fontId="0" fillId="0" borderId="4" xfId="0" applyBorder="1" applyAlignment="1">
      <alignment vertical="top" wrapText="1"/>
    </xf>
    <xf numFmtId="0" fontId="0" fillId="0" borderId="5" xfId="0" applyBorder="1" applyAlignment="1">
      <alignment vertical="top"/>
    </xf>
    <xf numFmtId="0" fontId="0" fillId="0" borderId="6" xfId="0" applyBorder="1" applyAlignment="1">
      <alignment vertical="top"/>
    </xf>
    <xf numFmtId="0" fontId="0" fillId="0" borderId="7" xfId="0" applyBorder="1" applyAlignment="1">
      <alignment vertical="top"/>
    </xf>
    <xf numFmtId="0" fontId="0" fillId="0" borderId="6" xfId="0" applyBorder="1" applyAlignment="1">
      <alignment vertical="top" wrapText="1"/>
    </xf>
    <xf numFmtId="14" fontId="0" fillId="0" borderId="6" xfId="0" applyNumberFormat="1" applyBorder="1" applyAlignment="1">
      <alignment vertical="top" wrapText="1"/>
    </xf>
    <xf numFmtId="0" fontId="0" fillId="0" borderId="0" xfId="0" applyAlignment="1">
      <alignment wrapText="1"/>
    </xf>
    <xf numFmtId="0" fontId="0" fillId="0" borderId="9" xfId="0" applyBorder="1" applyAlignment="1">
      <alignment vertical="top"/>
    </xf>
    <xf numFmtId="0" fontId="0" fillId="0" borderId="2" xfId="0" applyBorder="1" applyAlignment="1">
      <alignment vertical="top" wrapText="1"/>
    </xf>
    <xf numFmtId="0" fontId="0" fillId="0" borderId="4" xfId="0" applyBorder="1"/>
    <xf numFmtId="0" fontId="0" fillId="2" borderId="4" xfId="0" applyFill="1" applyBorder="1"/>
    <xf numFmtId="49" fontId="0" fillId="0" borderId="8" xfId="0" applyNumberFormat="1" applyBorder="1" applyAlignment="1">
      <alignment horizontal="right" vertical="top"/>
    </xf>
    <xf numFmtId="49" fontId="0" fillId="0" borderId="5" xfId="0" applyNumberFormat="1" applyBorder="1" applyAlignment="1">
      <alignment horizontal="right" vertical="top"/>
    </xf>
    <xf numFmtId="14" fontId="0" fillId="0" borderId="0" xfId="0" applyNumberFormat="1" applyAlignment="1">
      <alignment wrapText="1"/>
    </xf>
    <xf numFmtId="14" fontId="0" fillId="0" borderId="4" xfId="0" applyNumberFormat="1" applyBorder="1"/>
    <xf numFmtId="0" fontId="1" fillId="0" borderId="4" xfId="0" applyFont="1" applyBorder="1"/>
    <xf numFmtId="0" fontId="1" fillId="0" borderId="0" xfId="0" applyFont="1" applyAlignment="1">
      <alignment wrapText="1"/>
    </xf>
    <xf numFmtId="49" fontId="0" fillId="0" borderId="0" xfId="0" applyNumberFormat="1"/>
    <xf numFmtId="0" fontId="0" fillId="0" borderId="10" xfId="0" applyBorder="1" applyAlignment="1">
      <alignment vertical="top" wrapText="1"/>
    </xf>
  </cellXfs>
  <cellStyles count="1">
    <cellStyle name="Normal" xfId="0" builtinId="0"/>
  </cellStyles>
  <dxfs count="32">
    <dxf>
      <fill>
        <patternFill>
          <bgColor theme="9" tint="0.39994506668294322"/>
        </patternFill>
      </fill>
    </dxf>
    <dxf>
      <fill>
        <patternFill>
          <bgColor rgb="FFFF7C80"/>
        </patternFill>
      </fill>
    </dxf>
    <dxf>
      <fill>
        <patternFill>
          <bgColor theme="5" tint="0.59996337778862885"/>
        </patternFill>
      </fill>
    </dxf>
    <dxf>
      <fill>
        <patternFill>
          <bgColor rgb="FFFFFF00"/>
        </patternFill>
      </fill>
    </dxf>
    <dxf>
      <fill>
        <patternFill>
          <bgColor rgb="FFFFFF00"/>
        </patternFill>
      </fill>
    </dxf>
    <dxf>
      <fill>
        <patternFill>
          <bgColor rgb="FFFF0000"/>
        </patternFill>
      </fill>
    </dxf>
    <dxf>
      <fill>
        <patternFill>
          <bgColor rgb="FFFFFF00"/>
        </patternFill>
      </fill>
    </dxf>
    <dxf>
      <fill>
        <patternFill>
          <bgColor rgb="FFFFFF00"/>
        </patternFill>
      </fill>
    </dxf>
    <dxf>
      <fill>
        <patternFill>
          <bgColor rgb="FFFFFF00"/>
        </patternFill>
      </fill>
    </dxf>
    <dxf>
      <fill>
        <patternFill>
          <bgColor rgb="FFFFFF00"/>
        </patternFill>
      </fill>
    </dxf>
    <dxf>
      <numFmt numFmtId="0" formatCode="General"/>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numFmt numFmtId="19" formatCode="dd/mm/yyyy"/>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numFmt numFmtId="0" formatCode="General"/>
      <alignment horizontal="general" vertical="top" textRotation="0" wrapText="0" indent="0" justifyLastLine="0" shrinkToFit="0" readingOrder="0"/>
      <border diagonalUp="0" diagonalDown="0">
        <left style="thin">
          <color indexed="64"/>
        </left>
        <right/>
        <top style="thin">
          <color indexed="64"/>
        </top>
        <bottom/>
        <vertical/>
        <horizontal/>
      </border>
    </dxf>
    <dxf>
      <numFmt numFmtId="0" formatCode="General"/>
      <alignment horizontal="general" vertical="top" textRotation="0" wrapText="0" indent="0" justifyLastLine="0" shrinkToFit="0" readingOrder="0"/>
      <border diagonalUp="0" diagonalDown="0">
        <left style="thin">
          <color indexed="64"/>
        </left>
        <right/>
        <top style="thin">
          <color indexed="64"/>
        </top>
        <bottom/>
        <vertical/>
        <horizontal/>
      </border>
    </dxf>
    <dxf>
      <numFmt numFmtId="0" formatCode="General"/>
      <alignment horizontal="general" vertical="top" textRotation="0" wrapText="0" indent="0" justifyLastLine="0" shrinkToFit="0" readingOrder="0"/>
      <border diagonalUp="0" diagonalDown="0" outline="0">
        <left style="thin">
          <color indexed="64"/>
        </left>
        <right style="thin">
          <color indexed="64"/>
        </right>
        <top style="thin">
          <color indexed="64"/>
        </top>
        <bottom/>
      </border>
    </dxf>
    <dxf>
      <numFmt numFmtId="19" formatCode="dd/mm/yyyy"/>
      <fill>
        <patternFill patternType="none">
          <fgColor indexed="64"/>
          <bgColor auto="1"/>
        </patternFill>
      </fill>
      <alignment horizontal="general" vertical="top" textRotation="0" wrapText="1" indent="0" justifyLastLine="0" shrinkToFit="0" readingOrder="0"/>
      <border diagonalUp="0" diagonalDown="0" outline="0">
        <left style="thin">
          <color indexed="64"/>
        </left>
        <right style="thin">
          <color indexed="64"/>
        </right>
        <top style="thin">
          <color indexed="64"/>
        </top>
        <bottom/>
      </border>
    </dxf>
    <dxf>
      <numFmt numFmtId="19" formatCode="dd/mm/yyyy"/>
      <alignment horizontal="general" vertical="top" textRotation="0" wrapText="0" indent="0" justifyLastLine="0" shrinkToFit="0" readingOrder="0"/>
      <border diagonalUp="0" diagonalDown="0">
        <left style="thin">
          <color indexed="64"/>
        </left>
        <right style="thin">
          <color indexed="64"/>
        </right>
        <top style="thin">
          <color indexed="64"/>
        </top>
        <bottom/>
      </border>
    </dxf>
    <dxf>
      <alignment horizontal="general"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general" vertical="top" textRotation="0" wrapText="0" indent="0" justifyLastLine="0" shrinkToFit="0" readingOrder="0"/>
      <border diagonalUp="0" diagonalDown="0" outline="0">
        <left style="thin">
          <color indexed="64"/>
        </left>
        <right style="thin">
          <color indexed="64"/>
        </right>
        <top style="thin">
          <color indexed="64"/>
        </top>
        <bottom/>
      </border>
    </dxf>
    <dxf>
      <numFmt numFmtId="0" formatCode="General"/>
      <alignment horizontal="general" vertical="top" textRotation="0" wrapText="0" indent="0" justifyLastLine="0" shrinkToFit="0" readingOrder="0"/>
      <border diagonalUp="0" diagonalDown="0" outline="0">
        <left style="thin">
          <color indexed="64"/>
        </left>
        <right style="thin">
          <color indexed="64"/>
        </right>
        <top style="thin">
          <color indexed="64"/>
        </top>
        <bottom/>
      </border>
    </dxf>
    <dxf>
      <numFmt numFmtId="30" formatCode="@"/>
      <alignment horizontal="right" vertical="top" textRotation="0" wrapText="0" indent="0" justifyLastLine="0" shrinkToFit="0" readingOrder="0"/>
      <border diagonalUp="0" diagonalDown="0" outline="0">
        <left/>
        <right style="thin">
          <color indexed="64"/>
        </right>
        <top style="thin">
          <color indexed="64"/>
        </top>
        <bottom/>
      </border>
    </dxf>
    <dxf>
      <border outline="0">
        <top style="thin">
          <color rgb="FF000000"/>
        </top>
      </border>
    </dxf>
    <dxf>
      <border outline="0">
        <bottom style="thin">
          <color rgb="FF000000"/>
        </bottom>
      </border>
    </dxf>
    <dxf>
      <alignment horizontal="general" vertical="top" textRotation="0" wrapText="0" indent="0" justifyLastLine="0" shrinkToFit="0" readingOrder="0"/>
    </dxf>
    <dxf>
      <border outline="0">
        <bottom style="thin">
          <color rgb="FF000000"/>
        </bottom>
      </border>
    </dxf>
    <dxf>
      <alignment horizontal="general" vertical="top"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7C8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theme" Target="theme/theme1.xml"/><Relationship Id="rId7" Type="http://schemas.openxmlformats.org/officeDocument/2006/relationships/calcChain" Target="calcChain.xml"/><Relationship Id="rId12" Type="http://schemas.openxmlformats.org/officeDocument/2006/relationships/customXml" Target="../customXml/item5.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11" Type="http://schemas.openxmlformats.org/officeDocument/2006/relationships/customXml" Target="../customXml/item4.xml"/><Relationship Id="rId5" Type="http://schemas.openxmlformats.org/officeDocument/2006/relationships/sharedStrings" Target="sharedStrings.xml"/><Relationship Id="rId10" Type="http://schemas.openxmlformats.org/officeDocument/2006/relationships/customXml" Target="../customXml/item3.xml"/><Relationship Id="rId4" Type="http://schemas.openxmlformats.org/officeDocument/2006/relationships/styles" Target="styles.xml"/><Relationship Id="rId9" Type="http://schemas.openxmlformats.org/officeDocument/2006/relationships/customXml" Target="../customXml/item2.xml"/></Relationships>
</file>

<file path=xl/persons/person.xml><?xml version="1.0" encoding="utf-8"?>
<personList xmlns="http://schemas.microsoft.com/office/spreadsheetml/2018/threadedcomments" xmlns:x="http://schemas.openxmlformats.org/spreadsheetml/2006/main">
  <person displayName="Forrest, Henry" id="{17683295-D364-4A45-85EE-F17A5DABAAFC}" userId="S::Henry.Forrest@cyfoethnaturiolcymru.gov.uk::cb5ac0d7-b31f-44ef-a032-5a8b7100df2b" providerId="AD"/>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A903A733-A6F1-4AFD-B785-650B29F0A08E}" name="Table15" displayName="Table15" ref="A9:I11" totalsRowShown="0" headerRowDxfId="31" dataDxfId="29" headerRowBorderDxfId="30" tableBorderDxfId="28" totalsRowBorderDxfId="27">
  <autoFilter ref="A9:I11" xr:uid="{C872EDE9-AB8D-45B6-BDA9-DF41145CD404}"/>
  <tableColumns count="9">
    <tableColumn id="10" xr3:uid="{C7A54658-65AA-4FD6-BAC4-D4A367CFC69F}" name="Condition number" dataDxfId="26"/>
    <tableColumn id="1" xr3:uid="{30EAE1E7-7F71-4551-BFC6-5CB3B6996069}" name="Licence Number" dataDxfId="25">
      <calculatedColumnFormula>$B$1</calculatedColumnFormula>
    </tableColumn>
    <tableColumn id="2" xr3:uid="{3834BE3A-7337-46F0-8EAC-3B0AF4516F67}" name="Condition Formula Type " dataDxfId="24"/>
    <tableColumn id="4" xr3:uid="{520E4C74-A0D5-4904-8426-73740848CE53}" name="Wording" dataDxfId="23">
      <calculatedColumnFormula>_xlfn.IFNA(VLOOKUP(Table15[[#This Row],[Condition Formula Type ]],'Lookups - hide when in use'!$A:$B,2,FALSE), "")</calculatedColumnFormula>
    </tableColumn>
    <tableColumn id="9" xr3:uid="{F958C2E8-BE35-4869-B0EA-5A3857B5187A}" name="Discharge Deadline" dataDxfId="22">
      <calculatedColumnFormula>VLOOKUP(Table15[[#This Row],[Condition Formula Type ]],'Lookups - hide when in use'!A:D,4,FALSE)</calculatedColumnFormula>
    </tableColumn>
    <tableColumn id="8" xr3:uid="{631349FF-0DF5-4DE2-A10B-DECC0D632E9B}" name="Discharge Date" dataDxfId="21">
      <calculatedColumnFormula>B5</calculatedColumnFormula>
    </tableColumn>
    <tableColumn id="6" xr3:uid="{FFCBDD0E-C711-4A3E-8467-9BED8BF7C178}" name="Condition Status" dataDxfId="20">
      <calculatedColumnFormula xml:space="preserve"> IF(ISBLANK(Table15[[#This Row],[Discharge Date]]), "Not discharged", "Discharged")</calculatedColumnFormula>
    </tableColumn>
    <tableColumn id="7" xr3:uid="{EDA15BBA-39E3-4E45-BE09-32977E6B25BA}" name="Condition Update" dataDxfId="19">
      <calculatedColumnFormula>IF(Table15[[#This Row],[Condition Formula Type ]]='Lookups - hide when in use'!$A$11,"Complete",IF(Table15[[#This Row],[Condition Formula Type ]]='Lookups - hide when in use'!$A$2, IF(ISBLANK(Table15[[#This Row],[Discharge Date]]),"No action required", "Complete"),IF(Table15[[#This Row],[Condition Formula Type ]]="Annual Biosecurity", IF(ISBLANK(Table15[[#This Row],[Discharge Date]]),"Incomplete","Complete"), IF(LEFT(Table15[[#This Row],[Condition Formula Type ]],8)="Biannual", IF(ISBLANK(Table15[[#This Row],[Discharge Date]]), "Incomplete","Complete"), IF(RIGHT(Table15[[#This Row],[Condition Formula Type ]],44)="prior to commencement of Licensed Activities",IF(ISBLANK(Table15[[#This Row],[Discharge Deadline]]), "Enter Discharge Deadline", IF(Table15[[#This Row],[Discharge Deadline]]&lt;TODAY(), "Overdue",IF(ISBLANK(Table15[[#This Row],[Discharge Date]]), "Incomplete", "Complete"))),IF(Table15[[#This Row],[Condition Status]]="Discharged", "Complete", IF(ISBLANK(Table15[[#This Row],[Discharge Deadline]]), "Enter Discharge Deadline", IF(Table15[[#This Row],[Discharge Deadline]]&lt;TODAY(), "Overdue", "Incomplete"))))))))</calculatedColumnFormula>
    </tableColumn>
    <tableColumn id="3" xr3:uid="{C9447AA6-D9C2-4D7D-89D0-763991F07938}" name="Comments" dataDxfId="18"/>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8819774C-A2BA-4266-8863-6A5C2428107B}" name="Condition_type" displayName="Condition_type" ref="A1:A17" totalsRowShown="0" headerRowDxfId="17" dataDxfId="16">
  <autoFilter ref="A1:A17" xr:uid="{364CE3F9-DE42-4757-9800-C86865145C6E}"/>
  <tableColumns count="1">
    <tableColumn id="1" xr3:uid="{3367AC44-64E7-410F-B64C-C41505DB5D6D}" name="Condition Type" dataDxfId="15"/>
  </tableColumns>
  <tableStyleInfo name="TableStyleLight8"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CE652E1E-913A-4A70-B8A5-EBAF9F64FDB7}" name="Condition_wording" displayName="Condition_wording" ref="B1:D17" totalsRowShown="0" headerRowDxfId="14" dataDxfId="13">
  <autoFilter ref="B1:D17" xr:uid="{23A09538-065E-4A72-BA5A-62C1178E3108}"/>
  <tableColumns count="3">
    <tableColumn id="1" xr3:uid="{A4E94AD1-3E59-4BEB-ADC4-080C3DA87830}" name="Condition wording" dataDxfId="12"/>
    <tableColumn id="2" xr3:uid="{9FAE07FD-AAA8-40F9-8F12-063CC039F382}" name="Discharge required" dataDxfId="11"/>
    <tableColumn id="3" xr3:uid="{A98421E9-84EB-4E57-B8A7-40C98468C6B3}" name="Discharge required by" dataDxfId="10"/>
  </tableColumns>
  <tableStyleInfo name="TableStyleLight8" showFirstColumn="0" showLastColumn="0" showRowStripes="1" showColumnStripes="0"/>
</table>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D9" dT="2021-08-16T18:12:11.15" personId="{17683295-D364-4A45-85EE-F17A5DABAAFC}" id="{5659AED0-0177-48E6-8C61-59C967288667}">
    <text>To update a condition; right click and copy, then right click and paste values.</text>
  </threadedComment>
  <threadedComment ref="E9" dT="2021-08-16T18:12:41.80" personId="{17683295-D364-4A45-85EE-F17A5DABAAFC}" id="{7E349320-B4DA-49FD-8893-9041957F4AC6}">
    <text>Any cells showing in yellow will need to be updated</text>
  </threadedComment>
  <threadedComment ref="F9" dT="2021-08-16T18:12:48.00" personId="{17683295-D364-4A45-85EE-F17A5DABAAFC}" id="{DEC0AB9C-86D6-4490-9D7B-F80A0F7B2BD8}">
    <text>Any cells showing in yellow will need to be updated</text>
  </threadedComment>
</ThreadedComments>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1F0EF9-5DB5-44BB-8999-07D6C6015A98}">
  <dimension ref="A1:I25"/>
  <sheetViews>
    <sheetView tabSelected="1" zoomScale="90" zoomScaleNormal="90" workbookViewId="0">
      <pane ySplit="9" topLeftCell="A10" activePane="bottomLeft" state="frozen"/>
      <selection pane="bottomLeft" activeCell="D7" sqref="D7"/>
    </sheetView>
  </sheetViews>
  <sheetFormatPr defaultRowHeight="15" x14ac:dyDescent="0.25"/>
  <cols>
    <col min="1" max="1" width="33" bestFit="1" customWidth="1"/>
    <col min="2" max="2" width="17.7109375" bestFit="1" customWidth="1"/>
    <col min="3" max="3" width="50.5703125" bestFit="1" customWidth="1"/>
    <col min="4" max="4" width="37.28515625" style="11" bestFit="1" customWidth="1"/>
    <col min="5" max="5" width="20.7109375" bestFit="1" customWidth="1"/>
    <col min="6" max="6" width="20.5703125" bestFit="1" customWidth="1"/>
    <col min="7" max="7" width="16.5703125" bestFit="1" customWidth="1"/>
    <col min="8" max="8" width="23.5703125" bestFit="1" customWidth="1"/>
    <col min="9" max="9" width="19.140625" bestFit="1" customWidth="1"/>
    <col min="10" max="10" width="37.28515625" customWidth="1"/>
  </cols>
  <sheetData>
    <row r="1" spans="1:9" x14ac:dyDescent="0.25">
      <c r="A1" s="20" t="s">
        <v>0</v>
      </c>
      <c r="B1" s="14" t="s">
        <v>55</v>
      </c>
      <c r="D1" s="21"/>
      <c r="E1" s="22"/>
      <c r="F1" s="1"/>
    </row>
    <row r="2" spans="1:9" x14ac:dyDescent="0.25">
      <c r="A2" s="20" t="s">
        <v>1</v>
      </c>
      <c r="B2" s="19">
        <v>45415</v>
      </c>
      <c r="D2" s="21"/>
      <c r="E2" s="22"/>
      <c r="F2" s="1"/>
    </row>
    <row r="3" spans="1:9" x14ac:dyDescent="0.25">
      <c r="A3" s="20" t="s">
        <v>2</v>
      </c>
      <c r="B3" s="19">
        <v>45415</v>
      </c>
      <c r="D3" s="21"/>
      <c r="E3" s="22"/>
      <c r="F3" s="1"/>
    </row>
    <row r="4" spans="1:9" x14ac:dyDescent="0.25">
      <c r="A4" s="20" t="s">
        <v>3</v>
      </c>
      <c r="B4" s="19">
        <v>45960</v>
      </c>
    </row>
    <row r="5" spans="1:9" x14ac:dyDescent="0.25">
      <c r="A5" s="20" t="s">
        <v>4</v>
      </c>
      <c r="B5" s="19"/>
      <c r="F5" s="1"/>
    </row>
    <row r="6" spans="1:9" x14ac:dyDescent="0.25">
      <c r="A6" s="20" t="s">
        <v>36</v>
      </c>
      <c r="B6" s="19"/>
      <c r="F6" s="1"/>
    </row>
    <row r="7" spans="1:9" x14ac:dyDescent="0.25">
      <c r="A7" s="20" t="s">
        <v>5</v>
      </c>
      <c r="B7" s="15" t="str">
        <f ca="1">IF(ISBLANK(B2), "",IF(B4&lt;(TODAY()+1), "Expired", IF(B3&lt;(TODAY()+1), "Active", IF(B3&gt;B2, "Not Active", ""))))</f>
        <v>Active</v>
      </c>
    </row>
    <row r="9" spans="1:9" x14ac:dyDescent="0.25">
      <c r="A9" s="12" t="s">
        <v>22</v>
      </c>
      <c r="B9" s="2" t="s">
        <v>0</v>
      </c>
      <c r="C9" s="3" t="s">
        <v>12</v>
      </c>
      <c r="D9" s="13" t="s">
        <v>6</v>
      </c>
      <c r="E9" s="3" t="s">
        <v>16</v>
      </c>
      <c r="F9" s="3" t="s">
        <v>17</v>
      </c>
      <c r="G9" s="3" t="s">
        <v>7</v>
      </c>
      <c r="H9" s="4" t="s">
        <v>8</v>
      </c>
      <c r="I9" s="12" t="s">
        <v>51</v>
      </c>
    </row>
    <row r="10" spans="1:9" ht="287.25" customHeight="1" x14ac:dyDescent="0.25">
      <c r="A10" s="16" t="s">
        <v>58</v>
      </c>
      <c r="B10" s="6" t="str">
        <f t="shared" ref="B10" si="0">$B$1</f>
        <v>CML2403</v>
      </c>
      <c r="C10" s="5" t="s">
        <v>13</v>
      </c>
      <c r="D10" s="5" t="str">
        <f>_xlfn.IFNA(VLOOKUP(Table15[[#This Row],[Condition Formula Type ]],'Lookups - hide when in use'!$A:$B,2,FALSE), "")</f>
        <v xml:space="preserve">The Licence Holder must submit a XXXX to the Licensing Authority for written approval at least 6 weeks prior to commencement of the Licensed Activities taking place. </v>
      </c>
      <c r="E10" s="10" t="str">
        <f>VLOOKUP(Table15[[#This Row],[Condition Formula Type ]],'Lookups - hide when in use'!A:D,4,FALSE)</f>
        <v/>
      </c>
      <c r="F10" s="10"/>
      <c r="G10" s="7" t="str">
        <f xml:space="preserve"> IF(ISBLANK(Table15[[#This Row],[Discharge Date]]), "Not discharged", "Discharged")</f>
        <v>Not discharged</v>
      </c>
      <c r="H10" s="8" t="str">
        <f ca="1">IF(Table15[[#This Row],[Condition Formula Type ]]='Lookups - hide when in use'!$A$11,"Complete",IF(Table15[[#This Row],[Condition Formula Type ]]='Lookups - hide when in use'!$A$2, IF(ISBLANK(Table15[[#This Row],[Discharge Date]]),"No action required", "Complete"),IF(Table15[[#This Row],[Condition Formula Type ]]="Annual Biosecurity", IF(ISBLANK(Table15[[#This Row],[Discharge Date]]),"Incomplete","Complete"), IF(LEFT(Table15[[#This Row],[Condition Formula Type ]],8)="Biannual", IF(ISBLANK(Table15[[#This Row],[Discharge Date]]), "Incomplete","Complete"), IF(RIGHT(Table15[[#This Row],[Condition Formula Type ]],44)="prior to commencement of Licensed Activities",IF(ISBLANK(Table15[[#This Row],[Discharge Deadline]]), "Enter Discharge Deadline", IF(Table15[[#This Row],[Discharge Deadline]]&lt;TODAY(), "Overdue",IF(ISBLANK(Table15[[#This Row],[Discharge Date]]), "Incomplete", "Complete"))),IF(Table15[[#This Row],[Condition Status]]="Discharged", "Complete", IF(ISBLANK(Table15[[#This Row],[Discharge Deadline]]), "Enter Discharge Deadline", IF(Table15[[#This Row],[Discharge Deadline]]&lt;TODAY(), "Overdue", "Incomplete"))))))))</f>
        <v>Incomplete</v>
      </c>
      <c r="I10" s="23" t="s">
        <v>60</v>
      </c>
    </row>
    <row r="11" spans="1:9" ht="315" x14ac:dyDescent="0.25">
      <c r="A11" s="17" t="s">
        <v>59</v>
      </c>
      <c r="B11" s="6" t="str">
        <f t="shared" ref="B11" si="1">$B$1</f>
        <v>CML2403</v>
      </c>
      <c r="C11" s="7" t="s">
        <v>13</v>
      </c>
      <c r="D11" s="9" t="str">
        <f>_xlfn.IFNA(VLOOKUP(Table15[[#This Row],[Condition Formula Type ]],'Lookups - hide when in use'!$A:$B,2,FALSE), "")</f>
        <v xml:space="preserve">The Licence Holder must submit a XXXX to the Licensing Authority for written approval at least 6 weeks prior to commencement of the Licensed Activities taking place. </v>
      </c>
      <c r="E11" s="10"/>
      <c r="F11" s="10"/>
      <c r="G11" s="7" t="str">
        <f xml:space="preserve"> IF(ISBLANK(Table15[[#This Row],[Discharge Date]]), "Not discharged", "Discharged")</f>
        <v>Not discharged</v>
      </c>
      <c r="H11" s="8" t="str">
        <f ca="1">IF(Table15[[#This Row],[Condition Formula Type ]]='Lookups - hide when in use'!$A$11,"Complete",IF(Table15[[#This Row],[Condition Formula Type ]]='Lookups - hide when in use'!$A$2, IF(ISBLANK(Table15[[#This Row],[Discharge Date]]),"No action required", "Complete"),IF(Table15[[#This Row],[Condition Formula Type ]]="Annual Biosecurity", IF(ISBLANK(Table15[[#This Row],[Discharge Date]]),"Incomplete","Complete"), IF(LEFT(Table15[[#This Row],[Condition Formula Type ]],8)="Biannual", IF(ISBLANK(Table15[[#This Row],[Discharge Date]]), "Incomplete","Complete"), IF(RIGHT(Table15[[#This Row],[Condition Formula Type ]],44)="prior to commencement of Licensed Activities",IF(ISBLANK(Table15[[#This Row],[Discharge Deadline]]), "Enter Discharge Deadline", IF(Table15[[#This Row],[Discharge Deadline]]&lt;TODAY(), "Overdue",IF(ISBLANK(Table15[[#This Row],[Discharge Date]]), "Incomplete", "Complete"))),IF(Table15[[#This Row],[Condition Status]]="Discharged", "Complete", IF(ISBLANK(Table15[[#This Row],[Discharge Deadline]]), "Enter Discharge Deadline", IF(Table15[[#This Row],[Discharge Deadline]]&lt;TODAY(), "Overdue", "Incomplete"))))))))</f>
        <v>Enter Discharge Deadline</v>
      </c>
      <c r="I11" s="23" t="s">
        <v>61</v>
      </c>
    </row>
    <row r="23" spans="3:3" x14ac:dyDescent="0.25">
      <c r="C23" t="s">
        <v>56</v>
      </c>
    </row>
    <row r="25" spans="3:3" x14ac:dyDescent="0.25">
      <c r="C25" t="s">
        <v>57</v>
      </c>
    </row>
  </sheetData>
  <conditionalFormatting sqref="B1:B6">
    <cfRule type="expression" dxfId="9" priority="2">
      <formula>ISBLANK(B1)</formula>
    </cfRule>
  </conditionalFormatting>
  <conditionalFormatting sqref="D10:D11">
    <cfRule type="expression" dxfId="8" priority="5">
      <formula>IF(D10="Enter condition text after all rows added",1,0)</formula>
    </cfRule>
    <cfRule type="expression" dxfId="7" priority="10">
      <formula>ISNUMBER(SEARCH("xxxx",D10))</formula>
    </cfRule>
  </conditionalFormatting>
  <conditionalFormatting sqref="E10:E11">
    <cfRule type="expression" dxfId="6" priority="4">
      <formula>IF(E10="Enter Date", 1,0)</formula>
    </cfRule>
  </conditionalFormatting>
  <conditionalFormatting sqref="E10:I11">
    <cfRule type="cellIs" dxfId="5" priority="12" operator="equal">
      <formula>"manually update"</formula>
    </cfRule>
  </conditionalFormatting>
  <conditionalFormatting sqref="F10:F11">
    <cfRule type="cellIs" dxfId="4" priority="1" operator="equal">
      <formula>0</formula>
    </cfRule>
    <cfRule type="expression" dxfId="3" priority="3">
      <formula>ISBLANK(F10)</formula>
    </cfRule>
  </conditionalFormatting>
  <conditionalFormatting sqref="H10:I11">
    <cfRule type="expression" dxfId="2" priority="7">
      <formula>IF(H10="Incomplete", 1,0)</formula>
    </cfRule>
    <cfRule type="expression" dxfId="1" priority="8">
      <formula>IF(H10="Overdue",1,0)</formula>
    </cfRule>
    <cfRule type="expression" dxfId="0" priority="9">
      <formula>IF(H10="Complete", 1,0)</formula>
    </cfRule>
  </conditionalFormatting>
  <pageMargins left="0.7" right="0.7" top="0.75" bottom="0.75" header="0.3" footer="0.3"/>
  <pageSetup paperSize="9" orientation="portrait" r:id="rId1"/>
  <legacyDrawing r:id="rId2"/>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r:uid="{C5736D45-2C1A-4C3D-B63B-5931926DAFE2}">
          <x14:formula1>
            <xm:f>'Lookups - hide when in use'!$A$2:$A$17</xm:f>
          </x14:formula1>
          <xm:sqref>C10:C11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99F957-0BB2-453B-85DD-1633752E625E}">
  <dimension ref="A1:D17"/>
  <sheetViews>
    <sheetView workbookViewId="0">
      <selection activeCell="D12" sqref="D12"/>
    </sheetView>
  </sheetViews>
  <sheetFormatPr defaultColWidth="9.140625" defaultRowHeight="15" x14ac:dyDescent="0.25"/>
  <cols>
    <col min="1" max="1" width="46.42578125" style="11" bestFit="1" customWidth="1"/>
    <col min="2" max="2" width="62.42578125" style="11" customWidth="1"/>
    <col min="3" max="3" width="20.28515625" style="11" bestFit="1" customWidth="1"/>
    <col min="4" max="4" width="22.85546875" style="11" bestFit="1" customWidth="1"/>
    <col min="5" max="16384" width="9.140625" style="11"/>
  </cols>
  <sheetData>
    <row r="1" spans="1:4" x14ac:dyDescent="0.25">
      <c r="A1" s="11" t="s">
        <v>27</v>
      </c>
      <c r="B1" s="18" t="s">
        <v>28</v>
      </c>
      <c r="C1" s="18" t="s">
        <v>19</v>
      </c>
      <c r="D1" s="11" t="s">
        <v>21</v>
      </c>
    </row>
    <row r="2" spans="1:4" ht="60" x14ac:dyDescent="0.25">
      <c r="A2" s="11" t="s">
        <v>11</v>
      </c>
      <c r="B2" s="18" t="s">
        <v>18</v>
      </c>
      <c r="C2" s="11" t="s">
        <v>10</v>
      </c>
      <c r="D2" s="11" t="s">
        <v>53</v>
      </c>
    </row>
    <row r="3" spans="1:4" ht="30" x14ac:dyDescent="0.25">
      <c r="A3" s="11" t="s">
        <v>50</v>
      </c>
      <c r="B3" s="18" t="s">
        <v>52</v>
      </c>
      <c r="C3" s="11" t="s">
        <v>20</v>
      </c>
      <c r="D3" s="18">
        <f>IF(ISBLANK(Conditions!B4), "Enter 'End Date in Cell B4", (Conditions!B4+10))</f>
        <v>45970</v>
      </c>
    </row>
    <row r="4" spans="1:4" ht="45" x14ac:dyDescent="0.25">
      <c r="A4" s="11" t="s">
        <v>29</v>
      </c>
      <c r="B4" s="11" t="s">
        <v>43</v>
      </c>
      <c r="C4" s="11" t="s">
        <v>9</v>
      </c>
      <c r="D4" s="18" t="str">
        <f>IF(ISBLANK(Conditions!B5), "", Conditions!B5-4*7)</f>
        <v/>
      </c>
    </row>
    <row r="5" spans="1:4" ht="45" x14ac:dyDescent="0.25">
      <c r="A5" s="11" t="s">
        <v>13</v>
      </c>
      <c r="B5" s="11" t="s">
        <v>25</v>
      </c>
      <c r="C5" s="11" t="s">
        <v>9</v>
      </c>
      <c r="D5" s="18" t="str">
        <f>IF(ISBLANK(Conditions!B5),"",Conditions!B5-(6*7))</f>
        <v/>
      </c>
    </row>
    <row r="6" spans="1:4" ht="45" x14ac:dyDescent="0.25">
      <c r="A6" s="11" t="s">
        <v>14</v>
      </c>
      <c r="B6" s="11" t="s">
        <v>24</v>
      </c>
      <c r="C6" s="11" t="s">
        <v>9</v>
      </c>
      <c r="D6" s="18" t="str">
        <f>IF(ISBLANK(Conditions!B5),"",Conditions!B5-(8*7))</f>
        <v/>
      </c>
    </row>
    <row r="7" spans="1:4" ht="45" x14ac:dyDescent="0.25">
      <c r="A7" s="11" t="s">
        <v>30</v>
      </c>
      <c r="B7" s="11" t="s">
        <v>31</v>
      </c>
      <c r="C7" s="11" t="s">
        <v>9</v>
      </c>
      <c r="D7" s="18" t="str">
        <f>IF(ISBLANK(Conditions!B5),"",DATE(YEAR(Conditions!B5),(MONTH(Conditions!B5)-2),DAY(Conditions!B5)))</f>
        <v/>
      </c>
    </row>
    <row r="8" spans="1:4" ht="45" x14ac:dyDescent="0.25">
      <c r="A8" s="11" t="s">
        <v>33</v>
      </c>
      <c r="B8" s="11" t="s">
        <v>32</v>
      </c>
      <c r="C8" s="11" t="s">
        <v>9</v>
      </c>
      <c r="D8" s="18" t="str">
        <f>IF(ISBLANK(Conditions!B5),"",DATE(YEAR(Conditions!$B$5),(MONTH(Conditions!$B$5)-4),DAY(Conditions!$B$5)))</f>
        <v/>
      </c>
    </row>
    <row r="9" spans="1:4" ht="45" x14ac:dyDescent="0.25">
      <c r="A9" s="11" t="s">
        <v>34</v>
      </c>
      <c r="B9" s="11" t="s">
        <v>35</v>
      </c>
      <c r="C9" s="11" t="s">
        <v>9</v>
      </c>
      <c r="D9" s="18" t="str">
        <f>IF(ISBLANK(Conditions!B5),"",DATE(YEAR(Conditions!$B$5),(MONTH(Conditions!$B$5)-6),DAY(Conditions!$B$5)))</f>
        <v/>
      </c>
    </row>
    <row r="10" spans="1:4" x14ac:dyDescent="0.25">
      <c r="A10" s="11" t="s">
        <v>15</v>
      </c>
      <c r="B10" s="11" t="s">
        <v>23</v>
      </c>
      <c r="C10" s="11" t="s">
        <v>20</v>
      </c>
      <c r="D10" s="11" t="s">
        <v>26</v>
      </c>
    </row>
    <row r="11" spans="1:4" x14ac:dyDescent="0.25">
      <c r="A11" s="11" t="s">
        <v>54</v>
      </c>
      <c r="B11" s="11" t="s">
        <v>23</v>
      </c>
      <c r="C11" s="11" t="s">
        <v>10</v>
      </c>
      <c r="D11" s="18" t="str">
        <f>IF(ISBLANK(Conditions!$B$6),"",(Conditions!$B$6+(4*7)))</f>
        <v/>
      </c>
    </row>
    <row r="12" spans="1:4" ht="45" x14ac:dyDescent="0.25">
      <c r="A12" s="11" t="s">
        <v>38</v>
      </c>
      <c r="B12" s="11" t="s">
        <v>44</v>
      </c>
      <c r="C12" s="11" t="s">
        <v>9</v>
      </c>
      <c r="D12" s="18" t="str">
        <f>IF(ISBLANK(Conditions!$B$6),"",(Conditions!$B$6+(6*7)))</f>
        <v/>
      </c>
    </row>
    <row r="13" spans="1:4" ht="45" x14ac:dyDescent="0.25">
      <c r="A13" s="11" t="s">
        <v>37</v>
      </c>
      <c r="B13" s="11" t="s">
        <v>45</v>
      </c>
      <c r="C13" s="11" t="s">
        <v>9</v>
      </c>
      <c r="D13" s="18" t="str">
        <f>IF(ISBLANK(Conditions!$B$6),"",(Conditions!$B$6+(8*7)))</f>
        <v/>
      </c>
    </row>
    <row r="14" spans="1:4" ht="45" x14ac:dyDescent="0.25">
      <c r="A14" s="11" t="s">
        <v>39</v>
      </c>
      <c r="B14" s="11" t="s">
        <v>46</v>
      </c>
      <c r="C14" s="11" t="s">
        <v>9</v>
      </c>
      <c r="D14" s="18" t="str">
        <f>IF(ISBLANK(Conditions!B6),"",DATE(YEAR(Conditions!$B$6),(MONTH(Conditions!$B$6)+2),DAY(Conditions!$B$6)))</f>
        <v/>
      </c>
    </row>
    <row r="15" spans="1:4" ht="45" x14ac:dyDescent="0.25">
      <c r="A15" s="11" t="s">
        <v>40</v>
      </c>
      <c r="B15" s="11" t="s">
        <v>47</v>
      </c>
      <c r="C15" s="11" t="s">
        <v>9</v>
      </c>
      <c r="D15" s="18" t="str">
        <f>IF(ISBLANK(Conditions!B6),"",DATE(YEAR(Conditions!$B$6),(MONTH(Conditions!$B$6)+4),DAY(Conditions!$B$6)))</f>
        <v/>
      </c>
    </row>
    <row r="16" spans="1:4" ht="45" x14ac:dyDescent="0.25">
      <c r="A16" s="11" t="s">
        <v>41</v>
      </c>
      <c r="B16" s="11" t="s">
        <v>48</v>
      </c>
      <c r="C16" s="11" t="s">
        <v>9</v>
      </c>
      <c r="D16" s="18" t="str">
        <f>IF(ISBLANK(Conditions!B6),"",DATE(YEAR(Conditions!$B$6),(MONTH(Conditions!$B$6)+6),DAY(Conditions!$B$6)))</f>
        <v/>
      </c>
    </row>
    <row r="17" spans="1:3" ht="45" x14ac:dyDescent="0.25">
      <c r="A17" s="11" t="s">
        <v>42</v>
      </c>
      <c r="B17" s="11" t="s">
        <v>49</v>
      </c>
      <c r="C17" s="11" t="s">
        <v>9</v>
      </c>
    </row>
  </sheetData>
  <pageMargins left="0.7" right="0.7" top="0.75" bottom="0.75" header="0.3" footer="0.3"/>
  <tableParts count="2">
    <tablePart r:id="rId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64205E217B5B644A8B7AD8EE1AD389DF" ma:contentTypeVersion="769" ma:contentTypeDescription="Permitting &amp; Compliance Excel Document" ma:contentTypeScope="" ma:versionID="54a35a6a9f054058b275efe2055bd417">
  <xsd:schema xmlns:xsd="http://www.w3.org/2001/XMLSchema" xmlns:xs="http://www.w3.org/2001/XMLSchema" xmlns:p="http://schemas.microsoft.com/office/2006/metadata/properties" xmlns:ns2="859f7ad6-93f6-4205-b62b-a17f28acbbac" xmlns:ns4="9be56660-2c31-41ef-bc00-23e72f632f2a" xmlns:ns5="005db27c-c37f-4c3b-898d-3fee1249b087" xmlns:ns6="f4767c23-a9a6-4c65-9833-d699c4dbffae" targetNamespace="http://schemas.microsoft.com/office/2006/metadata/properties" ma:root="true" ma:fieldsID="b559f28a8da872c4882b8b98c0c9822a" ns2:_="" ns4:_="" ns5:_="" ns6:_="">
    <xsd:import namespace="859f7ad6-93f6-4205-b62b-a17f28acbbac"/>
    <xsd:import namespace="9be56660-2c31-41ef-bc00-23e72f632f2a"/>
    <xsd:import namespace="005db27c-c37f-4c3b-898d-3fee1249b087"/>
    <xsd:import namespace="f4767c23-a9a6-4c65-9833-d699c4dbffae"/>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_dlc_DocId" minOccurs="0"/>
                <xsd:element ref="ns4:_dlc_DocIdUrl" minOccurs="0"/>
                <xsd:element ref="ns4:_dlc_DocIdPersistId" minOccurs="0"/>
                <xsd:element ref="ns5:SharedWithUsers" minOccurs="0"/>
                <xsd:element ref="ns5:SharedWithDetails" minOccurs="0"/>
                <xsd:element ref="ns6:lcf76f155ced4ddcb4097134ff3c332f" minOccurs="0"/>
                <xsd:element ref="ns2:TaxCatchAll" minOccurs="0"/>
                <xsd:element ref="ns6:Marine_x0020_Licence_x0020_Type" minOccurs="0"/>
                <xsd:element ref="ns6:Case_x0020_Officer" minOccurs="0"/>
                <xsd:element ref="ns6:Licence_x0020_Issued_x003f_" minOccurs="0"/>
                <xsd:element ref="ns6:Licence_x0020_Length" minOccurs="0"/>
                <xsd:element ref="ns6:Date_x0020_Issue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0"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4" nillable="true" ma:displayName="Document ID Value" ma:description="The value of the document ID assigned to this item." ma:indexed="true" ma:internalName="_dlc_DocId" ma:readOnly="true">
      <xsd:simpleType>
        <xsd:restriction base="dms:Text"/>
      </xsd:simpleType>
    </xsd:element>
    <xsd:element name="_dlc_DocIdUrl" ma:index="25"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6"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7"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8" nillable="true" ma:displayName="Shared With Details" ma:description=""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f4767c23-a9a6-4c65-9833-d699c4dbffae" elementFormDefault="qualified">
    <xsd:import namespace="http://schemas.microsoft.com/office/2006/documentManagement/types"/>
    <xsd:import namespace="http://schemas.microsoft.com/office/infopath/2007/PartnerControls"/>
    <xsd:element name="lcf76f155ced4ddcb4097134ff3c332f" ma:index="29" nillable="true" ma:displayName="Image Tags_0" ma:hidden="true" ma:internalName="lcf76f155ced4ddcb4097134ff3c332f">
      <xsd:simpleType>
        <xsd:restriction base="dms:Note"/>
      </xsd:simpleType>
    </xsd:element>
    <xsd:element name="Marine_x0020_Licence_x0020_Type" ma:index="31" nillable="true" ma:displayName="Marine Licence Type" ma:format="Dropdown" ma:hidden="true" ma:internalName="Marine_x0020_Licence_x0020_Type" ma:readOnly="false">
      <xsd:simpleType>
        <xsd:restriction base="dms:Choice">
          <xsd:enumeration value="Band 1"/>
          <xsd:enumeration value="Band 2"/>
          <xsd:enumeration value="Band 3"/>
          <xsd:enumeration value="Band 3 EIA"/>
          <xsd:enumeration value="Pre-App advice"/>
          <xsd:enumeration value="Screening"/>
          <xsd:enumeration value="Scoping"/>
          <xsd:enumeration value="Screening and Scoping"/>
          <xsd:enumeration value="Sample Plan"/>
          <xsd:enumeration value="OSPAR returns"/>
        </xsd:restriction>
      </xsd:simpleType>
    </xsd:element>
    <xsd:element name="Case_x0020_Officer" ma:index="32" nillable="true" ma:displayName="Case Officer" ma:hidden="true" ma:internalName="Case_x0020_Officer" ma:readOnly="false">
      <xsd:simpleType>
        <xsd:restriction base="dms:Text">
          <xsd:maxLength value="255"/>
        </xsd:restriction>
      </xsd:simpleType>
    </xsd:element>
    <xsd:element name="Licence_x0020_Issued_x003f_" ma:index="33" nillable="true" ma:displayName="Licence Issued?" ma:format="Dropdown" ma:hidden="true" ma:internalName="Licence_x0020_Issued_x003f_" ma:readOnly="false">
      <xsd:simpleType>
        <xsd:restriction base="dms:Choice">
          <xsd:enumeration value="Yes"/>
          <xsd:enumeration value="No"/>
          <xsd:enumeration value="Refused"/>
        </xsd:restriction>
      </xsd:simpleType>
    </xsd:element>
    <xsd:element name="Licence_x0020_Length" ma:index="34" nillable="true" ma:displayName="Licence Length" ma:hidden="true" ma:internalName="Licence_x0020_Length" ma:readOnly="false">
      <xsd:simpleType>
        <xsd:restriction base="dms:Text">
          <xsd:maxLength value="255"/>
        </xsd:restriction>
      </xsd:simpleType>
    </xsd:element>
    <xsd:element name="Date_x0020_Issued" ma:index="35" nillable="true" ma:displayName="Date Issued" ma:format="DateOnly" ma:hidden="true" ma:internalName="Date_x0020_Issued" ma:readOnly="false">
      <xsd:simpleType>
        <xsd:restriction base="dms:DateTim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_dlc_DocId xmlns="9be56660-2c31-41ef-bc00-23e72f632f2a">REGU-349699048-1353</_dlc_DocId>
    <_dlc_DocIdUrl xmlns="9be56660-2c31-41ef-bc00-23e72f632f2a">
      <Url>https://cyfoethnaturiolcymru.sharepoint.com/teams/Regulatory/Permitting/ml/_layouts/15/DocIdRedir.aspx?ID=REGU-349699048-1353</Url>
      <Description>REGU-349699048-1353</Description>
    </_dlc_DocIdUrl>
    <Site_x0020_Name xmlns="859f7ad6-93f6-4205-b62b-a17f28acbbac">Morfa Culvert Remediation works</Site_x0020_Name>
    <Case_x0020_Officer xmlns="f4767c23-a9a6-4c65-9833-d699c4dbffae" xsi:nil="true"/>
    <Internal_x002f_External xmlns="859f7ad6-93f6-4205-b62b-a17f28acbbac">Internal document</Internal_x002f_External>
    <Post_x0020_code xmlns="859f7ad6-93f6-4205-b62b-a17f28acbbac" xsi:nil="true"/>
    <TaxCatchAll xmlns="859f7ad6-93f6-4205-b62b-a17f28acbbac" xsi:nil="true"/>
    <Licence_x0020_Issued_x003f_ xmlns="f4767c23-a9a6-4c65-9833-d699c4dbffae" xsi:nil="true"/>
    <Marine_x0020_Licence_x0020_Type xmlns="f4767c23-a9a6-4c65-9833-d699c4dbffae" xsi:nil="true"/>
    <Document_x0020_Type xmlns="859f7ad6-93f6-4205-b62b-a17f28acbbac">Form/Proforma</Document_x0020_Type>
    <Welsh_x0020_Local_x0020_Authority xmlns="859f7ad6-93f6-4205-b62b-a17f28acbbac">City and County of Swansea</Welsh_x0020_Local_x0020_Authority>
    <lcf76f155ced4ddcb4097134ff3c332f xmlns="f4767c23-a9a6-4c65-9833-d699c4dbffae" xsi:nil="true"/>
    <Disclosure_x0020_Status xmlns="859f7ad6-93f6-4205-b62b-a17f28acbbac">Public register</Disclosure_x0020_Status>
    <Addressee xmlns="859f7ad6-93f6-4205-b62b-a17f28acbbac">Osprey Business Park, Byng Street, Landore, Swansea, SA1 2NR</Addressee>
    <Process_x0020_Type xmlns="859f7ad6-93f6-4205-b62b-a17f28acbbac">Application</Process_x0020_Type>
    <License_x002f_Activity_x0020_Type xmlns="859f7ad6-93f6-4205-b62b-a17f28acbbac">15. Marine License</License_x002f_Activity_x0020_Type>
    <Surrendered_x002f_Expired xmlns="859f7ad6-93f6-4205-b62b-a17f28acbbac">No</Surrendered_x002f_Expired>
    <Licence_x0020_Length xmlns="f4767c23-a9a6-4c65-9833-d699c4dbffae" xsi:nil="true"/>
    <Document_x0020_Date xmlns="859f7ad6-93f6-4205-b62b-a17f28acbbac">2024-05-02T23:00:00+00:00</Document_x0020_Date>
    <Facility_x0020_Address xmlns="859f7ad6-93f6-4205-b62b-a17f28acbbac">Swansea</Facility_x0020_Address>
    <Date_x0020_Issued xmlns="f4767c23-a9a6-4c65-9833-d699c4dbffae" xsi:nil="true"/>
    <Environment_x0020_Sub_x0020_Folder xmlns="859f7ad6-93f6-4205-b62b-a17f28acbbac">Post licence compliance</Environment_x0020_Sub_x0020_Folder>
    <Customer_x0020_Name xmlns="859f7ad6-93f6-4205-b62b-a17f28acbbac">Kaymac Marine &amp; Civil Engineering Ltd.</Customer_x0020_Name>
    <Surrendered_x002f_Expired_x0020_Date xmlns="859f7ad6-93f6-4205-b62b-a17f28acbbac" xsi:nil="true"/>
  </documentManagement>
</p:properties>
</file>

<file path=customXml/item5.xml><?xml version="1.0" encoding="utf-8"?>
<?mso-contentType ?>
<SharedContentType xmlns="Microsoft.SharePoint.Taxonomy.ContentTypeSync" SourceId="78499d3b-94a8-4059-8763-489d4400b14a" ContentTypeId="0x01010067EB80C5FE939D4A9B3D8BA62129B7F50202" PreviousValue="false" LastSyncTimeStamp="2021-07-23T15:27:03.677Z"/>
</file>

<file path=customXml/itemProps1.xml><?xml version="1.0" encoding="utf-8"?>
<ds:datastoreItem xmlns:ds="http://schemas.openxmlformats.org/officeDocument/2006/customXml" ds:itemID="{A396B761-06CE-4850-B7B6-783DAD28778C}"/>
</file>

<file path=customXml/itemProps2.xml><?xml version="1.0" encoding="utf-8"?>
<ds:datastoreItem xmlns:ds="http://schemas.openxmlformats.org/officeDocument/2006/customXml" ds:itemID="{D6CE29A5-A054-4D33-9DF4-57374552CCFA}">
  <ds:schemaRefs>
    <ds:schemaRef ds:uri="http://schemas.microsoft.com/sharepoint/events"/>
  </ds:schemaRefs>
</ds:datastoreItem>
</file>

<file path=customXml/itemProps3.xml><?xml version="1.0" encoding="utf-8"?>
<ds:datastoreItem xmlns:ds="http://schemas.openxmlformats.org/officeDocument/2006/customXml" ds:itemID="{88A8843D-DFFE-41A6-9012-317EDCA85D46}">
  <ds:schemaRefs>
    <ds:schemaRef ds:uri="http://schemas.microsoft.com/sharepoint/v3/contenttype/forms"/>
  </ds:schemaRefs>
</ds:datastoreItem>
</file>

<file path=customXml/itemProps4.xml><?xml version="1.0" encoding="utf-8"?>
<ds:datastoreItem xmlns:ds="http://schemas.openxmlformats.org/officeDocument/2006/customXml" ds:itemID="{55F175F3-03E5-4577-8F64-AB1A17FE137D}">
  <ds:schemaRefs>
    <ds:schemaRef ds:uri="http://schemas.microsoft.com/office/2006/metadata/properties"/>
    <ds:schemaRef ds:uri="http://schemas.microsoft.com/office/2006/documentManagement/types"/>
    <ds:schemaRef ds:uri="http://purl.org/dc/dcmitype/"/>
    <ds:schemaRef ds:uri="http://www.w3.org/XML/1998/namespace"/>
    <ds:schemaRef ds:uri="http://purl.org/dc/elements/1.1/"/>
    <ds:schemaRef ds:uri="http://schemas.microsoft.com/office/infopath/2007/PartnerControls"/>
    <ds:schemaRef ds:uri="http://schemas.openxmlformats.org/package/2006/metadata/core-properties"/>
    <ds:schemaRef ds:uri="9be56660-2c31-41ef-bc00-23e72f632f2a"/>
    <ds:schemaRef ds:uri="http://purl.org/dc/terms/"/>
  </ds:schemaRefs>
</ds:datastoreItem>
</file>

<file path=customXml/itemProps5.xml><?xml version="1.0" encoding="utf-8"?>
<ds:datastoreItem xmlns:ds="http://schemas.openxmlformats.org/officeDocument/2006/customXml" ds:itemID="{451734F8-CB43-4CD5-81E7-444E2829A0FF}"/>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2</vt:i4>
      </vt:variant>
    </vt:vector>
  </HeadingPairs>
  <TitlesOfParts>
    <vt:vector size="2" baseType="lpstr">
      <vt:lpstr>Conditions</vt:lpstr>
      <vt:lpstr>Lookups - hide when in use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joseph.thomas</dc:creator>
  <cp:lastModifiedBy>Hughes, Sian Marie</cp:lastModifiedBy>
  <dcterms:created xsi:type="dcterms:W3CDTF">2021-06-23T14:10:20Z</dcterms:created>
  <dcterms:modified xsi:type="dcterms:W3CDTF">2024-05-03T07:59:33Z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0x01010067EB80C5FE939D4A9B3D8BA62129B7F502020064205E217B5B644A8B7AD8EE1AD389DF</vt:lpwstr>
  </property>
  <property fmtid="{D5CDD505-2E9C-101B-9397-08002B2CF9AE}" pid="3" name="_dlc_DocIdItemGuid">
    <vt:lpwstr>878b6fe0-bc7a-4a42-addb-1e87043b2f49</vt:lpwstr>
  </property>
  <property fmtid="{D5CDD505-2E9C-101B-9397-08002B2CF9AE}" pid="4" name="MediaServiceImageTags">
    <vt:lpwstr/>
  </property>
</Properties>
</file>