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4750/"/>
    </mc:Choice>
  </mc:AlternateContent>
  <xr:revisionPtr revIDLastSave="0" documentId="13_ncr:1_{7B13C16C-A885-4204-81AE-17DB83C12545}" xr6:coauthVersionLast="47" xr6:coauthVersionMax="47" xr10:uidLastSave="{00000000-0000-0000-0000-000000000000}"/>
  <bookViews>
    <workbookView xWindow="-28920" yWindow="-120" windowWidth="29040" windowHeight="15840" tabRatio="870" activeTab="3"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21" l="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Q22" i="27"/>
  <c r="O22" i="27"/>
  <c r="V20" i="27"/>
  <c r="U20" i="27"/>
  <c r="T20" i="27"/>
  <c r="S20" i="27"/>
  <c r="R20" i="27"/>
  <c r="Q20" i="27"/>
  <c r="U18" i="27"/>
  <c r="T18" i="27"/>
  <c r="S18" i="27"/>
  <c r="R18" i="27"/>
  <c r="O18" i="27"/>
  <c r="L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23" i="29" s="1"/>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19" i="28" s="1"/>
  <c r="M20" i="28" s="1"/>
  <c r="M21" i="28"/>
  <c r="T59" i="28"/>
  <c r="U17" i="28"/>
  <c r="U21" i="28"/>
  <c r="U23" i="28" s="1"/>
  <c r="U24" i="28" s="1"/>
  <c r="I4" i="20"/>
  <c r="J4" i="19"/>
  <c r="J18" i="19" s="1"/>
  <c r="I59" i="21"/>
  <c r="J17" i="21"/>
  <c r="J19" i="21" s="1"/>
  <c r="J20" i="21" s="1"/>
  <c r="J21" i="21"/>
  <c r="C59" i="22"/>
  <c r="D21" i="22"/>
  <c r="D23" i="22" s="1"/>
  <c r="D17" i="22"/>
  <c r="D19" i="22" s="1"/>
  <c r="O12" i="20"/>
  <c r="P12" i="19"/>
  <c r="P26" i="19" s="1"/>
  <c r="O21" i="23"/>
  <c r="O23" i="23" s="1"/>
  <c r="O17" i="23"/>
  <c r="O19" i="23" s="1"/>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21" i="21"/>
  <c r="D59" i="22"/>
  <c r="E21" i="22"/>
  <c r="E23" i="22" s="1"/>
  <c r="E17" i="22"/>
  <c r="E19" i="22" s="1"/>
  <c r="L59" i="22"/>
  <c r="M21" i="22"/>
  <c r="M23" i="22" s="1"/>
  <c r="M17" i="22"/>
  <c r="M19" i="22" s="1"/>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19" i="23" s="1"/>
  <c r="L21" i="23"/>
  <c r="M57" i="21"/>
  <c r="R59" i="21"/>
  <c r="S21" i="21"/>
  <c r="S23" i="21" s="1"/>
  <c r="S24" i="21" s="1"/>
  <c r="S17" i="21"/>
  <c r="J59" i="21"/>
  <c r="K21" i="21"/>
  <c r="K23" i="21" s="1"/>
  <c r="K24" i="21" s="1"/>
  <c r="K17" i="21"/>
  <c r="K19" i="21" s="1"/>
  <c r="K20" i="21" s="1"/>
  <c r="J59" i="22"/>
  <c r="K17" i="22"/>
  <c r="K21" i="22"/>
  <c r="R59" i="22"/>
  <c r="S17" i="22"/>
  <c r="S21" i="22"/>
  <c r="S23" i="22" s="1"/>
  <c r="D59" i="23"/>
  <c r="E17" i="23"/>
  <c r="E19" i="23" s="1"/>
  <c r="E21" i="23"/>
  <c r="L59" i="23"/>
  <c r="M17" i="23"/>
  <c r="M21" i="23"/>
  <c r="T59" i="23"/>
  <c r="U17" i="23"/>
  <c r="U19" i="23" s="1"/>
  <c r="U21" i="23"/>
  <c r="U23" i="23" s="1"/>
  <c r="H21" i="24"/>
  <c r="H23" i="24" s="1"/>
  <c r="H17" i="24"/>
  <c r="H19" i="24" s="1"/>
  <c r="P17" i="24"/>
  <c r="P21" i="24"/>
  <c r="C59" i="26"/>
  <c r="D21" i="26"/>
  <c r="D23" i="26" s="1"/>
  <c r="D17" i="26"/>
  <c r="D19" i="26" s="1"/>
  <c r="K59" i="26"/>
  <c r="L21" i="26"/>
  <c r="L23" i="26" s="1"/>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I23" i="24" s="1"/>
  <c r="Q17" i="24"/>
  <c r="Q19" i="24" s="1"/>
  <c r="Q21" i="24"/>
  <c r="Q23" i="24" s="1"/>
  <c r="D59" i="26"/>
  <c r="E21" i="26"/>
  <c r="E23" i="26" s="1"/>
  <c r="E17" i="26"/>
  <c r="E19" i="26" s="1"/>
  <c r="L59" i="26"/>
  <c r="M21" i="26"/>
  <c r="M17" i="26"/>
  <c r="M19" i="26" s="1"/>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19" i="29" s="1"/>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23" i="24" s="1"/>
  <c r="K17" i="24"/>
  <c r="K19" i="24" s="1"/>
  <c r="R59" i="24"/>
  <c r="S21" i="24"/>
  <c r="S23" i="24" s="1"/>
  <c r="S17" i="24"/>
  <c r="G21" i="26"/>
  <c r="G17" i="26"/>
  <c r="O17" i="26"/>
  <c r="O21" i="26"/>
  <c r="O23" i="26" s="1"/>
  <c r="E59" i="27"/>
  <c r="F17" i="27"/>
  <c r="F19" i="27" s="1"/>
  <c r="F20" i="27" s="1"/>
  <c r="M59" i="27"/>
  <c r="N17" i="27"/>
  <c r="U59" i="27"/>
  <c r="V17" i="27"/>
  <c r="E59" i="28"/>
  <c r="F17" i="28"/>
  <c r="F19" i="28" s="1"/>
  <c r="F20" i="28" s="1"/>
  <c r="F21" i="28"/>
  <c r="F23" i="28" s="1"/>
  <c r="F24" i="28" s="1"/>
  <c r="M59" i="28"/>
  <c r="N17" i="28"/>
  <c r="N19" i="28" s="1"/>
  <c r="N20" i="28" s="1"/>
  <c r="N21" i="28"/>
  <c r="N23" i="28" s="1"/>
  <c r="N24" i="28" s="1"/>
  <c r="U59" i="28"/>
  <c r="V17" i="28"/>
  <c r="V21" i="28"/>
  <c r="D59" i="29"/>
  <c r="E17" i="29"/>
  <c r="E19" i="29" s="1"/>
  <c r="E21" i="29"/>
  <c r="E23" i="29" s="1"/>
  <c r="L59" i="29"/>
  <c r="M17" i="29"/>
  <c r="M19" i="29" s="1"/>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H19" i="26" s="1"/>
  <c r="P21" i="26"/>
  <c r="P17" i="26"/>
  <c r="F59" i="28"/>
  <c r="G17" i="28"/>
  <c r="G19" i="28" s="1"/>
  <c r="G20" i="28" s="1"/>
  <c r="G21" i="28"/>
  <c r="G23" i="28" s="1"/>
  <c r="G24" i="28" s="1"/>
  <c r="N59" i="28"/>
  <c r="O17" i="28"/>
  <c r="O19" i="28" s="1"/>
  <c r="O20" i="28" s="1"/>
  <c r="O21" i="28"/>
  <c r="O23" i="28" s="1"/>
  <c r="O24" i="28" s="1"/>
  <c r="E59" i="29"/>
  <c r="F17" i="29"/>
  <c r="F21" i="29"/>
  <c r="M59" i="29"/>
  <c r="N17" i="29"/>
  <c r="N19" i="29" s="1"/>
  <c r="N21" i="29"/>
  <c r="N23" i="29" s="1"/>
  <c r="U59" i="29"/>
  <c r="V17" i="29"/>
  <c r="V21" i="29"/>
  <c r="V23" i="29" s="1"/>
  <c r="D59" i="30"/>
  <c r="E17" i="30"/>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P20" i="27" s="1"/>
  <c r="H21" i="28"/>
  <c r="H23" i="28" s="1"/>
  <c r="H24" i="28" s="1"/>
  <c r="H17" i="28"/>
  <c r="H19" i="28" s="1"/>
  <c r="H20" i="28" s="1"/>
  <c r="P21" i="28"/>
  <c r="P23" i="28" s="1"/>
  <c r="P24" i="28" s="1"/>
  <c r="P17" i="28"/>
  <c r="P19" i="28" s="1"/>
  <c r="P20" i="28" s="1"/>
  <c r="G17" i="29"/>
  <c r="G19" i="29" s="1"/>
  <c r="G21" i="29"/>
  <c r="G23" i="29" s="1"/>
  <c r="O17" i="29"/>
  <c r="O21" i="29"/>
  <c r="E59" i="30"/>
  <c r="F21" i="30"/>
  <c r="F23" i="30" s="1"/>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23" i="22" s="1"/>
  <c r="P17" i="22"/>
  <c r="P19" i="22" s="1"/>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P21" i="29"/>
  <c r="P23" i="29" s="1"/>
  <c r="P17" i="29"/>
  <c r="G21" i="30"/>
  <c r="G17" i="30"/>
  <c r="G19" i="30" s="1"/>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19" i="24" s="1"/>
  <c r="O21" i="24"/>
  <c r="J59" i="26"/>
  <c r="K17" i="26"/>
  <c r="K19" i="26" s="1"/>
  <c r="K21" i="26"/>
  <c r="R59" i="26"/>
  <c r="S17" i="26"/>
  <c r="S19" i="26" s="1"/>
  <c r="S21" i="26"/>
  <c r="S23" i="26" s="1"/>
  <c r="M63" i="26"/>
  <c r="I59" i="27"/>
  <c r="J17" i="27"/>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G23" i="22"/>
  <c r="K58" i="21"/>
  <c r="K61" i="21" s="1"/>
  <c r="K64" i="21" s="1"/>
  <c r="R19" i="24"/>
  <c r="I21" i="27"/>
  <c r="I23" i="27" s="1"/>
  <c r="I24" i="27" s="1"/>
  <c r="Q21" i="27"/>
  <c r="R58" i="21"/>
  <c r="R61" i="21" s="1"/>
  <c r="R64" i="21" s="1"/>
  <c r="O57" i="21"/>
  <c r="A43" i="21"/>
  <c r="J58" i="21"/>
  <c r="J61" i="21" s="1"/>
  <c r="E19" i="21"/>
  <c r="E20" i="21" s="1"/>
  <c r="G23" i="26"/>
  <c r="D58" i="29"/>
  <c r="D61" i="29" s="1"/>
  <c r="P23" i="26"/>
  <c r="G21" i="27"/>
  <c r="G23" i="27" s="1"/>
  <c r="G24" i="27" s="1"/>
  <c r="O21" i="27"/>
  <c r="O23" i="27" s="1"/>
  <c r="O24" i="27" s="1"/>
  <c r="D58" i="30"/>
  <c r="D61" i="30" s="1"/>
  <c r="L58" i="30"/>
  <c r="L61" i="30" s="1"/>
  <c r="L64" i="30" s="1"/>
  <c r="L65" i="30" s="1"/>
  <c r="R58" i="23"/>
  <c r="R61" i="23" s="1"/>
  <c r="H21" i="27"/>
  <c r="H23" i="27" s="1"/>
  <c r="H24" i="27" s="1"/>
  <c r="P21" i="27"/>
  <c r="J58" i="22"/>
  <c r="J61" i="22" s="1"/>
  <c r="J58" i="26"/>
  <c r="J61" i="26" s="1"/>
  <c r="J23" i="23"/>
  <c r="R19" i="23"/>
  <c r="J58" i="27"/>
  <c r="J61" i="27" s="1"/>
  <c r="J64" i="27" s="1"/>
  <c r="J65" i="27" s="1"/>
  <c r="R58" i="27"/>
  <c r="R61" i="27" s="1"/>
  <c r="R64" i="27" s="1"/>
  <c r="R58" i="28"/>
  <c r="R61" i="28" s="1"/>
  <c r="R64"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I65" i="23" s="1"/>
  <c r="Q58" i="23"/>
  <c r="Q61" i="23" s="1"/>
  <c r="L58" i="29"/>
  <c r="L61" i="29" s="1"/>
  <c r="T58" i="29"/>
  <c r="T61" i="29" s="1"/>
  <c r="T64" i="29" s="1"/>
  <c r="I23" i="30"/>
  <c r="Q23" i="30"/>
  <c r="U23" i="30"/>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Q23" i="22"/>
  <c r="J19" i="27"/>
  <c r="J20" i="27" s="1"/>
  <c r="R21" i="27"/>
  <c r="R23" i="27" s="1"/>
  <c r="E58" i="27"/>
  <c r="E61" i="27" s="1"/>
  <c r="M58" i="27"/>
  <c r="M61" i="27" s="1"/>
  <c r="U58" i="27"/>
  <c r="U61" i="27" s="1"/>
  <c r="I58" i="29"/>
  <c r="I61"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P58" i="26"/>
  <c r="P61" i="26" s="1"/>
  <c r="F59" i="26"/>
  <c r="F64" i="26" s="1"/>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0" i="21" s="1"/>
  <c r="H23" i="22"/>
  <c r="C58" i="22"/>
  <c r="C61" i="22" s="1"/>
  <c r="C64" i="22" s="1"/>
  <c r="C65" i="22" s="1"/>
  <c r="K58" i="22"/>
  <c r="K61" i="22" s="1"/>
  <c r="K64" i="22" s="1"/>
  <c r="K65" i="22" s="1"/>
  <c r="S58" i="22"/>
  <c r="S61" i="22" s="1"/>
  <c r="S64" i="22" s="1"/>
  <c r="F57" i="23"/>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L65" i="26" s="1"/>
  <c r="T58" i="26"/>
  <c r="T61" i="26" s="1"/>
  <c r="F57" i="26"/>
  <c r="C58" i="27"/>
  <c r="C61" i="27" s="1"/>
  <c r="K58" i="27"/>
  <c r="K61" i="27" s="1"/>
  <c r="K64" i="27" s="1"/>
  <c r="S58" i="27"/>
  <c r="S61" i="27" s="1"/>
  <c r="S64" i="27" s="1"/>
  <c r="P57" i="27"/>
  <c r="N59" i="27"/>
  <c r="H58" i="28"/>
  <c r="H61" i="28" s="1"/>
  <c r="P58" i="28"/>
  <c r="P61" i="28" s="1"/>
  <c r="N57" i="28"/>
  <c r="T23" i="29"/>
  <c r="G58" i="29"/>
  <c r="G61" i="29" s="1"/>
  <c r="O58" i="29"/>
  <c r="O61" i="29" s="1"/>
  <c r="P59" i="29"/>
  <c r="D64" i="30"/>
  <c r="D65" i="30" s="1"/>
  <c r="I57" i="30"/>
  <c r="M19" i="21"/>
  <c r="M20" i="21" s="1"/>
  <c r="G57" i="21"/>
  <c r="E58" i="22"/>
  <c r="E61" i="22" s="1"/>
  <c r="E64" i="22" s="1"/>
  <c r="E65" i="22" s="1"/>
  <c r="M58" i="22"/>
  <c r="M61" i="22" s="1"/>
  <c r="M64" i="22" s="1"/>
  <c r="M65" i="22" s="1"/>
  <c r="U58" i="22"/>
  <c r="U61" i="22" s="1"/>
  <c r="A45" i="22"/>
  <c r="O57" i="22"/>
  <c r="H58" i="23"/>
  <c r="H61" i="23" s="1"/>
  <c r="P58" i="23"/>
  <c r="P61" i="23" s="1"/>
  <c r="P64" i="23" s="1"/>
  <c r="I58" i="24"/>
  <c r="I61" i="24" s="1"/>
  <c r="Q58" i="24"/>
  <c r="Q61" i="24" s="1"/>
  <c r="Q64" i="24" s="1"/>
  <c r="E58" i="26"/>
  <c r="E61" i="26" s="1"/>
  <c r="M58" i="26"/>
  <c r="M61" i="26" s="1"/>
  <c r="U58" i="26"/>
  <c r="U61" i="26" s="1"/>
  <c r="N57" i="26"/>
  <c r="P59" i="27"/>
  <c r="I58" i="28"/>
  <c r="I61" i="28" s="1"/>
  <c r="I64" i="28" s="1"/>
  <c r="Q58" i="28"/>
  <c r="Q61" i="28" s="1"/>
  <c r="Q64"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G23" i="30"/>
  <c r="R19" i="30"/>
  <c r="F63" i="30"/>
  <c r="N63" i="30"/>
  <c r="K19" i="30"/>
  <c r="S19" i="30"/>
  <c r="S23" i="30"/>
  <c r="A31" i="30"/>
  <c r="A33" i="30"/>
  <c r="A39" i="30"/>
  <c r="A41" i="30"/>
  <c r="A47" i="30"/>
  <c r="A49" i="30"/>
  <c r="G57" i="30"/>
  <c r="O57" i="30"/>
  <c r="G59" i="30"/>
  <c r="O59" i="30"/>
  <c r="G63" i="30"/>
  <c r="O63" i="30"/>
  <c r="P63" i="30"/>
  <c r="I63" i="30"/>
  <c r="Q63" i="30"/>
  <c r="T19" i="30"/>
  <c r="E19" i="30"/>
  <c r="N19" i="30"/>
  <c r="V19" i="30"/>
  <c r="B63" i="30"/>
  <c r="J63" i="30"/>
  <c r="R63"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S19" i="29"/>
  <c r="K23" i="29"/>
  <c r="S23" i="29"/>
  <c r="A31" i="29"/>
  <c r="A33" i="29"/>
  <c r="A39" i="29"/>
  <c r="A41" i="29"/>
  <c r="A47" i="29"/>
  <c r="A49" i="29"/>
  <c r="G57" i="29"/>
  <c r="O57" i="29"/>
  <c r="G59" i="29"/>
  <c r="O59" i="29"/>
  <c r="G63" i="29"/>
  <c r="O63" i="29"/>
  <c r="U19" i="29"/>
  <c r="M23" i="29"/>
  <c r="U23" i="29"/>
  <c r="I57" i="29"/>
  <c r="Q57" i="29"/>
  <c r="I63" i="29"/>
  <c r="Q63" i="29"/>
  <c r="F19" i="29"/>
  <c r="V19" i="29"/>
  <c r="F23" i="29"/>
  <c r="B63" i="29"/>
  <c r="J63" i="29"/>
  <c r="R63" i="29"/>
  <c r="L19" i="29"/>
  <c r="O19" i="29"/>
  <c r="A32" i="29"/>
  <c r="A34" i="29"/>
  <c r="A40" i="29"/>
  <c r="A42" i="29"/>
  <c r="A48" i="29"/>
  <c r="A50" i="29"/>
  <c r="C63" i="29"/>
  <c r="K63" i="29"/>
  <c r="S63" i="29"/>
  <c r="H19"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U19" i="28"/>
  <c r="M23" i="28"/>
  <c r="M24" i="28" s="1"/>
  <c r="I57" i="28"/>
  <c r="Q57" i="28"/>
  <c r="I63" i="28"/>
  <c r="Q63" i="28"/>
  <c r="R19" i="28"/>
  <c r="V19" i="28"/>
  <c r="V23" i="28"/>
  <c r="V24" i="28" s="1"/>
  <c r="B63" i="28"/>
  <c r="J63" i="28"/>
  <c r="R63" i="28"/>
  <c r="A32" i="28"/>
  <c r="A34" i="28"/>
  <c r="A40" i="28"/>
  <c r="A42" i="28"/>
  <c r="A48" i="28"/>
  <c r="A50" i="28"/>
  <c r="C63" i="28"/>
  <c r="K63" i="28"/>
  <c r="S63" i="28"/>
  <c r="D63" i="28"/>
  <c r="L63" i="28"/>
  <c r="T63" i="28"/>
  <c r="I19" i="28"/>
  <c r="I20" i="28" s="1"/>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J23" i="26"/>
  <c r="K23" i="26"/>
  <c r="A31" i="26"/>
  <c r="A33" i="26"/>
  <c r="A37" i="26"/>
  <c r="A39" i="26"/>
  <c r="A41" i="26"/>
  <c r="A45" i="26"/>
  <c r="A47" i="26"/>
  <c r="A49" i="26"/>
  <c r="G57" i="26"/>
  <c r="O57" i="26"/>
  <c r="G59" i="26"/>
  <c r="O59" i="26"/>
  <c r="G63" i="26"/>
  <c r="O63" i="26"/>
  <c r="L19" i="26"/>
  <c r="T19" i="26"/>
  <c r="T23" i="26"/>
  <c r="H63" i="26"/>
  <c r="P6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P19" i="26"/>
  <c r="D63" i="26"/>
  <c r="L63" i="26"/>
  <c r="I19" i="26"/>
  <c r="J23" i="24"/>
  <c r="P23" i="24"/>
  <c r="S19"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T19" i="23"/>
  <c r="D23" i="23"/>
  <c r="L23" i="23"/>
  <c r="T23" i="23"/>
  <c r="M19" i="23"/>
  <c r="E23" i="23"/>
  <c r="M23" i="23"/>
  <c r="I57" i="23"/>
  <c r="Q57" i="23"/>
  <c r="F23" i="23"/>
  <c r="A32" i="23"/>
  <c r="A34" i="23"/>
  <c r="A40" i="23"/>
  <c r="A42" i="23"/>
  <c r="A48" i="23"/>
  <c r="A50" i="23"/>
  <c r="I19" i="23"/>
  <c r="Q19" i="23"/>
  <c r="U63" i="22"/>
  <c r="M63" i="22"/>
  <c r="E63" i="22"/>
  <c r="F63" i="22"/>
  <c r="T63" i="22"/>
  <c r="L63" i="22"/>
  <c r="D63" i="22"/>
  <c r="S63" i="22"/>
  <c r="K63" i="22"/>
  <c r="C63" i="22"/>
  <c r="N63" i="22"/>
  <c r="R63" i="22"/>
  <c r="J63" i="22"/>
  <c r="B63" i="22"/>
  <c r="Q63" i="22"/>
  <c r="I63" i="22"/>
  <c r="P63" i="22"/>
  <c r="H63" i="22"/>
  <c r="O63" i="22"/>
  <c r="G63" i="22"/>
  <c r="S19" i="22"/>
  <c r="T19" i="22"/>
  <c r="T23" i="22"/>
  <c r="K23" i="22"/>
  <c r="A31" i="22"/>
  <c r="A33" i="22"/>
  <c r="A41" i="22"/>
  <c r="A47" i="22"/>
  <c r="U23" i="22"/>
  <c r="I57" i="22"/>
  <c r="Q57" i="22"/>
  <c r="K19" i="22"/>
  <c r="A39" i="22"/>
  <c r="A49" i="22"/>
  <c r="N19" i="22"/>
  <c r="V19" i="22"/>
  <c r="V23" i="22"/>
  <c r="G19" i="22"/>
  <c r="A32" i="22"/>
  <c r="A34" i="22"/>
  <c r="A40" i="22"/>
  <c r="A42" i="22"/>
  <c r="A48" i="22"/>
  <c r="A50" i="22"/>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8" l="1"/>
  <c r="J65" i="28"/>
  <c r="I65" i="28"/>
  <c r="D65" i="28"/>
  <c r="K65" i="27"/>
  <c r="O65" i="21"/>
  <c r="K65" i="21"/>
  <c r="D65" i="21"/>
  <c r="L64" i="28"/>
  <c r="L65" i="28" s="1"/>
  <c r="C64" i="21"/>
  <c r="C65" i="21" s="1"/>
  <c r="H64" i="23"/>
  <c r="H65" i="23" s="1"/>
  <c r="C64" i="27"/>
  <c r="C65" i="27" s="1"/>
  <c r="K64" i="30"/>
  <c r="K65" i="30" s="1"/>
  <c r="C64" i="30"/>
  <c r="C65" i="30" s="1"/>
  <c r="L64" i="24"/>
  <c r="L65" i="24" s="1"/>
  <c r="C64" i="23"/>
  <c r="C65" i="23" s="1"/>
  <c r="N64" i="22"/>
  <c r="N65" i="22" s="1"/>
  <c r="I64" i="29"/>
  <c r="I65" i="29" s="1"/>
  <c r="E64" i="27"/>
  <c r="E65" i="27" s="1"/>
  <c r="J64" i="30"/>
  <c r="J65" i="30" s="1"/>
  <c r="G64" i="30"/>
  <c r="G65" i="30" s="1"/>
  <c r="M64" i="26"/>
  <c r="M66" i="26" s="1"/>
  <c r="N66" i="21"/>
  <c r="N65" i="21"/>
  <c r="F66" i="26"/>
  <c r="F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L66" i="30"/>
  <c r="J66" i="28"/>
  <c r="G64" i="26"/>
  <c r="G64" i="29"/>
  <c r="F64" i="22"/>
  <c r="O64" i="26"/>
  <c r="R66" i="22"/>
  <c r="T66" i="24"/>
  <c r="U66" i="23"/>
  <c r="P64" i="30"/>
  <c r="P66" i="30" s="1"/>
  <c r="P66" i="23"/>
  <c r="E66" i="22"/>
  <c r="T66" i="23"/>
  <c r="Q66" i="21"/>
  <c r="P66" i="21"/>
  <c r="K66" i="27"/>
  <c r="G64" i="23"/>
  <c r="Q66" i="24"/>
  <c r="R66" i="27"/>
  <c r="C66" i="27"/>
  <c r="J66" i="27"/>
  <c r="G64" i="27"/>
  <c r="G66" i="30"/>
  <c r="F64" i="27"/>
  <c r="T66" i="27"/>
  <c r="Q66" i="22"/>
  <c r="C66" i="22"/>
  <c r="T66" i="21"/>
  <c r="S66" i="23"/>
  <c r="H66" i="30"/>
  <c r="E66" i="30"/>
  <c r="S66" i="24"/>
  <c r="L66" i="21"/>
  <c r="S66" i="26"/>
  <c r="L66" i="28"/>
  <c r="L66" i="26"/>
  <c r="T66" i="30"/>
  <c r="C66" i="29"/>
  <c r="H66" i="22"/>
  <c r="R66" i="28"/>
  <c r="N64" i="26"/>
  <c r="O64" i="29"/>
  <c r="P64" i="29"/>
  <c r="P66" i="29" s="1"/>
  <c r="S64" i="1"/>
  <c r="R66" i="26"/>
  <c r="D66" i="27"/>
  <c r="N64" i="29"/>
  <c r="R66" i="30"/>
  <c r="L66" i="23"/>
  <c r="O66" i="22"/>
  <c r="R64" i="1"/>
  <c r="J66" i="23"/>
  <c r="Q64" i="1"/>
  <c r="U64" i="1"/>
  <c r="P64" i="1"/>
  <c r="J66" i="24"/>
  <c r="Q66" i="29"/>
  <c r="F64" i="29"/>
  <c r="O64" i="23"/>
  <c r="O64" i="30"/>
  <c r="N64" i="24"/>
  <c r="B66" i="30"/>
  <c r="B66" i="24"/>
  <c r="I66" i="30"/>
  <c r="R66" i="29"/>
  <c r="S66" i="29"/>
  <c r="T66" i="28"/>
  <c r="D66" i="28"/>
  <c r="Q66" i="28"/>
  <c r="I66" i="28"/>
  <c r="S66" i="28"/>
  <c r="K66" i="28"/>
  <c r="Q66" i="27"/>
  <c r="I66" i="27"/>
  <c r="P66" i="27"/>
  <c r="Q66" i="26"/>
  <c r="P66" i="26"/>
  <c r="C66" i="26"/>
  <c r="I66" i="26"/>
  <c r="H66" i="26"/>
  <c r="P66" i="24"/>
  <c r="D66" i="24"/>
  <c r="M66" i="24"/>
  <c r="I66" i="23"/>
  <c r="E66" i="23"/>
  <c r="I66" i="22"/>
  <c r="M66" i="22"/>
  <c r="S66" i="22"/>
  <c r="K66" i="22"/>
  <c r="T66" i="22"/>
  <c r="K66" i="21"/>
  <c r="D66" i="21"/>
  <c r="R66" i="21"/>
  <c r="N64" i="1"/>
  <c r="N65" i="1" s="1"/>
  <c r="M64" i="1"/>
  <c r="T64" i="1"/>
  <c r="L64" i="1"/>
  <c r="J64" i="1"/>
  <c r="K64" i="1"/>
  <c r="O64" i="1"/>
  <c r="C64" i="1"/>
  <c r="I64" i="1"/>
  <c r="H64" i="1"/>
  <c r="G64" i="1"/>
  <c r="F64" i="1"/>
  <c r="E64" i="1"/>
  <c r="D64" i="1"/>
  <c r="B64" i="1"/>
  <c r="D63" i="1"/>
  <c r="L63" i="1"/>
  <c r="F63" i="1"/>
  <c r="R63" i="1"/>
  <c r="R65" i="1" s="1"/>
  <c r="J63" i="1"/>
  <c r="Q63" i="1"/>
  <c r="I63" i="1"/>
  <c r="C63" i="1"/>
  <c r="K63" i="1"/>
  <c r="P63" i="1"/>
  <c r="P65" i="1" s="1"/>
  <c r="H63" i="1"/>
  <c r="T63" i="1"/>
  <c r="S63" i="1"/>
  <c r="S65" i="1" s="1"/>
  <c r="O63" i="1"/>
  <c r="G63" i="1"/>
  <c r="N63" i="1"/>
  <c r="E63" i="1"/>
  <c r="B63" i="1"/>
  <c r="U63" i="1"/>
  <c r="U65" i="1" s="1"/>
  <c r="M63" i="1"/>
  <c r="F65" i="1" l="1"/>
  <c r="G65" i="1"/>
  <c r="I65" i="1"/>
  <c r="T66" i="1"/>
  <c r="T65" i="1"/>
  <c r="D65" i="1"/>
  <c r="Q66" i="1"/>
  <c r="Q65" i="1"/>
  <c r="O65" i="1"/>
  <c r="M65" i="1"/>
  <c r="L65" i="1"/>
  <c r="K65" i="1"/>
  <c r="J65" i="1"/>
  <c r="H65" i="1"/>
  <c r="E65" i="1"/>
  <c r="C65" i="1"/>
  <c r="B65" i="1"/>
  <c r="M65" i="26"/>
  <c r="L66" i="24"/>
  <c r="C66" i="21"/>
  <c r="N66" i="23"/>
  <c r="D66" i="26"/>
  <c r="I66" i="29"/>
  <c r="H66" i="23"/>
  <c r="D66" i="29"/>
  <c r="K66" i="24"/>
  <c r="C66" i="30"/>
  <c r="K66" i="30"/>
  <c r="I66" i="24"/>
  <c r="E66" i="27"/>
  <c r="C66" i="23"/>
  <c r="N66" i="22"/>
  <c r="J66" i="30"/>
  <c r="O66" i="24"/>
  <c r="O65" i="24"/>
  <c r="O66" i="30"/>
  <c r="O65" i="30"/>
  <c r="O66" i="23"/>
  <c r="O65" i="23"/>
  <c r="O66" i="26"/>
  <c r="O65" i="26"/>
  <c r="O66" i="29"/>
  <c r="O65" i="29"/>
  <c r="O66" i="28"/>
  <c r="O65" i="28"/>
  <c r="O66" i="27"/>
  <c r="O65" i="27"/>
  <c r="N66" i="29"/>
  <c r="N65" i="29"/>
  <c r="N66" i="24"/>
  <c r="N65" i="24"/>
  <c r="N66" i="30"/>
  <c r="N65" i="30"/>
  <c r="N66" i="28"/>
  <c r="N65" i="28"/>
  <c r="N66" i="26"/>
  <c r="N65" i="26"/>
  <c r="N66" i="27"/>
  <c r="N65" i="27"/>
  <c r="M66" i="27"/>
  <c r="M65" i="27"/>
  <c r="M66" i="23"/>
  <c r="M65" i="23"/>
  <c r="M66" i="28"/>
  <c r="M66" i="29"/>
  <c r="M66" i="21"/>
  <c r="M66" i="30"/>
  <c r="M65" i="30"/>
  <c r="L66" i="29"/>
  <c r="L66" i="22"/>
  <c r="L66" i="27"/>
  <c r="L65" i="27"/>
  <c r="K66" i="29"/>
  <c r="K65" i="29"/>
  <c r="K66" i="23"/>
  <c r="K65" i="23"/>
  <c r="K66" i="26"/>
  <c r="K65" i="26"/>
  <c r="J66" i="22"/>
  <c r="J65" i="22"/>
  <c r="J66" i="29"/>
  <c r="J65" i="29"/>
  <c r="J66" i="26"/>
  <c r="J66" i="21"/>
  <c r="J65" i="21"/>
  <c r="I66" i="21"/>
  <c r="I65" i="21"/>
  <c r="H66" i="21"/>
  <c r="H66" i="29"/>
  <c r="H65" i="29"/>
  <c r="H66" i="27"/>
  <c r="H65" i="27"/>
  <c r="H66" i="24"/>
  <c r="H65" i="24"/>
  <c r="H66" i="28"/>
  <c r="H65" i="28"/>
  <c r="G66" i="27"/>
  <c r="G65" i="27"/>
  <c r="G66" i="24"/>
  <c r="G65" i="24"/>
  <c r="G66" i="22"/>
  <c r="G65" i="22"/>
  <c r="G66" i="28"/>
  <c r="G65" i="28"/>
  <c r="G66" i="23"/>
  <c r="G65" i="23"/>
  <c r="G66" i="21"/>
  <c r="G65" i="21"/>
  <c r="G66" i="29"/>
  <c r="G65" i="29"/>
  <c r="G66" i="26"/>
  <c r="G65" i="26"/>
  <c r="F66" i="21"/>
  <c r="F65" i="21"/>
  <c r="F66" i="23"/>
  <c r="F65" i="23"/>
  <c r="F66" i="22"/>
  <c r="F65" i="22"/>
  <c r="F66" i="28"/>
  <c r="F65" i="28"/>
  <c r="F66" i="27"/>
  <c r="F65" i="27"/>
  <c r="F66" i="24"/>
  <c r="F65" i="24"/>
  <c r="F66" i="29"/>
  <c r="F65" i="29"/>
  <c r="F66" i="30"/>
  <c r="F65" i="30"/>
  <c r="E66" i="28"/>
  <c r="E65" i="28"/>
  <c r="E66" i="29"/>
  <c r="E65" i="29"/>
  <c r="E66" i="26"/>
  <c r="E65" i="26"/>
  <c r="E66" i="24"/>
  <c r="E65" i="24"/>
  <c r="E66" i="21"/>
  <c r="E65" i="21"/>
  <c r="D66" i="23"/>
  <c r="D66" i="22"/>
  <c r="C66" i="24"/>
  <c r="C65" i="24"/>
  <c r="C66" i="28"/>
  <c r="C65" i="28"/>
  <c r="B66" i="27"/>
  <c r="B65" i="27"/>
  <c r="B66" i="28"/>
  <c r="B65" i="28"/>
  <c r="B66" i="29"/>
  <c r="B65" i="29"/>
  <c r="B66" i="26"/>
  <c r="B65" i="26"/>
  <c r="B66" i="23"/>
  <c r="B65" i="23"/>
  <c r="B66" i="22"/>
  <c r="B65" i="22"/>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<sst xmlns="http://schemas.openxmlformats.org/spreadsheetml/2006/main" count="2165" uniqueCount="172">
  <si>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</si>
  <si>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</si>
  <si>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</si>
  <si>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</si>
  <si>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</si>
  <si>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</si>
  <si>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</si>
  <si>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</si>
  <si>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</si>
  <si>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</si>
  <si>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</si>
  <si>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</si>
  <si>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</si>
  <si>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</si>
  <si>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</si>
  <si>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</si>
  <si>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</si>
  <si>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</si>
  <si>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</si>
  <si>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</si>
  <si>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</si>
  <si>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</si>
  <si>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</si>
  <si>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</si>
  <si>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</si>
  <si>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</si>
  <si>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</si>
  <si>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</si>
  <si>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</si>
  <si>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</si>
  <si>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</si>
  <si>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</si>
  <si>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</si>
  <si>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</si>
  <si>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</si>
  <si>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</si>
  <si>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</si>
  <si>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</si>
  <si>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</si>
  <si>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</si>
  <si>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</si>
  <si>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</si>
  <si>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</si>
  <si>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</si>
  <si>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</si>
  <si>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</si>
  <si>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</si>
  <si>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</si>
  <si>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</si>
  <si>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</si>
  <si>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</si>
  <si>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</si>
  <si>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</si>
  <si>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</si>
  <si>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</si>
  <si>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</si>
  <si>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</si>
  <si>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</si>
  <si>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</si>
  <si>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</si>
  <si>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</si>
  <si>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</si>
  <si>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</si>
  <si>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</si>
  <si>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</si>
  <si>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</si>
  <si>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</si>
  <si>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</si>
  <si>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</si>
  <si>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</si>
  <si>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</si>
  <si>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</si>
  <si>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</si>
  <si>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</si>
  <si>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</si>
  <si>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</si>
  <si>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</si>
  <si>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</si>
  <si>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</si>
  <si>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</si>
  <si>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</si>
  <si>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</si>
  <si>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</si>
  <si>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</si>
  <si>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</si>
  <si>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</si>
  <si>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</si>
  <si>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</si>
  <si>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</si>
  <si>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</si>
  <si>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</si>
  <si>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</si>
  <si>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</si>
  <si>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</si>
  <si>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</si>
  <si>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</si>
  <si>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</si>
  <si>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</si>
  <si>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</si>
  <si>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</si>
  <si>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</si>
  <si>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</si>
  <si>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</si>
  <si>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</si>
  <si>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</si>
  <si>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</si>
  <si>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</si>
  <si>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</si>
  <si>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</si>
  <si>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</si>
  <si>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</si>
  <si>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</si>
  <si>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</si>
  <si>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</si>
  <si>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</si>
  <si>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</si>
  <si>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</si>
  <si>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</si>
  <si>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</si>
  <si>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</si>
  <si>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</si>
  <si>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</si>
  <si>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</si>
  <si>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</si>
  <si>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</si>
  <si>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</si>
  <si>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</si>
  <si>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</si>
  <si>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</si>
  <si>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</si>
  <si>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</si>
  <si>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</si>
  <si>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</si>
  <si>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</si>
  <si>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</si>
  <si>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</si>
  <si>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</si>
  <si>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</si>
  <si>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</si>
  <si>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</si>
  <si>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</si>
  <si>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</si>
  <si>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</si>
  <si>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</si>
  <si>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</si>
  <si>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</si>
  <si>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</si>
  <si>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</si>
  <si>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</si>
  <si>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</si>
  <si>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</si>
  <si>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</si>
  <si>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</si>
  <si>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</si>
  <si>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</si>
  <si>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</si>
  <si>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</si>
  <si>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</si>
  <si>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</si>
  <si>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</si>
  <si>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PAN-024750</t>
  </si>
  <si>
    <t>GP3792SK</t>
  </si>
  <si>
    <t xml:space="preserve">Byproduct </t>
  </si>
  <si>
    <t>Bwlchmwr Farm, Brynteg, Llanybydder, SA40 9XA</t>
  </si>
  <si>
    <t>Ethan Banfield</t>
  </si>
  <si>
    <t xml:space="preserve">Moderate </t>
  </si>
  <si>
    <t>02 02 04</t>
  </si>
  <si>
    <t xml:space="preserve">Dunbia sludge cake </t>
  </si>
  <si>
    <t>DAF liquid</t>
  </si>
  <si>
    <t xml:space="preserve">Farm Slurry </t>
  </si>
  <si>
    <t>02 01 06</t>
  </si>
  <si>
    <t xml:space="preserve">Lairage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</si>
</sst>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43" sqref="C43:C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40.4</v>
      </c>
      <c r="G1" s="123" t="s">
        <v>43</v>
      </c>
      <c r="H1" s="124"/>
      <c r="I1" s="96">
        <v>6.67</v>
      </c>
      <c r="J1" s="127" t="s">
        <v>153</v>
      </c>
      <c r="K1" s="127"/>
      <c r="L1" s="96">
        <v>4454</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166</v>
      </c>
      <c r="G2" s="125" t="s">
        <v>110</v>
      </c>
      <c r="H2" s="126"/>
      <c r="I2" s="96">
        <v>2391</v>
      </c>
      <c r="J2" s="127" t="s">
        <v>158</v>
      </c>
      <c r="K2" s="127"/>
      <c r="L2" s="96">
        <v>1.89</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104</v>
      </c>
      <c r="G3" s="127" t="s">
        <v>159</v>
      </c>
      <c r="H3" s="127"/>
      <c r="I3" s="96">
        <v>14560</v>
      </c>
      <c r="J3" s="123" t="s">
        <v>154</v>
      </c>
      <c r="K3" s="124"/>
      <c r="L3" s="96">
        <f>(L1/(L2*10000))*100</f>
        <v>23.566137566137566</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167</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2</v>
      </c>
      <c r="D8" s="15">
        <v>4</v>
      </c>
      <c r="E8" s="15">
        <v>6</v>
      </c>
      <c r="F8" s="15">
        <v>7</v>
      </c>
      <c r="G8" s="15">
        <v>8</v>
      </c>
      <c r="H8" s="15">
        <v>9</v>
      </c>
      <c r="I8" s="15">
        <v>10</v>
      </c>
      <c r="J8" s="15">
        <v>12</v>
      </c>
      <c r="K8" s="15">
        <v>13</v>
      </c>
      <c r="L8" s="15">
        <v>273</v>
      </c>
      <c r="M8" s="15">
        <v>1976</v>
      </c>
      <c r="N8" s="15">
        <v>656</v>
      </c>
      <c r="O8" s="15">
        <v>2194</v>
      </c>
      <c r="P8" s="15">
        <v>8690</v>
      </c>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165</v>
      </c>
      <c r="D9" s="15" t="s">
        <v>165</v>
      </c>
      <c r="E9" s="15" t="s">
        <v>165</v>
      </c>
      <c r="F9" s="15" t="s">
        <v>165</v>
      </c>
      <c r="G9" s="15" t="s">
        <v>165</v>
      </c>
      <c r="H9" s="15" t="s">
        <v>165</v>
      </c>
      <c r="I9" s="15" t="s">
        <v>165</v>
      </c>
      <c r="J9" s="15" t="s">
        <v>165</v>
      </c>
      <c r="K9" s="15" t="s">
        <v>165</v>
      </c>
      <c r="L9" s="15" t="s">
        <v>165</v>
      </c>
      <c r="M9" s="15" t="s">
        <v>165</v>
      </c>
      <c r="N9" s="15" t="s">
        <v>165</v>
      </c>
      <c r="O9" s="15" t="s">
        <v>165</v>
      </c>
      <c r="P9" s="15" t="s">
        <v>165</v>
      </c>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5.0999999999999996</v>
      </c>
      <c r="D10" s="15">
        <v>5.7</v>
      </c>
      <c r="E10" s="15">
        <v>5.8</v>
      </c>
      <c r="F10" s="15">
        <v>5.8</v>
      </c>
      <c r="G10" s="15">
        <v>5.4</v>
      </c>
      <c r="H10" s="15">
        <v>5.4</v>
      </c>
      <c r="I10" s="15">
        <v>5.6</v>
      </c>
      <c r="J10" s="15">
        <v>5.4</v>
      </c>
      <c r="K10" s="15">
        <v>5.5</v>
      </c>
      <c r="L10" s="15">
        <v>5.4</v>
      </c>
      <c r="M10" s="15">
        <v>5.6</v>
      </c>
      <c r="N10" s="15">
        <v>5.8</v>
      </c>
      <c r="O10" s="15">
        <v>6.1</v>
      </c>
      <c r="P10" s="15">
        <v>5.8</v>
      </c>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3</v>
      </c>
      <c r="D11" s="15">
        <v>1</v>
      </c>
      <c r="E11" s="15">
        <v>0</v>
      </c>
      <c r="F11" s="15">
        <v>2</v>
      </c>
      <c r="G11" s="15">
        <v>0</v>
      </c>
      <c r="H11" s="15">
        <v>0</v>
      </c>
      <c r="I11" s="15">
        <v>1</v>
      </c>
      <c r="J11" s="15">
        <v>2</v>
      </c>
      <c r="K11" s="15">
        <v>3</v>
      </c>
      <c r="L11" s="15">
        <v>2</v>
      </c>
      <c r="M11" s="15">
        <v>4</v>
      </c>
      <c r="N11" s="15">
        <v>3</v>
      </c>
      <c r="O11" s="15">
        <v>2</v>
      </c>
      <c r="P11" s="15">
        <v>3</v>
      </c>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2</v>
      </c>
      <c r="E12" s="15">
        <v>0</v>
      </c>
      <c r="F12" s="15">
        <v>2</v>
      </c>
      <c r="G12" s="15">
        <v>2</v>
      </c>
      <c r="H12" s="15">
        <v>1</v>
      </c>
      <c r="I12" s="15">
        <v>1</v>
      </c>
      <c r="J12" s="15">
        <v>2</v>
      </c>
      <c r="K12" s="15">
        <v>1</v>
      </c>
      <c r="L12" s="15">
        <v>1</v>
      </c>
      <c r="M12" s="15">
        <v>2</v>
      </c>
      <c r="N12" s="15">
        <v>2</v>
      </c>
      <c r="O12" s="15">
        <v>1</v>
      </c>
      <c r="P12" s="15">
        <v>1</v>
      </c>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2</v>
      </c>
      <c r="E13" s="15">
        <v>2</v>
      </c>
      <c r="F13" s="15">
        <v>2</v>
      </c>
      <c r="G13" s="15">
        <v>2</v>
      </c>
      <c r="H13" s="15">
        <v>2</v>
      </c>
      <c r="I13" s="15">
        <v>2</v>
      </c>
      <c r="J13" s="15">
        <v>2</v>
      </c>
      <c r="K13" s="15">
        <v>3</v>
      </c>
      <c r="L13" s="15">
        <v>2</v>
      </c>
      <c r="M13" s="15">
        <v>2</v>
      </c>
      <c r="N13" s="15">
        <v>2</v>
      </c>
      <c r="O13" s="15">
        <v>2</v>
      </c>
      <c r="P13" s="15">
        <v>2</v>
      </c>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38</v>
      </c>
      <c r="D15" s="15">
        <v>38</v>
      </c>
      <c r="E15" s="15">
        <v>38</v>
      </c>
      <c r="F15" s="15">
        <v>38</v>
      </c>
      <c r="G15" s="15">
        <v>38</v>
      </c>
      <c r="H15" s="15">
        <v>38</v>
      </c>
      <c r="I15" s="15">
        <v>38</v>
      </c>
      <c r="J15" s="15">
        <v>38</v>
      </c>
      <c r="K15" s="15">
        <v>38</v>
      </c>
      <c r="L15" s="15">
        <v>38</v>
      </c>
      <c r="M15" s="15">
        <v>38</v>
      </c>
      <c r="N15" s="15">
        <v>38</v>
      </c>
      <c r="O15" s="15">
        <v>38</v>
      </c>
      <c r="P15" s="15">
        <v>38</v>
      </c>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15.086235</v>
      </c>
      <c r="D18" s="16">
        <f>$D32</f>
        <v>123.707127</v>
      </c>
      <c r="E18" s="16">
        <f>$D33</f>
        <v>156.89684399999999</v>
      </c>
      <c r="F18" s="16">
        <f>$D34</f>
        <v>30.172470000000001</v>
      </c>
      <c r="G18" s="16">
        <f>$D35</f>
        <v>156.89684399999999</v>
      </c>
      <c r="H18" s="16">
        <f>$D36</f>
        <v>156.89684399999999</v>
      </c>
      <c r="I18" s="16">
        <f>$D37</f>
        <v>156.89684399999999</v>
      </c>
      <c r="J18" s="16">
        <f>$D38</f>
        <v>30.172470000000001</v>
      </c>
      <c r="K18" s="16">
        <f>$D39</f>
        <v>15.086235</v>
      </c>
      <c r="L18" s="16">
        <f>$D40</f>
        <v>30.172470000000001</v>
      </c>
      <c r="M18" s="16">
        <f>$D41</f>
        <v>15.086235</v>
      </c>
      <c r="N18" s="16">
        <f>$D42</f>
        <v>15.086235</v>
      </c>
      <c r="O18" s="16">
        <f>$D43</f>
        <v>30.172470000000001</v>
      </c>
      <c r="P18" s="16">
        <f>$D44</f>
        <v>15.086235</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-49.513764999999992</v>
      </c>
      <c r="D19" s="16">
        <f t="shared" ref="D19:V19" si="1">D18-D17</f>
        <v>59.107127000000006</v>
      </c>
      <c r="E19" s="16">
        <f t="shared" si="1"/>
        <v>92.296843999999993</v>
      </c>
      <c r="F19" s="16">
        <f t="shared" si="1"/>
        <v>-34.42752999999999</v>
      </c>
      <c r="G19" s="16">
        <f t="shared" si="1"/>
        <v>92.296843999999993</v>
      </c>
      <c r="H19" s="16">
        <f t="shared" si="1"/>
        <v>92.296843999999993</v>
      </c>
      <c r="I19" s="16">
        <f t="shared" si="1"/>
        <v>92.296843999999993</v>
      </c>
      <c r="J19" s="16">
        <f t="shared" si="1"/>
        <v>-34.42752999999999</v>
      </c>
      <c r="K19" s="16">
        <f t="shared" si="1"/>
        <v>-49.513764999999992</v>
      </c>
      <c r="L19" s="16">
        <f t="shared" si="1"/>
        <v>-34.42752999999999</v>
      </c>
      <c r="M19" s="16">
        <f t="shared" si="1"/>
        <v>-49.513764999999992</v>
      </c>
      <c r="N19" s="16">
        <f t="shared" si="1"/>
        <v>-49.513764999999992</v>
      </c>
      <c r="O19" s="16">
        <f t="shared" si="1"/>
        <v>-34.42752999999999</v>
      </c>
      <c r="P19" s="16">
        <f t="shared" si="1"/>
        <v>-49.513764999999992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INCREASE</v>
      </c>
      <c r="E20" s="26" t="str">
        <f>IF($B33="","",IF(E$19&gt;=0,"INCREASE","DECREASE"))</f>
        <v>INCREASE</v>
      </c>
      <c r="F20" s="26" t="str">
        <f>IF($B34="","",IF(F$19&gt;=0,"INCREASE","DECREASE"))</f>
        <v>DECREASE</v>
      </c>
      <c r="G20" s="26" t="str">
        <f>IF($B35="","",IF(G$19&gt;=0,"INCREASE","DECREASE"))</f>
        <v>INCREASE</v>
      </c>
      <c r="H20" s="26" t="str">
        <f>IF($B36="","",IF(H$19&gt;=0,"INCREASE","DECREASE"))</f>
        <v>INCREASE</v>
      </c>
      <c r="I20" s="26" t="str">
        <f>IF($B37="","",IF(I$19&gt;=0,"INCREASE","DECREASE"))</f>
        <v>INCREASE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6.1168812500000005</v>
      </c>
      <c r="D22" s="16">
        <f>$E32</f>
        <v>50.158426250000005</v>
      </c>
      <c r="E22" s="16">
        <f>$E33</f>
        <v>63.615565000000004</v>
      </c>
      <c r="F22" s="16">
        <f>$E34</f>
        <v>12.233762500000001</v>
      </c>
      <c r="G22" s="16">
        <f>$E35</f>
        <v>63.615565000000004</v>
      </c>
      <c r="H22" s="16">
        <f>$E36</f>
        <v>63.615565000000004</v>
      </c>
      <c r="I22" s="16">
        <f>$E37</f>
        <v>63.615565000000004</v>
      </c>
      <c r="J22" s="16">
        <f>$E38</f>
        <v>12.233762500000001</v>
      </c>
      <c r="K22" s="16">
        <f>$E39</f>
        <v>6.1168812500000005</v>
      </c>
      <c r="L22" s="16">
        <f>$E40</f>
        <v>12.233762500000001</v>
      </c>
      <c r="M22" s="16">
        <f>$E41</f>
        <v>6.1168812500000005</v>
      </c>
      <c r="N22" s="16">
        <f>$E42</f>
        <v>6.1168812500000005</v>
      </c>
      <c r="O22" s="16">
        <f>$E43</f>
        <v>12.233762500000001</v>
      </c>
      <c r="P22" s="16">
        <f>$E44</f>
        <v>6.1168812500000005</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-221.88311874999999</v>
      </c>
      <c r="D23" s="16">
        <f t="shared" ref="D23:V23" si="3">D22-D21</f>
        <v>-177.84157375000001</v>
      </c>
      <c r="E23" s="16">
        <f t="shared" si="3"/>
        <v>-164.384435</v>
      </c>
      <c r="F23" s="16">
        <f t="shared" si="3"/>
        <v>-215.76623749999999</v>
      </c>
      <c r="G23" s="16">
        <f t="shared" si="3"/>
        <v>-164.384435</v>
      </c>
      <c r="H23" s="16">
        <f t="shared" si="3"/>
        <v>-164.384435</v>
      </c>
      <c r="I23" s="16">
        <f t="shared" si="3"/>
        <v>-164.384435</v>
      </c>
      <c r="J23" s="16">
        <f t="shared" si="3"/>
        <v>-215.76623749999999</v>
      </c>
      <c r="K23" s="16">
        <f t="shared" si="3"/>
        <v>-221.88311874999999</v>
      </c>
      <c r="L23" s="16">
        <f t="shared" si="3"/>
        <v>-215.76623749999999</v>
      </c>
      <c r="M23" s="16">
        <f t="shared" si="3"/>
        <v>-221.88311874999999</v>
      </c>
      <c r="N23" s="16">
        <f t="shared" si="3"/>
        <v>-221.88311874999999</v>
      </c>
      <c r="O23" s="16">
        <f t="shared" si="3"/>
        <v>-215.76623749999999</v>
      </c>
      <c r="P23" s="16">
        <f t="shared" si="3"/>
        <v>-221.88311874999999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25</v>
      </c>
      <c r="C28" s="15">
        <v>1.89</v>
      </c>
      <c r="D28" s="15">
        <v>5268</v>
      </c>
      <c r="E28" s="15">
        <v>4061</v>
      </c>
      <c r="F28" s="15">
        <v>594</v>
      </c>
      <c r="G28" s="15">
        <v>5.7</v>
      </c>
      <c r="H28" s="15">
        <v>72.099999999999994</v>
      </c>
      <c r="I28" s="15">
        <v>1</v>
      </c>
      <c r="J28" s="15">
        <v>0.1</v>
      </c>
      <c r="K28" s="23">
        <v>0.1</v>
      </c>
      <c r="L28" s="15">
        <v>2.08</v>
      </c>
      <c r="M28" s="15">
        <v>2.4300000000000002</v>
      </c>
      <c r="N28" s="15"/>
      <c r="O28" s="15"/>
      <c r="P28" s="15">
        <v>11819</v>
      </c>
      <c r="Q28" s="15">
        <v>1596</v>
      </c>
      <c r="R28" s="15">
        <v>0.34</v>
      </c>
      <c r="S28" s="15">
        <v>0.59</v>
      </c>
      <c r="T28" s="15">
        <v>0.79</v>
      </c>
      <c r="U28" s="15">
        <v>10</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5</v>
      </c>
      <c r="C31" s="77">
        <f>IF(C$27="%w/w SAR",((C$28*10)*$B31),IF(C$27="%w/w DM",(((C$28*10)*($B$28/100))*$B31),IF(C$27="kg/t SAR",(C$28*$B31),IF(C$27="kg/t DM",((C$28*($B$28/100))*$B31),IF(C$27="mg/kg SAR",((C$28*0.001)*$B31),IF(C$27="mg/kg DM",(((C$28*0.001)*($B$28/100))*$B31),0))))))</f>
        <v>23.625</v>
      </c>
      <c r="D31" s="77">
        <f>(IF(D$27="%w/w SAR",((D$28*10)*$B31),IF(D$27="%w/w DM",(((D$28*10)*($B$28/100))*$B31),IF(D$27="kg/t SAR",(D$28*$B31),IF(D$27="kg/t DM",((D$28*($B$28/100))*$B31),IF(D$27="mg/kg SAR",((D$28*0.001)*$B31),IF(D$27="mg/kg DM",(((D$28*0.001)*($B$28/100))*$B31),"0")))))))*2.291</f>
        <v>15.086235</v>
      </c>
      <c r="E31" s="77">
        <f>(IF(E$27="%w/w SAR",((E$28*10)*$B31),IF(E$27="%w/w DM",(((E$28*10)*($B$28/100))*$B31),IF(E$27="kg/t SAR",(E$28*$B31),IF(E$27="kg/t DM",((E$28*($B$28/100))*$B31),IF(E$27="mg/kg SAR",((E$28*0.001)*$B31),IF(E$27="mg/kg DM",(((E$28*0.001)*($B$28/100))*$B31),"0")))))))*1.205</f>
        <v>6.1168812500000005</v>
      </c>
      <c r="F31" s="77">
        <f>(IF(F$27="%w/w SAR",((F$28*10)*$B31),IF(F$27="%w/w DM",(((F$28*10)*($B$28/100))*$B31),IF(F$27="kg/t SAR",(F$28*$B31),IF(F$27="kg/t DM",((F$28*($B$28/100))*$B31),IF(F$27="mg/kg SAR",((F$28*0.001)*$B31),IF(F$27="mg/kg DM",(((F$28*0.001)*($B$28/100))*$B31),"0")))))))*1.658</f>
        <v>1.2310649999999999</v>
      </c>
      <c r="G31" s="77">
        <f t="shared" ref="G31:P31" si="5">IF(G$27="%w/w SAR",((G$28*10)*$B31),IF(G$27="%w/w DM",(((G$28*10)*($B$28/100))*$B31),IF(G$27="kg/t SAR",(G$28*$B31),IF(G$27="kg/t DM",((G$28*($B$28/100))*$B31),IF(G$27="mg/kg SAR",((G$28*0.001)*$B31),IF(G$27="mg/kg DM",(((G$28*0.001)*($B$28/100))*$B31),0))))))</f>
        <v>7.1250000000000003E-3</v>
      </c>
      <c r="H31" s="77">
        <f t="shared" si="5"/>
        <v>9.0124999999999997E-2</v>
      </c>
      <c r="I31" s="77">
        <f t="shared" si="5"/>
        <v>1.25E-3</v>
      </c>
      <c r="J31" s="77">
        <f t="shared" si="5"/>
        <v>1.25E-4</v>
      </c>
      <c r="K31" s="77">
        <f t="shared" si="5"/>
        <v>1.25E-4</v>
      </c>
      <c r="L31" s="77">
        <f t="shared" si="5"/>
        <v>2.6000000000000003E-3</v>
      </c>
      <c r="M31" s="77">
        <f t="shared" si="5"/>
        <v>3.0375000000000003E-3</v>
      </c>
      <c r="N31" s="77">
        <f t="shared" si="5"/>
        <v>0</v>
      </c>
      <c r="O31" s="77">
        <f t="shared" si="5"/>
        <v>0</v>
      </c>
      <c r="P31" s="77">
        <f t="shared" si="5"/>
        <v>14.773750000000001</v>
      </c>
      <c r="Q31" s="77">
        <f>(IF(Q$27="%w/w SAR",((Q$28*10)*$B31),IF(Q$27="%w/w DM",(((Q$28*10)*($B$28/100))*$B31),IF(Q$27="kg/t SAR",(Q$28*$B31),IF(Q$27="kg/t DM",((Q$28*($B$28/100))*$B31),IF(Q$27="mg/kg SAR",((Q$28*0.001)*$B31),IF(Q$27="mg/kg DM",(((Q$28*0.001)*($B$28/100))*$B31),0)))))))*2.5</f>
        <v>4.9875000000000007</v>
      </c>
      <c r="R31" s="77">
        <f>IF(R$27="%w/w SAR",((R$28*10)*$B31),IF(R$27="%w/w DM",(((R$28*10)*($B$28/100))*$B31),IF(R$27="kg/t SAR",(R$28*$B31),IF(R$27="kg/t DM",((R$28*($B$28/100))*$B31),IF(R$27="mg/kg SAR",((R$28*0.001)*$B31),IF(R$27="mg/kg DM",(((R$28*0.001)*($B$28/100))*$B31),0))))))</f>
        <v>4.2500000000000003E-4</v>
      </c>
      <c r="S31" s="77">
        <f>IF(S$27="%w/w SAR",((S$28*10)*$B31),IF(S$27="%w/w DM",(((S$28*10)*($B$28/100))*$B31),IF(S$27="kg/t SAR",(S$28*$B31),IF(S$27="kg/t DM",((S$28*($B$28/100))*$B31),IF(S$27="mg/kg SAR",((S$28*0.001)*$B31),IF(S$27="mg/kg DM",(((S$28*0.001)*($B$28/100))*$B31),0))))))</f>
        <v>7.3750000000000009E-4</v>
      </c>
      <c r="T31" s="77">
        <f>IF(T$27="%w/w SAR",((T$28*10)*$B31),IF(T$27="%w/w DM",(((T$28*10)*($B$28/100))*$B31),IF(T$27="kg/t SAR",(T$28*$B31),IF(T$27="kg/t DM",((T$28*($B$28/100))*$B31),IF(T$27="mg/kg SAR",((T$28*0.001)*$B31),IF(T$27="mg/kg DM",(((T$28*0.001)*($B$28/100))*$B31),0))))))</f>
        <v>9.875000000000001E-4</v>
      </c>
      <c r="U31" s="77">
        <f>IF(U$27="%w/w SAR",((U$28*10)*$B31),IF(U$27="%w/w DM",(((U$28*10)*($B$28/100))*$B31),IF(U$27="kg/t SAR",(U$28*$B31),IF(U$27="kg/t DM",((U$28*($B$28/100))*$B31),IF(U$27="mg/kg SAR",((U$28*0.001)*$B31),IF(U$27="mg/kg DM",(((U$28*0.001)*($B$28/100))*$B31),0))))))</f>
        <v>1.2500000000000001E-2</v>
      </c>
      <c r="AB31" s="59"/>
      <c r="AC31" s="59"/>
      <c r="AD31" s="59"/>
      <c r="AE31" s="59"/>
      <c r="AF31" s="59"/>
      <c r="AG31" s="59"/>
      <c r="AH31" s="59"/>
      <c r="AI31" s="59"/>
    </row>
    <row r="32" spans="1:40" s="72" customFormat="1" ht="13" x14ac:dyDescent="0.35">
      <c r="A32" s="13">
        <f>D8</f>
        <v>4</v>
      </c>
      <c r="B32" s="15">
        <v>41</v>
      </c>
      <c r="C32" s="77">
        <f t="shared" ref="C32:C50" si="6">IF(C$27="%w/w SAR",((C$28*10)*$B32),IF(C$27="%w/w DM",(((C$28*10)*($B$28/100))*$B32),IF(C$27="kg/t SAR",(C$28*$B32),IF(C$27="kg/t DM",((C$28*($B$28/100))*$B32),IF(C$27="mg/kg SAR",((C$28*0.001)*$B32),IF(C$27="mg/kg DM",(((C$28*0.001)*($B$28/100))*$B32),0))))))</f>
        <v>193.72499999999999</v>
      </c>
      <c r="D32" s="77">
        <f t="shared" ref="D32:D50" si="7">(IF(D$27="%w/w SAR",((D$28*10)*$B32),IF(D$27="%w/w DM",(((D$28*10)*($B$28/100))*$B32),IF(D$27="kg/t SAR",(D$28*$B32),IF(D$27="kg/t DM",((D$28*($B$28/100))*$B32),IF(D$27="mg/kg SAR",((D$28*0.001)*$B32),IF(D$27="mg/kg DM",(((D$28*0.001)*($B$28/100))*$B32),"0")))))))*2.291</f>
        <v>123.707127</v>
      </c>
      <c r="E32" s="77">
        <f t="shared" ref="E32:E50" si="8">(IF(E$27="%w/w SAR",((E$28*10)*$B32),IF(E$27="%w/w DM",(((E$28*10)*($B$28/100))*$B32),IF(E$27="kg/t SAR",(E$28*$B32),IF(E$27="kg/t DM",((E$28*($B$28/100))*$B32),IF(E$27="mg/kg SAR",((E$28*0.001)*$B32),IF(E$27="mg/kg DM",(((E$28*0.001)*($B$28/100))*$B32),"0")))))))*1.205</f>
        <v>50.158426250000005</v>
      </c>
      <c r="F32" s="77">
        <f t="shared" ref="F32:F50" si="9">(IF(F$27="%w/w SAR",((F$28*10)*$B32),IF(F$27="%w/w DM",(((F$28*10)*($B$28/100))*$B32),IF(F$27="kg/t SAR",(F$28*$B32),IF(F$27="kg/t DM",((F$28*($B$28/100))*$B32),IF(F$27="mg/kg SAR",((F$28*0.001)*$B32),IF(F$27="mg/kg DM",(((F$28*0.001)*($B$28/100))*$B32),"0")))))))*1.658</f>
        <v>10.094733</v>
      </c>
      <c r="G32" s="77">
        <f t="shared" ref="G32:P50" si="10">IF(G$27="%w/w SAR",((G$28*10)*$B32),IF(G$27="%w/w DM",(((G$28*10)*($B$28/100))*$B32),IF(G$27="kg/t SAR",(G$28*$B32),IF(G$27="kg/t DM",((G$28*($B$28/100))*$B32),IF(G$27="mg/kg SAR",((G$28*0.001)*$B32),IF(G$27="mg/kg DM",(((G$28*0.001)*($B$28/100))*$B32),0))))))</f>
        <v>5.8425000000000005E-2</v>
      </c>
      <c r="H32" s="77">
        <f t="shared" si="10"/>
        <v>0.73902499999999993</v>
      </c>
      <c r="I32" s="77">
        <f t="shared" si="10"/>
        <v>1.025E-2</v>
      </c>
      <c r="J32" s="77">
        <f t="shared" si="10"/>
        <v>1.0250000000000001E-3</v>
      </c>
      <c r="K32" s="77">
        <f t="shared" si="10"/>
        <v>1.0250000000000001E-3</v>
      </c>
      <c r="L32" s="77">
        <f t="shared" si="10"/>
        <v>2.1320000000000002E-2</v>
      </c>
      <c r="M32" s="77">
        <f t="shared" si="10"/>
        <v>2.4907500000000003E-2</v>
      </c>
      <c r="N32" s="77">
        <f t="shared" si="10"/>
        <v>0</v>
      </c>
      <c r="O32" s="77">
        <f t="shared" si="10"/>
        <v>0</v>
      </c>
      <c r="P32" s="77">
        <f t="shared" si="10"/>
        <v>121.14475</v>
      </c>
      <c r="Q32" s="77">
        <f t="shared" ref="Q32:Q50" si="11">(IF(Q$27="%w/w SAR",((Q$28*10)*$B32),IF(Q$27="%w/w DM",(((Q$28*10)*($B$28/100))*$B32),IF(Q$27="kg/t SAR",(Q$28*$B32),IF(Q$27="kg/t DM",((Q$28*($B$28/100))*$B32),IF(Q$27="mg/kg SAR",((Q$28*0.001)*$B32),IF(Q$27="mg/kg DM",(((Q$28*0.001)*($B$28/100))*$B32),0)))))))*2.5</f>
        <v>40.897500000000008</v>
      </c>
      <c r="R32" s="77">
        <f t="shared" ref="R32:U50" si="12">IF(R$27="%w/w SAR",((R$28*10)*$B32),IF(R$27="%w/w DM",(((R$28*10)*($B$28/100))*$B32),IF(R$27="kg/t SAR",(R$28*$B32),IF(R$27="kg/t DM",((R$28*($B$28/100))*$B32),IF(R$27="mg/kg SAR",((R$28*0.001)*$B32),IF(R$27="mg/kg DM",(((R$28*0.001)*($B$28/100))*$B32),0))))))</f>
        <v>3.4850000000000003E-3</v>
      </c>
      <c r="S32" s="77">
        <f t="shared" si="12"/>
        <v>6.0474999999999999E-3</v>
      </c>
      <c r="T32" s="77">
        <f t="shared" si="12"/>
        <v>8.0975000000000005E-3</v>
      </c>
      <c r="U32" s="77">
        <f t="shared" si="12"/>
        <v>0.10250000000000001</v>
      </c>
      <c r="AB32" s="59"/>
      <c r="AC32" s="59"/>
      <c r="AD32" s="59"/>
      <c r="AE32" s="59"/>
      <c r="AF32" s="59"/>
      <c r="AG32" s="59"/>
      <c r="AH32" s="59"/>
      <c r="AI32" s="59"/>
    </row>
    <row r="33" spans="1:35" s="72" customFormat="1" ht="13" x14ac:dyDescent="0.35">
      <c r="A33" s="13">
        <f>E8</f>
        <v>6</v>
      </c>
      <c r="B33" s="15">
        <v>52</v>
      </c>
      <c r="C33" s="77">
        <f t="shared" si="6"/>
        <v>245.7</v>
      </c>
      <c r="D33" s="77">
        <f t="shared" si="7"/>
        <v>156.89684399999999</v>
      </c>
      <c r="E33" s="77">
        <f t="shared" si="8"/>
        <v>63.615565000000004</v>
      </c>
      <c r="F33" s="77">
        <f t="shared" si="9"/>
        <v>12.803075999999999</v>
      </c>
      <c r="G33" s="77">
        <f t="shared" si="10"/>
        <v>7.4099999999999999E-2</v>
      </c>
      <c r="H33" s="77">
        <f t="shared" si="10"/>
        <v>0.93730000000000002</v>
      </c>
      <c r="I33" s="77">
        <f t="shared" si="10"/>
        <v>1.3000000000000001E-2</v>
      </c>
      <c r="J33" s="77">
        <f t="shared" si="10"/>
        <v>1.3000000000000002E-3</v>
      </c>
      <c r="K33" s="77">
        <f t="shared" si="10"/>
        <v>1.3000000000000002E-3</v>
      </c>
      <c r="L33" s="77">
        <f t="shared" si="10"/>
        <v>2.7040000000000002E-2</v>
      </c>
      <c r="M33" s="77">
        <f t="shared" si="10"/>
        <v>3.1590000000000007E-2</v>
      </c>
      <c r="N33" s="77">
        <f t="shared" si="10"/>
        <v>0</v>
      </c>
      <c r="O33" s="77">
        <f t="shared" si="10"/>
        <v>0</v>
      </c>
      <c r="P33" s="77">
        <f t="shared" si="10"/>
        <v>153.64700000000002</v>
      </c>
      <c r="Q33" s="77">
        <f t="shared" si="11"/>
        <v>51.870000000000005</v>
      </c>
      <c r="R33" s="77">
        <f t="shared" si="12"/>
        <v>4.4200000000000003E-3</v>
      </c>
      <c r="S33" s="77">
        <f t="shared" si="12"/>
        <v>7.6700000000000006E-3</v>
      </c>
      <c r="T33" s="77">
        <f t="shared" si="12"/>
        <v>1.027E-2</v>
      </c>
      <c r="U33" s="77">
        <f t="shared" si="12"/>
        <v>0.13</v>
      </c>
      <c r="AB33" s="59"/>
      <c r="AC33" s="59"/>
      <c r="AD33" s="59"/>
      <c r="AE33" s="59"/>
      <c r="AF33" s="59"/>
      <c r="AG33" s="59"/>
      <c r="AH33" s="59"/>
      <c r="AI33" s="59"/>
    </row>
    <row r="34" spans="1:35" s="72" customFormat="1" ht="13" x14ac:dyDescent="0.35">
      <c r="A34" s="13">
        <f>F8</f>
        <v>7</v>
      </c>
      <c r="B34" s="15">
        <v>10</v>
      </c>
      <c r="C34" s="77">
        <f t="shared" si="6"/>
        <v>47.25</v>
      </c>
      <c r="D34" s="77">
        <f t="shared" si="7"/>
        <v>30.172470000000001</v>
      </c>
      <c r="E34" s="77">
        <f t="shared" si="8"/>
        <v>12.233762500000001</v>
      </c>
      <c r="F34" s="77">
        <f t="shared" si="9"/>
        <v>2.4621299999999997</v>
      </c>
      <c r="G34" s="77">
        <f t="shared" si="10"/>
        <v>1.4250000000000001E-2</v>
      </c>
      <c r="H34" s="77">
        <f t="shared" si="10"/>
        <v>0.18024999999999999</v>
      </c>
      <c r="I34" s="77">
        <f t="shared" si="10"/>
        <v>2.5000000000000001E-3</v>
      </c>
      <c r="J34" s="77">
        <f t="shared" si="10"/>
        <v>2.5000000000000001E-4</v>
      </c>
      <c r="K34" s="77">
        <f t="shared" si="10"/>
        <v>2.5000000000000001E-4</v>
      </c>
      <c r="L34" s="77">
        <f t="shared" si="10"/>
        <v>5.2000000000000006E-3</v>
      </c>
      <c r="M34" s="77">
        <f t="shared" si="10"/>
        <v>6.0750000000000005E-3</v>
      </c>
      <c r="N34" s="77">
        <f t="shared" si="10"/>
        <v>0</v>
      </c>
      <c r="O34" s="77">
        <f t="shared" si="10"/>
        <v>0</v>
      </c>
      <c r="P34" s="77">
        <f t="shared" si="10"/>
        <v>29.547500000000003</v>
      </c>
      <c r="Q34" s="77">
        <f t="shared" si="11"/>
        <v>9.9750000000000014</v>
      </c>
      <c r="R34" s="77">
        <f t="shared" si="12"/>
        <v>8.5000000000000006E-4</v>
      </c>
      <c r="S34" s="77">
        <f t="shared" si="12"/>
        <v>1.4750000000000002E-3</v>
      </c>
      <c r="T34" s="77">
        <f t="shared" si="12"/>
        <v>1.9750000000000002E-3</v>
      </c>
      <c r="U34" s="77">
        <f t="shared" si="12"/>
        <v>2.5000000000000001E-2</v>
      </c>
      <c r="AB34" s="59"/>
      <c r="AC34" s="59"/>
      <c r="AD34" s="59"/>
      <c r="AE34" s="59"/>
      <c r="AF34" s="59"/>
      <c r="AG34" s="59"/>
      <c r="AH34" s="59"/>
      <c r="AI34" s="59"/>
    </row>
    <row r="35" spans="1:35" s="72" customFormat="1" ht="13" x14ac:dyDescent="0.35">
      <c r="A35" s="13">
        <f>G8</f>
        <v>8</v>
      </c>
      <c r="B35" s="15">
        <v>52</v>
      </c>
      <c r="C35" s="77">
        <f t="shared" si="6"/>
        <v>245.7</v>
      </c>
      <c r="D35" s="77">
        <f t="shared" si="7"/>
        <v>156.89684399999999</v>
      </c>
      <c r="E35" s="77">
        <f t="shared" si="8"/>
        <v>63.615565000000004</v>
      </c>
      <c r="F35" s="77">
        <f t="shared" si="9"/>
        <v>12.803075999999999</v>
      </c>
      <c r="G35" s="77">
        <f t="shared" si="10"/>
        <v>7.4099999999999999E-2</v>
      </c>
      <c r="H35" s="77">
        <f t="shared" si="10"/>
        <v>0.93730000000000002</v>
      </c>
      <c r="I35" s="77">
        <f t="shared" si="10"/>
        <v>1.3000000000000001E-2</v>
      </c>
      <c r="J35" s="77">
        <f t="shared" si="10"/>
        <v>1.3000000000000002E-3</v>
      </c>
      <c r="K35" s="77">
        <f t="shared" si="10"/>
        <v>1.3000000000000002E-3</v>
      </c>
      <c r="L35" s="77">
        <f t="shared" si="10"/>
        <v>2.7040000000000002E-2</v>
      </c>
      <c r="M35" s="77">
        <f t="shared" si="10"/>
        <v>3.1590000000000007E-2</v>
      </c>
      <c r="N35" s="77">
        <f t="shared" si="10"/>
        <v>0</v>
      </c>
      <c r="O35" s="77">
        <f t="shared" si="10"/>
        <v>0</v>
      </c>
      <c r="P35" s="77">
        <f t="shared" si="10"/>
        <v>153.64700000000002</v>
      </c>
      <c r="Q35" s="77">
        <f t="shared" si="11"/>
        <v>51.870000000000005</v>
      </c>
      <c r="R35" s="77">
        <f t="shared" si="12"/>
        <v>4.4200000000000003E-3</v>
      </c>
      <c r="S35" s="77">
        <f t="shared" si="12"/>
        <v>7.6700000000000006E-3</v>
      </c>
      <c r="T35" s="77">
        <f t="shared" si="12"/>
        <v>1.027E-2</v>
      </c>
      <c r="U35" s="77">
        <f t="shared" si="12"/>
        <v>0.13</v>
      </c>
      <c r="AB35" s="59"/>
      <c r="AC35" s="59"/>
      <c r="AD35" s="59"/>
      <c r="AE35" s="59"/>
      <c r="AF35" s="59"/>
      <c r="AG35" s="59"/>
      <c r="AH35" s="59"/>
      <c r="AI35" s="59"/>
    </row>
    <row r="36" spans="1:35" s="72" customFormat="1" ht="13" x14ac:dyDescent="0.35">
      <c r="A36" s="13">
        <f>H8</f>
        <v>9</v>
      </c>
      <c r="B36" s="15">
        <v>52</v>
      </c>
      <c r="C36" s="77">
        <f t="shared" si="6"/>
        <v>245.7</v>
      </c>
      <c r="D36" s="77">
        <f t="shared" si="7"/>
        <v>156.89684399999999</v>
      </c>
      <c r="E36" s="77">
        <f t="shared" si="8"/>
        <v>63.615565000000004</v>
      </c>
      <c r="F36" s="77">
        <f t="shared" si="9"/>
        <v>12.803075999999999</v>
      </c>
      <c r="G36" s="77">
        <f t="shared" si="10"/>
        <v>7.4099999999999999E-2</v>
      </c>
      <c r="H36" s="77">
        <f t="shared" si="10"/>
        <v>0.93730000000000002</v>
      </c>
      <c r="I36" s="77">
        <f t="shared" si="10"/>
        <v>1.3000000000000001E-2</v>
      </c>
      <c r="J36" s="77">
        <f t="shared" si="10"/>
        <v>1.3000000000000002E-3</v>
      </c>
      <c r="K36" s="77">
        <f t="shared" si="10"/>
        <v>1.3000000000000002E-3</v>
      </c>
      <c r="L36" s="77">
        <f t="shared" si="10"/>
        <v>2.7040000000000002E-2</v>
      </c>
      <c r="M36" s="77">
        <f t="shared" si="10"/>
        <v>3.1590000000000007E-2</v>
      </c>
      <c r="N36" s="77">
        <f t="shared" si="10"/>
        <v>0</v>
      </c>
      <c r="O36" s="77">
        <f t="shared" si="10"/>
        <v>0</v>
      </c>
      <c r="P36" s="77">
        <f t="shared" si="10"/>
        <v>153.64700000000002</v>
      </c>
      <c r="Q36" s="77">
        <f t="shared" si="11"/>
        <v>51.870000000000005</v>
      </c>
      <c r="R36" s="77">
        <f t="shared" si="12"/>
        <v>4.4200000000000003E-3</v>
      </c>
      <c r="S36" s="77">
        <f t="shared" si="12"/>
        <v>7.6700000000000006E-3</v>
      </c>
      <c r="T36" s="77">
        <f t="shared" si="12"/>
        <v>1.027E-2</v>
      </c>
      <c r="U36" s="77">
        <f t="shared" si="12"/>
        <v>0.13</v>
      </c>
      <c r="AB36" s="59"/>
      <c r="AC36" s="59"/>
      <c r="AD36" s="59"/>
      <c r="AE36" s="59"/>
      <c r="AF36" s="59"/>
      <c r="AG36" s="59"/>
      <c r="AH36" s="59"/>
      <c r="AI36" s="59"/>
    </row>
    <row r="37" spans="1:35" s="72" customFormat="1" ht="13" x14ac:dyDescent="0.35">
      <c r="A37" s="13">
        <f>I8</f>
        <v>10</v>
      </c>
      <c r="B37" s="15">
        <v>52</v>
      </c>
      <c r="C37" s="77">
        <f t="shared" si="6"/>
        <v>245.7</v>
      </c>
      <c r="D37" s="77">
        <f t="shared" si="7"/>
        <v>156.89684399999999</v>
      </c>
      <c r="E37" s="77">
        <f t="shared" si="8"/>
        <v>63.615565000000004</v>
      </c>
      <c r="F37" s="77">
        <f t="shared" si="9"/>
        <v>12.803075999999999</v>
      </c>
      <c r="G37" s="77">
        <f t="shared" si="10"/>
        <v>7.4099999999999999E-2</v>
      </c>
      <c r="H37" s="77">
        <f t="shared" si="10"/>
        <v>0.93730000000000002</v>
      </c>
      <c r="I37" s="77">
        <f t="shared" si="10"/>
        <v>1.3000000000000001E-2</v>
      </c>
      <c r="J37" s="77">
        <f t="shared" si="10"/>
        <v>1.3000000000000002E-3</v>
      </c>
      <c r="K37" s="77">
        <f t="shared" si="10"/>
        <v>1.3000000000000002E-3</v>
      </c>
      <c r="L37" s="77">
        <f t="shared" si="10"/>
        <v>2.7040000000000002E-2</v>
      </c>
      <c r="M37" s="77">
        <f t="shared" si="10"/>
        <v>3.1590000000000007E-2</v>
      </c>
      <c r="N37" s="77">
        <f t="shared" si="10"/>
        <v>0</v>
      </c>
      <c r="O37" s="77">
        <f t="shared" si="10"/>
        <v>0</v>
      </c>
      <c r="P37" s="77">
        <f t="shared" si="10"/>
        <v>153.64700000000002</v>
      </c>
      <c r="Q37" s="77">
        <f t="shared" si="11"/>
        <v>51.870000000000005</v>
      </c>
      <c r="R37" s="77">
        <f t="shared" si="12"/>
        <v>4.4200000000000003E-3</v>
      </c>
      <c r="S37" s="77">
        <f t="shared" si="12"/>
        <v>7.6700000000000006E-3</v>
      </c>
      <c r="T37" s="77">
        <f t="shared" si="12"/>
        <v>1.027E-2</v>
      </c>
      <c r="U37" s="77">
        <f t="shared" si="12"/>
        <v>0.13</v>
      </c>
      <c r="AB37" s="59"/>
      <c r="AC37" s="59"/>
      <c r="AD37" s="59"/>
      <c r="AE37" s="59"/>
      <c r="AF37" s="59"/>
      <c r="AG37" s="59"/>
      <c r="AH37" s="59"/>
      <c r="AI37" s="59"/>
    </row>
    <row r="38" spans="1:35" s="72" customFormat="1" ht="13" x14ac:dyDescent="0.35">
      <c r="A38" s="13">
        <f>J8</f>
        <v>12</v>
      </c>
      <c r="B38" s="15">
        <v>10</v>
      </c>
      <c r="C38" s="77">
        <f t="shared" si="6"/>
        <v>47.25</v>
      </c>
      <c r="D38" s="77">
        <f t="shared" si="7"/>
        <v>30.172470000000001</v>
      </c>
      <c r="E38" s="77">
        <f t="shared" si="8"/>
        <v>12.233762500000001</v>
      </c>
      <c r="F38" s="77">
        <f t="shared" si="9"/>
        <v>2.4621299999999997</v>
      </c>
      <c r="G38" s="77">
        <f t="shared" si="10"/>
        <v>1.4250000000000001E-2</v>
      </c>
      <c r="H38" s="77">
        <f t="shared" si="10"/>
        <v>0.18024999999999999</v>
      </c>
      <c r="I38" s="77">
        <f t="shared" si="10"/>
        <v>2.5000000000000001E-3</v>
      </c>
      <c r="J38" s="77">
        <f t="shared" si="10"/>
        <v>2.5000000000000001E-4</v>
      </c>
      <c r="K38" s="77">
        <f t="shared" si="10"/>
        <v>2.5000000000000001E-4</v>
      </c>
      <c r="L38" s="77">
        <f t="shared" si="10"/>
        <v>5.2000000000000006E-3</v>
      </c>
      <c r="M38" s="77">
        <f t="shared" si="10"/>
        <v>6.0750000000000005E-3</v>
      </c>
      <c r="N38" s="77">
        <f t="shared" si="10"/>
        <v>0</v>
      </c>
      <c r="O38" s="77">
        <f t="shared" si="10"/>
        <v>0</v>
      </c>
      <c r="P38" s="77">
        <f t="shared" si="10"/>
        <v>29.547500000000003</v>
      </c>
      <c r="Q38" s="77">
        <f t="shared" si="11"/>
        <v>9.9750000000000014</v>
      </c>
      <c r="R38" s="77">
        <f t="shared" si="12"/>
        <v>8.5000000000000006E-4</v>
      </c>
      <c r="S38" s="77">
        <f t="shared" si="12"/>
        <v>1.4750000000000002E-3</v>
      </c>
      <c r="T38" s="77">
        <f t="shared" si="12"/>
        <v>1.9750000000000002E-3</v>
      </c>
      <c r="U38" s="77">
        <f t="shared" si="12"/>
        <v>2.5000000000000001E-2</v>
      </c>
      <c r="AB38" s="59"/>
      <c r="AC38" s="59"/>
      <c r="AD38" s="59"/>
      <c r="AE38" s="59"/>
      <c r="AF38" s="59"/>
      <c r="AG38" s="59"/>
      <c r="AH38" s="59"/>
      <c r="AI38" s="59"/>
    </row>
    <row r="39" spans="1:35" s="72" customFormat="1" ht="13" x14ac:dyDescent="0.35">
      <c r="A39" s="13">
        <f>K8</f>
        <v>13</v>
      </c>
      <c r="B39" s="15">
        <v>5</v>
      </c>
      <c r="C39" s="77">
        <f t="shared" si="6"/>
        <v>23.625</v>
      </c>
      <c r="D39" s="77">
        <f t="shared" si="7"/>
        <v>15.086235</v>
      </c>
      <c r="E39" s="77">
        <f t="shared" si="8"/>
        <v>6.1168812500000005</v>
      </c>
      <c r="F39" s="77">
        <f t="shared" si="9"/>
        <v>1.2310649999999999</v>
      </c>
      <c r="G39" s="77">
        <f t="shared" si="10"/>
        <v>7.1250000000000003E-3</v>
      </c>
      <c r="H39" s="77">
        <f t="shared" si="10"/>
        <v>9.0124999999999997E-2</v>
      </c>
      <c r="I39" s="77">
        <f t="shared" si="10"/>
        <v>1.25E-3</v>
      </c>
      <c r="J39" s="77">
        <f t="shared" si="10"/>
        <v>1.25E-4</v>
      </c>
      <c r="K39" s="77">
        <f t="shared" si="10"/>
        <v>1.25E-4</v>
      </c>
      <c r="L39" s="77">
        <f t="shared" si="10"/>
        <v>2.6000000000000003E-3</v>
      </c>
      <c r="M39" s="77">
        <f t="shared" si="10"/>
        <v>3.0375000000000003E-3</v>
      </c>
      <c r="N39" s="77">
        <f t="shared" si="10"/>
        <v>0</v>
      </c>
      <c r="O39" s="77">
        <f t="shared" si="10"/>
        <v>0</v>
      </c>
      <c r="P39" s="77">
        <f t="shared" si="10"/>
        <v>14.773750000000001</v>
      </c>
      <c r="Q39" s="77">
        <f t="shared" si="11"/>
        <v>4.9875000000000007</v>
      </c>
      <c r="R39" s="77">
        <f t="shared" si="12"/>
        <v>4.2500000000000003E-4</v>
      </c>
      <c r="S39" s="77">
        <f t="shared" si="12"/>
        <v>7.3750000000000009E-4</v>
      </c>
      <c r="T39" s="77">
        <f t="shared" si="12"/>
        <v>9.875000000000001E-4</v>
      </c>
      <c r="U39" s="77">
        <f t="shared" si="12"/>
        <v>1.2500000000000001E-2</v>
      </c>
      <c r="AB39" s="59"/>
      <c r="AC39" s="59"/>
      <c r="AD39" s="59"/>
      <c r="AE39" s="59"/>
      <c r="AF39" s="59"/>
      <c r="AG39" s="59"/>
      <c r="AH39" s="59"/>
      <c r="AI39" s="59"/>
    </row>
    <row r="40" spans="1:35" s="72" customFormat="1" ht="13" x14ac:dyDescent="0.35">
      <c r="A40" s="13">
        <f>L8</f>
        <v>273</v>
      </c>
      <c r="B40" s="15">
        <v>10</v>
      </c>
      <c r="C40" s="77">
        <f t="shared" si="6"/>
        <v>47.25</v>
      </c>
      <c r="D40" s="77">
        <f t="shared" si="7"/>
        <v>30.172470000000001</v>
      </c>
      <c r="E40" s="77">
        <f t="shared" si="8"/>
        <v>12.233762500000001</v>
      </c>
      <c r="F40" s="77">
        <f t="shared" si="9"/>
        <v>2.4621299999999997</v>
      </c>
      <c r="G40" s="77">
        <f t="shared" si="10"/>
        <v>1.4250000000000001E-2</v>
      </c>
      <c r="H40" s="77">
        <f t="shared" si="10"/>
        <v>0.18024999999999999</v>
      </c>
      <c r="I40" s="77">
        <f t="shared" si="10"/>
        <v>2.5000000000000001E-3</v>
      </c>
      <c r="J40" s="77">
        <f t="shared" si="10"/>
        <v>2.5000000000000001E-4</v>
      </c>
      <c r="K40" s="77">
        <f t="shared" si="10"/>
        <v>2.5000000000000001E-4</v>
      </c>
      <c r="L40" s="77">
        <f t="shared" si="10"/>
        <v>5.2000000000000006E-3</v>
      </c>
      <c r="M40" s="77">
        <f t="shared" si="10"/>
        <v>6.0750000000000005E-3</v>
      </c>
      <c r="N40" s="77">
        <f t="shared" si="10"/>
        <v>0</v>
      </c>
      <c r="O40" s="77">
        <f t="shared" si="10"/>
        <v>0</v>
      </c>
      <c r="P40" s="77">
        <f t="shared" si="10"/>
        <v>29.547500000000003</v>
      </c>
      <c r="Q40" s="77">
        <f t="shared" si="11"/>
        <v>9.9750000000000014</v>
      </c>
      <c r="R40" s="77">
        <f t="shared" si="12"/>
        <v>8.5000000000000006E-4</v>
      </c>
      <c r="S40" s="77">
        <f t="shared" si="12"/>
        <v>1.4750000000000002E-3</v>
      </c>
      <c r="T40" s="77">
        <f t="shared" si="12"/>
        <v>1.9750000000000002E-3</v>
      </c>
      <c r="U40" s="77">
        <f t="shared" si="12"/>
        <v>2.5000000000000001E-2</v>
      </c>
      <c r="AB40" s="59"/>
      <c r="AC40" s="59"/>
      <c r="AD40" s="59"/>
      <c r="AE40" s="59"/>
      <c r="AF40" s="59"/>
      <c r="AG40" s="59"/>
      <c r="AH40" s="59"/>
      <c r="AI40" s="59"/>
    </row>
    <row r="41" spans="1:35" s="72" customFormat="1" ht="13" x14ac:dyDescent="0.35">
      <c r="A41" s="13">
        <f>M8</f>
        <v>1976</v>
      </c>
      <c r="B41" s="15">
        <v>5</v>
      </c>
      <c r="C41" s="77">
        <f t="shared" si="6"/>
        <v>23.625</v>
      </c>
      <c r="D41" s="77">
        <f t="shared" si="7"/>
        <v>15.086235</v>
      </c>
      <c r="E41" s="77">
        <f t="shared" si="8"/>
        <v>6.1168812500000005</v>
      </c>
      <c r="F41" s="77">
        <f t="shared" si="9"/>
        <v>1.2310649999999999</v>
      </c>
      <c r="G41" s="77">
        <f t="shared" si="10"/>
        <v>7.1250000000000003E-3</v>
      </c>
      <c r="H41" s="77">
        <f t="shared" si="10"/>
        <v>9.0124999999999997E-2</v>
      </c>
      <c r="I41" s="77">
        <f t="shared" si="10"/>
        <v>1.25E-3</v>
      </c>
      <c r="J41" s="77">
        <f t="shared" si="10"/>
        <v>1.25E-4</v>
      </c>
      <c r="K41" s="77">
        <f t="shared" si="10"/>
        <v>1.25E-4</v>
      </c>
      <c r="L41" s="77">
        <f t="shared" si="10"/>
        <v>2.6000000000000003E-3</v>
      </c>
      <c r="M41" s="77">
        <f t="shared" si="10"/>
        <v>3.0375000000000003E-3</v>
      </c>
      <c r="N41" s="77">
        <f t="shared" si="10"/>
        <v>0</v>
      </c>
      <c r="O41" s="77">
        <f t="shared" si="10"/>
        <v>0</v>
      </c>
      <c r="P41" s="77">
        <f t="shared" si="10"/>
        <v>14.773750000000001</v>
      </c>
      <c r="Q41" s="77">
        <f t="shared" si="11"/>
        <v>4.9875000000000007</v>
      </c>
      <c r="R41" s="77">
        <f t="shared" si="12"/>
        <v>4.2500000000000003E-4</v>
      </c>
      <c r="S41" s="77">
        <f t="shared" si="12"/>
        <v>7.3750000000000009E-4</v>
      </c>
      <c r="T41" s="77">
        <f t="shared" si="12"/>
        <v>9.875000000000001E-4</v>
      </c>
      <c r="U41" s="77">
        <f t="shared" si="12"/>
        <v>1.2500000000000001E-2</v>
      </c>
      <c r="AB41" s="59"/>
      <c r="AC41" s="59"/>
      <c r="AD41" s="59"/>
      <c r="AE41" s="59"/>
      <c r="AF41" s="59"/>
      <c r="AG41" s="59"/>
      <c r="AH41" s="59"/>
      <c r="AI41" s="59"/>
    </row>
    <row r="42" spans="1:35" s="72" customFormat="1" ht="13" x14ac:dyDescent="0.35">
      <c r="A42" s="13">
        <f>N8</f>
        <v>656</v>
      </c>
      <c r="B42" s="15">
        <v>5</v>
      </c>
      <c r="C42" s="77">
        <f t="shared" si="6"/>
        <v>23.625</v>
      </c>
      <c r="D42" s="77">
        <f t="shared" si="7"/>
        <v>15.086235</v>
      </c>
      <c r="E42" s="77">
        <f t="shared" si="8"/>
        <v>6.1168812500000005</v>
      </c>
      <c r="F42" s="77">
        <f t="shared" si="9"/>
        <v>1.2310649999999999</v>
      </c>
      <c r="G42" s="77">
        <f t="shared" si="10"/>
        <v>7.1250000000000003E-3</v>
      </c>
      <c r="H42" s="77">
        <f t="shared" si="10"/>
        <v>9.0124999999999997E-2</v>
      </c>
      <c r="I42" s="77">
        <f t="shared" si="10"/>
        <v>1.25E-3</v>
      </c>
      <c r="J42" s="77">
        <f t="shared" si="10"/>
        <v>1.25E-4</v>
      </c>
      <c r="K42" s="77">
        <f t="shared" si="10"/>
        <v>1.25E-4</v>
      </c>
      <c r="L42" s="77">
        <f t="shared" si="10"/>
        <v>2.6000000000000003E-3</v>
      </c>
      <c r="M42" s="77">
        <f t="shared" si="10"/>
        <v>3.0375000000000003E-3</v>
      </c>
      <c r="N42" s="77">
        <f t="shared" si="10"/>
        <v>0</v>
      </c>
      <c r="O42" s="77">
        <f t="shared" si="10"/>
        <v>0</v>
      </c>
      <c r="P42" s="77">
        <f t="shared" si="10"/>
        <v>14.773750000000001</v>
      </c>
      <c r="Q42" s="77">
        <f t="shared" si="11"/>
        <v>4.9875000000000007</v>
      </c>
      <c r="R42" s="77">
        <f t="shared" si="12"/>
        <v>4.2500000000000003E-4</v>
      </c>
      <c r="S42" s="77">
        <f t="shared" si="12"/>
        <v>7.3750000000000009E-4</v>
      </c>
      <c r="T42" s="77">
        <f t="shared" si="12"/>
        <v>9.875000000000001E-4</v>
      </c>
      <c r="U42" s="77">
        <f t="shared" si="12"/>
        <v>1.2500000000000001E-2</v>
      </c>
      <c r="AB42" s="59"/>
      <c r="AC42" s="59"/>
      <c r="AD42" s="59"/>
      <c r="AE42" s="59"/>
      <c r="AF42" s="59"/>
      <c r="AG42" s="59"/>
      <c r="AH42" s="59"/>
      <c r="AI42" s="59"/>
    </row>
    <row r="43" spans="1:35" s="72" customFormat="1" ht="13" x14ac:dyDescent="0.35">
      <c r="A43" s="13">
        <f>O8</f>
        <v>2194</v>
      </c>
      <c r="B43" s="15">
        <v>10</v>
      </c>
      <c r="C43" s="77">
        <f t="shared" si="6"/>
        <v>47.25</v>
      </c>
      <c r="D43" s="77">
        <f t="shared" si="7"/>
        <v>30.172470000000001</v>
      </c>
      <c r="E43" s="77">
        <f t="shared" si="8"/>
        <v>12.233762500000001</v>
      </c>
      <c r="F43" s="77">
        <f t="shared" si="9"/>
        <v>2.4621299999999997</v>
      </c>
      <c r="G43" s="77">
        <f t="shared" si="10"/>
        <v>1.4250000000000001E-2</v>
      </c>
      <c r="H43" s="77">
        <f t="shared" si="10"/>
        <v>0.18024999999999999</v>
      </c>
      <c r="I43" s="77">
        <f t="shared" si="10"/>
        <v>2.5000000000000001E-3</v>
      </c>
      <c r="J43" s="77">
        <f t="shared" si="10"/>
        <v>2.5000000000000001E-4</v>
      </c>
      <c r="K43" s="77">
        <f t="shared" si="10"/>
        <v>2.5000000000000001E-4</v>
      </c>
      <c r="L43" s="77">
        <f t="shared" si="10"/>
        <v>5.2000000000000006E-3</v>
      </c>
      <c r="M43" s="77">
        <f t="shared" si="10"/>
        <v>6.0750000000000005E-3</v>
      </c>
      <c r="N43" s="77">
        <f t="shared" si="10"/>
        <v>0</v>
      </c>
      <c r="O43" s="77">
        <f t="shared" si="10"/>
        <v>0</v>
      </c>
      <c r="P43" s="77">
        <f t="shared" si="10"/>
        <v>29.547500000000003</v>
      </c>
      <c r="Q43" s="77">
        <f t="shared" si="11"/>
        <v>9.9750000000000014</v>
      </c>
      <c r="R43" s="77">
        <f t="shared" si="12"/>
        <v>8.5000000000000006E-4</v>
      </c>
      <c r="S43" s="77">
        <f t="shared" si="12"/>
        <v>1.4750000000000002E-3</v>
      </c>
      <c r="T43" s="77">
        <f t="shared" si="12"/>
        <v>1.9750000000000002E-3</v>
      </c>
      <c r="U43" s="77">
        <f t="shared" si="12"/>
        <v>2.5000000000000001E-2</v>
      </c>
      <c r="AB43" s="59"/>
      <c r="AC43" s="59"/>
      <c r="AD43" s="59"/>
      <c r="AE43" s="59"/>
      <c r="AF43" s="59"/>
      <c r="AG43" s="59"/>
      <c r="AH43" s="59"/>
      <c r="AI43" s="59"/>
    </row>
    <row r="44" spans="1:35" s="72" customFormat="1" ht="13" x14ac:dyDescent="0.35">
      <c r="A44" s="13">
        <f>P8</f>
        <v>8690</v>
      </c>
      <c r="B44" s="15">
        <v>5</v>
      </c>
      <c r="C44" s="77">
        <f t="shared" si="6"/>
        <v>23.625</v>
      </c>
      <c r="D44" s="77">
        <f t="shared" si="7"/>
        <v>15.086235</v>
      </c>
      <c r="E44" s="77">
        <f t="shared" si="8"/>
        <v>6.1168812500000005</v>
      </c>
      <c r="F44" s="77">
        <f t="shared" si="9"/>
        <v>1.2310649999999999</v>
      </c>
      <c r="G44" s="77">
        <f t="shared" si="10"/>
        <v>7.1250000000000003E-3</v>
      </c>
      <c r="H44" s="77">
        <f t="shared" si="10"/>
        <v>9.0124999999999997E-2</v>
      </c>
      <c r="I44" s="77">
        <f t="shared" si="10"/>
        <v>1.25E-3</v>
      </c>
      <c r="J44" s="77">
        <f t="shared" si="10"/>
        <v>1.25E-4</v>
      </c>
      <c r="K44" s="77">
        <f t="shared" si="10"/>
        <v>1.25E-4</v>
      </c>
      <c r="L44" s="77">
        <f t="shared" si="10"/>
        <v>2.6000000000000003E-3</v>
      </c>
      <c r="M44" s="77">
        <f t="shared" si="10"/>
        <v>3.0375000000000003E-3</v>
      </c>
      <c r="N44" s="77">
        <f t="shared" si="10"/>
        <v>0</v>
      </c>
      <c r="O44" s="77">
        <f t="shared" si="10"/>
        <v>0</v>
      </c>
      <c r="P44" s="77">
        <f t="shared" si="10"/>
        <v>14.773750000000001</v>
      </c>
      <c r="Q44" s="77">
        <f t="shared" si="11"/>
        <v>4.9875000000000007</v>
      </c>
      <c r="R44" s="77">
        <f t="shared" si="12"/>
        <v>4.2500000000000003E-4</v>
      </c>
      <c r="S44" s="77">
        <f t="shared" si="12"/>
        <v>7.3750000000000009E-4</v>
      </c>
      <c r="T44" s="77">
        <f t="shared" si="12"/>
        <v>9.875000000000001E-4</v>
      </c>
      <c r="U44" s="77">
        <f t="shared" si="12"/>
        <v>1.2500000000000001E-2</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25</v>
      </c>
      <c r="C55" s="116">
        <v>1.2</v>
      </c>
      <c r="D55" s="117">
        <f>(B55/100)*C55</f>
        <v>0.3</v>
      </c>
      <c r="E55" s="117">
        <f>G55</f>
        <v>0.52500000000000002</v>
      </c>
      <c r="F55" s="116">
        <v>2.1</v>
      </c>
      <c r="G55" s="117">
        <f>(B55/100)*F55</f>
        <v>0.52500000000000002</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273</v>
      </c>
      <c r="L57" s="8">
        <f t="shared" si="13"/>
        <v>1976</v>
      </c>
      <c r="M57" s="8">
        <f t="shared" si="13"/>
        <v>656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5.0999999999999996</v>
      </c>
      <c r="C60" s="76">
        <f t="shared" ref="C60:U60" si="14">D10</f>
        <v>5.7</v>
      </c>
      <c r="D60" s="76">
        <f t="shared" si="14"/>
        <v>5.8</v>
      </c>
      <c r="E60" s="76">
        <f t="shared" si="14"/>
        <v>5.8</v>
      </c>
      <c r="F60" s="76">
        <f t="shared" si="14"/>
        <v>5.4</v>
      </c>
      <c r="G60" s="76">
        <f t="shared" si="14"/>
        <v>5.4</v>
      </c>
      <c r="H60" s="76">
        <f t="shared" si="14"/>
        <v>5.6</v>
      </c>
      <c r="I60" s="76">
        <f t="shared" si="14"/>
        <v>5.4</v>
      </c>
      <c r="J60" s="76">
        <f t="shared" si="14"/>
        <v>5.5</v>
      </c>
      <c r="K60" s="76">
        <f t="shared" si="14"/>
        <v>5.4</v>
      </c>
      <c r="L60" s="76">
        <f t="shared" si="14"/>
        <v>5.6</v>
      </c>
      <c r="M60" s="76">
        <f t="shared" si="14"/>
        <v>5.8</v>
      </c>
      <c r="N60" s="76">
        <f t="shared" si="14"/>
        <v>6.1</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v>
      </c>
      <c r="C62" s="77">
        <f>B32</f>
        <v>41</v>
      </c>
      <c r="D62" s="77">
        <f>B33</f>
        <v>52</v>
      </c>
      <c r="E62" s="77">
        <f>B34</f>
        <v>10</v>
      </c>
      <c r="F62" s="77">
        <f>B35</f>
        <v>52</v>
      </c>
      <c r="G62" s="77">
        <f>B36</f>
        <v>52</v>
      </c>
      <c r="H62" s="77">
        <f>B37</f>
        <v>52</v>
      </c>
      <c r="I62" s="77">
        <f>B38</f>
        <v>10</v>
      </c>
      <c r="J62" s="77">
        <f>B39</f>
        <v>5</v>
      </c>
      <c r="K62" s="77">
        <f>B40</f>
        <v>10</v>
      </c>
      <c r="L62" s="77">
        <f>B41</f>
        <v>5</v>
      </c>
      <c r="M62" s="77">
        <f>B42</f>
        <v>5</v>
      </c>
      <c r="N62" s="77">
        <f>B43</f>
        <v>10</v>
      </c>
      <c r="O62" s="77">
        <f>B44</f>
        <v>5</v>
      </c>
      <c r="P62" s="77">
        <f>B45</f>
        <v>0</v>
      </c>
      <c r="Q62" s="77">
        <f>B46</f>
        <v>0</v>
      </c>
      <c r="R62" s="77">
        <f>B47</f>
        <v>0</v>
      </c>
      <c r="S62" s="77">
        <f>B48</f>
        <v>0</v>
      </c>
      <c r="T62" s="77">
        <f>B49</f>
        <v>0</v>
      </c>
      <c r="U62" s="77">
        <f>B50</f>
        <v>0</v>
      </c>
    </row>
    <row r="63" spans="1:35" s="19" customFormat="1" ht="39" x14ac:dyDescent="0.3">
      <c r="A63" s="112" t="s">
        <v>155</v>
      </c>
      <c r="B63" s="77">
        <f>$E55*(B62/100)</f>
        <v>2.6250000000000002E-2</v>
      </c>
      <c r="C63" s="77">
        <f t="shared" ref="C63:U63" si="16">$E55*(C62/100)</f>
        <v>0.21525</v>
      </c>
      <c r="D63" s="77">
        <f t="shared" si="16"/>
        <v>0.27300000000000002</v>
      </c>
      <c r="E63" s="77">
        <f t="shared" si="16"/>
        <v>5.2500000000000005E-2</v>
      </c>
      <c r="F63" s="77">
        <f>$E55*(F62/100)</f>
        <v>0.27300000000000002</v>
      </c>
      <c r="G63" s="77">
        <f t="shared" si="16"/>
        <v>0.27300000000000002</v>
      </c>
      <c r="H63" s="77">
        <f t="shared" si="16"/>
        <v>0.27300000000000002</v>
      </c>
      <c r="I63" s="77">
        <f t="shared" si="16"/>
        <v>5.2500000000000005E-2</v>
      </c>
      <c r="J63" s="77">
        <f t="shared" si="16"/>
        <v>2.6250000000000002E-2</v>
      </c>
      <c r="K63" s="77">
        <f t="shared" si="16"/>
        <v>5.2500000000000005E-2</v>
      </c>
      <c r="L63" s="77">
        <f t="shared" si="16"/>
        <v>2.6250000000000002E-2</v>
      </c>
      <c r="M63" s="77">
        <f t="shared" si="16"/>
        <v>2.6250000000000002E-2</v>
      </c>
      <c r="N63" s="77">
        <f t="shared" si="16"/>
        <v>5.2500000000000005E-2</v>
      </c>
      <c r="O63" s="77">
        <f t="shared" si="16"/>
        <v>2.6250000000000002E-2</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6.6000000000000032</v>
      </c>
      <c r="C64" s="77">
        <f t="shared" ref="C64:U64" si="17">(C59-C60)*C61</f>
        <v>3</v>
      </c>
      <c r="D64" s="77">
        <f t="shared" si="17"/>
        <v>2.4000000000000021</v>
      </c>
      <c r="E64" s="77">
        <f t="shared" si="17"/>
        <v>2.4000000000000021</v>
      </c>
      <c r="F64" s="77">
        <f t="shared" si="17"/>
        <v>4.7999999999999989</v>
      </c>
      <c r="G64" s="77">
        <f t="shared" si="17"/>
        <v>4.7999999999999989</v>
      </c>
      <c r="H64" s="77">
        <f t="shared" si="17"/>
        <v>3.6000000000000032</v>
      </c>
      <c r="I64" s="77">
        <f t="shared" si="17"/>
        <v>4.7999999999999989</v>
      </c>
      <c r="J64" s="77">
        <f t="shared" si="17"/>
        <v>4.2000000000000011</v>
      </c>
      <c r="K64" s="77">
        <f t="shared" si="17"/>
        <v>4.7999999999999989</v>
      </c>
      <c r="L64" s="77">
        <f t="shared" si="17"/>
        <v>3.6000000000000032</v>
      </c>
      <c r="M64" s="77">
        <f t="shared" si="17"/>
        <v>2.4000000000000021</v>
      </c>
      <c r="N64" s="77">
        <f t="shared" si="17"/>
        <v>0.6000000000000032</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-6.5737500000000031</v>
      </c>
      <c r="C65" s="77">
        <f t="shared" ref="C65:U65" si="18">C63-C64</f>
        <v>-2.7847499999999998</v>
      </c>
      <c r="D65" s="77">
        <f t="shared" si="18"/>
        <v>-2.127000000000002</v>
      </c>
      <c r="E65" s="77">
        <f t="shared" si="18"/>
        <v>-2.3475000000000019</v>
      </c>
      <c r="F65" s="77">
        <f t="shared" si="18"/>
        <v>-4.5269999999999992</v>
      </c>
      <c r="G65" s="77">
        <f t="shared" si="18"/>
        <v>-4.5269999999999992</v>
      </c>
      <c r="H65" s="77">
        <f t="shared" si="18"/>
        <v>-3.3270000000000031</v>
      </c>
      <c r="I65" s="77">
        <f t="shared" si="18"/>
        <v>-4.7474999999999987</v>
      </c>
      <c r="J65" s="77">
        <f t="shared" si="18"/>
        <v>-4.173750000000001</v>
      </c>
      <c r="K65" s="77">
        <f t="shared" si="18"/>
        <v>-4.7474999999999987</v>
      </c>
      <c r="L65" s="77">
        <f t="shared" si="18"/>
        <v>-3.5737500000000031</v>
      </c>
      <c r="M65" s="77">
        <f t="shared" si="18"/>
        <v>-2.373750000000002</v>
      </c>
      <c r="N65" s="77">
        <f t="shared" si="18"/>
        <v>-0.54750000000000321</v>
      </c>
      <c r="O65" s="77">
        <f t="shared" si="18"/>
        <v>-2.373750000000002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T33" sqref="T33:T3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PAN-024750</v>
      </c>
      <c r="D1" s="141"/>
      <c r="E1" s="93" t="s">
        <v>45</v>
      </c>
      <c r="F1" s="39">
        <f>'Field data and Waste 1'!F1</f>
        <v>40.4</v>
      </c>
      <c r="G1" s="123" t="s">
        <v>43</v>
      </c>
      <c r="H1" s="124"/>
      <c r="I1" s="118">
        <v>6.43</v>
      </c>
      <c r="J1" s="127" t="s">
        <v>153</v>
      </c>
      <c r="K1" s="127"/>
      <c r="L1" s="97">
        <v>1183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166</v>
      </c>
      <c r="G2" s="125" t="s">
        <v>110</v>
      </c>
      <c r="H2" s="126"/>
      <c r="I2" s="118">
        <v>2043</v>
      </c>
      <c r="J2" s="127" t="s">
        <v>158</v>
      </c>
      <c r="K2" s="127"/>
      <c r="L2" s="97">
        <v>0.39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v>
      </c>
      <c r="D3" s="143"/>
      <c r="E3" s="93" t="s">
        <v>108</v>
      </c>
      <c r="F3" s="31" t="s">
        <v>78</v>
      </c>
      <c r="G3" s="127" t="s">
        <v>159</v>
      </c>
      <c r="H3" s="127"/>
      <c r="I3" s="118">
        <v>4860</v>
      </c>
      <c r="J3" s="123" t="s">
        <v>154</v>
      </c>
      <c r="K3" s="124"/>
      <c r="L3" s="97">
        <f>(L1/(L2*10000))*100</f>
        <v>30.333333333333336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Bwlchmwr Farm, Brynteg, Llanybydder, SA40 9XA</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4</v>
      </c>
      <c r="E8" s="60">
        <f>'Field data and Waste 1'!E8</f>
        <v>6</v>
      </c>
      <c r="F8" s="60">
        <f>'Field data and Waste 1'!F8</f>
        <v>7</v>
      </c>
      <c r="G8" s="60">
        <f>'Field data and Waste 1'!G8</f>
        <v>8</v>
      </c>
      <c r="H8" s="60">
        <f>'Field data and Waste 1'!H8</f>
        <v>9</v>
      </c>
      <c r="I8" s="60">
        <f>'Field data and Waste 1'!I8</f>
        <v>10</v>
      </c>
      <c r="J8" s="60">
        <f>'Field data and Waste 1'!J8</f>
        <v>12</v>
      </c>
      <c r="K8" s="60">
        <f>'Field data and Waste 1'!K8</f>
        <v>13</v>
      </c>
      <c r="L8" s="60">
        <f>'Field data and Waste 1'!L8</f>
        <v>273</v>
      </c>
      <c r="M8" s="60">
        <f>'Field data and Waste 1'!M8</f>
        <v>1976</v>
      </c>
      <c r="N8" s="60">
        <f>'Field data and Waste 1'!N8</f>
        <v>656</v>
      </c>
      <c r="O8" s="60">
        <f>'Field data and Waste 1'!O8</f>
        <v>2194</v>
      </c>
      <c r="P8" s="60">
        <f>'Field data and Waste 1'!P8</f>
        <v>8690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5.0999999999999996</v>
      </c>
      <c r="D10" s="60">
        <f>'Field data and Waste 1'!D10</f>
        <v>5.7</v>
      </c>
      <c r="E10" s="60">
        <f>'Field data and Waste 1'!E10</f>
        <v>5.8</v>
      </c>
      <c r="F10" s="60">
        <f>'Field data and Waste 1'!F10</f>
        <v>5.8</v>
      </c>
      <c r="G10" s="60">
        <f>'Field data and Waste 1'!G10</f>
        <v>5.4</v>
      </c>
      <c r="H10" s="60">
        <f>'Field data and Waste 1'!H10</f>
        <v>5.4</v>
      </c>
      <c r="I10" s="60">
        <f>'Field data and Waste 1'!I10</f>
        <v>5.6</v>
      </c>
      <c r="J10" s="60">
        <f>'Field data and Waste 1'!J10</f>
        <v>5.4</v>
      </c>
      <c r="K10" s="60">
        <f>'Field data and Waste 1'!K10</f>
        <v>5.5</v>
      </c>
      <c r="L10" s="60">
        <f>'Field data and Waste 1'!L10</f>
        <v>5.4</v>
      </c>
      <c r="M10" s="60">
        <f>'Field data and Waste 1'!M10</f>
        <v>5.6</v>
      </c>
      <c r="N10" s="60">
        <f>'Field data and Waste 1'!N10</f>
        <v>5.8</v>
      </c>
      <c r="O10" s="60">
        <f>'Field data and Waste 1'!O10</f>
        <v>6.1</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0</v>
      </c>
      <c r="F11" s="60">
        <f>'Field data and Waste 1'!F11</f>
        <v>2</v>
      </c>
      <c r="G11" s="60">
        <f>'Field data and Waste 1'!G11</f>
        <v>0</v>
      </c>
      <c r="H11" s="60">
        <f>'Field data and Waste 1'!H11</f>
        <v>0</v>
      </c>
      <c r="I11" s="60">
        <f>'Field data and Waste 1'!I11</f>
        <v>1</v>
      </c>
      <c r="J11" s="60">
        <f>'Field data and Waste 1'!J11</f>
        <v>2</v>
      </c>
      <c r="K11" s="60">
        <f>'Field data and Waste 1'!K11</f>
        <v>3</v>
      </c>
      <c r="L11" s="60">
        <f>'Field data and Waste 1'!L11</f>
        <v>2</v>
      </c>
      <c r="M11" s="60">
        <f>'Field data and Waste 1'!M11</f>
        <v>4</v>
      </c>
      <c r="N11" s="60">
        <f>'Field data and Waste 1'!N11</f>
        <v>3</v>
      </c>
      <c r="O11" s="60">
        <f>'Field data and Waste 1'!O11</f>
        <v>2</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0</v>
      </c>
      <c r="F12" s="60">
        <f>'Field data and Waste 1'!F12</f>
        <v>2</v>
      </c>
      <c r="G12" s="60">
        <f>'Field data and Waste 1'!G12</f>
        <v>2</v>
      </c>
      <c r="H12" s="60">
        <f>'Field data and Waste 1'!H12</f>
        <v>1</v>
      </c>
      <c r="I12" s="60">
        <f>'Field data and Waste 1'!I12</f>
        <v>1</v>
      </c>
      <c r="J12" s="60">
        <f>'Field data and Waste 1'!J12</f>
        <v>2</v>
      </c>
      <c r="K12" s="60">
        <f>'Field data and Waste 1'!K12</f>
        <v>1</v>
      </c>
      <c r="L12" s="60">
        <f>'Field data and Waste 1'!L12</f>
        <v>1</v>
      </c>
      <c r="M12" s="60">
        <f>'Field data and Waste 1'!M12</f>
        <v>2</v>
      </c>
      <c r="N12" s="60">
        <f>'Field data and Waste 1'!N12</f>
        <v>2</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16.224861999999998</v>
      </c>
      <c r="D18" s="16">
        <f>$D32</f>
        <v>243.37293</v>
      </c>
      <c r="E18" s="16">
        <f>$D33</f>
        <v>243.37293</v>
      </c>
      <c r="F18" s="16">
        <f>$D34</f>
        <v>32.449723999999996</v>
      </c>
      <c r="G18" s="16">
        <f>$D35</f>
        <v>243.37293</v>
      </c>
      <c r="H18" s="16">
        <f>$D36</f>
        <v>243.37293</v>
      </c>
      <c r="I18" s="16">
        <f>$D37</f>
        <v>243.37293</v>
      </c>
      <c r="J18" s="16">
        <f>$D38</f>
        <v>32.449723999999996</v>
      </c>
      <c r="K18" s="16">
        <f>$D39</f>
        <v>16.224861999999998</v>
      </c>
      <c r="L18" s="16">
        <f>$D40</f>
        <v>32.449723999999996</v>
      </c>
      <c r="M18" s="16">
        <f>$D41</f>
        <v>16.224861999999998</v>
      </c>
      <c r="N18" s="16">
        <f>$D42</f>
        <v>16.224861999999998</v>
      </c>
      <c r="O18" s="16">
        <f>$D43</f>
        <v>32.449723999999996</v>
      </c>
      <c r="P18" s="16">
        <f>$D44</f>
        <v>16.224861999999998</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-48.375137999999993</v>
      </c>
      <c r="D19" s="16">
        <f t="shared" ref="D19:V19" si="1">D18-D17</f>
        <v>178.77293</v>
      </c>
      <c r="E19" s="16">
        <f t="shared" si="1"/>
        <v>178.77293</v>
      </c>
      <c r="F19" s="16">
        <f t="shared" si="1"/>
        <v>-32.150275999999998</v>
      </c>
      <c r="G19" s="16">
        <f t="shared" si="1"/>
        <v>178.77293</v>
      </c>
      <c r="H19" s="16">
        <f t="shared" si="1"/>
        <v>178.77293</v>
      </c>
      <c r="I19" s="16">
        <f t="shared" si="1"/>
        <v>178.77293</v>
      </c>
      <c r="J19" s="16">
        <f t="shared" si="1"/>
        <v>-32.150275999999998</v>
      </c>
      <c r="K19" s="16">
        <f t="shared" si="1"/>
        <v>-48.375137999999993</v>
      </c>
      <c r="L19" s="16">
        <f t="shared" si="1"/>
        <v>-32.150275999999998</v>
      </c>
      <c r="M19" s="16">
        <f t="shared" si="1"/>
        <v>-48.375137999999993</v>
      </c>
      <c r="N19" s="16">
        <f t="shared" si="1"/>
        <v>-48.375137999999993</v>
      </c>
      <c r="O19" s="16">
        <f t="shared" si="1"/>
        <v>-32.150275999999998</v>
      </c>
      <c r="P19" s="16">
        <f t="shared" si="1"/>
        <v>-48.375137999999993</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INCREASE</v>
      </c>
      <c r="E20" s="26" t="str">
        <f>IF($B33="","",IF(E$19&gt;=0,"INCREASE","DECREASE"))</f>
        <v>INCREASE</v>
      </c>
      <c r="F20" s="26" t="str">
        <f>IF($B34="","",IF(F$19&gt;=0,"INCREASE","DECREASE"))</f>
        <v>DECREASE</v>
      </c>
      <c r="G20" s="26" t="str">
        <f>IF($B35="","",IF(G$19&gt;=0,"INCREASE","DECREASE"))</f>
        <v>INCREASE</v>
      </c>
      <c r="H20" s="26" t="str">
        <f>IF($B36="","",IF(H$19&gt;=0,"INCREASE","DECREASE"))</f>
        <v>INCREASE</v>
      </c>
      <c r="I20" s="26" t="str">
        <f>IF($B37="","",IF(I$19&gt;=0,"INCREASE","DECREASE"))</f>
        <v>INCREASE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4.4344000000000001</v>
      </c>
      <c r="D22" s="16">
        <f>$E32</f>
        <v>66.516000000000005</v>
      </c>
      <c r="E22" s="16">
        <f>$E33</f>
        <v>66.516000000000005</v>
      </c>
      <c r="F22" s="16">
        <f>$E34</f>
        <v>8.8688000000000002</v>
      </c>
      <c r="G22" s="16">
        <f>$E35</f>
        <v>66.516000000000005</v>
      </c>
      <c r="H22" s="16">
        <f>$E36</f>
        <v>66.516000000000005</v>
      </c>
      <c r="I22" s="16">
        <f>$E37</f>
        <v>66.516000000000005</v>
      </c>
      <c r="J22" s="16">
        <f>$E38</f>
        <v>8.8688000000000002</v>
      </c>
      <c r="K22" s="16">
        <f>$E39</f>
        <v>4.4344000000000001</v>
      </c>
      <c r="L22" s="16">
        <f>$E40</f>
        <v>8.8688000000000002</v>
      </c>
      <c r="M22" s="16">
        <f>$E41</f>
        <v>4.4344000000000001</v>
      </c>
      <c r="N22" s="16">
        <f>$E42</f>
        <v>4.4344000000000001</v>
      </c>
      <c r="O22" s="16">
        <f>$E43</f>
        <v>8.8688000000000002</v>
      </c>
      <c r="P22" s="16">
        <f>$E44</f>
        <v>4.4344000000000001</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-223.56559999999999</v>
      </c>
      <c r="D23" s="16">
        <f t="shared" ref="D23:V23" si="3">D22-D21</f>
        <v>-161.48399999999998</v>
      </c>
      <c r="E23" s="16">
        <f t="shared" si="3"/>
        <v>-161.48399999999998</v>
      </c>
      <c r="F23" s="16">
        <f t="shared" si="3"/>
        <v>-219.13120000000001</v>
      </c>
      <c r="G23" s="16">
        <f t="shared" si="3"/>
        <v>-161.48399999999998</v>
      </c>
      <c r="H23" s="16">
        <f t="shared" si="3"/>
        <v>-161.48399999999998</v>
      </c>
      <c r="I23" s="16">
        <f t="shared" si="3"/>
        <v>-161.48399999999998</v>
      </c>
      <c r="J23" s="16">
        <f t="shared" si="3"/>
        <v>-219.13120000000001</v>
      </c>
      <c r="K23" s="16">
        <f t="shared" si="3"/>
        <v>-223.56559999999999</v>
      </c>
      <c r="L23" s="16">
        <f t="shared" si="3"/>
        <v>-219.13120000000001</v>
      </c>
      <c r="M23" s="16">
        <f t="shared" si="3"/>
        <v>-223.56559999999999</v>
      </c>
      <c r="N23" s="16">
        <f t="shared" si="3"/>
        <v>-223.56559999999999</v>
      </c>
      <c r="O23" s="16">
        <f t="shared" si="3"/>
        <v>-219.13120000000001</v>
      </c>
      <c r="P23" s="16">
        <f t="shared" si="3"/>
        <v>-223.56559999999999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4.1500000000000004</v>
      </c>
      <c r="C28" s="15">
        <v>0.21</v>
      </c>
      <c r="D28" s="15">
        <v>7082</v>
      </c>
      <c r="E28" s="15">
        <v>3680</v>
      </c>
      <c r="F28" s="15">
        <v>608</v>
      </c>
      <c r="G28" s="15">
        <v>1.54</v>
      </c>
      <c r="H28" s="15">
        <v>8.5399999999999991</v>
      </c>
      <c r="I28" s="15">
        <v>0.5</v>
      </c>
      <c r="J28" s="15">
        <v>0.84</v>
      </c>
      <c r="K28" s="23">
        <v>0.05</v>
      </c>
      <c r="L28" s="15">
        <v>0.32</v>
      </c>
      <c r="M28" s="15">
        <v>0.84</v>
      </c>
      <c r="N28" s="15"/>
      <c r="O28" s="15"/>
      <c r="P28" s="15">
        <v>17113</v>
      </c>
      <c r="Q28" s="15">
        <v>1868</v>
      </c>
      <c r="R28" s="15">
        <v>0.04</v>
      </c>
      <c r="S28" s="15">
        <v>0.5</v>
      </c>
      <c r="T28" s="15">
        <v>0.08</v>
      </c>
      <c r="U28" s="15">
        <v>10</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1</v>
      </c>
      <c r="C31" s="77">
        <f>IF(C$27="%w/w SAR",((C$28*10)*$B31),IF(C$27="%w/w DM",(((C$28*10)*($B$28/100))*$B31),IF(C$27="kg/t SAR",(C$28*$B31),IF(C$27="kg/t DM",((C$28*($B$28/100))*$B31),IF(C$27="mg/kg SAR",((C$28*0.001)*$B31),IF(C$27="mg/kg DM",(((C$28*0.001)*($B$28/100))*$B31),0))))))</f>
        <v>2.1</v>
      </c>
      <c r="D31" s="77">
        <f>(IF(D$27="%w/w SAR",((D$28*10)*$B31),IF(D$27="%w/w DM",(((D$28*10)*($B$28/100))*$B31),IF(D$27="kg/t SAR",(D$28*$B31),IF(D$27="kg/t DM",((D$28*($B$28/100))*$B31),IF(D$27="mg/kg SAR",((D$28*0.001)*$B31),IF(D$27="mg/kg DM",(((D$28*0.001)*($B$28/100))*$B31),"0")))))))*2.291</f>
        <v>16.224861999999998</v>
      </c>
      <c r="E31" s="77">
        <f>(IF(E$27="%w/w SAR",((E$28*10)*$B31),IF(E$27="%w/w DM",(((E$28*10)*($B$28/100))*$B31),IF(E$27="kg/t SAR",(E$28*$B31),IF(E$27="kg/t DM",((E$28*($B$28/100))*$B31),IF(E$27="mg/kg SAR",((E$28*0.001)*$B31),IF(E$27="mg/kg DM",(((E$28*0.001)*($B$28/100))*$B31),"0")))))))*1.205</f>
        <v>4.4344000000000001</v>
      </c>
      <c r="F31" s="77">
        <f>(IF(F$27="%w/w SAR",((F$28*10)*$B31),IF(F$27="%w/w DM",(((F$28*10)*($B$28/100))*$B31),IF(F$27="kg/t SAR",(F$28*$B31),IF(F$27="kg/t DM",((F$28*($B$28/100))*$B31),IF(F$27="mg/kg SAR",((F$28*0.001)*$B31),IF(F$27="mg/kg DM",(((F$28*0.001)*($B$28/100))*$B31),"0")))))))*1.658</f>
        <v>1.0080639999999998</v>
      </c>
      <c r="G31" s="77">
        <f t="shared" ref="G31:P46" si="5">IF(G$27="%w/w SAR",((G$28*10)*$B31),IF(G$27="%w/w DM",(((G$28*10)*($B$28/100))*$B31),IF(G$27="kg/t SAR",(G$28*$B31),IF(G$27="kg/t DM",((G$28*($B$28/100))*$B31),IF(G$27="mg/kg SAR",((G$28*0.001)*$B31),IF(G$27="mg/kg DM",(((G$28*0.001)*($B$28/100))*$B31),0))))))</f>
        <v>1.5400000000000001E-3</v>
      </c>
      <c r="H31" s="77">
        <f t="shared" si="5"/>
        <v>8.539999999999999E-3</v>
      </c>
      <c r="I31" s="77">
        <f t="shared" si="5"/>
        <v>5.0000000000000001E-4</v>
      </c>
      <c r="J31" s="77">
        <f t="shared" si="5"/>
        <v>8.4000000000000003E-4</v>
      </c>
      <c r="K31" s="77">
        <f t="shared" si="5"/>
        <v>5.0000000000000002E-5</v>
      </c>
      <c r="L31" s="77">
        <f t="shared" si="5"/>
        <v>3.2000000000000003E-4</v>
      </c>
      <c r="M31" s="77">
        <f t="shared" si="5"/>
        <v>8.4000000000000003E-4</v>
      </c>
      <c r="N31" s="77">
        <f t="shared" si="5"/>
        <v>0</v>
      </c>
      <c r="O31" s="77">
        <f t="shared" si="5"/>
        <v>0</v>
      </c>
      <c r="P31" s="77">
        <f t="shared" si="5"/>
        <v>17.113</v>
      </c>
      <c r="Q31" s="77">
        <f>(IF(Q$27="%w/w SAR",((Q$28*10)*$B31),IF(Q$27="%w/w DM",(((Q$28*10)*($B$28/100))*$B31),IF(Q$27="kg/t SAR",(Q$28*$B31),IF(Q$27="kg/t DM",((Q$28*($B$28/100))*$B31),IF(Q$27="mg/kg SAR",((Q$28*0.001)*$B31),IF(Q$27="mg/kg DM",(((Q$28*0.001)*($B$28/100))*$B31),0)))))))*2.5</f>
        <v>4.67</v>
      </c>
      <c r="R31" s="77">
        <f>IF(R$27="%w/w SAR",((R$28*10)*$B31),IF(R$27="%w/w DM",(((R$28*10)*($B$28/100))*$B31),IF(R$27="kg/t SAR",(R$28*$B31),IF(R$27="kg/t DM",((R$28*($B$28/100))*$B31),IF(R$27="mg/kg SAR",((R$28*0.001)*$B31),IF(R$27="mg/kg DM",(((R$28*0.001)*($B$28/100))*$B31),0))))))</f>
        <v>4.0000000000000003E-5</v>
      </c>
      <c r="S31" s="77">
        <f>IF(S$27="%w/w SAR",((S$28*10)*$B31),IF(S$27="%w/w DM",(((S$28*10)*($B$28/100))*$B31),IF(S$27="kg/t SAR",(S$28*$B31),IF(S$27="kg/t DM",((S$28*($B$28/100))*$B31),IF(S$27="mg/kg SAR",((S$28*0.001)*$B31),IF(S$27="mg/kg DM",(((S$28*0.001)*($B$28/100))*$B31),0))))))</f>
        <v>5.0000000000000001E-4</v>
      </c>
      <c r="T31" s="77">
        <f>IF(T$27="%w/w SAR",((T$28*10)*$B31),IF(T$27="%w/w DM",(((T$28*10)*($B$28/100))*$B31),IF(T$27="kg/t SAR",(T$28*$B31),IF(T$27="kg/t DM",((T$28*($B$28/100))*$B31),IF(T$27="mg/kg SAR",((T$28*0.001)*$B31),IF(T$27="mg/kg DM",(((T$28*0.001)*($B$28/100))*$B31),0))))))</f>
        <v>8.0000000000000007E-5</v>
      </c>
      <c r="U31" s="77">
        <f>IF(U$27="%w/w SAR",((U$28*10)*$B31),IF(U$27="%w/w DM",(((U$28*10)*($B$28/100))*$B31),IF(U$27="kg/t SAR",(U$28*$B31),IF(U$27="kg/t DM",((U$28*($B$28/100))*$B31),IF(U$27="mg/kg SAR",((U$28*0.001)*$B31),IF(U$27="mg/kg DM",(((U$28*0.001)*($B$28/100))*$B31),0))))))</f>
        <v>0.01</v>
      </c>
      <c r="AB31" s="59"/>
      <c r="AC31" s="59"/>
      <c r="AD31" s="59"/>
      <c r="AE31" s="59"/>
      <c r="AF31" s="59"/>
      <c r="AG31" s="59"/>
      <c r="AH31" s="59"/>
      <c r="AI31" s="59"/>
    </row>
    <row r="32" spans="1:40" s="72" customFormat="1" ht="13" x14ac:dyDescent="0.35">
      <c r="A32" s="13">
        <f>D8</f>
        <v>4</v>
      </c>
      <c r="B32" s="15">
        <v>15</v>
      </c>
      <c r="C32" s="77">
        <f t="shared" ref="C32:C50" si="6">IF(C$27="%w/w SAR",((C$28*10)*$B32),IF(C$27="%w/w DM",(((C$28*10)*($B$28/100))*$B32),IF(C$27="kg/t SAR",(C$28*$B32),IF(C$27="kg/t DM",((C$28*($B$28/100))*$B32),IF(C$27="mg/kg SAR",((C$28*0.001)*$B32),IF(C$27="mg/kg DM",(((C$28*0.001)*($B$28/100))*$B32),0))))))</f>
        <v>31.5</v>
      </c>
      <c r="D32" s="77">
        <f t="shared" ref="D32:D50" si="7">(IF(D$27="%w/w SAR",((D$28*10)*$B32),IF(D$27="%w/w DM",(((D$28*10)*($B$28/100))*$B32),IF(D$27="kg/t SAR",(D$28*$B32),IF(D$27="kg/t DM",((D$28*($B$28/100))*$B32),IF(D$27="mg/kg SAR",((D$28*0.001)*$B32),IF(D$27="mg/kg DM",(((D$28*0.001)*($B$28/100))*$B32),"0")))))))*2.291</f>
        <v>243.37293</v>
      </c>
      <c r="E32" s="77">
        <f t="shared" ref="E32:E50" si="8">(IF(E$27="%w/w SAR",((E$28*10)*$B32),IF(E$27="%w/w DM",(((E$28*10)*($B$28/100))*$B32),IF(E$27="kg/t SAR",(E$28*$B32),IF(E$27="kg/t DM",((E$28*($B$28/100))*$B32),IF(E$27="mg/kg SAR",((E$28*0.001)*$B32),IF(E$27="mg/kg DM",(((E$28*0.001)*($B$28/100))*$B32),"0")))))))*1.205</f>
        <v>66.516000000000005</v>
      </c>
      <c r="F32" s="77">
        <f t="shared" ref="F32:F50" si="9">(IF(F$27="%w/w SAR",((F$28*10)*$B32),IF(F$27="%w/w DM",(((F$28*10)*($B$28/100))*$B32),IF(F$27="kg/t SAR",(F$28*$B32),IF(F$27="kg/t DM",((F$28*($B$28/100))*$B32),IF(F$27="mg/kg SAR",((F$28*0.001)*$B32),IF(F$27="mg/kg DM",(((F$28*0.001)*($B$28/100))*$B32),"0")))))))*1.658</f>
        <v>15.120959999999998</v>
      </c>
      <c r="G32" s="77">
        <f t="shared" si="5"/>
        <v>2.3100000000000002E-2</v>
      </c>
      <c r="H32" s="77">
        <f t="shared" si="5"/>
        <v>0.12809999999999999</v>
      </c>
      <c r="I32" s="77">
        <f t="shared" si="5"/>
        <v>7.4999999999999997E-3</v>
      </c>
      <c r="J32" s="77">
        <f t="shared" si="5"/>
        <v>1.26E-2</v>
      </c>
      <c r="K32" s="77">
        <f t="shared" si="5"/>
        <v>7.5000000000000002E-4</v>
      </c>
      <c r="L32" s="77">
        <f t="shared" si="5"/>
        <v>4.8000000000000004E-3</v>
      </c>
      <c r="M32" s="77">
        <f t="shared" si="5"/>
        <v>1.26E-2</v>
      </c>
      <c r="N32" s="77">
        <f t="shared" si="5"/>
        <v>0</v>
      </c>
      <c r="O32" s="77">
        <f t="shared" si="5"/>
        <v>0</v>
      </c>
      <c r="P32" s="77">
        <f t="shared" si="5"/>
        <v>256.69499999999999</v>
      </c>
      <c r="Q32" s="77">
        <f t="shared" ref="Q32:Q50" si="10">(IF(Q$27="%w/w SAR",((Q$28*10)*$B32),IF(Q$27="%w/w DM",(((Q$28*10)*($B$28/100))*$B32),IF(Q$27="kg/t SAR",(Q$28*$B32),IF(Q$27="kg/t DM",((Q$28*($B$28/100))*$B32),IF(Q$27="mg/kg SAR",((Q$28*0.001)*$B32),IF(Q$27="mg/kg DM",(((Q$28*0.001)*($B$28/100))*$B32),0)))))))*2.5</f>
        <v>70.050000000000011</v>
      </c>
      <c r="R32" s="77">
        <f t="shared" ref="R32:U50" si="11">IF(R$27="%w/w SAR",((R$28*10)*$B32),IF(R$27="%w/w DM",(((R$28*10)*($B$28/100))*$B32),IF(R$27="kg/t SAR",(R$28*$B32),IF(R$27="kg/t DM",((R$28*($B$28/100))*$B32),IF(R$27="mg/kg SAR",((R$28*0.001)*$B32),IF(R$27="mg/kg DM",(((R$28*0.001)*($B$28/100))*$B32),0))))))</f>
        <v>6.0000000000000006E-4</v>
      </c>
      <c r="S32" s="77">
        <f t="shared" si="11"/>
        <v>7.4999999999999997E-3</v>
      </c>
      <c r="T32" s="77">
        <f t="shared" si="11"/>
        <v>1.2000000000000001E-3</v>
      </c>
      <c r="U32" s="77">
        <f t="shared" si="11"/>
        <v>0.15</v>
      </c>
      <c r="AB32" s="59"/>
      <c r="AC32" s="59"/>
      <c r="AD32" s="59"/>
      <c r="AE32" s="59"/>
      <c r="AF32" s="59"/>
      <c r="AG32" s="59"/>
      <c r="AH32" s="59"/>
      <c r="AI32" s="59"/>
    </row>
    <row r="33" spans="1:35" s="72" customFormat="1" ht="13" x14ac:dyDescent="0.35">
      <c r="A33" s="13">
        <f>E8</f>
        <v>6</v>
      </c>
      <c r="B33" s="15">
        <v>15</v>
      </c>
      <c r="C33" s="77">
        <f t="shared" si="6"/>
        <v>31.5</v>
      </c>
      <c r="D33" s="77">
        <f t="shared" si="7"/>
        <v>243.37293</v>
      </c>
      <c r="E33" s="77">
        <f t="shared" si="8"/>
        <v>66.516000000000005</v>
      </c>
      <c r="F33" s="77">
        <f t="shared" si="9"/>
        <v>15.120959999999998</v>
      </c>
      <c r="G33" s="77">
        <f t="shared" si="5"/>
        <v>2.3100000000000002E-2</v>
      </c>
      <c r="H33" s="77">
        <f t="shared" si="5"/>
        <v>0.12809999999999999</v>
      </c>
      <c r="I33" s="77">
        <f t="shared" si="5"/>
        <v>7.4999999999999997E-3</v>
      </c>
      <c r="J33" s="77">
        <f t="shared" si="5"/>
        <v>1.26E-2</v>
      </c>
      <c r="K33" s="77">
        <f t="shared" si="5"/>
        <v>7.5000000000000002E-4</v>
      </c>
      <c r="L33" s="77">
        <f t="shared" si="5"/>
        <v>4.8000000000000004E-3</v>
      </c>
      <c r="M33" s="77">
        <f t="shared" si="5"/>
        <v>1.26E-2</v>
      </c>
      <c r="N33" s="77">
        <f t="shared" si="5"/>
        <v>0</v>
      </c>
      <c r="O33" s="77">
        <f t="shared" si="5"/>
        <v>0</v>
      </c>
      <c r="P33" s="77">
        <f t="shared" si="5"/>
        <v>256.69499999999999</v>
      </c>
      <c r="Q33" s="77">
        <f t="shared" si="10"/>
        <v>70.050000000000011</v>
      </c>
      <c r="R33" s="77">
        <f t="shared" si="11"/>
        <v>6.0000000000000006E-4</v>
      </c>
      <c r="S33" s="77">
        <f t="shared" si="11"/>
        <v>7.4999999999999997E-3</v>
      </c>
      <c r="T33" s="77">
        <f t="shared" si="11"/>
        <v>1.2000000000000001E-3</v>
      </c>
      <c r="U33" s="77">
        <f t="shared" si="11"/>
        <v>0.15</v>
      </c>
      <c r="AB33" s="59"/>
      <c r="AC33" s="59"/>
      <c r="AD33" s="59"/>
      <c r="AE33" s="59"/>
      <c r="AF33" s="59"/>
      <c r="AG33" s="59"/>
      <c r="AH33" s="59"/>
      <c r="AI33" s="59"/>
    </row>
    <row r="34" spans="1:35" s="72" customFormat="1" ht="13" x14ac:dyDescent="0.35">
      <c r="A34" s="13">
        <f>F8</f>
        <v>7</v>
      </c>
      <c r="B34" s="15">
        <v>2</v>
      </c>
      <c r="C34" s="77">
        <f t="shared" si="6"/>
        <v>4.2</v>
      </c>
      <c r="D34" s="77">
        <f t="shared" si="7"/>
        <v>32.449723999999996</v>
      </c>
      <c r="E34" s="77">
        <f t="shared" si="8"/>
        <v>8.8688000000000002</v>
      </c>
      <c r="F34" s="77">
        <f t="shared" si="9"/>
        <v>2.0161279999999997</v>
      </c>
      <c r="G34" s="77">
        <f t="shared" si="5"/>
        <v>3.0800000000000003E-3</v>
      </c>
      <c r="H34" s="77">
        <f t="shared" si="5"/>
        <v>1.7079999999999998E-2</v>
      </c>
      <c r="I34" s="77">
        <f t="shared" si="5"/>
        <v>1E-3</v>
      </c>
      <c r="J34" s="77">
        <f t="shared" si="5"/>
        <v>1.6800000000000001E-3</v>
      </c>
      <c r="K34" s="77">
        <f t="shared" si="5"/>
        <v>1E-4</v>
      </c>
      <c r="L34" s="77">
        <f t="shared" si="5"/>
        <v>6.4000000000000005E-4</v>
      </c>
      <c r="M34" s="77">
        <f t="shared" si="5"/>
        <v>1.6800000000000001E-3</v>
      </c>
      <c r="N34" s="77">
        <f t="shared" si="5"/>
        <v>0</v>
      </c>
      <c r="O34" s="77">
        <f t="shared" si="5"/>
        <v>0</v>
      </c>
      <c r="P34" s="77">
        <f t="shared" si="5"/>
        <v>34.225999999999999</v>
      </c>
      <c r="Q34" s="77">
        <f t="shared" si="10"/>
        <v>9.34</v>
      </c>
      <c r="R34" s="77">
        <f t="shared" si="11"/>
        <v>8.0000000000000007E-5</v>
      </c>
      <c r="S34" s="77">
        <f t="shared" si="11"/>
        <v>1E-3</v>
      </c>
      <c r="T34" s="77">
        <f t="shared" si="11"/>
        <v>1.6000000000000001E-4</v>
      </c>
      <c r="U34" s="77">
        <f t="shared" si="11"/>
        <v>0.02</v>
      </c>
      <c r="AB34" s="59"/>
      <c r="AC34" s="59"/>
      <c r="AD34" s="59"/>
      <c r="AE34" s="59"/>
      <c r="AF34" s="59"/>
      <c r="AG34" s="59"/>
      <c r="AH34" s="59"/>
      <c r="AI34" s="59"/>
    </row>
    <row r="35" spans="1:35" s="72" customFormat="1" ht="13" x14ac:dyDescent="0.35">
      <c r="A35" s="13">
        <f>G8</f>
        <v>8</v>
      </c>
      <c r="B35" s="15">
        <v>15</v>
      </c>
      <c r="C35" s="77">
        <f t="shared" si="6"/>
        <v>31.5</v>
      </c>
      <c r="D35" s="77">
        <f t="shared" si="7"/>
        <v>243.37293</v>
      </c>
      <c r="E35" s="77">
        <f t="shared" si="8"/>
        <v>66.516000000000005</v>
      </c>
      <c r="F35" s="77">
        <f t="shared" si="9"/>
        <v>15.120959999999998</v>
      </c>
      <c r="G35" s="77">
        <f t="shared" si="5"/>
        <v>2.3100000000000002E-2</v>
      </c>
      <c r="H35" s="77">
        <f t="shared" si="5"/>
        <v>0.12809999999999999</v>
      </c>
      <c r="I35" s="77">
        <f t="shared" si="5"/>
        <v>7.4999999999999997E-3</v>
      </c>
      <c r="J35" s="77">
        <f t="shared" si="5"/>
        <v>1.26E-2</v>
      </c>
      <c r="K35" s="77">
        <f t="shared" si="5"/>
        <v>7.5000000000000002E-4</v>
      </c>
      <c r="L35" s="77">
        <f t="shared" si="5"/>
        <v>4.8000000000000004E-3</v>
      </c>
      <c r="M35" s="77">
        <f t="shared" si="5"/>
        <v>1.26E-2</v>
      </c>
      <c r="N35" s="77">
        <f t="shared" si="5"/>
        <v>0</v>
      </c>
      <c r="O35" s="77">
        <f t="shared" si="5"/>
        <v>0</v>
      </c>
      <c r="P35" s="77">
        <f t="shared" si="5"/>
        <v>256.69499999999999</v>
      </c>
      <c r="Q35" s="77">
        <f t="shared" si="10"/>
        <v>70.050000000000011</v>
      </c>
      <c r="R35" s="77">
        <f t="shared" si="11"/>
        <v>6.0000000000000006E-4</v>
      </c>
      <c r="S35" s="77">
        <f t="shared" si="11"/>
        <v>7.4999999999999997E-3</v>
      </c>
      <c r="T35" s="77">
        <f t="shared" si="11"/>
        <v>1.2000000000000001E-3</v>
      </c>
      <c r="U35" s="77">
        <f t="shared" si="11"/>
        <v>0.15</v>
      </c>
      <c r="AB35" s="59"/>
      <c r="AC35" s="59"/>
      <c r="AD35" s="59"/>
      <c r="AE35" s="59"/>
      <c r="AF35" s="59"/>
      <c r="AG35" s="59"/>
      <c r="AH35" s="59"/>
      <c r="AI35" s="59"/>
    </row>
    <row r="36" spans="1:35" s="72" customFormat="1" ht="13" x14ac:dyDescent="0.35">
      <c r="A36" s="13">
        <f>H8</f>
        <v>9</v>
      </c>
      <c r="B36" s="15">
        <v>15</v>
      </c>
      <c r="C36" s="77">
        <f t="shared" si="6"/>
        <v>31.5</v>
      </c>
      <c r="D36" s="77">
        <f t="shared" si="7"/>
        <v>243.37293</v>
      </c>
      <c r="E36" s="77">
        <f t="shared" si="8"/>
        <v>66.516000000000005</v>
      </c>
      <c r="F36" s="77">
        <f t="shared" si="9"/>
        <v>15.120959999999998</v>
      </c>
      <c r="G36" s="77">
        <f t="shared" si="5"/>
        <v>2.3100000000000002E-2</v>
      </c>
      <c r="H36" s="77">
        <f t="shared" si="5"/>
        <v>0.12809999999999999</v>
      </c>
      <c r="I36" s="77">
        <f t="shared" si="5"/>
        <v>7.4999999999999997E-3</v>
      </c>
      <c r="J36" s="77">
        <f t="shared" si="5"/>
        <v>1.26E-2</v>
      </c>
      <c r="K36" s="77">
        <f t="shared" si="5"/>
        <v>7.5000000000000002E-4</v>
      </c>
      <c r="L36" s="77">
        <f t="shared" si="5"/>
        <v>4.8000000000000004E-3</v>
      </c>
      <c r="M36" s="77">
        <f t="shared" si="5"/>
        <v>1.26E-2</v>
      </c>
      <c r="N36" s="77">
        <f t="shared" si="5"/>
        <v>0</v>
      </c>
      <c r="O36" s="77">
        <f t="shared" si="5"/>
        <v>0</v>
      </c>
      <c r="P36" s="77">
        <f t="shared" si="5"/>
        <v>256.69499999999999</v>
      </c>
      <c r="Q36" s="77">
        <f t="shared" si="10"/>
        <v>70.050000000000011</v>
      </c>
      <c r="R36" s="77">
        <f t="shared" si="11"/>
        <v>6.0000000000000006E-4</v>
      </c>
      <c r="S36" s="77">
        <f t="shared" si="11"/>
        <v>7.4999999999999997E-3</v>
      </c>
      <c r="T36" s="77">
        <f t="shared" si="11"/>
        <v>1.2000000000000001E-3</v>
      </c>
      <c r="U36" s="77">
        <f t="shared" si="11"/>
        <v>0.15</v>
      </c>
      <c r="AB36" s="59"/>
      <c r="AC36" s="59"/>
      <c r="AD36" s="59"/>
      <c r="AE36" s="59"/>
      <c r="AF36" s="59"/>
      <c r="AG36" s="59"/>
      <c r="AH36" s="59"/>
      <c r="AI36" s="59"/>
    </row>
    <row r="37" spans="1:35" s="72" customFormat="1" ht="13" x14ac:dyDescent="0.35">
      <c r="A37" s="13">
        <f>I8</f>
        <v>10</v>
      </c>
      <c r="B37" s="15">
        <v>15</v>
      </c>
      <c r="C37" s="77">
        <f t="shared" si="6"/>
        <v>31.5</v>
      </c>
      <c r="D37" s="77">
        <f t="shared" si="7"/>
        <v>243.37293</v>
      </c>
      <c r="E37" s="77">
        <f t="shared" si="8"/>
        <v>66.516000000000005</v>
      </c>
      <c r="F37" s="77">
        <f t="shared" si="9"/>
        <v>15.120959999999998</v>
      </c>
      <c r="G37" s="77">
        <f t="shared" si="5"/>
        <v>2.3100000000000002E-2</v>
      </c>
      <c r="H37" s="77">
        <f t="shared" si="5"/>
        <v>0.12809999999999999</v>
      </c>
      <c r="I37" s="77">
        <f t="shared" si="5"/>
        <v>7.4999999999999997E-3</v>
      </c>
      <c r="J37" s="77">
        <f t="shared" si="5"/>
        <v>1.26E-2</v>
      </c>
      <c r="K37" s="77">
        <f t="shared" si="5"/>
        <v>7.5000000000000002E-4</v>
      </c>
      <c r="L37" s="77">
        <f t="shared" si="5"/>
        <v>4.8000000000000004E-3</v>
      </c>
      <c r="M37" s="77">
        <f t="shared" si="5"/>
        <v>1.26E-2</v>
      </c>
      <c r="N37" s="77">
        <f t="shared" si="5"/>
        <v>0</v>
      </c>
      <c r="O37" s="77">
        <f t="shared" si="5"/>
        <v>0</v>
      </c>
      <c r="P37" s="77">
        <f t="shared" si="5"/>
        <v>256.69499999999999</v>
      </c>
      <c r="Q37" s="77">
        <f t="shared" si="10"/>
        <v>70.050000000000011</v>
      </c>
      <c r="R37" s="77">
        <f t="shared" si="11"/>
        <v>6.0000000000000006E-4</v>
      </c>
      <c r="S37" s="77">
        <f t="shared" si="11"/>
        <v>7.4999999999999997E-3</v>
      </c>
      <c r="T37" s="77">
        <f t="shared" si="11"/>
        <v>1.2000000000000001E-3</v>
      </c>
      <c r="U37" s="77">
        <f t="shared" si="11"/>
        <v>0.15</v>
      </c>
      <c r="AB37" s="59"/>
      <c r="AC37" s="59"/>
      <c r="AD37" s="59"/>
      <c r="AE37" s="59"/>
      <c r="AF37" s="59"/>
      <c r="AG37" s="59"/>
      <c r="AH37" s="59"/>
      <c r="AI37" s="59"/>
    </row>
    <row r="38" spans="1:35" s="72" customFormat="1" ht="13" x14ac:dyDescent="0.35">
      <c r="A38" s="13">
        <f>J8</f>
        <v>12</v>
      </c>
      <c r="B38" s="15">
        <v>2</v>
      </c>
      <c r="C38" s="77">
        <f t="shared" si="6"/>
        <v>4.2</v>
      </c>
      <c r="D38" s="77">
        <f t="shared" si="7"/>
        <v>32.449723999999996</v>
      </c>
      <c r="E38" s="77">
        <f t="shared" si="8"/>
        <v>8.8688000000000002</v>
      </c>
      <c r="F38" s="77">
        <f t="shared" si="9"/>
        <v>2.0161279999999997</v>
      </c>
      <c r="G38" s="77">
        <f t="shared" si="5"/>
        <v>3.0800000000000003E-3</v>
      </c>
      <c r="H38" s="77">
        <f t="shared" si="5"/>
        <v>1.7079999999999998E-2</v>
      </c>
      <c r="I38" s="77">
        <f t="shared" si="5"/>
        <v>1E-3</v>
      </c>
      <c r="J38" s="77">
        <f t="shared" si="5"/>
        <v>1.6800000000000001E-3</v>
      </c>
      <c r="K38" s="77">
        <f t="shared" si="5"/>
        <v>1E-4</v>
      </c>
      <c r="L38" s="77">
        <f t="shared" si="5"/>
        <v>6.4000000000000005E-4</v>
      </c>
      <c r="M38" s="77">
        <f t="shared" si="5"/>
        <v>1.6800000000000001E-3</v>
      </c>
      <c r="N38" s="77">
        <f t="shared" si="5"/>
        <v>0</v>
      </c>
      <c r="O38" s="77">
        <f t="shared" si="5"/>
        <v>0</v>
      </c>
      <c r="P38" s="77">
        <f t="shared" si="5"/>
        <v>34.225999999999999</v>
      </c>
      <c r="Q38" s="77">
        <f t="shared" si="10"/>
        <v>9.34</v>
      </c>
      <c r="R38" s="77">
        <f t="shared" si="11"/>
        <v>8.0000000000000007E-5</v>
      </c>
      <c r="S38" s="77">
        <f t="shared" si="11"/>
        <v>1E-3</v>
      </c>
      <c r="T38" s="77">
        <f t="shared" si="11"/>
        <v>1.6000000000000001E-4</v>
      </c>
      <c r="U38" s="77">
        <f t="shared" si="11"/>
        <v>0.02</v>
      </c>
      <c r="AB38" s="59"/>
      <c r="AC38" s="59"/>
      <c r="AD38" s="59"/>
      <c r="AE38" s="59"/>
      <c r="AF38" s="59"/>
      <c r="AG38" s="59"/>
      <c r="AH38" s="59"/>
      <c r="AI38" s="59"/>
    </row>
    <row r="39" spans="1:35" s="72" customFormat="1" ht="13" x14ac:dyDescent="0.35">
      <c r="A39" s="13">
        <f>K8</f>
        <v>13</v>
      </c>
      <c r="B39" s="15">
        <v>1</v>
      </c>
      <c r="C39" s="77">
        <f t="shared" si="6"/>
        <v>2.1</v>
      </c>
      <c r="D39" s="77">
        <f t="shared" si="7"/>
        <v>16.224861999999998</v>
      </c>
      <c r="E39" s="77">
        <f t="shared" si="8"/>
        <v>4.4344000000000001</v>
      </c>
      <c r="F39" s="77">
        <f t="shared" si="9"/>
        <v>1.0080639999999998</v>
      </c>
      <c r="G39" s="77">
        <f t="shared" si="5"/>
        <v>1.5400000000000001E-3</v>
      </c>
      <c r="H39" s="77">
        <f t="shared" si="5"/>
        <v>8.539999999999999E-3</v>
      </c>
      <c r="I39" s="77">
        <f t="shared" si="5"/>
        <v>5.0000000000000001E-4</v>
      </c>
      <c r="J39" s="77">
        <f t="shared" si="5"/>
        <v>8.4000000000000003E-4</v>
      </c>
      <c r="K39" s="77">
        <f t="shared" si="5"/>
        <v>5.0000000000000002E-5</v>
      </c>
      <c r="L39" s="77">
        <f t="shared" si="5"/>
        <v>3.2000000000000003E-4</v>
      </c>
      <c r="M39" s="77">
        <f t="shared" si="5"/>
        <v>8.4000000000000003E-4</v>
      </c>
      <c r="N39" s="77">
        <f t="shared" si="5"/>
        <v>0</v>
      </c>
      <c r="O39" s="77">
        <f t="shared" si="5"/>
        <v>0</v>
      </c>
      <c r="P39" s="77">
        <f t="shared" si="5"/>
        <v>17.113</v>
      </c>
      <c r="Q39" s="77">
        <f t="shared" si="10"/>
        <v>4.67</v>
      </c>
      <c r="R39" s="77">
        <f t="shared" si="11"/>
        <v>4.0000000000000003E-5</v>
      </c>
      <c r="S39" s="77">
        <f t="shared" si="11"/>
        <v>5.0000000000000001E-4</v>
      </c>
      <c r="T39" s="77">
        <f t="shared" si="11"/>
        <v>8.0000000000000007E-5</v>
      </c>
      <c r="U39" s="77">
        <f t="shared" si="11"/>
        <v>0.01</v>
      </c>
      <c r="AB39" s="59"/>
      <c r="AC39" s="59"/>
      <c r="AD39" s="59"/>
      <c r="AE39" s="59"/>
      <c r="AF39" s="59"/>
      <c r="AG39" s="59"/>
      <c r="AH39" s="59"/>
      <c r="AI39" s="59"/>
    </row>
    <row r="40" spans="1:35" s="72" customFormat="1" ht="13" x14ac:dyDescent="0.35">
      <c r="A40" s="13">
        <f>L8</f>
        <v>273</v>
      </c>
      <c r="B40" s="15">
        <v>2</v>
      </c>
      <c r="C40" s="77">
        <f t="shared" si="6"/>
        <v>4.2</v>
      </c>
      <c r="D40" s="77">
        <f t="shared" si="7"/>
        <v>32.449723999999996</v>
      </c>
      <c r="E40" s="77">
        <f t="shared" si="8"/>
        <v>8.8688000000000002</v>
      </c>
      <c r="F40" s="77">
        <f t="shared" si="9"/>
        <v>2.0161279999999997</v>
      </c>
      <c r="G40" s="77">
        <f t="shared" si="5"/>
        <v>3.0800000000000003E-3</v>
      </c>
      <c r="H40" s="77">
        <f t="shared" si="5"/>
        <v>1.7079999999999998E-2</v>
      </c>
      <c r="I40" s="77">
        <f t="shared" si="5"/>
        <v>1E-3</v>
      </c>
      <c r="J40" s="77">
        <f t="shared" si="5"/>
        <v>1.6800000000000001E-3</v>
      </c>
      <c r="K40" s="77">
        <f t="shared" si="5"/>
        <v>1E-4</v>
      </c>
      <c r="L40" s="77">
        <f t="shared" si="5"/>
        <v>6.4000000000000005E-4</v>
      </c>
      <c r="M40" s="77">
        <f t="shared" si="5"/>
        <v>1.6800000000000001E-3</v>
      </c>
      <c r="N40" s="77">
        <f t="shared" si="5"/>
        <v>0</v>
      </c>
      <c r="O40" s="77">
        <f t="shared" si="5"/>
        <v>0</v>
      </c>
      <c r="P40" s="77">
        <f t="shared" si="5"/>
        <v>34.225999999999999</v>
      </c>
      <c r="Q40" s="77">
        <f t="shared" si="10"/>
        <v>9.34</v>
      </c>
      <c r="R40" s="77">
        <f t="shared" si="11"/>
        <v>8.0000000000000007E-5</v>
      </c>
      <c r="S40" s="77">
        <f t="shared" si="11"/>
        <v>1E-3</v>
      </c>
      <c r="T40" s="77">
        <f t="shared" si="11"/>
        <v>1.6000000000000001E-4</v>
      </c>
      <c r="U40" s="77">
        <f t="shared" si="11"/>
        <v>0.02</v>
      </c>
      <c r="AB40" s="59"/>
      <c r="AC40" s="59"/>
      <c r="AD40" s="59"/>
      <c r="AE40" s="59"/>
      <c r="AF40" s="59"/>
      <c r="AG40" s="59"/>
      <c r="AH40" s="59"/>
      <c r="AI40" s="59"/>
    </row>
    <row r="41" spans="1:35" s="72" customFormat="1" ht="13" x14ac:dyDescent="0.35">
      <c r="A41" s="13">
        <f>M8</f>
        <v>1976</v>
      </c>
      <c r="B41" s="15">
        <v>1</v>
      </c>
      <c r="C41" s="77">
        <f t="shared" si="6"/>
        <v>2.1</v>
      </c>
      <c r="D41" s="77">
        <f t="shared" si="7"/>
        <v>16.224861999999998</v>
      </c>
      <c r="E41" s="77">
        <f t="shared" si="8"/>
        <v>4.4344000000000001</v>
      </c>
      <c r="F41" s="77">
        <f t="shared" si="9"/>
        <v>1.0080639999999998</v>
      </c>
      <c r="G41" s="77">
        <f t="shared" si="5"/>
        <v>1.5400000000000001E-3</v>
      </c>
      <c r="H41" s="77">
        <f t="shared" si="5"/>
        <v>8.539999999999999E-3</v>
      </c>
      <c r="I41" s="77">
        <f t="shared" si="5"/>
        <v>5.0000000000000001E-4</v>
      </c>
      <c r="J41" s="77">
        <f t="shared" si="5"/>
        <v>8.4000000000000003E-4</v>
      </c>
      <c r="K41" s="77">
        <f t="shared" si="5"/>
        <v>5.0000000000000002E-5</v>
      </c>
      <c r="L41" s="77">
        <f t="shared" si="5"/>
        <v>3.2000000000000003E-4</v>
      </c>
      <c r="M41" s="77">
        <f t="shared" si="5"/>
        <v>8.4000000000000003E-4</v>
      </c>
      <c r="N41" s="77">
        <f t="shared" si="5"/>
        <v>0</v>
      </c>
      <c r="O41" s="77">
        <f t="shared" si="5"/>
        <v>0</v>
      </c>
      <c r="P41" s="77">
        <f t="shared" si="5"/>
        <v>17.113</v>
      </c>
      <c r="Q41" s="77">
        <f t="shared" si="10"/>
        <v>4.67</v>
      </c>
      <c r="R41" s="77">
        <f t="shared" si="11"/>
        <v>4.0000000000000003E-5</v>
      </c>
      <c r="S41" s="77">
        <f t="shared" si="11"/>
        <v>5.0000000000000001E-4</v>
      </c>
      <c r="T41" s="77">
        <f t="shared" si="11"/>
        <v>8.0000000000000007E-5</v>
      </c>
      <c r="U41" s="77">
        <f t="shared" si="11"/>
        <v>0.01</v>
      </c>
      <c r="AB41" s="59"/>
      <c r="AC41" s="59"/>
      <c r="AD41" s="59"/>
      <c r="AE41" s="59"/>
      <c r="AF41" s="59"/>
      <c r="AG41" s="59"/>
      <c r="AH41" s="59"/>
      <c r="AI41" s="59"/>
    </row>
    <row r="42" spans="1:35" s="72" customFormat="1" ht="13" x14ac:dyDescent="0.35">
      <c r="A42" s="13">
        <f>N8</f>
        <v>656</v>
      </c>
      <c r="B42" s="15">
        <v>1</v>
      </c>
      <c r="C42" s="77">
        <f t="shared" si="6"/>
        <v>2.1</v>
      </c>
      <c r="D42" s="77">
        <f t="shared" si="7"/>
        <v>16.224861999999998</v>
      </c>
      <c r="E42" s="77">
        <f t="shared" si="8"/>
        <v>4.4344000000000001</v>
      </c>
      <c r="F42" s="77">
        <f t="shared" si="9"/>
        <v>1.0080639999999998</v>
      </c>
      <c r="G42" s="77">
        <f t="shared" si="5"/>
        <v>1.5400000000000001E-3</v>
      </c>
      <c r="H42" s="77">
        <f t="shared" si="5"/>
        <v>8.539999999999999E-3</v>
      </c>
      <c r="I42" s="77">
        <f t="shared" si="5"/>
        <v>5.0000000000000001E-4</v>
      </c>
      <c r="J42" s="77">
        <f t="shared" si="5"/>
        <v>8.4000000000000003E-4</v>
      </c>
      <c r="K42" s="77">
        <f t="shared" si="5"/>
        <v>5.0000000000000002E-5</v>
      </c>
      <c r="L42" s="77">
        <f t="shared" si="5"/>
        <v>3.2000000000000003E-4</v>
      </c>
      <c r="M42" s="77">
        <f t="shared" si="5"/>
        <v>8.4000000000000003E-4</v>
      </c>
      <c r="N42" s="77">
        <f t="shared" si="5"/>
        <v>0</v>
      </c>
      <c r="O42" s="77">
        <f t="shared" si="5"/>
        <v>0</v>
      </c>
      <c r="P42" s="77">
        <f t="shared" si="5"/>
        <v>17.113</v>
      </c>
      <c r="Q42" s="77">
        <f t="shared" si="10"/>
        <v>4.67</v>
      </c>
      <c r="R42" s="77">
        <f t="shared" si="11"/>
        <v>4.0000000000000003E-5</v>
      </c>
      <c r="S42" s="77">
        <f t="shared" si="11"/>
        <v>5.0000000000000001E-4</v>
      </c>
      <c r="T42" s="77">
        <f t="shared" si="11"/>
        <v>8.0000000000000007E-5</v>
      </c>
      <c r="U42" s="77">
        <f t="shared" si="11"/>
        <v>0.01</v>
      </c>
      <c r="AB42" s="59"/>
      <c r="AC42" s="59"/>
      <c r="AD42" s="59"/>
      <c r="AE42" s="59"/>
      <c r="AF42" s="59"/>
      <c r="AG42" s="59"/>
      <c r="AH42" s="59"/>
      <c r="AI42" s="59"/>
    </row>
    <row r="43" spans="1:35" s="72" customFormat="1" ht="13" x14ac:dyDescent="0.35">
      <c r="A43" s="13">
        <f>O8</f>
        <v>2194</v>
      </c>
      <c r="B43" s="15">
        <v>2</v>
      </c>
      <c r="C43" s="77">
        <f t="shared" si="6"/>
        <v>4.2</v>
      </c>
      <c r="D43" s="77">
        <f t="shared" si="7"/>
        <v>32.449723999999996</v>
      </c>
      <c r="E43" s="77">
        <f t="shared" si="8"/>
        <v>8.8688000000000002</v>
      </c>
      <c r="F43" s="77">
        <f t="shared" si="9"/>
        <v>2.0161279999999997</v>
      </c>
      <c r="G43" s="77">
        <f t="shared" si="5"/>
        <v>3.0800000000000003E-3</v>
      </c>
      <c r="H43" s="77">
        <f t="shared" si="5"/>
        <v>1.7079999999999998E-2</v>
      </c>
      <c r="I43" s="77">
        <f t="shared" si="5"/>
        <v>1E-3</v>
      </c>
      <c r="J43" s="77">
        <f t="shared" si="5"/>
        <v>1.6800000000000001E-3</v>
      </c>
      <c r="K43" s="77">
        <f t="shared" si="5"/>
        <v>1E-4</v>
      </c>
      <c r="L43" s="77">
        <f t="shared" si="5"/>
        <v>6.4000000000000005E-4</v>
      </c>
      <c r="M43" s="77">
        <f t="shared" si="5"/>
        <v>1.6800000000000001E-3</v>
      </c>
      <c r="N43" s="77">
        <f t="shared" si="5"/>
        <v>0</v>
      </c>
      <c r="O43" s="77">
        <f t="shared" si="5"/>
        <v>0</v>
      </c>
      <c r="P43" s="77">
        <f t="shared" si="5"/>
        <v>34.225999999999999</v>
      </c>
      <c r="Q43" s="77">
        <f t="shared" si="10"/>
        <v>9.34</v>
      </c>
      <c r="R43" s="77">
        <f t="shared" si="11"/>
        <v>8.0000000000000007E-5</v>
      </c>
      <c r="S43" s="77">
        <f t="shared" si="11"/>
        <v>1E-3</v>
      </c>
      <c r="T43" s="77">
        <f t="shared" si="11"/>
        <v>1.6000000000000001E-4</v>
      </c>
      <c r="U43" s="77">
        <f t="shared" si="11"/>
        <v>0.02</v>
      </c>
      <c r="AB43" s="59"/>
      <c r="AC43" s="59"/>
      <c r="AD43" s="59"/>
      <c r="AE43" s="59"/>
      <c r="AF43" s="59"/>
      <c r="AG43" s="59"/>
      <c r="AH43" s="59"/>
      <c r="AI43" s="59"/>
    </row>
    <row r="44" spans="1:35" s="72" customFormat="1" ht="13" x14ac:dyDescent="0.35">
      <c r="A44" s="13">
        <f>P8</f>
        <v>8690</v>
      </c>
      <c r="B44" s="15">
        <v>1</v>
      </c>
      <c r="C44" s="77">
        <f t="shared" si="6"/>
        <v>2.1</v>
      </c>
      <c r="D44" s="77">
        <f t="shared" si="7"/>
        <v>16.224861999999998</v>
      </c>
      <c r="E44" s="77">
        <f t="shared" si="8"/>
        <v>4.4344000000000001</v>
      </c>
      <c r="F44" s="77">
        <f t="shared" si="9"/>
        <v>1.0080639999999998</v>
      </c>
      <c r="G44" s="77">
        <f t="shared" si="5"/>
        <v>1.5400000000000001E-3</v>
      </c>
      <c r="H44" s="77">
        <f t="shared" si="5"/>
        <v>8.539999999999999E-3</v>
      </c>
      <c r="I44" s="77">
        <f t="shared" si="5"/>
        <v>5.0000000000000001E-4</v>
      </c>
      <c r="J44" s="77">
        <f t="shared" si="5"/>
        <v>8.4000000000000003E-4</v>
      </c>
      <c r="K44" s="77">
        <f t="shared" si="5"/>
        <v>5.0000000000000002E-5</v>
      </c>
      <c r="L44" s="77">
        <f t="shared" si="5"/>
        <v>3.2000000000000003E-4</v>
      </c>
      <c r="M44" s="77">
        <f t="shared" si="5"/>
        <v>8.4000000000000003E-4</v>
      </c>
      <c r="N44" s="77">
        <f t="shared" si="5"/>
        <v>0</v>
      </c>
      <c r="O44" s="77">
        <f t="shared" si="5"/>
        <v>0</v>
      </c>
      <c r="P44" s="77">
        <f t="shared" si="5"/>
        <v>17.113</v>
      </c>
      <c r="Q44" s="77">
        <f t="shared" si="10"/>
        <v>4.67</v>
      </c>
      <c r="R44" s="77">
        <f t="shared" si="11"/>
        <v>4.0000000000000003E-5</v>
      </c>
      <c r="S44" s="77">
        <f t="shared" si="11"/>
        <v>5.0000000000000001E-4</v>
      </c>
      <c r="T44" s="77">
        <f t="shared" si="11"/>
        <v>8.0000000000000007E-5</v>
      </c>
      <c r="U44" s="77">
        <f t="shared" si="11"/>
        <v>0.01</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273</v>
      </c>
      <c r="L57" s="8">
        <f t="shared" si="13"/>
        <v>1976</v>
      </c>
      <c r="M57" s="8">
        <f t="shared" si="13"/>
        <v>656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5.0999999999999996</v>
      </c>
      <c r="C60" s="76">
        <f t="shared" ref="C60:U60" si="14">D10</f>
        <v>5.7</v>
      </c>
      <c r="D60" s="76">
        <f t="shared" si="14"/>
        <v>5.8</v>
      </c>
      <c r="E60" s="76">
        <f t="shared" si="14"/>
        <v>5.8</v>
      </c>
      <c r="F60" s="76">
        <f t="shared" si="14"/>
        <v>5.4</v>
      </c>
      <c r="G60" s="76">
        <f t="shared" si="14"/>
        <v>5.4</v>
      </c>
      <c r="H60" s="76">
        <f t="shared" si="14"/>
        <v>5.6</v>
      </c>
      <c r="I60" s="76">
        <f t="shared" si="14"/>
        <v>5.4</v>
      </c>
      <c r="J60" s="76">
        <f t="shared" si="14"/>
        <v>5.5</v>
      </c>
      <c r="K60" s="76">
        <f t="shared" si="14"/>
        <v>5.4</v>
      </c>
      <c r="L60" s="76">
        <f t="shared" si="14"/>
        <v>5.6</v>
      </c>
      <c r="M60" s="76">
        <f t="shared" si="14"/>
        <v>5.8</v>
      </c>
      <c r="N60" s="76">
        <f t="shared" si="14"/>
        <v>6.1</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v>
      </c>
      <c r="C62" s="77">
        <f>B32</f>
        <v>15</v>
      </c>
      <c r="D62" s="77">
        <f>B33</f>
        <v>15</v>
      </c>
      <c r="E62" s="77">
        <f>B34</f>
        <v>2</v>
      </c>
      <c r="F62" s="77">
        <f>B35</f>
        <v>15</v>
      </c>
      <c r="G62" s="77">
        <f>B36</f>
        <v>15</v>
      </c>
      <c r="H62" s="77">
        <f>B37</f>
        <v>15</v>
      </c>
      <c r="I62" s="77">
        <f>B38</f>
        <v>2</v>
      </c>
      <c r="J62" s="77">
        <f>B39</f>
        <v>1</v>
      </c>
      <c r="K62" s="77">
        <f>B40</f>
        <v>2</v>
      </c>
      <c r="L62" s="77">
        <f>B41</f>
        <v>1</v>
      </c>
      <c r="M62" s="77">
        <f>B42</f>
        <v>1</v>
      </c>
      <c r="N62" s="77">
        <f>B43</f>
        <v>2</v>
      </c>
      <c r="O62" s="77">
        <f>B44</f>
        <v>1</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6.6000000000000032</v>
      </c>
      <c r="C64" s="77">
        <f t="shared" ref="C64:U64" si="17">(C59-C60)*C61</f>
        <v>3</v>
      </c>
      <c r="D64" s="77">
        <f t="shared" si="17"/>
        <v>2.4000000000000021</v>
      </c>
      <c r="E64" s="77">
        <f t="shared" si="17"/>
        <v>2.4000000000000021</v>
      </c>
      <c r="F64" s="77">
        <f t="shared" si="17"/>
        <v>4.7999999999999989</v>
      </c>
      <c r="G64" s="77">
        <f t="shared" si="17"/>
        <v>4.7999999999999989</v>
      </c>
      <c r="H64" s="77">
        <f t="shared" si="17"/>
        <v>3.6000000000000032</v>
      </c>
      <c r="I64" s="77">
        <f t="shared" si="17"/>
        <v>4.7999999999999989</v>
      </c>
      <c r="J64" s="77">
        <f t="shared" si="17"/>
        <v>4.2000000000000011</v>
      </c>
      <c r="K64" s="77">
        <f t="shared" si="17"/>
        <v>4.7999999999999989</v>
      </c>
      <c r="L64" s="77">
        <f t="shared" si="17"/>
        <v>3.6000000000000032</v>
      </c>
      <c r="M64" s="77">
        <f t="shared" si="17"/>
        <v>2.4000000000000021</v>
      </c>
      <c r="N64" s="77">
        <f t="shared" si="17"/>
        <v>0.6000000000000032</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-6.6000000000000032</v>
      </c>
      <c r="C65" s="77">
        <f t="shared" ref="C65:U65" si="18">C63-C64</f>
        <v>-3</v>
      </c>
      <c r="D65" s="77">
        <f t="shared" si="18"/>
        <v>-2.4000000000000021</v>
      </c>
      <c r="E65" s="77">
        <f t="shared" si="18"/>
        <v>-2.4000000000000021</v>
      </c>
      <c r="F65" s="77">
        <f t="shared" si="18"/>
        <v>-4.7999999999999989</v>
      </c>
      <c r="G65" s="77">
        <f t="shared" si="18"/>
        <v>-4.7999999999999989</v>
      </c>
      <c r="H65" s="77">
        <f t="shared" si="18"/>
        <v>-3.6000000000000032</v>
      </c>
      <c r="I65" s="77">
        <f t="shared" si="18"/>
        <v>-4.7999999999999989</v>
      </c>
      <c r="J65" s="77">
        <f t="shared" si="18"/>
        <v>-4.2000000000000011</v>
      </c>
      <c r="K65" s="77">
        <f t="shared" si="18"/>
        <v>-4.7999999999999989</v>
      </c>
      <c r="L65" s="77">
        <f t="shared" si="18"/>
        <v>-3.6000000000000032</v>
      </c>
      <c r="M65" s="77">
        <f t="shared" si="18"/>
        <v>-2.4000000000000021</v>
      </c>
      <c r="N65" s="77">
        <f t="shared" si="18"/>
        <v>-0.6000000000000032</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8" sqref="D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PAN-024750</v>
      </c>
      <c r="D1" s="141"/>
      <c r="E1" s="93" t="s">
        <v>45</v>
      </c>
      <c r="F1" s="39">
        <f>'Field data and Waste 1'!F1</f>
        <v>40.4</v>
      </c>
      <c r="G1" s="123" t="s">
        <v>43</v>
      </c>
      <c r="H1" s="124"/>
      <c r="I1" s="118">
        <v>7.54</v>
      </c>
      <c r="J1" s="127" t="s">
        <v>153</v>
      </c>
      <c r="K1" s="127"/>
      <c r="L1" s="97">
        <v>1183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170</v>
      </c>
      <c r="G2" s="125" t="s">
        <v>110</v>
      </c>
      <c r="H2" s="126"/>
      <c r="I2" s="118">
        <v>3286</v>
      </c>
      <c r="J2" s="127" t="s">
        <v>158</v>
      </c>
      <c r="K2" s="127"/>
      <c r="L2" s="97">
        <v>0.39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v>
      </c>
      <c r="D3" s="143"/>
      <c r="E3" s="93" t="s">
        <v>108</v>
      </c>
      <c r="F3" s="31" t="s">
        <v>78</v>
      </c>
      <c r="G3" s="127" t="s">
        <v>159</v>
      </c>
      <c r="H3" s="127"/>
      <c r="I3" s="118">
        <v>2400</v>
      </c>
      <c r="J3" s="123" t="s">
        <v>154</v>
      </c>
      <c r="K3" s="124"/>
      <c r="L3" s="97">
        <f>(L1/(L2*10000))*100</f>
        <v>30.333333333333336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Bwlchmwr Farm, Brynteg, Llanybydder, SA40 9XA</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4</v>
      </c>
      <c r="E8" s="60">
        <f>'Field data and Waste 1'!E8</f>
        <v>6</v>
      </c>
      <c r="F8" s="60">
        <f>'Field data and Waste 1'!F8</f>
        <v>7</v>
      </c>
      <c r="G8" s="60">
        <f>'Field data and Waste 1'!G8</f>
        <v>8</v>
      </c>
      <c r="H8" s="60">
        <f>'Field data and Waste 1'!H8</f>
        <v>9</v>
      </c>
      <c r="I8" s="60">
        <f>'Field data and Waste 1'!I8</f>
        <v>10</v>
      </c>
      <c r="J8" s="60">
        <f>'Field data and Waste 1'!J8</f>
        <v>12</v>
      </c>
      <c r="K8" s="60">
        <f>'Field data and Waste 1'!K8</f>
        <v>13</v>
      </c>
      <c r="L8" s="60">
        <f>'Field data and Waste 1'!L8</f>
        <v>273</v>
      </c>
      <c r="M8" s="60">
        <f>'Field data and Waste 1'!M8</f>
        <v>1976</v>
      </c>
      <c r="N8" s="60">
        <f>'Field data and Waste 1'!N8</f>
        <v>656</v>
      </c>
      <c r="O8" s="60">
        <f>'Field data and Waste 1'!O8</f>
        <v>2194</v>
      </c>
      <c r="P8" s="60">
        <f>'Field data and Waste 1'!P8</f>
        <v>8690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5.0999999999999996</v>
      </c>
      <c r="D10" s="60">
        <f>'Field data and Waste 1'!D10</f>
        <v>5.7</v>
      </c>
      <c r="E10" s="60">
        <f>'Field data and Waste 1'!E10</f>
        <v>5.8</v>
      </c>
      <c r="F10" s="60">
        <f>'Field data and Waste 1'!F10</f>
        <v>5.8</v>
      </c>
      <c r="G10" s="60">
        <f>'Field data and Waste 1'!G10</f>
        <v>5.4</v>
      </c>
      <c r="H10" s="60">
        <f>'Field data and Waste 1'!H10</f>
        <v>5.4</v>
      </c>
      <c r="I10" s="60">
        <f>'Field data and Waste 1'!I10</f>
        <v>5.6</v>
      </c>
      <c r="J10" s="60">
        <f>'Field data and Waste 1'!J10</f>
        <v>5.4</v>
      </c>
      <c r="K10" s="60">
        <f>'Field data and Waste 1'!K10</f>
        <v>5.5</v>
      </c>
      <c r="L10" s="60">
        <f>'Field data and Waste 1'!L10</f>
        <v>5.4</v>
      </c>
      <c r="M10" s="60">
        <f>'Field data and Waste 1'!M10</f>
        <v>5.6</v>
      </c>
      <c r="N10" s="60">
        <f>'Field data and Waste 1'!N10</f>
        <v>5.8</v>
      </c>
      <c r="O10" s="60">
        <f>'Field data and Waste 1'!O10</f>
        <v>6.1</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0</v>
      </c>
      <c r="F11" s="60">
        <f>'Field data and Waste 1'!F11</f>
        <v>2</v>
      </c>
      <c r="G11" s="60">
        <f>'Field data and Waste 1'!G11</f>
        <v>0</v>
      </c>
      <c r="H11" s="60">
        <f>'Field data and Waste 1'!H11</f>
        <v>0</v>
      </c>
      <c r="I11" s="60">
        <f>'Field data and Waste 1'!I11</f>
        <v>1</v>
      </c>
      <c r="J11" s="60">
        <f>'Field data and Waste 1'!J11</f>
        <v>2</v>
      </c>
      <c r="K11" s="60">
        <f>'Field data and Waste 1'!K11</f>
        <v>3</v>
      </c>
      <c r="L11" s="60">
        <f>'Field data and Waste 1'!L11</f>
        <v>2</v>
      </c>
      <c r="M11" s="60">
        <f>'Field data and Waste 1'!M11</f>
        <v>4</v>
      </c>
      <c r="N11" s="60">
        <f>'Field data and Waste 1'!N11</f>
        <v>3</v>
      </c>
      <c r="O11" s="60">
        <f>'Field data and Waste 1'!O11</f>
        <v>2</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0</v>
      </c>
      <c r="F12" s="60">
        <f>'Field data and Waste 1'!F12</f>
        <v>2</v>
      </c>
      <c r="G12" s="60">
        <f>'Field data and Waste 1'!G12</f>
        <v>2</v>
      </c>
      <c r="H12" s="60">
        <f>'Field data and Waste 1'!H12</f>
        <v>1</v>
      </c>
      <c r="I12" s="60">
        <f>'Field data and Waste 1'!I12</f>
        <v>1</v>
      </c>
      <c r="J12" s="60">
        <f>'Field data and Waste 1'!J12</f>
        <v>2</v>
      </c>
      <c r="K12" s="60">
        <f>'Field data and Waste 1'!K12</f>
        <v>1</v>
      </c>
      <c r="L12" s="60">
        <f>'Field data and Waste 1'!L12</f>
        <v>1</v>
      </c>
      <c r="M12" s="60">
        <f>'Field data and Waste 1'!M12</f>
        <v>2</v>
      </c>
      <c r="N12" s="60">
        <f>'Field data and Waste 1'!N12</f>
        <v>2</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16.453962000000001</v>
      </c>
      <c r="D18" s="16">
        <f>$D32</f>
        <v>45.705450000000006</v>
      </c>
      <c r="E18" s="16">
        <f>$D33</f>
        <v>104.208426</v>
      </c>
      <c r="F18" s="16">
        <f>$D34</f>
        <v>32.907924000000001</v>
      </c>
      <c r="G18" s="16">
        <f>$D35</f>
        <v>45.705450000000006</v>
      </c>
      <c r="H18" s="16">
        <f>$D36</f>
        <v>104.208426</v>
      </c>
      <c r="I18" s="16">
        <f>$D37</f>
        <v>104.208426</v>
      </c>
      <c r="J18" s="16">
        <f>$D38</f>
        <v>32.907924000000001</v>
      </c>
      <c r="K18" s="16">
        <f>$D39</f>
        <v>16.453962000000001</v>
      </c>
      <c r="L18" s="16">
        <f>$D40</f>
        <v>32.907924000000001</v>
      </c>
      <c r="M18" s="16">
        <f>$D41</f>
        <v>16.453962000000001</v>
      </c>
      <c r="N18" s="16">
        <f>$D42</f>
        <v>16.453962000000001</v>
      </c>
      <c r="O18" s="16">
        <f>$D43</f>
        <v>32.907924000000001</v>
      </c>
      <c r="P18" s="16">
        <f>$D44</f>
        <v>16.453962000000001</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-48.14603799999999</v>
      </c>
      <c r="D19" s="16">
        <f t="shared" ref="D19:V19" si="1">D18-D17</f>
        <v>-18.894549999999988</v>
      </c>
      <c r="E19" s="16">
        <f t="shared" si="1"/>
        <v>39.608426000000009</v>
      </c>
      <c r="F19" s="16">
        <f t="shared" si="1"/>
        <v>-31.692075999999993</v>
      </c>
      <c r="G19" s="16">
        <f t="shared" si="1"/>
        <v>-18.894549999999988</v>
      </c>
      <c r="H19" s="16">
        <f t="shared" si="1"/>
        <v>39.608426000000009</v>
      </c>
      <c r="I19" s="16">
        <f t="shared" si="1"/>
        <v>39.608426000000009</v>
      </c>
      <c r="J19" s="16">
        <f t="shared" si="1"/>
        <v>-31.692075999999993</v>
      </c>
      <c r="K19" s="16">
        <f t="shared" si="1"/>
        <v>-48.14603799999999</v>
      </c>
      <c r="L19" s="16">
        <f t="shared" si="1"/>
        <v>-31.692075999999993</v>
      </c>
      <c r="M19" s="16">
        <f t="shared" si="1"/>
        <v>-48.14603799999999</v>
      </c>
      <c r="N19" s="16">
        <f t="shared" si="1"/>
        <v>-48.14603799999999</v>
      </c>
      <c r="O19" s="16">
        <f t="shared" si="1"/>
        <v>-31.692075999999993</v>
      </c>
      <c r="P19" s="16">
        <f t="shared" si="1"/>
        <v>-48.14603799999999</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INCREASE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39.909600000000005</v>
      </c>
      <c r="D22" s="16">
        <f>$E32</f>
        <v>110.86000000000001</v>
      </c>
      <c r="E22" s="16">
        <f>$E33</f>
        <v>252.76080000000005</v>
      </c>
      <c r="F22" s="16">
        <f>$E34</f>
        <v>79.819200000000009</v>
      </c>
      <c r="G22" s="16">
        <f>$E35</f>
        <v>110.86000000000001</v>
      </c>
      <c r="H22" s="16">
        <f>$E36</f>
        <v>252.76080000000005</v>
      </c>
      <c r="I22" s="16">
        <f>$E37</f>
        <v>252.76080000000005</v>
      </c>
      <c r="J22" s="16">
        <f>$E38</f>
        <v>79.819200000000009</v>
      </c>
      <c r="K22" s="16">
        <f>$E39</f>
        <v>39.909600000000005</v>
      </c>
      <c r="L22" s="16">
        <f>$E40</f>
        <v>79.819200000000009</v>
      </c>
      <c r="M22" s="16">
        <f>$E41</f>
        <v>39.909600000000005</v>
      </c>
      <c r="N22" s="16">
        <f>$E42</f>
        <v>39.909600000000005</v>
      </c>
      <c r="O22" s="16">
        <f>$E43</f>
        <v>79.819200000000009</v>
      </c>
      <c r="P22" s="16">
        <f>$E44</f>
        <v>39.909600000000005</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-188.09039999999999</v>
      </c>
      <c r="D23" s="16">
        <f t="shared" ref="D23:V23" si="3">D22-D21</f>
        <v>-117.13999999999999</v>
      </c>
      <c r="E23" s="16">
        <f t="shared" si="3"/>
        <v>24.760800000000046</v>
      </c>
      <c r="F23" s="16">
        <f t="shared" si="3"/>
        <v>-148.18079999999998</v>
      </c>
      <c r="G23" s="16">
        <f t="shared" si="3"/>
        <v>-117.13999999999999</v>
      </c>
      <c r="H23" s="16">
        <f t="shared" si="3"/>
        <v>24.760800000000046</v>
      </c>
      <c r="I23" s="16">
        <f t="shared" si="3"/>
        <v>24.760800000000046</v>
      </c>
      <c r="J23" s="16">
        <f t="shared" si="3"/>
        <v>-148.18079999999998</v>
      </c>
      <c r="K23" s="16">
        <f t="shared" si="3"/>
        <v>-188.09039999999999</v>
      </c>
      <c r="L23" s="16">
        <f t="shared" si="3"/>
        <v>-148.18079999999998</v>
      </c>
      <c r="M23" s="16">
        <f t="shared" si="3"/>
        <v>-188.09039999999999</v>
      </c>
      <c r="N23" s="16">
        <f t="shared" si="3"/>
        <v>-188.09039999999999</v>
      </c>
      <c r="O23" s="16">
        <f t="shared" si="3"/>
        <v>-148.18079999999998</v>
      </c>
      <c r="P23" s="16">
        <f t="shared" si="3"/>
        <v>-188.09039999999999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INCREASE</v>
      </c>
      <c r="F24" s="26" t="str">
        <f t="shared" si="4"/>
        <v>DECREASE</v>
      </c>
      <c r="G24" s="26" t="str">
        <f t="shared" si="4"/>
        <v>DECREASE</v>
      </c>
      <c r="H24" s="26" t="str">
        <f t="shared" si="4"/>
        <v>INCREASE</v>
      </c>
      <c r="I24" s="26" t="str">
        <f t="shared" si="4"/>
        <v>INCREASE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10.1</v>
      </c>
      <c r="C28" s="15">
        <v>0.39</v>
      </c>
      <c r="D28" s="15">
        <v>798</v>
      </c>
      <c r="E28" s="15">
        <v>3680</v>
      </c>
      <c r="F28" s="15">
        <v>544</v>
      </c>
      <c r="G28" s="15">
        <v>3.37</v>
      </c>
      <c r="H28" s="15">
        <v>36.5</v>
      </c>
      <c r="I28" s="15">
        <v>0.5</v>
      </c>
      <c r="J28" s="15">
        <v>0.02</v>
      </c>
      <c r="K28" s="23">
        <v>0.05</v>
      </c>
      <c r="L28" s="15">
        <v>0.28999999999999998</v>
      </c>
      <c r="M28" s="15">
        <v>0.28999999999999998</v>
      </c>
      <c r="N28" s="15"/>
      <c r="O28" s="15"/>
      <c r="P28" s="15">
        <v>740</v>
      </c>
      <c r="Q28" s="15">
        <v>445</v>
      </c>
      <c r="R28" s="15">
        <v>0.06</v>
      </c>
      <c r="S28" s="15">
        <v>0.5</v>
      </c>
      <c r="T28" s="15">
        <v>0.27</v>
      </c>
      <c r="U28" s="15">
        <v>10</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9</v>
      </c>
      <c r="C31" s="77">
        <f>IF(C$27="%w/w SAR",((C$28*10)*$B31),IF(C$27="%w/w DM",(((C$28*10)*($B$28/100))*$B31),IF(C$27="kg/t SAR",(C$28*$B31),IF(C$27="kg/t DM",((C$28*($B$28/100))*$B31),IF(C$27="mg/kg SAR",((C$28*0.001)*$B31),IF(C$27="mg/kg DM",(((C$28*0.001)*($B$28/100))*$B31),0))))))</f>
        <v>35.1</v>
      </c>
      <c r="D31" s="77">
        <f>(IF(D$27="%w/w SAR",((D$28*10)*$B31),IF(D$27="%w/w DM",(((D$28*10)*($B$28/100))*$B31),IF(D$27="kg/t SAR",(D$28*$B31),IF(D$27="kg/t DM",((D$28*($B$28/100))*$B31),IF(D$27="mg/kg SAR",((D$28*0.001)*$B31),IF(D$27="mg/kg DM",(((D$28*0.001)*($B$28/100))*$B31),"0")))))))*2.291</f>
        <v>16.453962000000001</v>
      </c>
      <c r="E31" s="77">
        <f>(IF(E$27="%w/w SAR",((E$28*10)*$B31),IF(E$27="%w/w DM",(((E$28*10)*($B$28/100))*$B31),IF(E$27="kg/t SAR",(E$28*$B31),IF(E$27="kg/t DM",((E$28*($B$28/100))*$B31),IF(E$27="mg/kg SAR",((E$28*0.001)*$B31),IF(E$27="mg/kg DM",(((E$28*0.001)*($B$28/100))*$B31),"0")))))))*1.205</f>
        <v>39.909600000000005</v>
      </c>
      <c r="F31" s="77">
        <f>(IF(F$27="%w/w SAR",((F$28*10)*$B31),IF(F$27="%w/w DM",(((F$28*10)*($B$28/100))*$B31),IF(F$27="kg/t SAR",(F$28*$B31),IF(F$27="kg/t DM",((F$28*($B$28/100))*$B31),IF(F$27="mg/kg SAR",((F$28*0.001)*$B31),IF(F$27="mg/kg DM",(((F$28*0.001)*($B$28/100))*$B31),"0")))))))*1.658</f>
        <v>8.1175680000000003</v>
      </c>
      <c r="G31" s="77">
        <f t="shared" ref="G31:P46" si="5">IF(G$27="%w/w SAR",((G$28*10)*$B31),IF(G$27="%w/w DM",(((G$28*10)*($B$28/100))*$B31),IF(G$27="kg/t SAR",(G$28*$B31),IF(G$27="kg/t DM",((G$28*($B$28/100))*$B31),IF(G$27="mg/kg SAR",((G$28*0.001)*$B31),IF(G$27="mg/kg DM",(((G$28*0.001)*($B$28/100))*$B31),0))))))</f>
        <v>3.0330000000000003E-2</v>
      </c>
      <c r="H31" s="77">
        <f t="shared" si="5"/>
        <v>0.32849999999999996</v>
      </c>
      <c r="I31" s="77">
        <f t="shared" si="5"/>
        <v>4.5000000000000005E-3</v>
      </c>
      <c r="J31" s="77">
        <f t="shared" si="5"/>
        <v>1.8000000000000001E-4</v>
      </c>
      <c r="K31" s="77">
        <f t="shared" si="5"/>
        <v>4.5000000000000004E-4</v>
      </c>
      <c r="L31" s="77">
        <f t="shared" si="5"/>
        <v>2.6099999999999999E-3</v>
      </c>
      <c r="M31" s="77">
        <f t="shared" si="5"/>
        <v>2.6099999999999999E-3</v>
      </c>
      <c r="N31" s="77">
        <f t="shared" si="5"/>
        <v>0</v>
      </c>
      <c r="O31" s="77">
        <f t="shared" si="5"/>
        <v>0</v>
      </c>
      <c r="P31" s="77">
        <f t="shared" si="5"/>
        <v>6.66</v>
      </c>
      <c r="Q31" s="77">
        <f>(IF(Q$27="%w/w SAR",((Q$28*10)*$B31),IF(Q$27="%w/w DM",(((Q$28*10)*($B$28/100))*$B31),IF(Q$27="kg/t SAR",(Q$28*$B31),IF(Q$27="kg/t DM",((Q$28*($B$28/100))*$B31),IF(Q$27="mg/kg SAR",((Q$28*0.001)*$B31),IF(Q$27="mg/kg DM",(((Q$28*0.001)*($B$28/100))*$B31),0)))))))*2.5</f>
        <v>10.012499999999999</v>
      </c>
      <c r="R31" s="77">
        <f>IF(R$27="%w/w SAR",((R$28*10)*$B31),IF(R$27="%w/w DM",(((R$28*10)*($B$28/100))*$B31),IF(R$27="kg/t SAR",(R$28*$B31),IF(R$27="kg/t DM",((R$28*($B$28/100))*$B31),IF(R$27="mg/kg SAR",((R$28*0.001)*$B31),IF(R$27="mg/kg DM",(((R$28*0.001)*($B$28/100))*$B31),0))))))</f>
        <v>5.4000000000000001E-4</v>
      </c>
      <c r="S31" s="77">
        <f>IF(S$27="%w/w SAR",((S$28*10)*$B31),IF(S$27="%w/w DM",(((S$28*10)*($B$28/100))*$B31),IF(S$27="kg/t SAR",(S$28*$B31),IF(S$27="kg/t DM",((S$28*($B$28/100))*$B31),IF(S$27="mg/kg SAR",((S$28*0.001)*$B31),IF(S$27="mg/kg DM",(((S$28*0.001)*($B$28/100))*$B31),0))))))</f>
        <v>4.5000000000000005E-3</v>
      </c>
      <c r="T31" s="77">
        <f>IF(T$27="%w/w SAR",((T$28*10)*$B31),IF(T$27="%w/w DM",(((T$28*10)*($B$28/100))*$B31),IF(T$27="kg/t SAR",(T$28*$B31),IF(T$27="kg/t DM",((T$28*($B$28/100))*$B31),IF(T$27="mg/kg SAR",((T$28*0.001)*$B31),IF(T$27="mg/kg DM",(((T$28*0.001)*($B$28/100))*$B31),0))))))</f>
        <v>2.4299999999999999E-3</v>
      </c>
      <c r="U31" s="77">
        <f>IF(U$27="%w/w SAR",((U$28*10)*$B31),IF(U$27="%w/w DM",(((U$28*10)*($B$28/100))*$B31),IF(U$27="kg/t SAR",(U$28*$B31),IF(U$27="kg/t DM",((U$28*($B$28/100))*$B31),IF(U$27="mg/kg SAR",((U$28*0.001)*$B31),IF(U$27="mg/kg DM",(((U$28*0.001)*($B$28/100))*$B31),0))))))</f>
        <v>0.09</v>
      </c>
      <c r="AB31" s="59"/>
      <c r="AC31" s="59"/>
      <c r="AD31" s="59"/>
      <c r="AE31" s="59"/>
      <c r="AF31" s="59"/>
      <c r="AG31" s="59"/>
      <c r="AH31" s="59"/>
      <c r="AI31" s="59"/>
    </row>
    <row r="32" spans="1:40" s="72" customFormat="1" ht="13" x14ac:dyDescent="0.35">
      <c r="A32" s="13">
        <f>D8</f>
        <v>4</v>
      </c>
      <c r="B32" s="15">
        <v>25</v>
      </c>
      <c r="C32" s="77">
        <f t="shared" ref="C32:C50" si="6">IF(C$27="%w/w SAR",((C$28*10)*$B32),IF(C$27="%w/w DM",(((C$28*10)*($B$28/100))*$B32),IF(C$27="kg/t SAR",(C$28*$B32),IF(C$27="kg/t DM",((C$28*($B$28/100))*$B32),IF(C$27="mg/kg SAR",((C$28*0.001)*$B32),IF(C$27="mg/kg DM",(((C$28*0.001)*($B$28/100))*$B32),0))))))</f>
        <v>97.500000000000014</v>
      </c>
      <c r="D32" s="77">
        <f t="shared" ref="D32:D50" si="7">(IF(D$27="%w/w SAR",((D$28*10)*$B32),IF(D$27="%w/w DM",(((D$28*10)*($B$28/100))*$B32),IF(D$27="kg/t SAR",(D$28*$B32),IF(D$27="kg/t DM",((D$28*($B$28/100))*$B32),IF(D$27="mg/kg SAR",((D$28*0.001)*$B32),IF(D$27="mg/kg DM",(((D$28*0.001)*($B$28/100))*$B32),"0")))))))*2.291</f>
        <v>45.705450000000006</v>
      </c>
      <c r="E32" s="77">
        <f t="shared" ref="E32:E50" si="8">(IF(E$27="%w/w SAR",((E$28*10)*$B32),IF(E$27="%w/w DM",(((E$28*10)*($B$28/100))*$B32),IF(E$27="kg/t SAR",(E$28*$B32),IF(E$27="kg/t DM",((E$28*($B$28/100))*$B32),IF(E$27="mg/kg SAR",((E$28*0.001)*$B32),IF(E$27="mg/kg DM",(((E$28*0.001)*($B$28/100))*$B32),"0")))))))*1.205</f>
        <v>110.86000000000001</v>
      </c>
      <c r="F32" s="77">
        <f t="shared" ref="F32:F50" si="9">(IF(F$27="%w/w SAR",((F$28*10)*$B32),IF(F$27="%w/w DM",(((F$28*10)*($B$28/100))*$B32),IF(F$27="kg/t SAR",(F$28*$B32),IF(F$27="kg/t DM",((F$28*($B$28/100))*$B32),IF(F$27="mg/kg SAR",((F$28*0.001)*$B32),IF(F$27="mg/kg DM",(((F$28*0.001)*($B$28/100))*$B32),"0")))))))*1.658</f>
        <v>22.5488</v>
      </c>
      <c r="G32" s="77">
        <f t="shared" si="5"/>
        <v>8.4250000000000005E-2</v>
      </c>
      <c r="H32" s="77">
        <f t="shared" si="5"/>
        <v>0.91249999999999998</v>
      </c>
      <c r="I32" s="77">
        <f t="shared" si="5"/>
        <v>1.2500000000000001E-2</v>
      </c>
      <c r="J32" s="77">
        <f t="shared" si="5"/>
        <v>5.0000000000000001E-4</v>
      </c>
      <c r="K32" s="77">
        <f t="shared" si="5"/>
        <v>1.25E-3</v>
      </c>
      <c r="L32" s="77">
        <f t="shared" si="5"/>
        <v>7.2500000000000004E-3</v>
      </c>
      <c r="M32" s="77">
        <f t="shared" si="5"/>
        <v>7.2500000000000004E-3</v>
      </c>
      <c r="N32" s="77">
        <f t="shared" si="5"/>
        <v>0</v>
      </c>
      <c r="O32" s="77">
        <f t="shared" si="5"/>
        <v>0</v>
      </c>
      <c r="P32" s="77">
        <f t="shared" si="5"/>
        <v>18.5</v>
      </c>
      <c r="Q32" s="77">
        <f t="shared" ref="Q32:Q50" si="10">(IF(Q$27="%w/w SAR",((Q$28*10)*$B32),IF(Q$27="%w/w DM",(((Q$28*10)*($B$28/100))*$B32),IF(Q$27="kg/t SAR",(Q$28*$B32),IF(Q$27="kg/t DM",((Q$28*($B$28/100))*$B32),IF(Q$27="mg/kg SAR",((Q$28*0.001)*$B32),IF(Q$27="mg/kg DM",(((Q$28*0.001)*($B$28/100))*$B32),0)))))))*2.5</f>
        <v>27.8125</v>
      </c>
      <c r="R32" s="77">
        <f t="shared" ref="R32:U50" si="11">IF(R$27="%w/w SAR",((R$28*10)*$B32),IF(R$27="%w/w DM",(((R$28*10)*($B$28/100))*$B32),IF(R$27="kg/t SAR",(R$28*$B32),IF(R$27="kg/t DM",((R$28*($B$28/100))*$B32),IF(R$27="mg/kg SAR",((R$28*0.001)*$B32),IF(R$27="mg/kg DM",(((R$28*0.001)*($B$28/100))*$B32),0))))))</f>
        <v>1.5E-3</v>
      </c>
      <c r="S32" s="77">
        <f t="shared" si="11"/>
        <v>1.2500000000000001E-2</v>
      </c>
      <c r="T32" s="77">
        <f t="shared" si="11"/>
        <v>6.7499999999999999E-3</v>
      </c>
      <c r="U32" s="77">
        <f t="shared" si="11"/>
        <v>0.25</v>
      </c>
      <c r="AB32" s="59"/>
      <c r="AC32" s="59"/>
      <c r="AD32" s="59"/>
      <c r="AE32" s="59"/>
      <c r="AF32" s="59"/>
      <c r="AG32" s="59"/>
      <c r="AH32" s="59"/>
      <c r="AI32" s="59"/>
    </row>
    <row r="33" spans="1:35" s="72" customFormat="1" ht="13" x14ac:dyDescent="0.35">
      <c r="A33" s="13">
        <f>E8</f>
        <v>6</v>
      </c>
      <c r="B33" s="15">
        <v>57</v>
      </c>
      <c r="C33" s="77">
        <f t="shared" si="6"/>
        <v>222.3</v>
      </c>
      <c r="D33" s="77">
        <f t="shared" si="7"/>
        <v>104.208426</v>
      </c>
      <c r="E33" s="77">
        <f t="shared" si="8"/>
        <v>252.76080000000005</v>
      </c>
      <c r="F33" s="77">
        <f t="shared" si="9"/>
        <v>51.411264000000003</v>
      </c>
      <c r="G33" s="77">
        <f t="shared" si="5"/>
        <v>0.19209000000000001</v>
      </c>
      <c r="H33" s="77">
        <f t="shared" si="5"/>
        <v>2.0804999999999998</v>
      </c>
      <c r="I33" s="77">
        <f t="shared" si="5"/>
        <v>2.8500000000000001E-2</v>
      </c>
      <c r="J33" s="77">
        <f t="shared" si="5"/>
        <v>1.1400000000000002E-3</v>
      </c>
      <c r="K33" s="77">
        <f t="shared" si="5"/>
        <v>2.8500000000000001E-3</v>
      </c>
      <c r="L33" s="77">
        <f t="shared" si="5"/>
        <v>1.653E-2</v>
      </c>
      <c r="M33" s="77">
        <f t="shared" si="5"/>
        <v>1.653E-2</v>
      </c>
      <c r="N33" s="77">
        <f t="shared" si="5"/>
        <v>0</v>
      </c>
      <c r="O33" s="77">
        <f t="shared" si="5"/>
        <v>0</v>
      </c>
      <c r="P33" s="77">
        <f t="shared" si="5"/>
        <v>42.18</v>
      </c>
      <c r="Q33" s="77">
        <f t="shared" si="10"/>
        <v>63.412500000000009</v>
      </c>
      <c r="R33" s="77">
        <f t="shared" si="11"/>
        <v>3.4200000000000003E-3</v>
      </c>
      <c r="S33" s="77">
        <f t="shared" si="11"/>
        <v>2.8500000000000001E-2</v>
      </c>
      <c r="T33" s="77">
        <f t="shared" si="11"/>
        <v>1.5390000000000001E-2</v>
      </c>
      <c r="U33" s="77">
        <f t="shared" si="11"/>
        <v>0.57000000000000006</v>
      </c>
      <c r="AB33" s="59"/>
      <c r="AC33" s="59"/>
      <c r="AD33" s="59"/>
      <c r="AE33" s="59"/>
      <c r="AF33" s="59"/>
      <c r="AG33" s="59"/>
      <c r="AH33" s="59"/>
      <c r="AI33" s="59"/>
    </row>
    <row r="34" spans="1:35" s="72" customFormat="1" ht="13" x14ac:dyDescent="0.35">
      <c r="A34" s="13">
        <f>F8</f>
        <v>7</v>
      </c>
      <c r="B34" s="15">
        <v>18</v>
      </c>
      <c r="C34" s="77">
        <f t="shared" si="6"/>
        <v>70.2</v>
      </c>
      <c r="D34" s="77">
        <f t="shared" si="7"/>
        <v>32.907924000000001</v>
      </c>
      <c r="E34" s="77">
        <f t="shared" si="8"/>
        <v>79.819200000000009</v>
      </c>
      <c r="F34" s="77">
        <f t="shared" si="9"/>
        <v>16.235136000000001</v>
      </c>
      <c r="G34" s="77">
        <f t="shared" si="5"/>
        <v>6.0660000000000006E-2</v>
      </c>
      <c r="H34" s="77">
        <f t="shared" si="5"/>
        <v>0.65699999999999992</v>
      </c>
      <c r="I34" s="77">
        <f t="shared" si="5"/>
        <v>9.0000000000000011E-3</v>
      </c>
      <c r="J34" s="77">
        <f t="shared" si="5"/>
        <v>3.6000000000000002E-4</v>
      </c>
      <c r="K34" s="77">
        <f t="shared" si="5"/>
        <v>9.0000000000000008E-4</v>
      </c>
      <c r="L34" s="77">
        <f t="shared" si="5"/>
        <v>5.2199999999999998E-3</v>
      </c>
      <c r="M34" s="77">
        <f t="shared" si="5"/>
        <v>5.2199999999999998E-3</v>
      </c>
      <c r="N34" s="77">
        <f t="shared" si="5"/>
        <v>0</v>
      </c>
      <c r="O34" s="77">
        <f t="shared" si="5"/>
        <v>0</v>
      </c>
      <c r="P34" s="77">
        <f t="shared" si="5"/>
        <v>13.32</v>
      </c>
      <c r="Q34" s="77">
        <f t="shared" si="10"/>
        <v>20.024999999999999</v>
      </c>
      <c r="R34" s="77">
        <f t="shared" si="11"/>
        <v>1.08E-3</v>
      </c>
      <c r="S34" s="77">
        <f t="shared" si="11"/>
        <v>9.0000000000000011E-3</v>
      </c>
      <c r="T34" s="77">
        <f t="shared" si="11"/>
        <v>4.8599999999999997E-3</v>
      </c>
      <c r="U34" s="77">
        <f t="shared" si="11"/>
        <v>0.18</v>
      </c>
      <c r="AB34" s="59"/>
      <c r="AC34" s="59"/>
      <c r="AD34" s="59"/>
      <c r="AE34" s="59"/>
      <c r="AF34" s="59"/>
      <c r="AG34" s="59"/>
      <c r="AH34" s="59"/>
      <c r="AI34" s="59"/>
    </row>
    <row r="35" spans="1:35" s="72" customFormat="1" ht="13" x14ac:dyDescent="0.35">
      <c r="A35" s="13">
        <f>G8</f>
        <v>8</v>
      </c>
      <c r="B35" s="15">
        <v>25</v>
      </c>
      <c r="C35" s="77">
        <f t="shared" si="6"/>
        <v>97.500000000000014</v>
      </c>
      <c r="D35" s="77">
        <f t="shared" si="7"/>
        <v>45.705450000000006</v>
      </c>
      <c r="E35" s="77">
        <f t="shared" si="8"/>
        <v>110.86000000000001</v>
      </c>
      <c r="F35" s="77">
        <f t="shared" si="9"/>
        <v>22.5488</v>
      </c>
      <c r="G35" s="77">
        <f t="shared" si="5"/>
        <v>8.4250000000000005E-2</v>
      </c>
      <c r="H35" s="77">
        <f t="shared" si="5"/>
        <v>0.91249999999999998</v>
      </c>
      <c r="I35" s="77">
        <f t="shared" si="5"/>
        <v>1.2500000000000001E-2</v>
      </c>
      <c r="J35" s="77">
        <f t="shared" si="5"/>
        <v>5.0000000000000001E-4</v>
      </c>
      <c r="K35" s="77">
        <f t="shared" si="5"/>
        <v>1.25E-3</v>
      </c>
      <c r="L35" s="77">
        <f t="shared" si="5"/>
        <v>7.2500000000000004E-3</v>
      </c>
      <c r="M35" s="77">
        <f t="shared" si="5"/>
        <v>7.2500000000000004E-3</v>
      </c>
      <c r="N35" s="77">
        <f t="shared" si="5"/>
        <v>0</v>
      </c>
      <c r="O35" s="77">
        <f t="shared" si="5"/>
        <v>0</v>
      </c>
      <c r="P35" s="77">
        <f t="shared" si="5"/>
        <v>18.5</v>
      </c>
      <c r="Q35" s="77">
        <f t="shared" si="10"/>
        <v>27.8125</v>
      </c>
      <c r="R35" s="77">
        <f t="shared" si="11"/>
        <v>1.5E-3</v>
      </c>
      <c r="S35" s="77">
        <f t="shared" si="11"/>
        <v>1.2500000000000001E-2</v>
      </c>
      <c r="T35" s="77">
        <f t="shared" si="11"/>
        <v>6.7499999999999999E-3</v>
      </c>
      <c r="U35" s="77">
        <f t="shared" si="11"/>
        <v>0.25</v>
      </c>
      <c r="AB35" s="59"/>
      <c r="AC35" s="59"/>
      <c r="AD35" s="59"/>
      <c r="AE35" s="59"/>
      <c r="AF35" s="59"/>
      <c r="AG35" s="59"/>
      <c r="AH35" s="59"/>
      <c r="AI35" s="59"/>
    </row>
    <row r="36" spans="1:35" s="72" customFormat="1" ht="13" x14ac:dyDescent="0.35">
      <c r="A36" s="13">
        <f>H8</f>
        <v>9</v>
      </c>
      <c r="B36" s="15">
        <v>57</v>
      </c>
      <c r="C36" s="77">
        <f t="shared" si="6"/>
        <v>222.3</v>
      </c>
      <c r="D36" s="77">
        <f t="shared" si="7"/>
        <v>104.208426</v>
      </c>
      <c r="E36" s="77">
        <f t="shared" si="8"/>
        <v>252.76080000000005</v>
      </c>
      <c r="F36" s="77">
        <f t="shared" si="9"/>
        <v>51.411264000000003</v>
      </c>
      <c r="G36" s="77">
        <f t="shared" si="5"/>
        <v>0.19209000000000001</v>
      </c>
      <c r="H36" s="77">
        <f t="shared" si="5"/>
        <v>2.0804999999999998</v>
      </c>
      <c r="I36" s="77">
        <f t="shared" si="5"/>
        <v>2.8500000000000001E-2</v>
      </c>
      <c r="J36" s="77">
        <f t="shared" si="5"/>
        <v>1.1400000000000002E-3</v>
      </c>
      <c r="K36" s="77">
        <f t="shared" si="5"/>
        <v>2.8500000000000001E-3</v>
      </c>
      <c r="L36" s="77">
        <f t="shared" si="5"/>
        <v>1.653E-2</v>
      </c>
      <c r="M36" s="77">
        <f t="shared" si="5"/>
        <v>1.653E-2</v>
      </c>
      <c r="N36" s="77">
        <f t="shared" si="5"/>
        <v>0</v>
      </c>
      <c r="O36" s="77">
        <f t="shared" si="5"/>
        <v>0</v>
      </c>
      <c r="P36" s="77">
        <f t="shared" si="5"/>
        <v>42.18</v>
      </c>
      <c r="Q36" s="77">
        <f t="shared" si="10"/>
        <v>63.412500000000009</v>
      </c>
      <c r="R36" s="77">
        <f t="shared" si="11"/>
        <v>3.4200000000000003E-3</v>
      </c>
      <c r="S36" s="77">
        <f t="shared" si="11"/>
        <v>2.8500000000000001E-2</v>
      </c>
      <c r="T36" s="77">
        <f t="shared" si="11"/>
        <v>1.5390000000000001E-2</v>
      </c>
      <c r="U36" s="77">
        <f t="shared" si="11"/>
        <v>0.57000000000000006</v>
      </c>
      <c r="AB36" s="59"/>
      <c r="AC36" s="59"/>
      <c r="AD36" s="59"/>
      <c r="AE36" s="59"/>
      <c r="AF36" s="59"/>
      <c r="AG36" s="59"/>
      <c r="AH36" s="59"/>
      <c r="AI36" s="59"/>
    </row>
    <row r="37" spans="1:35" s="72" customFormat="1" ht="13" x14ac:dyDescent="0.35">
      <c r="A37" s="13">
        <f>I8</f>
        <v>10</v>
      </c>
      <c r="B37" s="15">
        <v>57</v>
      </c>
      <c r="C37" s="77">
        <f t="shared" si="6"/>
        <v>222.3</v>
      </c>
      <c r="D37" s="77">
        <f t="shared" si="7"/>
        <v>104.208426</v>
      </c>
      <c r="E37" s="77">
        <f t="shared" si="8"/>
        <v>252.76080000000005</v>
      </c>
      <c r="F37" s="77">
        <f t="shared" si="9"/>
        <v>51.411264000000003</v>
      </c>
      <c r="G37" s="77">
        <f t="shared" si="5"/>
        <v>0.19209000000000001</v>
      </c>
      <c r="H37" s="77">
        <f t="shared" si="5"/>
        <v>2.0804999999999998</v>
      </c>
      <c r="I37" s="77">
        <f t="shared" si="5"/>
        <v>2.8500000000000001E-2</v>
      </c>
      <c r="J37" s="77">
        <f t="shared" si="5"/>
        <v>1.1400000000000002E-3</v>
      </c>
      <c r="K37" s="77">
        <f t="shared" si="5"/>
        <v>2.8500000000000001E-3</v>
      </c>
      <c r="L37" s="77">
        <f t="shared" si="5"/>
        <v>1.653E-2</v>
      </c>
      <c r="M37" s="77">
        <f t="shared" si="5"/>
        <v>1.653E-2</v>
      </c>
      <c r="N37" s="77">
        <f t="shared" si="5"/>
        <v>0</v>
      </c>
      <c r="O37" s="77">
        <f t="shared" si="5"/>
        <v>0</v>
      </c>
      <c r="P37" s="77">
        <f t="shared" si="5"/>
        <v>42.18</v>
      </c>
      <c r="Q37" s="77">
        <f t="shared" si="10"/>
        <v>63.412500000000009</v>
      </c>
      <c r="R37" s="77">
        <f t="shared" si="11"/>
        <v>3.4200000000000003E-3</v>
      </c>
      <c r="S37" s="77">
        <f t="shared" si="11"/>
        <v>2.8500000000000001E-2</v>
      </c>
      <c r="T37" s="77">
        <f t="shared" si="11"/>
        <v>1.5390000000000001E-2</v>
      </c>
      <c r="U37" s="77">
        <f t="shared" si="11"/>
        <v>0.57000000000000006</v>
      </c>
      <c r="AB37" s="59"/>
      <c r="AC37" s="59"/>
      <c r="AD37" s="59"/>
      <c r="AE37" s="59"/>
      <c r="AF37" s="59"/>
      <c r="AG37" s="59"/>
      <c r="AH37" s="59"/>
      <c r="AI37" s="59"/>
    </row>
    <row r="38" spans="1:35" s="72" customFormat="1" ht="13" x14ac:dyDescent="0.35">
      <c r="A38" s="13">
        <f>J8</f>
        <v>12</v>
      </c>
      <c r="B38" s="15">
        <v>18</v>
      </c>
      <c r="C38" s="77">
        <f t="shared" si="6"/>
        <v>70.2</v>
      </c>
      <c r="D38" s="77">
        <f t="shared" si="7"/>
        <v>32.907924000000001</v>
      </c>
      <c r="E38" s="77">
        <f t="shared" si="8"/>
        <v>79.819200000000009</v>
      </c>
      <c r="F38" s="77">
        <f t="shared" si="9"/>
        <v>16.235136000000001</v>
      </c>
      <c r="G38" s="77">
        <f t="shared" si="5"/>
        <v>6.0660000000000006E-2</v>
      </c>
      <c r="H38" s="77">
        <f t="shared" si="5"/>
        <v>0.65699999999999992</v>
      </c>
      <c r="I38" s="77">
        <f t="shared" si="5"/>
        <v>9.0000000000000011E-3</v>
      </c>
      <c r="J38" s="77">
        <f t="shared" si="5"/>
        <v>3.6000000000000002E-4</v>
      </c>
      <c r="K38" s="77">
        <f t="shared" si="5"/>
        <v>9.0000000000000008E-4</v>
      </c>
      <c r="L38" s="77">
        <f t="shared" si="5"/>
        <v>5.2199999999999998E-3</v>
      </c>
      <c r="M38" s="77">
        <f t="shared" si="5"/>
        <v>5.2199999999999998E-3</v>
      </c>
      <c r="N38" s="77">
        <f t="shared" si="5"/>
        <v>0</v>
      </c>
      <c r="O38" s="77">
        <f t="shared" si="5"/>
        <v>0</v>
      </c>
      <c r="P38" s="77">
        <f t="shared" si="5"/>
        <v>13.32</v>
      </c>
      <c r="Q38" s="77">
        <f t="shared" si="10"/>
        <v>20.024999999999999</v>
      </c>
      <c r="R38" s="77">
        <f t="shared" si="11"/>
        <v>1.08E-3</v>
      </c>
      <c r="S38" s="77">
        <f t="shared" si="11"/>
        <v>9.0000000000000011E-3</v>
      </c>
      <c r="T38" s="77">
        <f t="shared" si="11"/>
        <v>4.8599999999999997E-3</v>
      </c>
      <c r="U38" s="77">
        <f t="shared" si="11"/>
        <v>0.18</v>
      </c>
      <c r="AB38" s="59"/>
      <c r="AC38" s="59"/>
      <c r="AD38" s="59"/>
      <c r="AE38" s="59"/>
      <c r="AF38" s="59"/>
      <c r="AG38" s="59"/>
      <c r="AH38" s="59"/>
      <c r="AI38" s="59"/>
    </row>
    <row r="39" spans="1:35" s="72" customFormat="1" ht="13" x14ac:dyDescent="0.35">
      <c r="A39" s="13">
        <f>K8</f>
        <v>13</v>
      </c>
      <c r="B39" s="15">
        <v>9</v>
      </c>
      <c r="C39" s="77">
        <f t="shared" si="6"/>
        <v>35.1</v>
      </c>
      <c r="D39" s="77">
        <f t="shared" si="7"/>
        <v>16.453962000000001</v>
      </c>
      <c r="E39" s="77">
        <f t="shared" si="8"/>
        <v>39.909600000000005</v>
      </c>
      <c r="F39" s="77">
        <f t="shared" si="9"/>
        <v>8.1175680000000003</v>
      </c>
      <c r="G39" s="77">
        <f t="shared" si="5"/>
        <v>3.0330000000000003E-2</v>
      </c>
      <c r="H39" s="77">
        <f t="shared" si="5"/>
        <v>0.32849999999999996</v>
      </c>
      <c r="I39" s="77">
        <f t="shared" si="5"/>
        <v>4.5000000000000005E-3</v>
      </c>
      <c r="J39" s="77">
        <f t="shared" si="5"/>
        <v>1.8000000000000001E-4</v>
      </c>
      <c r="K39" s="77">
        <f t="shared" si="5"/>
        <v>4.5000000000000004E-4</v>
      </c>
      <c r="L39" s="77">
        <f t="shared" si="5"/>
        <v>2.6099999999999999E-3</v>
      </c>
      <c r="M39" s="77">
        <f t="shared" si="5"/>
        <v>2.6099999999999999E-3</v>
      </c>
      <c r="N39" s="77">
        <f t="shared" si="5"/>
        <v>0</v>
      </c>
      <c r="O39" s="77">
        <f t="shared" si="5"/>
        <v>0</v>
      </c>
      <c r="P39" s="77">
        <f t="shared" si="5"/>
        <v>6.66</v>
      </c>
      <c r="Q39" s="77">
        <f t="shared" si="10"/>
        <v>10.012499999999999</v>
      </c>
      <c r="R39" s="77">
        <f t="shared" si="11"/>
        <v>5.4000000000000001E-4</v>
      </c>
      <c r="S39" s="77">
        <f t="shared" si="11"/>
        <v>4.5000000000000005E-3</v>
      </c>
      <c r="T39" s="77">
        <f t="shared" si="11"/>
        <v>2.4299999999999999E-3</v>
      </c>
      <c r="U39" s="77">
        <f t="shared" si="11"/>
        <v>0.09</v>
      </c>
      <c r="AB39" s="59"/>
      <c r="AC39" s="59"/>
      <c r="AD39" s="59"/>
      <c r="AE39" s="59"/>
      <c r="AF39" s="59"/>
      <c r="AG39" s="59"/>
      <c r="AH39" s="59"/>
      <c r="AI39" s="59"/>
    </row>
    <row r="40" spans="1:35" s="72" customFormat="1" ht="13" x14ac:dyDescent="0.35">
      <c r="A40" s="13">
        <f>L8</f>
        <v>273</v>
      </c>
      <c r="B40" s="15">
        <v>18</v>
      </c>
      <c r="C40" s="77">
        <f t="shared" si="6"/>
        <v>70.2</v>
      </c>
      <c r="D40" s="77">
        <f t="shared" si="7"/>
        <v>32.907924000000001</v>
      </c>
      <c r="E40" s="77">
        <f t="shared" si="8"/>
        <v>79.819200000000009</v>
      </c>
      <c r="F40" s="77">
        <f t="shared" si="9"/>
        <v>16.235136000000001</v>
      </c>
      <c r="G40" s="77">
        <f t="shared" si="5"/>
        <v>6.0660000000000006E-2</v>
      </c>
      <c r="H40" s="77">
        <f t="shared" si="5"/>
        <v>0.65699999999999992</v>
      </c>
      <c r="I40" s="77">
        <f t="shared" si="5"/>
        <v>9.0000000000000011E-3</v>
      </c>
      <c r="J40" s="77">
        <f t="shared" si="5"/>
        <v>3.6000000000000002E-4</v>
      </c>
      <c r="K40" s="77">
        <f t="shared" si="5"/>
        <v>9.0000000000000008E-4</v>
      </c>
      <c r="L40" s="77">
        <f t="shared" si="5"/>
        <v>5.2199999999999998E-3</v>
      </c>
      <c r="M40" s="77">
        <f t="shared" si="5"/>
        <v>5.2199999999999998E-3</v>
      </c>
      <c r="N40" s="77">
        <f t="shared" si="5"/>
        <v>0</v>
      </c>
      <c r="O40" s="77">
        <f t="shared" si="5"/>
        <v>0</v>
      </c>
      <c r="P40" s="77">
        <f t="shared" si="5"/>
        <v>13.32</v>
      </c>
      <c r="Q40" s="77">
        <f t="shared" si="10"/>
        <v>20.024999999999999</v>
      </c>
      <c r="R40" s="77">
        <f t="shared" si="11"/>
        <v>1.08E-3</v>
      </c>
      <c r="S40" s="77">
        <f t="shared" si="11"/>
        <v>9.0000000000000011E-3</v>
      </c>
      <c r="T40" s="77">
        <f t="shared" si="11"/>
        <v>4.8599999999999997E-3</v>
      </c>
      <c r="U40" s="77">
        <f t="shared" si="11"/>
        <v>0.18</v>
      </c>
      <c r="AB40" s="59"/>
      <c r="AC40" s="59"/>
      <c r="AD40" s="59"/>
      <c r="AE40" s="59"/>
      <c r="AF40" s="59"/>
      <c r="AG40" s="59"/>
      <c r="AH40" s="59"/>
      <c r="AI40" s="59"/>
    </row>
    <row r="41" spans="1:35" s="72" customFormat="1" ht="13" x14ac:dyDescent="0.35">
      <c r="A41" s="13">
        <f>M8</f>
        <v>1976</v>
      </c>
      <c r="B41" s="15">
        <v>9</v>
      </c>
      <c r="C41" s="77">
        <f t="shared" si="6"/>
        <v>35.1</v>
      </c>
      <c r="D41" s="77">
        <f t="shared" si="7"/>
        <v>16.453962000000001</v>
      </c>
      <c r="E41" s="77">
        <f t="shared" si="8"/>
        <v>39.909600000000005</v>
      </c>
      <c r="F41" s="77">
        <f t="shared" si="9"/>
        <v>8.1175680000000003</v>
      </c>
      <c r="G41" s="77">
        <f t="shared" si="5"/>
        <v>3.0330000000000003E-2</v>
      </c>
      <c r="H41" s="77">
        <f t="shared" si="5"/>
        <v>0.32849999999999996</v>
      </c>
      <c r="I41" s="77">
        <f t="shared" si="5"/>
        <v>4.5000000000000005E-3</v>
      </c>
      <c r="J41" s="77">
        <f t="shared" si="5"/>
        <v>1.8000000000000001E-4</v>
      </c>
      <c r="K41" s="77">
        <f t="shared" si="5"/>
        <v>4.5000000000000004E-4</v>
      </c>
      <c r="L41" s="77">
        <f t="shared" si="5"/>
        <v>2.6099999999999999E-3</v>
      </c>
      <c r="M41" s="77">
        <f t="shared" si="5"/>
        <v>2.6099999999999999E-3</v>
      </c>
      <c r="N41" s="77">
        <f t="shared" si="5"/>
        <v>0</v>
      </c>
      <c r="O41" s="77">
        <f t="shared" si="5"/>
        <v>0</v>
      </c>
      <c r="P41" s="77">
        <f t="shared" si="5"/>
        <v>6.66</v>
      </c>
      <c r="Q41" s="77">
        <f t="shared" si="10"/>
        <v>10.012499999999999</v>
      </c>
      <c r="R41" s="77">
        <f t="shared" si="11"/>
        <v>5.4000000000000001E-4</v>
      </c>
      <c r="S41" s="77">
        <f t="shared" si="11"/>
        <v>4.5000000000000005E-3</v>
      </c>
      <c r="T41" s="77">
        <f t="shared" si="11"/>
        <v>2.4299999999999999E-3</v>
      </c>
      <c r="U41" s="77">
        <f t="shared" si="11"/>
        <v>0.09</v>
      </c>
      <c r="AB41" s="59"/>
      <c r="AC41" s="59"/>
      <c r="AD41" s="59"/>
      <c r="AE41" s="59"/>
      <c r="AF41" s="59"/>
      <c r="AG41" s="59"/>
      <c r="AH41" s="59"/>
      <c r="AI41" s="59"/>
    </row>
    <row r="42" spans="1:35" s="72" customFormat="1" ht="13" x14ac:dyDescent="0.35">
      <c r="A42" s="13">
        <f>N8</f>
        <v>656</v>
      </c>
      <c r="B42" s="15">
        <v>9</v>
      </c>
      <c r="C42" s="77">
        <f t="shared" si="6"/>
        <v>35.1</v>
      </c>
      <c r="D42" s="77">
        <f t="shared" si="7"/>
        <v>16.453962000000001</v>
      </c>
      <c r="E42" s="77">
        <f t="shared" si="8"/>
        <v>39.909600000000005</v>
      </c>
      <c r="F42" s="77">
        <f t="shared" si="9"/>
        <v>8.1175680000000003</v>
      </c>
      <c r="G42" s="77">
        <f t="shared" si="5"/>
        <v>3.0330000000000003E-2</v>
      </c>
      <c r="H42" s="77">
        <f t="shared" si="5"/>
        <v>0.32849999999999996</v>
      </c>
      <c r="I42" s="77">
        <f t="shared" si="5"/>
        <v>4.5000000000000005E-3</v>
      </c>
      <c r="J42" s="77">
        <f t="shared" si="5"/>
        <v>1.8000000000000001E-4</v>
      </c>
      <c r="K42" s="77">
        <f t="shared" si="5"/>
        <v>4.5000000000000004E-4</v>
      </c>
      <c r="L42" s="77">
        <f t="shared" si="5"/>
        <v>2.6099999999999999E-3</v>
      </c>
      <c r="M42" s="77">
        <f t="shared" si="5"/>
        <v>2.6099999999999999E-3</v>
      </c>
      <c r="N42" s="77">
        <f t="shared" si="5"/>
        <v>0</v>
      </c>
      <c r="O42" s="77">
        <f t="shared" si="5"/>
        <v>0</v>
      </c>
      <c r="P42" s="77">
        <f t="shared" si="5"/>
        <v>6.66</v>
      </c>
      <c r="Q42" s="77">
        <f t="shared" si="10"/>
        <v>10.012499999999999</v>
      </c>
      <c r="R42" s="77">
        <f t="shared" si="11"/>
        <v>5.4000000000000001E-4</v>
      </c>
      <c r="S42" s="77">
        <f t="shared" si="11"/>
        <v>4.5000000000000005E-3</v>
      </c>
      <c r="T42" s="77">
        <f t="shared" si="11"/>
        <v>2.4299999999999999E-3</v>
      </c>
      <c r="U42" s="77">
        <f t="shared" si="11"/>
        <v>0.09</v>
      </c>
      <c r="AB42" s="59"/>
      <c r="AC42" s="59"/>
      <c r="AD42" s="59"/>
      <c r="AE42" s="59"/>
      <c r="AF42" s="59"/>
      <c r="AG42" s="59"/>
      <c r="AH42" s="59"/>
      <c r="AI42" s="59"/>
    </row>
    <row r="43" spans="1:35" s="72" customFormat="1" ht="13" x14ac:dyDescent="0.35">
      <c r="A43" s="13">
        <f>O8</f>
        <v>2194</v>
      </c>
      <c r="B43" s="15">
        <v>18</v>
      </c>
      <c r="C43" s="77">
        <f t="shared" si="6"/>
        <v>70.2</v>
      </c>
      <c r="D43" s="77">
        <f t="shared" si="7"/>
        <v>32.907924000000001</v>
      </c>
      <c r="E43" s="77">
        <f t="shared" si="8"/>
        <v>79.819200000000009</v>
      </c>
      <c r="F43" s="77">
        <f t="shared" si="9"/>
        <v>16.235136000000001</v>
      </c>
      <c r="G43" s="77">
        <f t="shared" si="5"/>
        <v>6.0660000000000006E-2</v>
      </c>
      <c r="H43" s="77">
        <f t="shared" si="5"/>
        <v>0.65699999999999992</v>
      </c>
      <c r="I43" s="77">
        <f t="shared" si="5"/>
        <v>9.0000000000000011E-3</v>
      </c>
      <c r="J43" s="77">
        <f t="shared" si="5"/>
        <v>3.6000000000000002E-4</v>
      </c>
      <c r="K43" s="77">
        <f t="shared" si="5"/>
        <v>9.0000000000000008E-4</v>
      </c>
      <c r="L43" s="77">
        <f t="shared" si="5"/>
        <v>5.2199999999999998E-3</v>
      </c>
      <c r="M43" s="77">
        <f t="shared" si="5"/>
        <v>5.2199999999999998E-3</v>
      </c>
      <c r="N43" s="77">
        <f t="shared" si="5"/>
        <v>0</v>
      </c>
      <c r="O43" s="77">
        <f t="shared" si="5"/>
        <v>0</v>
      </c>
      <c r="P43" s="77">
        <f t="shared" si="5"/>
        <v>13.32</v>
      </c>
      <c r="Q43" s="77">
        <f t="shared" si="10"/>
        <v>20.024999999999999</v>
      </c>
      <c r="R43" s="77">
        <f t="shared" si="11"/>
        <v>1.08E-3</v>
      </c>
      <c r="S43" s="77">
        <f t="shared" si="11"/>
        <v>9.0000000000000011E-3</v>
      </c>
      <c r="T43" s="77">
        <f t="shared" si="11"/>
        <v>4.8599999999999997E-3</v>
      </c>
      <c r="U43" s="77">
        <f t="shared" si="11"/>
        <v>0.18</v>
      </c>
      <c r="AB43" s="59"/>
      <c r="AC43" s="59"/>
      <c r="AD43" s="59"/>
      <c r="AE43" s="59"/>
      <c r="AF43" s="59"/>
      <c r="AG43" s="59"/>
      <c r="AH43" s="59"/>
      <c r="AI43" s="59"/>
    </row>
    <row r="44" spans="1:35" s="72" customFormat="1" ht="13" x14ac:dyDescent="0.35">
      <c r="A44" s="13">
        <f>P8</f>
        <v>8690</v>
      </c>
      <c r="B44" s="15">
        <v>9</v>
      </c>
      <c r="C44" s="77">
        <f t="shared" si="6"/>
        <v>35.1</v>
      </c>
      <c r="D44" s="77">
        <f t="shared" si="7"/>
        <v>16.453962000000001</v>
      </c>
      <c r="E44" s="77">
        <f t="shared" si="8"/>
        <v>39.909600000000005</v>
      </c>
      <c r="F44" s="77">
        <f t="shared" si="9"/>
        <v>8.1175680000000003</v>
      </c>
      <c r="G44" s="77">
        <f t="shared" si="5"/>
        <v>3.0330000000000003E-2</v>
      </c>
      <c r="H44" s="77">
        <f t="shared" si="5"/>
        <v>0.32849999999999996</v>
      </c>
      <c r="I44" s="77">
        <f t="shared" si="5"/>
        <v>4.5000000000000005E-3</v>
      </c>
      <c r="J44" s="77">
        <f t="shared" si="5"/>
        <v>1.8000000000000001E-4</v>
      </c>
      <c r="K44" s="77">
        <f t="shared" si="5"/>
        <v>4.5000000000000004E-4</v>
      </c>
      <c r="L44" s="77">
        <f t="shared" si="5"/>
        <v>2.6099999999999999E-3</v>
      </c>
      <c r="M44" s="77">
        <f t="shared" si="5"/>
        <v>2.6099999999999999E-3</v>
      </c>
      <c r="N44" s="77">
        <f t="shared" si="5"/>
        <v>0</v>
      </c>
      <c r="O44" s="77">
        <f t="shared" si="5"/>
        <v>0</v>
      </c>
      <c r="P44" s="77">
        <f t="shared" si="5"/>
        <v>6.66</v>
      </c>
      <c r="Q44" s="77">
        <f t="shared" si="10"/>
        <v>10.012499999999999</v>
      </c>
      <c r="R44" s="77">
        <f t="shared" si="11"/>
        <v>5.4000000000000001E-4</v>
      </c>
      <c r="S44" s="77">
        <f t="shared" si="11"/>
        <v>4.5000000000000005E-3</v>
      </c>
      <c r="T44" s="77">
        <f t="shared" si="11"/>
        <v>2.4299999999999999E-3</v>
      </c>
      <c r="U44" s="77">
        <f t="shared" si="11"/>
        <v>0.09</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273</v>
      </c>
      <c r="L57" s="8">
        <f t="shared" si="13"/>
        <v>1976</v>
      </c>
      <c r="M57" s="8">
        <f t="shared" si="13"/>
        <v>656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5.0999999999999996</v>
      </c>
      <c r="C60" s="76">
        <f t="shared" ref="C60:U60" si="14">D10</f>
        <v>5.7</v>
      </c>
      <c r="D60" s="76">
        <f t="shared" si="14"/>
        <v>5.8</v>
      </c>
      <c r="E60" s="76">
        <f t="shared" si="14"/>
        <v>5.8</v>
      </c>
      <c r="F60" s="76">
        <f t="shared" si="14"/>
        <v>5.4</v>
      </c>
      <c r="G60" s="76">
        <f t="shared" si="14"/>
        <v>5.4</v>
      </c>
      <c r="H60" s="76">
        <f t="shared" si="14"/>
        <v>5.6</v>
      </c>
      <c r="I60" s="76">
        <f t="shared" si="14"/>
        <v>5.4</v>
      </c>
      <c r="J60" s="76">
        <f t="shared" si="14"/>
        <v>5.5</v>
      </c>
      <c r="K60" s="76">
        <f t="shared" si="14"/>
        <v>5.4</v>
      </c>
      <c r="L60" s="76">
        <f t="shared" si="14"/>
        <v>5.6</v>
      </c>
      <c r="M60" s="76">
        <f t="shared" si="14"/>
        <v>5.8</v>
      </c>
      <c r="N60" s="76">
        <f t="shared" si="14"/>
        <v>6.1</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9</v>
      </c>
      <c r="C62" s="77">
        <f>B32</f>
        <v>25</v>
      </c>
      <c r="D62" s="77">
        <f>B33</f>
        <v>57</v>
      </c>
      <c r="E62" s="77">
        <f>B34</f>
        <v>18</v>
      </c>
      <c r="F62" s="77">
        <f>B35</f>
        <v>25</v>
      </c>
      <c r="G62" s="77">
        <f>B36</f>
        <v>57</v>
      </c>
      <c r="H62" s="77">
        <f>B37</f>
        <v>57</v>
      </c>
      <c r="I62" s="77">
        <f>B38</f>
        <v>18</v>
      </c>
      <c r="J62" s="77">
        <f>B39</f>
        <v>9</v>
      </c>
      <c r="K62" s="77">
        <f>B40</f>
        <v>18</v>
      </c>
      <c r="L62" s="77">
        <f>B41</f>
        <v>9</v>
      </c>
      <c r="M62" s="77">
        <f>B42</f>
        <v>9</v>
      </c>
      <c r="N62" s="77">
        <f>B43</f>
        <v>18</v>
      </c>
      <c r="O62" s="77">
        <f>B44</f>
        <v>9</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6.6000000000000032</v>
      </c>
      <c r="C64" s="77">
        <f t="shared" ref="C64:U64" si="17">(C59-C60)*C61</f>
        <v>3</v>
      </c>
      <c r="D64" s="77">
        <f t="shared" si="17"/>
        <v>2.4000000000000021</v>
      </c>
      <c r="E64" s="77">
        <f t="shared" si="17"/>
        <v>2.4000000000000021</v>
      </c>
      <c r="F64" s="77">
        <f t="shared" si="17"/>
        <v>4.7999999999999989</v>
      </c>
      <c r="G64" s="77">
        <f t="shared" si="17"/>
        <v>4.7999999999999989</v>
      </c>
      <c r="H64" s="77">
        <f t="shared" si="17"/>
        <v>3.6000000000000032</v>
      </c>
      <c r="I64" s="77">
        <f t="shared" si="17"/>
        <v>4.7999999999999989</v>
      </c>
      <c r="J64" s="77">
        <f t="shared" si="17"/>
        <v>4.2000000000000011</v>
      </c>
      <c r="K64" s="77">
        <f t="shared" si="17"/>
        <v>4.7999999999999989</v>
      </c>
      <c r="L64" s="77">
        <f t="shared" si="17"/>
        <v>3.6000000000000032</v>
      </c>
      <c r="M64" s="77">
        <f t="shared" si="17"/>
        <v>2.4000000000000021</v>
      </c>
      <c r="N64" s="77">
        <f t="shared" si="17"/>
        <v>0.6000000000000032</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-6.6000000000000032</v>
      </c>
      <c r="C65" s="77">
        <f t="shared" ref="C65:U65" si="18">C63-C64</f>
        <v>-3</v>
      </c>
      <c r="D65" s="77">
        <f t="shared" si="18"/>
        <v>-2.4000000000000021</v>
      </c>
      <c r="E65" s="77">
        <f t="shared" si="18"/>
        <v>-2.4000000000000021</v>
      </c>
      <c r="F65" s="77">
        <f t="shared" si="18"/>
        <v>-4.7999999999999989</v>
      </c>
      <c r="G65" s="77">
        <f t="shared" si="18"/>
        <v>-4.7999999999999989</v>
      </c>
      <c r="H65" s="77">
        <f t="shared" si="18"/>
        <v>-3.6000000000000032</v>
      </c>
      <c r="I65" s="77">
        <f t="shared" si="18"/>
        <v>-4.7999999999999989</v>
      </c>
      <c r="J65" s="77">
        <f t="shared" si="18"/>
        <v>-4.2000000000000011</v>
      </c>
      <c r="K65" s="77">
        <f t="shared" si="18"/>
        <v>-4.7999999999999989</v>
      </c>
      <c r="L65" s="77">
        <f t="shared" si="18"/>
        <v>-3.6000000000000032</v>
      </c>
      <c r="M65" s="77">
        <f t="shared" si="18"/>
        <v>-2.4000000000000021</v>
      </c>
      <c r="N65" s="77">
        <f t="shared" si="18"/>
        <v>-0.6000000000000032</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zoomScale="90" zoomScaleNormal="90" workbookViewId="0">
      <selection activeCell="B31" sqref="B3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PAN-024750</v>
      </c>
      <c r="D1" s="141"/>
      <c r="E1" s="93" t="s">
        <v>45</v>
      </c>
      <c r="F1" s="39">
        <f>'Field data and Waste 1'!F1</f>
        <v>40.4</v>
      </c>
      <c r="G1" s="123" t="s">
        <v>43</v>
      </c>
      <c r="H1" s="124"/>
      <c r="I1" s="118">
        <v>7.34</v>
      </c>
      <c r="J1" s="127" t="s">
        <v>153</v>
      </c>
      <c r="K1" s="127"/>
      <c r="L1" s="97">
        <v>1936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166</v>
      </c>
      <c r="G2" s="125" t="s">
        <v>110</v>
      </c>
      <c r="H2" s="126"/>
      <c r="I2" s="118">
        <v>4226</v>
      </c>
      <c r="J2" s="127" t="s">
        <v>158</v>
      </c>
      <c r="K2" s="127"/>
      <c r="L2" s="97">
        <v>0.65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v>
      </c>
      <c r="D3" s="143"/>
      <c r="E3" s="93" t="s">
        <v>108</v>
      </c>
      <c r="F3" s="31" t="s">
        <v>78</v>
      </c>
      <c r="G3" s="127" t="s">
        <v>159</v>
      </c>
      <c r="H3" s="127"/>
      <c r="I3" s="118">
        <v>1400</v>
      </c>
      <c r="J3" s="123" t="s">
        <v>154</v>
      </c>
      <c r="K3" s="124"/>
      <c r="L3" s="97">
        <f>(L1/(L2*10000))*100</f>
        <v>29.784615384615385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Bwlchmwr Farm, Brynteg, Llanybydder, SA40 9XA</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4</v>
      </c>
      <c r="E8" s="60">
        <f>'Field data and Waste 1'!E8</f>
        <v>6</v>
      </c>
      <c r="F8" s="60">
        <f>'Field data and Waste 1'!F8</f>
        <v>7</v>
      </c>
      <c r="G8" s="60">
        <f>'Field data and Waste 1'!G8</f>
        <v>8</v>
      </c>
      <c r="H8" s="60">
        <f>'Field data and Waste 1'!H8</f>
        <v>9</v>
      </c>
      <c r="I8" s="60">
        <f>'Field data and Waste 1'!I8</f>
        <v>10</v>
      </c>
      <c r="J8" s="60">
        <f>'Field data and Waste 1'!J8</f>
        <v>12</v>
      </c>
      <c r="K8" s="60">
        <f>'Field data and Waste 1'!K8</f>
        <v>13</v>
      </c>
      <c r="L8" s="60">
        <f>'Field data and Waste 1'!L8</f>
        <v>273</v>
      </c>
      <c r="M8" s="60">
        <f>'Field data and Waste 1'!M8</f>
        <v>1976</v>
      </c>
      <c r="N8" s="60">
        <f>'Field data and Waste 1'!N8</f>
        <v>656</v>
      </c>
      <c r="O8" s="60">
        <f>'Field data and Waste 1'!O8</f>
        <v>2194</v>
      </c>
      <c r="P8" s="60">
        <f>'Field data and Waste 1'!P8</f>
        <v>8690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5.0999999999999996</v>
      </c>
      <c r="D10" s="60">
        <f>'Field data and Waste 1'!D10</f>
        <v>5.7</v>
      </c>
      <c r="E10" s="60">
        <f>'Field data and Waste 1'!E10</f>
        <v>5.8</v>
      </c>
      <c r="F10" s="60">
        <f>'Field data and Waste 1'!F10</f>
        <v>5.8</v>
      </c>
      <c r="G10" s="60">
        <f>'Field data and Waste 1'!G10</f>
        <v>5.4</v>
      </c>
      <c r="H10" s="60">
        <f>'Field data and Waste 1'!H10</f>
        <v>5.4</v>
      </c>
      <c r="I10" s="60">
        <f>'Field data and Waste 1'!I10</f>
        <v>5.6</v>
      </c>
      <c r="J10" s="60">
        <f>'Field data and Waste 1'!J10</f>
        <v>5.4</v>
      </c>
      <c r="K10" s="60">
        <f>'Field data and Waste 1'!K10</f>
        <v>5.5</v>
      </c>
      <c r="L10" s="60">
        <f>'Field data and Waste 1'!L10</f>
        <v>5.4</v>
      </c>
      <c r="M10" s="60">
        <f>'Field data and Waste 1'!M10</f>
        <v>5.6</v>
      </c>
      <c r="N10" s="60">
        <f>'Field data and Waste 1'!N10</f>
        <v>5.8</v>
      </c>
      <c r="O10" s="60">
        <f>'Field data and Waste 1'!O10</f>
        <v>6.1</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0</v>
      </c>
      <c r="F11" s="60">
        <f>'Field data and Waste 1'!F11</f>
        <v>2</v>
      </c>
      <c r="G11" s="60">
        <f>'Field data and Waste 1'!G11</f>
        <v>0</v>
      </c>
      <c r="H11" s="60">
        <f>'Field data and Waste 1'!H11</f>
        <v>0</v>
      </c>
      <c r="I11" s="60">
        <f>'Field data and Waste 1'!I11</f>
        <v>1</v>
      </c>
      <c r="J11" s="60">
        <f>'Field data and Waste 1'!J11</f>
        <v>2</v>
      </c>
      <c r="K11" s="60">
        <f>'Field data and Waste 1'!K11</f>
        <v>3</v>
      </c>
      <c r="L11" s="60">
        <f>'Field data and Waste 1'!L11</f>
        <v>2</v>
      </c>
      <c r="M11" s="60">
        <f>'Field data and Waste 1'!M11</f>
        <v>4</v>
      </c>
      <c r="N11" s="60">
        <f>'Field data and Waste 1'!N11</f>
        <v>3</v>
      </c>
      <c r="O11" s="60">
        <f>'Field data and Waste 1'!O11</f>
        <v>2</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0</v>
      </c>
      <c r="F12" s="60">
        <f>'Field data and Waste 1'!F12</f>
        <v>2</v>
      </c>
      <c r="G12" s="60">
        <f>'Field data and Waste 1'!G12</f>
        <v>2</v>
      </c>
      <c r="H12" s="60">
        <f>'Field data and Waste 1'!H12</f>
        <v>1</v>
      </c>
      <c r="I12" s="60">
        <f>'Field data and Waste 1'!I12</f>
        <v>1</v>
      </c>
      <c r="J12" s="60">
        <f>'Field data and Waste 1'!J12</f>
        <v>2</v>
      </c>
      <c r="K12" s="60">
        <f>'Field data and Waste 1'!K12</f>
        <v>1</v>
      </c>
      <c r="L12" s="60">
        <f>'Field data and Waste 1'!L12</f>
        <v>1</v>
      </c>
      <c r="M12" s="60">
        <f>'Field data and Waste 1'!M12</f>
        <v>2</v>
      </c>
      <c r="N12" s="60">
        <f>'Field data and Waste 1'!N12</f>
        <v>2</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144.55293600000002</v>
      </c>
      <c r="E18" s="16">
        <f>$D33</f>
        <v>216.82940400000001</v>
      </c>
      <c r="F18" s="16">
        <f>$D34</f>
        <v>36.138234000000004</v>
      </c>
      <c r="G18" s="16">
        <f>$D35</f>
        <v>144.55293600000002</v>
      </c>
      <c r="H18" s="16">
        <f>$D36</f>
        <v>180.69117</v>
      </c>
      <c r="I18" s="16">
        <f>$D37</f>
        <v>144.55293600000002</v>
      </c>
      <c r="J18" s="16">
        <f>$D38</f>
        <v>36.138234000000004</v>
      </c>
      <c r="K18" s="16">
        <f>$D39</f>
        <v>0</v>
      </c>
      <c r="L18" s="16">
        <f>$D40</f>
        <v>36.138234000000004</v>
      </c>
      <c r="M18" s="16">
        <f>$D41</f>
        <v>0</v>
      </c>
      <c r="N18" s="16">
        <f>$D42</f>
        <v>0</v>
      </c>
      <c r="O18" s="16">
        <f>$D43</f>
        <v>36.138234000000004</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79.952936000000022</v>
      </c>
      <c r="E19" s="16">
        <f t="shared" si="1"/>
        <v>152.22940400000002</v>
      </c>
      <c r="F19" s="16">
        <f t="shared" si="1"/>
        <v>-28.46176599999999</v>
      </c>
      <c r="G19" s="16">
        <f t="shared" si="1"/>
        <v>79.952936000000022</v>
      </c>
      <c r="H19" s="16">
        <f t="shared" si="1"/>
        <v>116.09117000000001</v>
      </c>
      <c r="I19" s="16">
        <f t="shared" si="1"/>
        <v>79.952936000000022</v>
      </c>
      <c r="J19" s="16">
        <f t="shared" si="1"/>
        <v>-28.46176599999999</v>
      </c>
      <c r="K19" s="16">
        <f t="shared" si="1"/>
        <v>-64.599999999999994</v>
      </c>
      <c r="L19" s="16">
        <f t="shared" si="1"/>
        <v>-28.46176599999999</v>
      </c>
      <c r="M19" s="16">
        <f t="shared" si="1"/>
        <v>-64.599999999999994</v>
      </c>
      <c r="N19" s="16">
        <f t="shared" si="1"/>
        <v>-64.599999999999994</v>
      </c>
      <c r="O19" s="16">
        <f t="shared" si="1"/>
        <v>-28.46176599999999</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INCREASE</v>
      </c>
      <c r="E20" s="26" t="str">
        <f>IF($B33="","",IF(E$19&gt;=0,"INCREASE","DECREASE"))</f>
        <v>INCREASE</v>
      </c>
      <c r="F20" s="26" t="str">
        <f>IF($B34="","",IF(F$19&gt;=0,"INCREASE","DECREASE"))</f>
        <v>DECREASE</v>
      </c>
      <c r="G20" s="26" t="str">
        <f>IF($B35="","",IF(G$19&gt;=0,"INCREASE","DECREASE"))</f>
        <v>INCREASE</v>
      </c>
      <c r="H20" s="26" t="str">
        <f>IF($B36="","",IF(H$19&gt;=0,"INCREASE","DECREASE"))</f>
        <v>INCREASE</v>
      </c>
      <c r="I20" s="26" t="str">
        <f>IF($B37="","",IF(I$19&gt;=0,"INCREASE","DECREASE"))</f>
        <v>INCREASE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162.1207</v>
      </c>
      <c r="E22" s="16">
        <f>$E33</f>
        <v>243.18105000000003</v>
      </c>
      <c r="F22" s="16">
        <f>$E34</f>
        <v>40.530175</v>
      </c>
      <c r="G22" s="16">
        <f>$E35</f>
        <v>162.1207</v>
      </c>
      <c r="H22" s="16">
        <f>$E36</f>
        <v>202.65087499999998</v>
      </c>
      <c r="I22" s="16">
        <f>$E37</f>
        <v>162.1207</v>
      </c>
      <c r="J22" s="16">
        <f>$E38</f>
        <v>40.530175</v>
      </c>
      <c r="K22" s="16">
        <f>$E39</f>
        <v>0</v>
      </c>
      <c r="L22" s="16">
        <f>$E40</f>
        <v>40.530175</v>
      </c>
      <c r="M22" s="16">
        <f>$E41</f>
        <v>0</v>
      </c>
      <c r="N22" s="16">
        <f>$E42</f>
        <v>0</v>
      </c>
      <c r="O22" s="16">
        <f>$E43</f>
        <v>40.530175</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-65.879300000000001</v>
      </c>
      <c r="E23" s="16">
        <f t="shared" si="3"/>
        <v>15.181050000000027</v>
      </c>
      <c r="F23" s="16">
        <f t="shared" si="3"/>
        <v>-187.46982500000001</v>
      </c>
      <c r="G23" s="16">
        <f t="shared" si="3"/>
        <v>-65.879300000000001</v>
      </c>
      <c r="H23" s="16">
        <f t="shared" si="3"/>
        <v>-25.349125000000015</v>
      </c>
      <c r="I23" s="16">
        <f t="shared" si="3"/>
        <v>-65.879300000000001</v>
      </c>
      <c r="J23" s="16">
        <f t="shared" si="3"/>
        <v>-187.46982500000001</v>
      </c>
      <c r="K23" s="16">
        <f t="shared" si="3"/>
        <v>-228</v>
      </c>
      <c r="L23" s="16">
        <f t="shared" si="3"/>
        <v>-187.46982500000001</v>
      </c>
      <c r="M23" s="16">
        <f t="shared" si="3"/>
        <v>-228</v>
      </c>
      <c r="N23" s="16">
        <f t="shared" si="3"/>
        <v>-228</v>
      </c>
      <c r="O23" s="16">
        <f t="shared" si="3"/>
        <v>-187.46982500000001</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INCREASE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16.899999999999999</v>
      </c>
      <c r="C28" s="15">
        <v>0.65</v>
      </c>
      <c r="D28" s="15">
        <v>15774</v>
      </c>
      <c r="E28" s="15">
        <v>33635</v>
      </c>
      <c r="F28" s="15">
        <v>10221</v>
      </c>
      <c r="G28" s="15">
        <v>4.1500000000000004</v>
      </c>
      <c r="H28" s="15">
        <v>61.3</v>
      </c>
      <c r="I28" s="15">
        <v>0.51</v>
      </c>
      <c r="J28" s="15">
        <v>0.04</v>
      </c>
      <c r="K28" s="23">
        <v>0.05</v>
      </c>
      <c r="L28" s="15">
        <v>0.81</v>
      </c>
      <c r="M28" s="15">
        <v>2.15</v>
      </c>
      <c r="N28" s="15"/>
      <c r="O28" s="15"/>
      <c r="P28" s="15">
        <v>10381</v>
      </c>
      <c r="Q28" s="15">
        <v>7247</v>
      </c>
      <c r="R28" s="15">
        <v>0.11</v>
      </c>
      <c r="S28" s="15">
        <v>0.5</v>
      </c>
      <c r="T28" s="15">
        <v>0.64</v>
      </c>
      <c r="U28" s="15">
        <v>10</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4</v>
      </c>
      <c r="B32" s="15">
        <v>4</v>
      </c>
      <c r="C32" s="77">
        <f t="shared" ref="C32:C50" si="6">IF(C$27="%w/w SAR",((C$28*10)*$B32),IF(C$27="%w/w DM",(((C$28*10)*($B$28/100))*$B32),IF(C$27="kg/t SAR",(C$28*$B32),IF(C$27="kg/t DM",((C$28*($B$28/100))*$B32),IF(C$27="mg/kg SAR",((C$28*0.001)*$B32),IF(C$27="mg/kg DM",(((C$28*0.001)*($B$28/100))*$B32),0))))))</f>
        <v>26</v>
      </c>
      <c r="D32" s="77">
        <f t="shared" ref="D32:D50" si="7">(IF(D$27="%w/w SAR",((D$28*10)*$B32),IF(D$27="%w/w DM",(((D$28*10)*($B$28/100))*$B32),IF(D$27="kg/t SAR",(D$28*$B32),IF(D$27="kg/t DM",((D$28*($B$28/100))*$B32),IF(D$27="mg/kg SAR",((D$28*0.001)*$B32),IF(D$27="mg/kg DM",(((D$28*0.001)*($B$28/100))*$B32),"0")))))))*2.291</f>
        <v>144.55293600000002</v>
      </c>
      <c r="E32" s="77">
        <f t="shared" ref="E32:E50" si="8">(IF(E$27="%w/w SAR",((E$28*10)*$B32),IF(E$27="%w/w DM",(((E$28*10)*($B$28/100))*$B32),IF(E$27="kg/t SAR",(E$28*$B32),IF(E$27="kg/t DM",((E$28*($B$28/100))*$B32),IF(E$27="mg/kg SAR",((E$28*0.001)*$B32),IF(E$27="mg/kg DM",(((E$28*0.001)*($B$28/100))*$B32),"0")))))))*1.205</f>
        <v>162.1207</v>
      </c>
      <c r="F32" s="77">
        <f t="shared" ref="F32:F50" si="9">(IF(F$27="%w/w SAR",((F$28*10)*$B32),IF(F$27="%w/w DM",(((F$28*10)*($B$28/100))*$B32),IF(F$27="kg/t SAR",(F$28*$B32),IF(F$27="kg/t DM",((F$28*($B$28/100))*$B32),IF(F$27="mg/kg SAR",((F$28*0.001)*$B32),IF(F$27="mg/kg DM",(((F$28*0.001)*($B$28/100))*$B32),"0")))))))*1.658</f>
        <v>67.785671999999991</v>
      </c>
      <c r="G32" s="77">
        <f t="shared" si="5"/>
        <v>1.66E-2</v>
      </c>
      <c r="H32" s="77">
        <f t="shared" si="5"/>
        <v>0.2452</v>
      </c>
      <c r="I32" s="77">
        <f t="shared" si="5"/>
        <v>2.0400000000000001E-3</v>
      </c>
      <c r="J32" s="77">
        <f t="shared" si="5"/>
        <v>1.6000000000000001E-4</v>
      </c>
      <c r="K32" s="77">
        <f t="shared" si="5"/>
        <v>2.0000000000000001E-4</v>
      </c>
      <c r="L32" s="77">
        <f t="shared" si="5"/>
        <v>3.2400000000000003E-3</v>
      </c>
      <c r="M32" s="77">
        <f t="shared" si="5"/>
        <v>8.6E-3</v>
      </c>
      <c r="N32" s="77">
        <f t="shared" si="5"/>
        <v>0</v>
      </c>
      <c r="O32" s="77">
        <f t="shared" si="5"/>
        <v>0</v>
      </c>
      <c r="P32" s="77">
        <f t="shared" si="5"/>
        <v>41.524000000000001</v>
      </c>
      <c r="Q32" s="77">
        <f t="shared" ref="Q32:Q50" si="10">(IF(Q$27="%w/w SAR",((Q$28*10)*$B32),IF(Q$27="%w/w DM",(((Q$28*10)*($B$28/100))*$B32),IF(Q$27="kg/t SAR",(Q$28*$B32),IF(Q$27="kg/t DM",((Q$28*($B$28/100))*$B32),IF(Q$27="mg/kg SAR",((Q$28*0.001)*$B32),IF(Q$27="mg/kg DM",(((Q$28*0.001)*($B$28/100))*$B32),0)))))))*2.5</f>
        <v>72.47</v>
      </c>
      <c r="R32" s="77">
        <f t="shared" ref="R32:U50" si="11">IF(R$27="%w/w SAR",((R$28*10)*$B32),IF(R$27="%w/w DM",(((R$28*10)*($B$28/100))*$B32),IF(R$27="kg/t SAR",(R$28*$B32),IF(R$27="kg/t DM",((R$28*($B$28/100))*$B32),IF(R$27="mg/kg SAR",((R$28*0.001)*$B32),IF(R$27="mg/kg DM",(((R$28*0.001)*($B$28/100))*$B32),0))))))</f>
        <v>4.4000000000000002E-4</v>
      </c>
      <c r="S32" s="77">
        <f t="shared" si="11"/>
        <v>2E-3</v>
      </c>
      <c r="T32" s="77">
        <f t="shared" si="11"/>
        <v>2.5600000000000002E-3</v>
      </c>
      <c r="U32" s="77">
        <f t="shared" si="11"/>
        <v>0.04</v>
      </c>
      <c r="AB32" s="59"/>
      <c r="AC32" s="59"/>
      <c r="AD32" s="59"/>
      <c r="AE32" s="59"/>
      <c r="AF32" s="59"/>
      <c r="AG32" s="59"/>
      <c r="AH32" s="59"/>
      <c r="AI32" s="59"/>
    </row>
    <row r="33" spans="1:35" s="72" customFormat="1" ht="13" x14ac:dyDescent="0.35">
      <c r="A33" s="13">
        <f>E8</f>
        <v>6</v>
      </c>
      <c r="B33" s="15">
        <v>6</v>
      </c>
      <c r="C33" s="77">
        <f t="shared" si="6"/>
        <v>39</v>
      </c>
      <c r="D33" s="77">
        <f t="shared" si="7"/>
        <v>216.82940400000001</v>
      </c>
      <c r="E33" s="77">
        <f t="shared" si="8"/>
        <v>243.18105000000003</v>
      </c>
      <c r="F33" s="77">
        <f t="shared" si="9"/>
        <v>101.67850799999999</v>
      </c>
      <c r="G33" s="77">
        <f t="shared" si="5"/>
        <v>2.4899999999999999E-2</v>
      </c>
      <c r="H33" s="77">
        <f t="shared" si="5"/>
        <v>0.36780000000000002</v>
      </c>
      <c r="I33" s="77">
        <f t="shared" si="5"/>
        <v>3.0600000000000002E-3</v>
      </c>
      <c r="J33" s="77">
        <f t="shared" si="5"/>
        <v>2.4000000000000003E-4</v>
      </c>
      <c r="K33" s="77">
        <f t="shared" si="5"/>
        <v>3.0000000000000003E-4</v>
      </c>
      <c r="L33" s="77">
        <f t="shared" si="5"/>
        <v>4.8600000000000006E-3</v>
      </c>
      <c r="M33" s="77">
        <f t="shared" si="5"/>
        <v>1.29E-2</v>
      </c>
      <c r="N33" s="77">
        <f t="shared" si="5"/>
        <v>0</v>
      </c>
      <c r="O33" s="77">
        <f t="shared" si="5"/>
        <v>0</v>
      </c>
      <c r="P33" s="77">
        <f t="shared" si="5"/>
        <v>62.286000000000001</v>
      </c>
      <c r="Q33" s="77">
        <f t="shared" si="10"/>
        <v>108.705</v>
      </c>
      <c r="R33" s="77">
        <f t="shared" si="11"/>
        <v>6.6E-4</v>
      </c>
      <c r="S33" s="77">
        <f t="shared" si="11"/>
        <v>3.0000000000000001E-3</v>
      </c>
      <c r="T33" s="77">
        <f t="shared" si="11"/>
        <v>3.8400000000000005E-3</v>
      </c>
      <c r="U33" s="77">
        <f t="shared" si="11"/>
        <v>0.06</v>
      </c>
      <c r="AB33" s="59"/>
      <c r="AC33" s="59"/>
      <c r="AD33" s="59"/>
      <c r="AE33" s="59"/>
      <c r="AF33" s="59"/>
      <c r="AG33" s="59"/>
      <c r="AH33" s="59"/>
      <c r="AI33" s="59"/>
    </row>
    <row r="34" spans="1:35" s="72" customFormat="1" ht="13" x14ac:dyDescent="0.35">
      <c r="A34" s="13">
        <f>F8</f>
        <v>7</v>
      </c>
      <c r="B34" s="15">
        <v>1</v>
      </c>
      <c r="C34" s="77">
        <f t="shared" si="6"/>
        <v>6.5</v>
      </c>
      <c r="D34" s="77">
        <f t="shared" si="7"/>
        <v>36.138234000000004</v>
      </c>
      <c r="E34" s="77">
        <f t="shared" si="8"/>
        <v>40.530175</v>
      </c>
      <c r="F34" s="77">
        <f t="shared" si="9"/>
        <v>16.946417999999998</v>
      </c>
      <c r="G34" s="77">
        <f t="shared" si="5"/>
        <v>4.15E-3</v>
      </c>
      <c r="H34" s="77">
        <f t="shared" si="5"/>
        <v>6.13E-2</v>
      </c>
      <c r="I34" s="77">
        <f t="shared" si="5"/>
        <v>5.1000000000000004E-4</v>
      </c>
      <c r="J34" s="77">
        <f t="shared" si="5"/>
        <v>4.0000000000000003E-5</v>
      </c>
      <c r="K34" s="77">
        <f t="shared" si="5"/>
        <v>5.0000000000000002E-5</v>
      </c>
      <c r="L34" s="77">
        <f t="shared" si="5"/>
        <v>8.1000000000000006E-4</v>
      </c>
      <c r="M34" s="77">
        <f t="shared" si="5"/>
        <v>2.15E-3</v>
      </c>
      <c r="N34" s="77">
        <f t="shared" si="5"/>
        <v>0</v>
      </c>
      <c r="O34" s="77">
        <f t="shared" si="5"/>
        <v>0</v>
      </c>
      <c r="P34" s="77">
        <f t="shared" si="5"/>
        <v>10.381</v>
      </c>
      <c r="Q34" s="77">
        <f t="shared" si="10"/>
        <v>18.1175</v>
      </c>
      <c r="R34" s="77">
        <f t="shared" si="11"/>
        <v>1.1E-4</v>
      </c>
      <c r="S34" s="77">
        <f t="shared" si="11"/>
        <v>5.0000000000000001E-4</v>
      </c>
      <c r="T34" s="77">
        <f t="shared" si="11"/>
        <v>6.4000000000000005E-4</v>
      </c>
      <c r="U34" s="77">
        <f t="shared" si="11"/>
        <v>0.01</v>
      </c>
      <c r="AB34" s="59"/>
      <c r="AC34" s="59"/>
      <c r="AD34" s="59"/>
      <c r="AE34" s="59"/>
      <c r="AF34" s="59"/>
      <c r="AG34" s="59"/>
      <c r="AH34" s="59"/>
      <c r="AI34" s="59"/>
    </row>
    <row r="35" spans="1:35" s="72" customFormat="1" ht="13" x14ac:dyDescent="0.35">
      <c r="A35" s="13">
        <f>G8</f>
        <v>8</v>
      </c>
      <c r="B35" s="15">
        <v>4</v>
      </c>
      <c r="C35" s="77">
        <f t="shared" si="6"/>
        <v>26</v>
      </c>
      <c r="D35" s="77">
        <f t="shared" si="7"/>
        <v>144.55293600000002</v>
      </c>
      <c r="E35" s="77">
        <f t="shared" si="8"/>
        <v>162.1207</v>
      </c>
      <c r="F35" s="77">
        <f t="shared" si="9"/>
        <v>67.785671999999991</v>
      </c>
      <c r="G35" s="77">
        <f t="shared" si="5"/>
        <v>1.66E-2</v>
      </c>
      <c r="H35" s="77">
        <f t="shared" si="5"/>
        <v>0.2452</v>
      </c>
      <c r="I35" s="77">
        <f t="shared" si="5"/>
        <v>2.0400000000000001E-3</v>
      </c>
      <c r="J35" s="77">
        <f t="shared" si="5"/>
        <v>1.6000000000000001E-4</v>
      </c>
      <c r="K35" s="77">
        <f t="shared" si="5"/>
        <v>2.0000000000000001E-4</v>
      </c>
      <c r="L35" s="77">
        <f t="shared" si="5"/>
        <v>3.2400000000000003E-3</v>
      </c>
      <c r="M35" s="77">
        <f t="shared" si="5"/>
        <v>8.6E-3</v>
      </c>
      <c r="N35" s="77">
        <f t="shared" si="5"/>
        <v>0</v>
      </c>
      <c r="O35" s="77">
        <f t="shared" si="5"/>
        <v>0</v>
      </c>
      <c r="P35" s="77">
        <f t="shared" si="5"/>
        <v>41.524000000000001</v>
      </c>
      <c r="Q35" s="77">
        <f t="shared" si="10"/>
        <v>72.47</v>
      </c>
      <c r="R35" s="77">
        <f t="shared" si="11"/>
        <v>4.4000000000000002E-4</v>
      </c>
      <c r="S35" s="77">
        <f t="shared" si="11"/>
        <v>2E-3</v>
      </c>
      <c r="T35" s="77">
        <f t="shared" si="11"/>
        <v>2.5600000000000002E-3</v>
      </c>
      <c r="U35" s="77">
        <f t="shared" si="11"/>
        <v>0.04</v>
      </c>
      <c r="AB35" s="59"/>
      <c r="AC35" s="59"/>
      <c r="AD35" s="59"/>
      <c r="AE35" s="59"/>
      <c r="AF35" s="59"/>
      <c r="AG35" s="59"/>
      <c r="AH35" s="59"/>
      <c r="AI35" s="59"/>
    </row>
    <row r="36" spans="1:35" s="72" customFormat="1" ht="13" x14ac:dyDescent="0.35">
      <c r="A36" s="13">
        <f>H8</f>
        <v>9</v>
      </c>
      <c r="B36" s="15">
        <v>5</v>
      </c>
      <c r="C36" s="77">
        <f t="shared" si="6"/>
        <v>32.5</v>
      </c>
      <c r="D36" s="77">
        <f t="shared" si="7"/>
        <v>180.69117</v>
      </c>
      <c r="E36" s="77">
        <f t="shared" si="8"/>
        <v>202.65087499999998</v>
      </c>
      <c r="F36" s="77">
        <f t="shared" si="9"/>
        <v>84.732089999999999</v>
      </c>
      <c r="G36" s="77">
        <f t="shared" si="5"/>
        <v>2.0750000000000001E-2</v>
      </c>
      <c r="H36" s="77">
        <f t="shared" si="5"/>
        <v>0.30649999999999999</v>
      </c>
      <c r="I36" s="77">
        <f t="shared" si="5"/>
        <v>2.5500000000000002E-3</v>
      </c>
      <c r="J36" s="77">
        <f t="shared" si="5"/>
        <v>2.0000000000000001E-4</v>
      </c>
      <c r="K36" s="77">
        <f t="shared" si="5"/>
        <v>2.5000000000000001E-4</v>
      </c>
      <c r="L36" s="77">
        <f t="shared" si="5"/>
        <v>4.0500000000000006E-3</v>
      </c>
      <c r="M36" s="77">
        <f t="shared" si="5"/>
        <v>1.0749999999999999E-2</v>
      </c>
      <c r="N36" s="77">
        <f t="shared" si="5"/>
        <v>0</v>
      </c>
      <c r="O36" s="77">
        <f t="shared" si="5"/>
        <v>0</v>
      </c>
      <c r="P36" s="77">
        <f t="shared" si="5"/>
        <v>51.905000000000001</v>
      </c>
      <c r="Q36" s="77">
        <f t="shared" si="10"/>
        <v>90.587500000000006</v>
      </c>
      <c r="R36" s="77">
        <f t="shared" si="11"/>
        <v>5.5000000000000003E-4</v>
      </c>
      <c r="S36" s="77">
        <f t="shared" si="11"/>
        <v>2.5000000000000001E-3</v>
      </c>
      <c r="T36" s="77">
        <f t="shared" si="11"/>
        <v>3.2000000000000002E-3</v>
      </c>
      <c r="U36" s="77">
        <f t="shared" si="11"/>
        <v>0.05</v>
      </c>
      <c r="AB36" s="59"/>
      <c r="AC36" s="59"/>
      <c r="AD36" s="59"/>
      <c r="AE36" s="59"/>
      <c r="AF36" s="59"/>
      <c r="AG36" s="59"/>
      <c r="AH36" s="59"/>
      <c r="AI36" s="59"/>
    </row>
    <row r="37" spans="1:35" s="72" customFormat="1" ht="13" x14ac:dyDescent="0.35">
      <c r="A37" s="13">
        <f>I8</f>
        <v>10</v>
      </c>
      <c r="B37" s="15">
        <v>4</v>
      </c>
      <c r="C37" s="77">
        <f t="shared" si="6"/>
        <v>26</v>
      </c>
      <c r="D37" s="77">
        <f t="shared" si="7"/>
        <v>144.55293600000002</v>
      </c>
      <c r="E37" s="77">
        <f t="shared" si="8"/>
        <v>162.1207</v>
      </c>
      <c r="F37" s="77">
        <f t="shared" si="9"/>
        <v>67.785671999999991</v>
      </c>
      <c r="G37" s="77">
        <f t="shared" si="5"/>
        <v>1.66E-2</v>
      </c>
      <c r="H37" s="77">
        <f t="shared" si="5"/>
        <v>0.2452</v>
      </c>
      <c r="I37" s="77">
        <f t="shared" si="5"/>
        <v>2.0400000000000001E-3</v>
      </c>
      <c r="J37" s="77">
        <f t="shared" si="5"/>
        <v>1.6000000000000001E-4</v>
      </c>
      <c r="K37" s="77">
        <f t="shared" si="5"/>
        <v>2.0000000000000001E-4</v>
      </c>
      <c r="L37" s="77">
        <f t="shared" si="5"/>
        <v>3.2400000000000003E-3</v>
      </c>
      <c r="M37" s="77">
        <f t="shared" si="5"/>
        <v>8.6E-3</v>
      </c>
      <c r="N37" s="77">
        <f t="shared" si="5"/>
        <v>0</v>
      </c>
      <c r="O37" s="77">
        <f t="shared" si="5"/>
        <v>0</v>
      </c>
      <c r="P37" s="77">
        <f t="shared" si="5"/>
        <v>41.524000000000001</v>
      </c>
      <c r="Q37" s="77">
        <f t="shared" si="10"/>
        <v>72.47</v>
      </c>
      <c r="R37" s="77">
        <f t="shared" si="11"/>
        <v>4.4000000000000002E-4</v>
      </c>
      <c r="S37" s="77">
        <f t="shared" si="11"/>
        <v>2E-3</v>
      </c>
      <c r="T37" s="77">
        <f t="shared" si="11"/>
        <v>2.5600000000000002E-3</v>
      </c>
      <c r="U37" s="77">
        <f t="shared" si="11"/>
        <v>0.04</v>
      </c>
      <c r="AB37" s="59"/>
      <c r="AC37" s="59"/>
      <c r="AD37" s="59"/>
      <c r="AE37" s="59"/>
      <c r="AF37" s="59"/>
      <c r="AG37" s="59"/>
      <c r="AH37" s="59"/>
      <c r="AI37" s="59"/>
    </row>
    <row r="38" spans="1:35" s="72" customFormat="1" ht="13" x14ac:dyDescent="0.35">
      <c r="A38" s="13">
        <f>J8</f>
        <v>12</v>
      </c>
      <c r="B38" s="15">
        <v>1</v>
      </c>
      <c r="C38" s="77">
        <f t="shared" si="6"/>
        <v>6.5</v>
      </c>
      <c r="D38" s="77">
        <f t="shared" si="7"/>
        <v>36.138234000000004</v>
      </c>
      <c r="E38" s="77">
        <f t="shared" si="8"/>
        <v>40.530175</v>
      </c>
      <c r="F38" s="77">
        <f t="shared" si="9"/>
        <v>16.946417999999998</v>
      </c>
      <c r="G38" s="77">
        <f t="shared" si="5"/>
        <v>4.15E-3</v>
      </c>
      <c r="H38" s="77">
        <f t="shared" si="5"/>
        <v>6.13E-2</v>
      </c>
      <c r="I38" s="77">
        <f t="shared" si="5"/>
        <v>5.1000000000000004E-4</v>
      </c>
      <c r="J38" s="77">
        <f t="shared" si="5"/>
        <v>4.0000000000000003E-5</v>
      </c>
      <c r="K38" s="77">
        <f t="shared" si="5"/>
        <v>5.0000000000000002E-5</v>
      </c>
      <c r="L38" s="77">
        <f t="shared" si="5"/>
        <v>8.1000000000000006E-4</v>
      </c>
      <c r="M38" s="77">
        <f t="shared" si="5"/>
        <v>2.15E-3</v>
      </c>
      <c r="N38" s="77">
        <f t="shared" si="5"/>
        <v>0</v>
      </c>
      <c r="O38" s="77">
        <f t="shared" si="5"/>
        <v>0</v>
      </c>
      <c r="P38" s="77">
        <f t="shared" si="5"/>
        <v>10.381</v>
      </c>
      <c r="Q38" s="77">
        <f t="shared" si="10"/>
        <v>18.1175</v>
      </c>
      <c r="R38" s="77">
        <f t="shared" si="11"/>
        <v>1.1E-4</v>
      </c>
      <c r="S38" s="77">
        <f t="shared" si="11"/>
        <v>5.0000000000000001E-4</v>
      </c>
      <c r="T38" s="77">
        <f t="shared" si="11"/>
        <v>6.4000000000000005E-4</v>
      </c>
      <c r="U38" s="77">
        <f t="shared" si="11"/>
        <v>0.01</v>
      </c>
      <c r="AB38" s="59"/>
      <c r="AC38" s="59"/>
      <c r="AD38" s="59"/>
      <c r="AE38" s="59"/>
      <c r="AF38" s="59"/>
      <c r="AG38" s="59"/>
      <c r="AH38" s="59"/>
      <c r="AI38" s="59"/>
    </row>
    <row r="39" spans="1:35" s="72" customFormat="1" ht="13" x14ac:dyDescent="0.35">
      <c r="A39" s="13">
        <f>K8</f>
        <v>13</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273</v>
      </c>
      <c r="B40" s="15">
        <v>1</v>
      </c>
      <c r="C40" s="77">
        <f t="shared" si="6"/>
        <v>6.5</v>
      </c>
      <c r="D40" s="77">
        <f t="shared" si="7"/>
        <v>36.138234000000004</v>
      </c>
      <c r="E40" s="77">
        <f t="shared" si="8"/>
        <v>40.530175</v>
      </c>
      <c r="F40" s="77">
        <f t="shared" si="9"/>
        <v>16.946417999999998</v>
      </c>
      <c r="G40" s="77">
        <f t="shared" si="5"/>
        <v>4.15E-3</v>
      </c>
      <c r="H40" s="77">
        <f t="shared" si="5"/>
        <v>6.13E-2</v>
      </c>
      <c r="I40" s="77">
        <f t="shared" si="5"/>
        <v>5.1000000000000004E-4</v>
      </c>
      <c r="J40" s="77">
        <f t="shared" si="5"/>
        <v>4.0000000000000003E-5</v>
      </c>
      <c r="K40" s="77">
        <f t="shared" si="5"/>
        <v>5.0000000000000002E-5</v>
      </c>
      <c r="L40" s="77">
        <f t="shared" si="5"/>
        <v>8.1000000000000006E-4</v>
      </c>
      <c r="M40" s="77">
        <f t="shared" si="5"/>
        <v>2.15E-3</v>
      </c>
      <c r="N40" s="77">
        <f t="shared" si="5"/>
        <v>0</v>
      </c>
      <c r="O40" s="77">
        <f t="shared" si="5"/>
        <v>0</v>
      </c>
      <c r="P40" s="77">
        <f t="shared" si="5"/>
        <v>10.381</v>
      </c>
      <c r="Q40" s="77">
        <f t="shared" si="10"/>
        <v>18.1175</v>
      </c>
      <c r="R40" s="77">
        <f t="shared" si="11"/>
        <v>1.1E-4</v>
      </c>
      <c r="S40" s="77">
        <f t="shared" si="11"/>
        <v>5.0000000000000001E-4</v>
      </c>
      <c r="T40" s="77">
        <f t="shared" si="11"/>
        <v>6.4000000000000005E-4</v>
      </c>
      <c r="U40" s="77">
        <f t="shared" si="11"/>
        <v>0.01</v>
      </c>
      <c r="AB40" s="59"/>
      <c r="AC40" s="59"/>
      <c r="AD40" s="59"/>
      <c r="AE40" s="59"/>
      <c r="AF40" s="59"/>
      <c r="AG40" s="59"/>
      <c r="AH40" s="59"/>
      <c r="AI40" s="59"/>
    </row>
    <row r="41" spans="1:35" s="72" customFormat="1" ht="13" x14ac:dyDescent="0.35">
      <c r="A41" s="13">
        <f>M8</f>
        <v>1976</v>
      </c>
      <c r="B41" s="15">
        <v>0</v>
      </c>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656</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2194</v>
      </c>
      <c r="B43" s="15">
        <v>1</v>
      </c>
      <c r="C43" s="77">
        <f t="shared" si="6"/>
        <v>6.5</v>
      </c>
      <c r="D43" s="77">
        <f t="shared" si="7"/>
        <v>36.138234000000004</v>
      </c>
      <c r="E43" s="77">
        <f t="shared" si="8"/>
        <v>40.530175</v>
      </c>
      <c r="F43" s="77">
        <f t="shared" si="9"/>
        <v>16.946417999999998</v>
      </c>
      <c r="G43" s="77">
        <f t="shared" si="5"/>
        <v>4.15E-3</v>
      </c>
      <c r="H43" s="77">
        <f t="shared" si="5"/>
        <v>6.13E-2</v>
      </c>
      <c r="I43" s="77">
        <f t="shared" si="5"/>
        <v>5.1000000000000004E-4</v>
      </c>
      <c r="J43" s="77">
        <f t="shared" si="5"/>
        <v>4.0000000000000003E-5</v>
      </c>
      <c r="K43" s="77">
        <f t="shared" si="5"/>
        <v>5.0000000000000002E-5</v>
      </c>
      <c r="L43" s="77">
        <f t="shared" si="5"/>
        <v>8.1000000000000006E-4</v>
      </c>
      <c r="M43" s="77">
        <f t="shared" si="5"/>
        <v>2.15E-3</v>
      </c>
      <c r="N43" s="77">
        <f t="shared" si="5"/>
        <v>0</v>
      </c>
      <c r="O43" s="77">
        <f t="shared" si="5"/>
        <v>0</v>
      </c>
      <c r="P43" s="77">
        <f t="shared" si="5"/>
        <v>10.381</v>
      </c>
      <c r="Q43" s="77">
        <f t="shared" si="10"/>
        <v>18.1175</v>
      </c>
      <c r="R43" s="77">
        <f t="shared" si="11"/>
        <v>1.1E-4</v>
      </c>
      <c r="S43" s="77">
        <f t="shared" si="11"/>
        <v>5.0000000000000001E-4</v>
      </c>
      <c r="T43" s="77">
        <f t="shared" si="11"/>
        <v>6.4000000000000005E-4</v>
      </c>
      <c r="U43" s="77">
        <f t="shared" si="11"/>
        <v>0.01</v>
      </c>
      <c r="AB43" s="59"/>
      <c r="AC43" s="59"/>
      <c r="AD43" s="59"/>
      <c r="AE43" s="59"/>
      <c r="AF43" s="59"/>
      <c r="AG43" s="59"/>
      <c r="AH43" s="59"/>
      <c r="AI43" s="59"/>
    </row>
    <row r="44" spans="1:35" s="72" customFormat="1" ht="13" x14ac:dyDescent="0.35">
      <c r="A44" s="13">
        <f>P8</f>
        <v>8690</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273</v>
      </c>
      <c r="L57" s="8">
        <f t="shared" si="13"/>
        <v>1976</v>
      </c>
      <c r="M57" s="8">
        <f t="shared" si="13"/>
        <v>656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5.0999999999999996</v>
      </c>
      <c r="C60" s="76">
        <f t="shared" ref="C60:U60" si="14">D10</f>
        <v>5.7</v>
      </c>
      <c r="D60" s="76">
        <f t="shared" si="14"/>
        <v>5.8</v>
      </c>
      <c r="E60" s="76">
        <f t="shared" si="14"/>
        <v>5.8</v>
      </c>
      <c r="F60" s="76">
        <f t="shared" si="14"/>
        <v>5.4</v>
      </c>
      <c r="G60" s="76">
        <f t="shared" si="14"/>
        <v>5.4</v>
      </c>
      <c r="H60" s="76">
        <f t="shared" si="14"/>
        <v>5.6</v>
      </c>
      <c r="I60" s="76">
        <f t="shared" si="14"/>
        <v>5.4</v>
      </c>
      <c r="J60" s="76">
        <f t="shared" si="14"/>
        <v>5.5</v>
      </c>
      <c r="K60" s="76">
        <f t="shared" si="14"/>
        <v>5.4</v>
      </c>
      <c r="L60" s="76">
        <f t="shared" si="14"/>
        <v>5.6</v>
      </c>
      <c r="M60" s="76">
        <f t="shared" si="14"/>
        <v>5.8</v>
      </c>
      <c r="N60" s="76">
        <f t="shared" si="14"/>
        <v>6.1</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4</v>
      </c>
      <c r="D62" s="77">
        <f>B33</f>
        <v>6</v>
      </c>
      <c r="E62" s="77">
        <f>B34</f>
        <v>1</v>
      </c>
      <c r="F62" s="77">
        <f>B35</f>
        <v>4</v>
      </c>
      <c r="G62" s="77">
        <f>B36</f>
        <v>5</v>
      </c>
      <c r="H62" s="77">
        <f>B37</f>
        <v>4</v>
      </c>
      <c r="I62" s="77">
        <f>B38</f>
        <v>1</v>
      </c>
      <c r="J62" s="77">
        <f>B39</f>
        <v>0</v>
      </c>
      <c r="K62" s="77">
        <f>B40</f>
        <v>1</v>
      </c>
      <c r="L62" s="77">
        <f>B41</f>
        <v>0</v>
      </c>
      <c r="M62" s="77">
        <f>B42</f>
        <v>0</v>
      </c>
      <c r="N62" s="77">
        <f>B43</f>
        <v>1</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6.6000000000000032</v>
      </c>
      <c r="C64" s="77">
        <f t="shared" ref="C64:U64" si="17">(C59-C60)*C61</f>
        <v>3</v>
      </c>
      <c r="D64" s="77">
        <f t="shared" si="17"/>
        <v>2.4000000000000021</v>
      </c>
      <c r="E64" s="77">
        <f t="shared" si="17"/>
        <v>2.4000000000000021</v>
      </c>
      <c r="F64" s="77">
        <f t="shared" si="17"/>
        <v>4.7999999999999989</v>
      </c>
      <c r="G64" s="77">
        <f t="shared" si="17"/>
        <v>4.7999999999999989</v>
      </c>
      <c r="H64" s="77">
        <f t="shared" si="17"/>
        <v>3.6000000000000032</v>
      </c>
      <c r="I64" s="77">
        <f t="shared" si="17"/>
        <v>4.7999999999999989</v>
      </c>
      <c r="J64" s="77">
        <f t="shared" si="17"/>
        <v>4.2000000000000011</v>
      </c>
      <c r="K64" s="77">
        <f t="shared" si="17"/>
        <v>4.7999999999999989</v>
      </c>
      <c r="L64" s="77">
        <f t="shared" si="17"/>
        <v>3.6000000000000032</v>
      </c>
      <c r="M64" s="77">
        <f t="shared" si="17"/>
        <v>2.4000000000000021</v>
      </c>
      <c r="N64" s="77">
        <f t="shared" si="17"/>
        <v>0.6000000000000032</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-6.6000000000000032</v>
      </c>
      <c r="C65" s="77">
        <f t="shared" ref="C65:U65" si="18">C63-C64</f>
        <v>-3</v>
      </c>
      <c r="D65" s="77">
        <f t="shared" si="18"/>
        <v>-2.4000000000000021</v>
      </c>
      <c r="E65" s="77">
        <f t="shared" si="18"/>
        <v>-2.4000000000000021</v>
      </c>
      <c r="F65" s="77">
        <f t="shared" si="18"/>
        <v>-4.7999999999999989</v>
      </c>
      <c r="G65" s="77">
        <f t="shared" si="18"/>
        <v>-4.7999999999999989</v>
      </c>
      <c r="H65" s="77">
        <f t="shared" si="18"/>
        <v>-3.6000000000000032</v>
      </c>
      <c r="I65" s="77">
        <f t="shared" si="18"/>
        <v>-4.7999999999999989</v>
      </c>
      <c r="J65" s="77">
        <f t="shared" si="18"/>
        <v>-4.2000000000000011</v>
      </c>
      <c r="K65" s="77">
        <f t="shared" si="18"/>
        <v>-4.7999999999999989</v>
      </c>
      <c r="L65" s="77">
        <f t="shared" si="18"/>
        <v>-3.6000000000000032</v>
      </c>
      <c r="M65" s="77">
        <f t="shared" si="18"/>
        <v>-2.4000000000000021</v>
      </c>
      <c r="N65" s="77">
        <f t="shared" si="18"/>
        <v>-0.6000000000000032</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PAN-024750</v>
      </c>
      <c r="D1" s="141"/>
      <c r="E1" s="93" t="s">
        <v>45</v>
      </c>
      <c r="F1" s="39">
        <f>'Field data and Waste 1'!F1</f>
        <v>40.4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Bwlchmwr Farm, Brynteg, Llanybydder, SA40 9XA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4</v>
      </c>
      <c r="E8" s="60">
        <f>'Field data and Waste 1'!E8</f>
        <v>6</v>
      </c>
      <c r="F8" s="60">
        <f>'Field data and Waste 1'!F8</f>
        <v>7</v>
      </c>
      <c r="G8" s="60">
        <f>'Field data and Waste 1'!G8</f>
        <v>8</v>
      </c>
      <c r="H8" s="60">
        <f>'Field data and Waste 1'!H8</f>
        <v>9</v>
      </c>
      <c r="I8" s="60">
        <f>'Field data and Waste 1'!I8</f>
        <v>10</v>
      </c>
      <c r="J8" s="60">
        <f>'Field data and Waste 1'!J8</f>
        <v>12</v>
      </c>
      <c r="K8" s="60">
        <f>'Field data and Waste 1'!K8</f>
        <v>13</v>
      </c>
      <c r="L8" s="60">
        <f>'Field data and Waste 1'!L8</f>
        <v>273</v>
      </c>
      <c r="M8" s="60">
        <f>'Field data and Waste 1'!M8</f>
        <v>1976</v>
      </c>
      <c r="N8" s="60">
        <f>'Field data and Waste 1'!N8</f>
        <v>656</v>
      </c>
      <c r="O8" s="60">
        <f>'Field data and Waste 1'!O8</f>
        <v>2194</v>
      </c>
      <c r="P8" s="60">
        <f>'Field data and Waste 1'!P8</f>
        <v>8690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5.0999999999999996</v>
      </c>
      <c r="D10" s="60">
        <f>'Field data and Waste 1'!D10</f>
        <v>5.7</v>
      </c>
      <c r="E10" s="60">
        <f>'Field data and Waste 1'!E10</f>
        <v>5.8</v>
      </c>
      <c r="F10" s="60">
        <f>'Field data and Waste 1'!F10</f>
        <v>5.8</v>
      </c>
      <c r="G10" s="60">
        <f>'Field data and Waste 1'!G10</f>
        <v>5.4</v>
      </c>
      <c r="H10" s="60">
        <f>'Field data and Waste 1'!H10</f>
        <v>5.4</v>
      </c>
      <c r="I10" s="60">
        <f>'Field data and Waste 1'!I10</f>
        <v>5.6</v>
      </c>
      <c r="J10" s="60">
        <f>'Field data and Waste 1'!J10</f>
        <v>5.4</v>
      </c>
      <c r="K10" s="60">
        <f>'Field data and Waste 1'!K10</f>
        <v>5.5</v>
      </c>
      <c r="L10" s="60">
        <f>'Field data and Waste 1'!L10</f>
        <v>5.4</v>
      </c>
      <c r="M10" s="60">
        <f>'Field data and Waste 1'!M10</f>
        <v>5.6</v>
      </c>
      <c r="N10" s="60">
        <f>'Field data and Waste 1'!N10</f>
        <v>5.8</v>
      </c>
      <c r="O10" s="60">
        <f>'Field data and Waste 1'!O10</f>
        <v>6.1</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0</v>
      </c>
      <c r="F11" s="60">
        <f>'Field data and Waste 1'!F11</f>
        <v>2</v>
      </c>
      <c r="G11" s="60">
        <f>'Field data and Waste 1'!G11</f>
        <v>0</v>
      </c>
      <c r="H11" s="60">
        <f>'Field data and Waste 1'!H11</f>
        <v>0</v>
      </c>
      <c r="I11" s="60">
        <f>'Field data and Waste 1'!I11</f>
        <v>1</v>
      </c>
      <c r="J11" s="60">
        <f>'Field data and Waste 1'!J11</f>
        <v>2</v>
      </c>
      <c r="K11" s="60">
        <f>'Field data and Waste 1'!K11</f>
        <v>3</v>
      </c>
      <c r="L11" s="60">
        <f>'Field data and Waste 1'!L11</f>
        <v>2</v>
      </c>
      <c r="M11" s="60">
        <f>'Field data and Waste 1'!M11</f>
        <v>4</v>
      </c>
      <c r="N11" s="60">
        <f>'Field data and Waste 1'!N11</f>
        <v>3</v>
      </c>
      <c r="O11" s="60">
        <f>'Field data and Waste 1'!O11</f>
        <v>2</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0</v>
      </c>
      <c r="F12" s="60">
        <f>'Field data and Waste 1'!F12</f>
        <v>2</v>
      </c>
      <c r="G12" s="60">
        <f>'Field data and Waste 1'!G12</f>
        <v>2</v>
      </c>
      <c r="H12" s="60">
        <f>'Field data and Waste 1'!H12</f>
        <v>1</v>
      </c>
      <c r="I12" s="60">
        <f>'Field data and Waste 1'!I12</f>
        <v>1</v>
      </c>
      <c r="J12" s="60">
        <f>'Field data and Waste 1'!J12</f>
        <v>2</v>
      </c>
      <c r="K12" s="60">
        <f>'Field data and Waste 1'!K12</f>
        <v>1</v>
      </c>
      <c r="L12" s="60">
        <f>'Field data and Waste 1'!L12</f>
        <v>1</v>
      </c>
      <c r="M12" s="60">
        <f>'Field data and Waste 1'!M12</f>
        <v>2</v>
      </c>
      <c r="N12" s="60">
        <f>'Field data and Waste 1'!N12</f>
        <v>2</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6</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9</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12</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273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1976</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656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2194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8690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273</v>
      </c>
      <c r="L57" s="8">
        <f t="shared" si="13"/>
        <v>1976</v>
      </c>
      <c r="M57" s="8">
        <f t="shared" si="13"/>
        <v>656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5.0999999999999996</v>
      </c>
      <c r="C60" s="76">
        <f t="shared" ref="C60:U60" si="14">D10</f>
        <v>5.7</v>
      </c>
      <c r="D60" s="76">
        <f t="shared" si="14"/>
        <v>5.8</v>
      </c>
      <c r="E60" s="76">
        <f t="shared" si="14"/>
        <v>5.8</v>
      </c>
      <c r="F60" s="76">
        <f t="shared" si="14"/>
        <v>5.4</v>
      </c>
      <c r="G60" s="76">
        <f t="shared" si="14"/>
        <v>5.4</v>
      </c>
      <c r="H60" s="76">
        <f t="shared" si="14"/>
        <v>5.6</v>
      </c>
      <c r="I60" s="76">
        <f t="shared" si="14"/>
        <v>5.4</v>
      </c>
      <c r="J60" s="76">
        <f t="shared" si="14"/>
        <v>5.5</v>
      </c>
      <c r="K60" s="76">
        <f t="shared" si="14"/>
        <v>5.4</v>
      </c>
      <c r="L60" s="76">
        <f t="shared" si="14"/>
        <v>5.6</v>
      </c>
      <c r="M60" s="76">
        <f t="shared" si="14"/>
        <v>5.8</v>
      </c>
      <c r="N60" s="76">
        <f t="shared" si="14"/>
        <v>6.1</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6.6000000000000032</v>
      </c>
      <c r="C64" s="77">
        <f t="shared" ref="C64:U64" si="17">(C59-C60)*C61</f>
        <v>3</v>
      </c>
      <c r="D64" s="77">
        <f t="shared" si="17"/>
        <v>2.4000000000000021</v>
      </c>
      <c r="E64" s="77">
        <f t="shared" si="17"/>
        <v>2.4000000000000021</v>
      </c>
      <c r="F64" s="77">
        <f t="shared" si="17"/>
        <v>4.7999999999999989</v>
      </c>
      <c r="G64" s="77">
        <f t="shared" si="17"/>
        <v>4.7999999999999989</v>
      </c>
      <c r="H64" s="77">
        <f t="shared" si="17"/>
        <v>3.6000000000000032</v>
      </c>
      <c r="I64" s="77">
        <f t="shared" si="17"/>
        <v>4.7999999999999989</v>
      </c>
      <c r="J64" s="77">
        <f t="shared" si="17"/>
        <v>4.2000000000000011</v>
      </c>
      <c r="K64" s="77">
        <f t="shared" si="17"/>
        <v>4.7999999999999989</v>
      </c>
      <c r="L64" s="77">
        <f t="shared" si="17"/>
        <v>3.6000000000000032</v>
      </c>
      <c r="M64" s="77">
        <f t="shared" si="17"/>
        <v>2.4000000000000021</v>
      </c>
      <c r="N64" s="77">
        <f t="shared" si="17"/>
        <v>0.6000000000000032</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-6.6000000000000032</v>
      </c>
      <c r="C65" s="77">
        <f t="shared" ref="C65:U65" si="18">C63-C64</f>
        <v>-3</v>
      </c>
      <c r="D65" s="77">
        <f t="shared" si="18"/>
        <v>-2.4000000000000021</v>
      </c>
      <c r="E65" s="77">
        <f t="shared" si="18"/>
        <v>-2.4000000000000021</v>
      </c>
      <c r="F65" s="77">
        <f t="shared" si="18"/>
        <v>-4.7999999999999989</v>
      </c>
      <c r="G65" s="77">
        <f t="shared" si="18"/>
        <v>-4.7999999999999989</v>
      </c>
      <c r="H65" s="77">
        <f t="shared" si="18"/>
        <v>-3.6000000000000032</v>
      </c>
      <c r="I65" s="77">
        <f t="shared" si="18"/>
        <v>-4.7999999999999989</v>
      </c>
      <c r="J65" s="77">
        <f t="shared" si="18"/>
        <v>-4.2000000000000011</v>
      </c>
      <c r="K65" s="77">
        <f t="shared" si="18"/>
        <v>-4.7999999999999989</v>
      </c>
      <c r="L65" s="77">
        <f t="shared" si="18"/>
        <v>-3.6000000000000032</v>
      </c>
      <c r="M65" s="77">
        <f t="shared" si="18"/>
        <v>-2.4000000000000021</v>
      </c>
      <c r="N65" s="77">
        <f t="shared" si="18"/>
        <v>-0.6000000000000032</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PAN-024750</v>
      </c>
      <c r="D1" s="141"/>
      <c r="E1" s="93" t="s">
        <v>45</v>
      </c>
      <c r="F1" s="39">
        <f>'Field data and Waste 1'!F1</f>
        <v>40.4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Bwlchmwr Farm, Brynteg, Llanybydder, SA40 9XA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4</v>
      </c>
      <c r="E8" s="60">
        <f>'Field data and Waste 1'!E8</f>
        <v>6</v>
      </c>
      <c r="F8" s="60">
        <f>'Field data and Waste 1'!F8</f>
        <v>7</v>
      </c>
      <c r="G8" s="60">
        <f>'Field data and Waste 1'!G8</f>
        <v>8</v>
      </c>
      <c r="H8" s="60">
        <f>'Field data and Waste 1'!H8</f>
        <v>9</v>
      </c>
      <c r="I8" s="60">
        <f>'Field data and Waste 1'!I8</f>
        <v>10</v>
      </c>
      <c r="J8" s="60">
        <f>'Field data and Waste 1'!J8</f>
        <v>12</v>
      </c>
      <c r="K8" s="60">
        <f>'Field data and Waste 1'!K8</f>
        <v>13</v>
      </c>
      <c r="L8" s="60">
        <f>'Field data and Waste 1'!L8</f>
        <v>273</v>
      </c>
      <c r="M8" s="60">
        <f>'Field data and Waste 1'!M8</f>
        <v>1976</v>
      </c>
      <c r="N8" s="60">
        <f>'Field data and Waste 1'!N8</f>
        <v>656</v>
      </c>
      <c r="O8" s="60">
        <f>'Field data and Waste 1'!O8</f>
        <v>2194</v>
      </c>
      <c r="P8" s="60">
        <f>'Field data and Waste 1'!P8</f>
        <v>8690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5.0999999999999996</v>
      </c>
      <c r="D10" s="60">
        <f>'Field data and Waste 1'!D10</f>
        <v>5.7</v>
      </c>
      <c r="E10" s="60">
        <f>'Field data and Waste 1'!E10</f>
        <v>5.8</v>
      </c>
      <c r="F10" s="60">
        <f>'Field data and Waste 1'!F10</f>
        <v>5.8</v>
      </c>
      <c r="G10" s="60">
        <f>'Field data and Waste 1'!G10</f>
        <v>5.4</v>
      </c>
      <c r="H10" s="60">
        <f>'Field data and Waste 1'!H10</f>
        <v>5.4</v>
      </c>
      <c r="I10" s="60">
        <f>'Field data and Waste 1'!I10</f>
        <v>5.6</v>
      </c>
      <c r="J10" s="60">
        <f>'Field data and Waste 1'!J10</f>
        <v>5.4</v>
      </c>
      <c r="K10" s="60">
        <f>'Field data and Waste 1'!K10</f>
        <v>5.5</v>
      </c>
      <c r="L10" s="60">
        <f>'Field data and Waste 1'!L10</f>
        <v>5.4</v>
      </c>
      <c r="M10" s="60">
        <f>'Field data and Waste 1'!M10</f>
        <v>5.6</v>
      </c>
      <c r="N10" s="60">
        <f>'Field data and Waste 1'!N10</f>
        <v>5.8</v>
      </c>
      <c r="O10" s="60">
        <f>'Field data and Waste 1'!O10</f>
        <v>6.1</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0</v>
      </c>
      <c r="F11" s="60">
        <f>'Field data and Waste 1'!F11</f>
        <v>2</v>
      </c>
      <c r="G11" s="60">
        <f>'Field data and Waste 1'!G11</f>
        <v>0</v>
      </c>
      <c r="H11" s="60">
        <f>'Field data and Waste 1'!H11</f>
        <v>0</v>
      </c>
      <c r="I11" s="60">
        <f>'Field data and Waste 1'!I11</f>
        <v>1</v>
      </c>
      <c r="J11" s="60">
        <f>'Field data and Waste 1'!J11</f>
        <v>2</v>
      </c>
      <c r="K11" s="60">
        <f>'Field data and Waste 1'!K11</f>
        <v>3</v>
      </c>
      <c r="L11" s="60">
        <f>'Field data and Waste 1'!L11</f>
        <v>2</v>
      </c>
      <c r="M11" s="60">
        <f>'Field data and Waste 1'!M11</f>
        <v>4</v>
      </c>
      <c r="N11" s="60">
        <f>'Field data and Waste 1'!N11</f>
        <v>3</v>
      </c>
      <c r="O11" s="60">
        <f>'Field data and Waste 1'!O11</f>
        <v>2</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0</v>
      </c>
      <c r="F12" s="60">
        <f>'Field data and Waste 1'!F12</f>
        <v>2</v>
      </c>
      <c r="G12" s="60">
        <f>'Field data and Waste 1'!G12</f>
        <v>2</v>
      </c>
      <c r="H12" s="60">
        <f>'Field data and Waste 1'!H12</f>
        <v>1</v>
      </c>
      <c r="I12" s="60">
        <f>'Field data and Waste 1'!I12</f>
        <v>1</v>
      </c>
      <c r="J12" s="60">
        <f>'Field data and Waste 1'!J12</f>
        <v>2</v>
      </c>
      <c r="K12" s="60">
        <f>'Field data and Waste 1'!K12</f>
        <v>1</v>
      </c>
      <c r="L12" s="60">
        <f>'Field data and Waste 1'!L12</f>
        <v>1</v>
      </c>
      <c r="M12" s="60">
        <f>'Field data and Waste 1'!M12</f>
        <v>2</v>
      </c>
      <c r="N12" s="60">
        <f>'Field data and Waste 1'!N12</f>
        <v>2</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6</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9</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12</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273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1976</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656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2194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8690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273</v>
      </c>
      <c r="L57" s="8">
        <f t="shared" si="13"/>
        <v>1976</v>
      </c>
      <c r="M57" s="8">
        <f t="shared" si="13"/>
        <v>656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5.0999999999999996</v>
      </c>
      <c r="C60" s="76">
        <f t="shared" ref="C60:U60" si="14">D10</f>
        <v>5.7</v>
      </c>
      <c r="D60" s="76">
        <f t="shared" si="14"/>
        <v>5.8</v>
      </c>
      <c r="E60" s="76">
        <f t="shared" si="14"/>
        <v>5.8</v>
      </c>
      <c r="F60" s="76">
        <f t="shared" si="14"/>
        <v>5.4</v>
      </c>
      <c r="G60" s="76">
        <f t="shared" si="14"/>
        <v>5.4</v>
      </c>
      <c r="H60" s="76">
        <f t="shared" si="14"/>
        <v>5.6</v>
      </c>
      <c r="I60" s="76">
        <f t="shared" si="14"/>
        <v>5.4</v>
      </c>
      <c r="J60" s="76">
        <f t="shared" si="14"/>
        <v>5.5</v>
      </c>
      <c r="K60" s="76">
        <f t="shared" si="14"/>
        <v>5.4</v>
      </c>
      <c r="L60" s="76">
        <f t="shared" si="14"/>
        <v>5.6</v>
      </c>
      <c r="M60" s="76">
        <f t="shared" si="14"/>
        <v>5.8</v>
      </c>
      <c r="N60" s="76">
        <f t="shared" si="14"/>
        <v>6.1</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6.6000000000000032</v>
      </c>
      <c r="C64" s="77">
        <f t="shared" ref="C64:U64" si="17">(C59-C60)*C61</f>
        <v>3</v>
      </c>
      <c r="D64" s="77">
        <f t="shared" si="17"/>
        <v>2.4000000000000021</v>
      </c>
      <c r="E64" s="77">
        <f t="shared" si="17"/>
        <v>2.4000000000000021</v>
      </c>
      <c r="F64" s="77">
        <f t="shared" si="17"/>
        <v>4.7999999999999989</v>
      </c>
      <c r="G64" s="77">
        <f t="shared" si="17"/>
        <v>4.7999999999999989</v>
      </c>
      <c r="H64" s="77">
        <f t="shared" si="17"/>
        <v>3.6000000000000032</v>
      </c>
      <c r="I64" s="77">
        <f t="shared" si="17"/>
        <v>4.7999999999999989</v>
      </c>
      <c r="J64" s="77">
        <f t="shared" si="17"/>
        <v>4.2000000000000011</v>
      </c>
      <c r="K64" s="77">
        <f t="shared" si="17"/>
        <v>4.7999999999999989</v>
      </c>
      <c r="L64" s="77">
        <f t="shared" si="17"/>
        <v>3.6000000000000032</v>
      </c>
      <c r="M64" s="77">
        <f t="shared" si="17"/>
        <v>2.4000000000000021</v>
      </c>
      <c r="N64" s="77">
        <f t="shared" si="17"/>
        <v>0.6000000000000032</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-6.6000000000000032</v>
      </c>
      <c r="C65" s="77">
        <f t="shared" ref="C65:U65" si="18">C63-C64</f>
        <v>-3</v>
      </c>
      <c r="D65" s="77">
        <f t="shared" si="18"/>
        <v>-2.4000000000000021</v>
      </c>
      <c r="E65" s="77">
        <f t="shared" si="18"/>
        <v>-2.4000000000000021</v>
      </c>
      <c r="F65" s="77">
        <f t="shared" si="18"/>
        <v>-4.7999999999999989</v>
      </c>
      <c r="G65" s="77">
        <f t="shared" si="18"/>
        <v>-4.7999999999999989</v>
      </c>
      <c r="H65" s="77">
        <f t="shared" si="18"/>
        <v>-3.6000000000000032</v>
      </c>
      <c r="I65" s="77">
        <f t="shared" si="18"/>
        <v>-4.7999999999999989</v>
      </c>
      <c r="J65" s="77">
        <f t="shared" si="18"/>
        <v>-4.2000000000000011</v>
      </c>
      <c r="K65" s="77">
        <f t="shared" si="18"/>
        <v>-4.7999999999999989</v>
      </c>
      <c r="L65" s="77">
        <f t="shared" si="18"/>
        <v>-3.6000000000000032</v>
      </c>
      <c r="M65" s="77">
        <f t="shared" si="18"/>
        <v>-2.4000000000000021</v>
      </c>
      <c r="N65" s="77">
        <f t="shared" si="18"/>
        <v>-0.6000000000000032</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PAN-024750</v>
      </c>
      <c r="D1" s="141"/>
      <c r="E1" s="93" t="s">
        <v>45</v>
      </c>
      <c r="F1" s="39">
        <f>'Field data and Waste 1'!F1</f>
        <v>40.4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Bwlchmwr Farm, Brynteg, Llanybydder, SA40 9XA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4</v>
      </c>
      <c r="E8" s="60">
        <f>'Field data and Waste 1'!E8</f>
        <v>6</v>
      </c>
      <c r="F8" s="60">
        <f>'Field data and Waste 1'!F8</f>
        <v>7</v>
      </c>
      <c r="G8" s="60">
        <f>'Field data and Waste 1'!G8</f>
        <v>8</v>
      </c>
      <c r="H8" s="60">
        <f>'Field data and Waste 1'!H8</f>
        <v>9</v>
      </c>
      <c r="I8" s="60">
        <f>'Field data and Waste 1'!I8</f>
        <v>10</v>
      </c>
      <c r="J8" s="60">
        <f>'Field data and Waste 1'!J8</f>
        <v>12</v>
      </c>
      <c r="K8" s="60">
        <f>'Field data and Waste 1'!K8</f>
        <v>13</v>
      </c>
      <c r="L8" s="60">
        <f>'Field data and Waste 1'!L8</f>
        <v>273</v>
      </c>
      <c r="M8" s="60">
        <f>'Field data and Waste 1'!M8</f>
        <v>1976</v>
      </c>
      <c r="N8" s="60">
        <f>'Field data and Waste 1'!N8</f>
        <v>656</v>
      </c>
      <c r="O8" s="60">
        <f>'Field data and Waste 1'!O8</f>
        <v>2194</v>
      </c>
      <c r="P8" s="60">
        <f>'Field data and Waste 1'!P8</f>
        <v>8690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5.0999999999999996</v>
      </c>
      <c r="D10" s="60">
        <f>'Field data and Waste 1'!D10</f>
        <v>5.7</v>
      </c>
      <c r="E10" s="60">
        <f>'Field data and Waste 1'!E10</f>
        <v>5.8</v>
      </c>
      <c r="F10" s="60">
        <f>'Field data and Waste 1'!F10</f>
        <v>5.8</v>
      </c>
      <c r="G10" s="60">
        <f>'Field data and Waste 1'!G10</f>
        <v>5.4</v>
      </c>
      <c r="H10" s="60">
        <f>'Field data and Waste 1'!H10</f>
        <v>5.4</v>
      </c>
      <c r="I10" s="60">
        <f>'Field data and Waste 1'!I10</f>
        <v>5.6</v>
      </c>
      <c r="J10" s="60">
        <f>'Field data and Waste 1'!J10</f>
        <v>5.4</v>
      </c>
      <c r="K10" s="60">
        <f>'Field data and Waste 1'!K10</f>
        <v>5.5</v>
      </c>
      <c r="L10" s="60">
        <f>'Field data and Waste 1'!L10</f>
        <v>5.4</v>
      </c>
      <c r="M10" s="60">
        <f>'Field data and Waste 1'!M10</f>
        <v>5.6</v>
      </c>
      <c r="N10" s="60">
        <f>'Field data and Waste 1'!N10</f>
        <v>5.8</v>
      </c>
      <c r="O10" s="60">
        <f>'Field data and Waste 1'!O10</f>
        <v>6.1</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0</v>
      </c>
      <c r="F11" s="60">
        <f>'Field data and Waste 1'!F11</f>
        <v>2</v>
      </c>
      <c r="G11" s="60">
        <f>'Field data and Waste 1'!G11</f>
        <v>0</v>
      </c>
      <c r="H11" s="60">
        <f>'Field data and Waste 1'!H11</f>
        <v>0</v>
      </c>
      <c r="I11" s="60">
        <f>'Field data and Waste 1'!I11</f>
        <v>1</v>
      </c>
      <c r="J11" s="60">
        <f>'Field data and Waste 1'!J11</f>
        <v>2</v>
      </c>
      <c r="K11" s="60">
        <f>'Field data and Waste 1'!K11</f>
        <v>3</v>
      </c>
      <c r="L11" s="60">
        <f>'Field data and Waste 1'!L11</f>
        <v>2</v>
      </c>
      <c r="M11" s="60">
        <f>'Field data and Waste 1'!M11</f>
        <v>4</v>
      </c>
      <c r="N11" s="60">
        <f>'Field data and Waste 1'!N11</f>
        <v>3</v>
      </c>
      <c r="O11" s="60">
        <f>'Field data and Waste 1'!O11</f>
        <v>2</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0</v>
      </c>
      <c r="F12" s="60">
        <f>'Field data and Waste 1'!F12</f>
        <v>2</v>
      </c>
      <c r="G12" s="60">
        <f>'Field data and Waste 1'!G12</f>
        <v>2</v>
      </c>
      <c r="H12" s="60">
        <f>'Field data and Waste 1'!H12</f>
        <v>1</v>
      </c>
      <c r="I12" s="60">
        <f>'Field data and Waste 1'!I12</f>
        <v>1</v>
      </c>
      <c r="J12" s="60">
        <f>'Field data and Waste 1'!J12</f>
        <v>2</v>
      </c>
      <c r="K12" s="60">
        <f>'Field data and Waste 1'!K12</f>
        <v>1</v>
      </c>
      <c r="L12" s="60">
        <f>'Field data and Waste 1'!L12</f>
        <v>1</v>
      </c>
      <c r="M12" s="60">
        <f>'Field data and Waste 1'!M12</f>
        <v>2</v>
      </c>
      <c r="N12" s="60">
        <f>'Field data and Waste 1'!N12</f>
        <v>2</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6</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9</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12</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273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1976</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656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2194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8690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273</v>
      </c>
      <c r="L57" s="8">
        <f t="shared" si="13"/>
        <v>1976</v>
      </c>
      <c r="M57" s="8">
        <f t="shared" si="13"/>
        <v>656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5.0999999999999996</v>
      </c>
      <c r="C60" s="76">
        <f t="shared" ref="C60:U60" si="14">D10</f>
        <v>5.7</v>
      </c>
      <c r="D60" s="76">
        <f t="shared" si="14"/>
        <v>5.8</v>
      </c>
      <c r="E60" s="76">
        <f t="shared" si="14"/>
        <v>5.8</v>
      </c>
      <c r="F60" s="76">
        <f t="shared" si="14"/>
        <v>5.4</v>
      </c>
      <c r="G60" s="76">
        <f t="shared" si="14"/>
        <v>5.4</v>
      </c>
      <c r="H60" s="76">
        <f t="shared" si="14"/>
        <v>5.6</v>
      </c>
      <c r="I60" s="76">
        <f t="shared" si="14"/>
        <v>5.4</v>
      </c>
      <c r="J60" s="76">
        <f t="shared" si="14"/>
        <v>5.5</v>
      </c>
      <c r="K60" s="76">
        <f t="shared" si="14"/>
        <v>5.4</v>
      </c>
      <c r="L60" s="76">
        <f t="shared" si="14"/>
        <v>5.6</v>
      </c>
      <c r="M60" s="76">
        <f t="shared" si="14"/>
        <v>5.8</v>
      </c>
      <c r="N60" s="76">
        <f t="shared" si="14"/>
        <v>6.1</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6.6000000000000032</v>
      </c>
      <c r="C64" s="77">
        <f t="shared" ref="C64:U64" si="17">(C59-C60)*C61</f>
        <v>3</v>
      </c>
      <c r="D64" s="77">
        <f t="shared" si="17"/>
        <v>2.4000000000000021</v>
      </c>
      <c r="E64" s="77">
        <f t="shared" si="17"/>
        <v>2.4000000000000021</v>
      </c>
      <c r="F64" s="77">
        <f t="shared" si="17"/>
        <v>4.7999999999999989</v>
      </c>
      <c r="G64" s="77">
        <f t="shared" si="17"/>
        <v>4.7999999999999989</v>
      </c>
      <c r="H64" s="77">
        <f t="shared" si="17"/>
        <v>3.6000000000000032</v>
      </c>
      <c r="I64" s="77">
        <f t="shared" si="17"/>
        <v>4.7999999999999989</v>
      </c>
      <c r="J64" s="77">
        <f t="shared" si="17"/>
        <v>4.2000000000000011</v>
      </c>
      <c r="K64" s="77">
        <f t="shared" si="17"/>
        <v>4.7999999999999989</v>
      </c>
      <c r="L64" s="77">
        <f t="shared" si="17"/>
        <v>3.6000000000000032</v>
      </c>
      <c r="M64" s="77">
        <f t="shared" si="17"/>
        <v>2.4000000000000021</v>
      </c>
      <c r="N64" s="77">
        <f t="shared" si="17"/>
        <v>0.6000000000000032</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-6.6000000000000032</v>
      </c>
      <c r="C65" s="77">
        <f t="shared" ref="C65:U65" si="18">C63-C64</f>
        <v>-3</v>
      </c>
      <c r="D65" s="77">
        <f t="shared" si="18"/>
        <v>-2.4000000000000021</v>
      </c>
      <c r="E65" s="77">
        <f t="shared" si="18"/>
        <v>-2.4000000000000021</v>
      </c>
      <c r="F65" s="77">
        <f t="shared" si="18"/>
        <v>-4.7999999999999989</v>
      </c>
      <c r="G65" s="77">
        <f t="shared" si="18"/>
        <v>-4.7999999999999989</v>
      </c>
      <c r="H65" s="77">
        <f t="shared" si="18"/>
        <v>-3.6000000000000032</v>
      </c>
      <c r="I65" s="77">
        <f t="shared" si="18"/>
        <v>-4.7999999999999989</v>
      </c>
      <c r="J65" s="77">
        <f t="shared" si="18"/>
        <v>-4.2000000000000011</v>
      </c>
      <c r="K65" s="77">
        <f t="shared" si="18"/>
        <v>-4.7999999999999989</v>
      </c>
      <c r="L65" s="77">
        <f t="shared" si="18"/>
        <v>-3.6000000000000032</v>
      </c>
      <c r="M65" s="77">
        <f t="shared" si="18"/>
        <v>-2.4000000000000021</v>
      </c>
      <c r="N65" s="77">
        <f t="shared" si="18"/>
        <v>-0.6000000000000032</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PAN-024750</v>
      </c>
      <c r="D1" s="141"/>
      <c r="E1" s="93" t="s">
        <v>45</v>
      </c>
      <c r="F1" s="39">
        <f>'Field data and Waste 1'!F1</f>
        <v>40.4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Bwlchmwr Farm, Brynteg, Llanybydder, SA40 9XA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4</v>
      </c>
      <c r="E8" s="60">
        <f>'Field data and Waste 1'!E8</f>
        <v>6</v>
      </c>
      <c r="F8" s="60">
        <f>'Field data and Waste 1'!F8</f>
        <v>7</v>
      </c>
      <c r="G8" s="60">
        <f>'Field data and Waste 1'!G8</f>
        <v>8</v>
      </c>
      <c r="H8" s="60">
        <f>'Field data and Waste 1'!H8</f>
        <v>9</v>
      </c>
      <c r="I8" s="60">
        <f>'Field data and Waste 1'!I8</f>
        <v>10</v>
      </c>
      <c r="J8" s="60">
        <f>'Field data and Waste 1'!J8</f>
        <v>12</v>
      </c>
      <c r="K8" s="60">
        <f>'Field data and Waste 1'!K8</f>
        <v>13</v>
      </c>
      <c r="L8" s="60">
        <f>'Field data and Waste 1'!L8</f>
        <v>273</v>
      </c>
      <c r="M8" s="60">
        <f>'Field data and Waste 1'!M8</f>
        <v>1976</v>
      </c>
      <c r="N8" s="60">
        <f>'Field data and Waste 1'!N8</f>
        <v>656</v>
      </c>
      <c r="O8" s="60">
        <f>'Field data and Waste 1'!O8</f>
        <v>2194</v>
      </c>
      <c r="P8" s="60">
        <f>'Field data and Waste 1'!P8</f>
        <v>8690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5.0999999999999996</v>
      </c>
      <c r="D10" s="60">
        <f>'Field data and Waste 1'!D10</f>
        <v>5.7</v>
      </c>
      <c r="E10" s="60">
        <f>'Field data and Waste 1'!E10</f>
        <v>5.8</v>
      </c>
      <c r="F10" s="60">
        <f>'Field data and Waste 1'!F10</f>
        <v>5.8</v>
      </c>
      <c r="G10" s="60">
        <f>'Field data and Waste 1'!G10</f>
        <v>5.4</v>
      </c>
      <c r="H10" s="60">
        <f>'Field data and Waste 1'!H10</f>
        <v>5.4</v>
      </c>
      <c r="I10" s="60">
        <f>'Field data and Waste 1'!I10</f>
        <v>5.6</v>
      </c>
      <c r="J10" s="60">
        <f>'Field data and Waste 1'!J10</f>
        <v>5.4</v>
      </c>
      <c r="K10" s="60">
        <f>'Field data and Waste 1'!K10</f>
        <v>5.5</v>
      </c>
      <c r="L10" s="60">
        <f>'Field data and Waste 1'!L10</f>
        <v>5.4</v>
      </c>
      <c r="M10" s="60">
        <f>'Field data and Waste 1'!M10</f>
        <v>5.6</v>
      </c>
      <c r="N10" s="60">
        <f>'Field data and Waste 1'!N10</f>
        <v>5.8</v>
      </c>
      <c r="O10" s="60">
        <f>'Field data and Waste 1'!O10</f>
        <v>6.1</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0</v>
      </c>
      <c r="F11" s="60">
        <f>'Field data and Waste 1'!F11</f>
        <v>2</v>
      </c>
      <c r="G11" s="60">
        <f>'Field data and Waste 1'!G11</f>
        <v>0</v>
      </c>
      <c r="H11" s="60">
        <f>'Field data and Waste 1'!H11</f>
        <v>0</v>
      </c>
      <c r="I11" s="60">
        <f>'Field data and Waste 1'!I11</f>
        <v>1</v>
      </c>
      <c r="J11" s="60">
        <f>'Field data and Waste 1'!J11</f>
        <v>2</v>
      </c>
      <c r="K11" s="60">
        <f>'Field data and Waste 1'!K11</f>
        <v>3</v>
      </c>
      <c r="L11" s="60">
        <f>'Field data and Waste 1'!L11</f>
        <v>2</v>
      </c>
      <c r="M11" s="60">
        <f>'Field data and Waste 1'!M11</f>
        <v>4</v>
      </c>
      <c r="N11" s="60">
        <f>'Field data and Waste 1'!N11</f>
        <v>3</v>
      </c>
      <c r="O11" s="60">
        <f>'Field data and Waste 1'!O11</f>
        <v>2</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0</v>
      </c>
      <c r="F12" s="60">
        <f>'Field data and Waste 1'!F12</f>
        <v>2</v>
      </c>
      <c r="G12" s="60">
        <f>'Field data and Waste 1'!G12</f>
        <v>2</v>
      </c>
      <c r="H12" s="60">
        <f>'Field data and Waste 1'!H12</f>
        <v>1</v>
      </c>
      <c r="I12" s="60">
        <f>'Field data and Waste 1'!I12</f>
        <v>1</v>
      </c>
      <c r="J12" s="60">
        <f>'Field data and Waste 1'!J12</f>
        <v>2</v>
      </c>
      <c r="K12" s="60">
        <f>'Field data and Waste 1'!K12</f>
        <v>1</v>
      </c>
      <c r="L12" s="60">
        <f>'Field data and Waste 1'!L12</f>
        <v>1</v>
      </c>
      <c r="M12" s="60">
        <f>'Field data and Waste 1'!M12</f>
        <v>2</v>
      </c>
      <c r="N12" s="60">
        <f>'Field data and Waste 1'!N12</f>
        <v>2</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6</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9</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12</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273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1976</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656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2194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8690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273</v>
      </c>
      <c r="L57" s="8">
        <f t="shared" si="13"/>
        <v>1976</v>
      </c>
      <c r="M57" s="8">
        <f t="shared" si="13"/>
        <v>656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5.0999999999999996</v>
      </c>
      <c r="C60" s="76">
        <f t="shared" ref="C60:U60" si="14">D10</f>
        <v>5.7</v>
      </c>
      <c r="D60" s="76">
        <f t="shared" si="14"/>
        <v>5.8</v>
      </c>
      <c r="E60" s="76">
        <f t="shared" si="14"/>
        <v>5.8</v>
      </c>
      <c r="F60" s="76">
        <f t="shared" si="14"/>
        <v>5.4</v>
      </c>
      <c r="G60" s="76">
        <f t="shared" si="14"/>
        <v>5.4</v>
      </c>
      <c r="H60" s="76">
        <f t="shared" si="14"/>
        <v>5.6</v>
      </c>
      <c r="I60" s="76">
        <f t="shared" si="14"/>
        <v>5.4</v>
      </c>
      <c r="J60" s="76">
        <f t="shared" si="14"/>
        <v>5.5</v>
      </c>
      <c r="K60" s="76">
        <f t="shared" si="14"/>
        <v>5.4</v>
      </c>
      <c r="L60" s="76">
        <f t="shared" si="14"/>
        <v>5.6</v>
      </c>
      <c r="M60" s="76">
        <f t="shared" si="14"/>
        <v>5.8</v>
      </c>
      <c r="N60" s="76">
        <f t="shared" si="14"/>
        <v>6.1</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6.6000000000000032</v>
      </c>
      <c r="C64" s="77">
        <f t="shared" ref="C64:U64" si="17">(C59-C60)*C61</f>
        <v>3</v>
      </c>
      <c r="D64" s="77">
        <f t="shared" si="17"/>
        <v>2.4000000000000021</v>
      </c>
      <c r="E64" s="77">
        <f t="shared" si="17"/>
        <v>2.4000000000000021</v>
      </c>
      <c r="F64" s="77">
        <f t="shared" si="17"/>
        <v>4.7999999999999989</v>
      </c>
      <c r="G64" s="77">
        <f t="shared" si="17"/>
        <v>4.7999999999999989</v>
      </c>
      <c r="H64" s="77">
        <f t="shared" si="17"/>
        <v>3.6000000000000032</v>
      </c>
      <c r="I64" s="77">
        <f t="shared" si="17"/>
        <v>4.7999999999999989</v>
      </c>
      <c r="J64" s="77">
        <f t="shared" si="17"/>
        <v>4.2000000000000011</v>
      </c>
      <c r="K64" s="77">
        <f t="shared" si="17"/>
        <v>4.7999999999999989</v>
      </c>
      <c r="L64" s="77">
        <f t="shared" si="17"/>
        <v>3.6000000000000032</v>
      </c>
      <c r="M64" s="77">
        <f t="shared" si="17"/>
        <v>2.4000000000000021</v>
      </c>
      <c r="N64" s="77">
        <f t="shared" si="17"/>
        <v>0.6000000000000032</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-6.6000000000000032</v>
      </c>
      <c r="C65" s="77">
        <f t="shared" ref="C65:U65" si="18">C63-C64</f>
        <v>-3</v>
      </c>
      <c r="D65" s="77">
        <f t="shared" si="18"/>
        <v>-2.4000000000000021</v>
      </c>
      <c r="E65" s="77">
        <f t="shared" si="18"/>
        <v>-2.4000000000000021</v>
      </c>
      <c r="F65" s="77">
        <f t="shared" si="18"/>
        <v>-4.7999999999999989</v>
      </c>
      <c r="G65" s="77">
        <f t="shared" si="18"/>
        <v>-4.7999999999999989</v>
      </c>
      <c r="H65" s="77">
        <f t="shared" si="18"/>
        <v>-3.6000000000000032</v>
      </c>
      <c r="I65" s="77">
        <f t="shared" si="18"/>
        <v>-4.7999999999999989</v>
      </c>
      <c r="J65" s="77">
        <f t="shared" si="18"/>
        <v>-4.2000000000000011</v>
      </c>
      <c r="K65" s="77">
        <f t="shared" si="18"/>
        <v>-4.7999999999999989</v>
      </c>
      <c r="L65" s="77">
        <f t="shared" si="18"/>
        <v>-3.6000000000000032</v>
      </c>
      <c r="M65" s="77">
        <f t="shared" si="18"/>
        <v>-2.4000000000000021</v>
      </c>
      <c r="N65" s="77">
        <f t="shared" si="18"/>
        <v>-0.6000000000000032</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PAN-024750</v>
      </c>
      <c r="D1" s="141"/>
      <c r="E1" s="93" t="s">
        <v>45</v>
      </c>
      <c r="F1" s="39">
        <f>'Field data and Waste 1'!F1</f>
        <v>40.4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Bwlchmwr Farm, Brynteg, Llanybydder, SA40 9XA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4</v>
      </c>
      <c r="E8" s="60">
        <f>'Field data and Waste 1'!E8</f>
        <v>6</v>
      </c>
      <c r="F8" s="60">
        <f>'Field data and Waste 1'!F8</f>
        <v>7</v>
      </c>
      <c r="G8" s="60">
        <f>'Field data and Waste 1'!G8</f>
        <v>8</v>
      </c>
      <c r="H8" s="60">
        <f>'Field data and Waste 1'!H8</f>
        <v>9</v>
      </c>
      <c r="I8" s="60">
        <f>'Field data and Waste 1'!I8</f>
        <v>10</v>
      </c>
      <c r="J8" s="60">
        <f>'Field data and Waste 1'!J8</f>
        <v>12</v>
      </c>
      <c r="K8" s="60">
        <f>'Field data and Waste 1'!K8</f>
        <v>13</v>
      </c>
      <c r="L8" s="60">
        <f>'Field data and Waste 1'!L8</f>
        <v>273</v>
      </c>
      <c r="M8" s="60">
        <f>'Field data and Waste 1'!M8</f>
        <v>1976</v>
      </c>
      <c r="N8" s="60">
        <f>'Field data and Waste 1'!N8</f>
        <v>656</v>
      </c>
      <c r="O8" s="60">
        <f>'Field data and Waste 1'!O8</f>
        <v>2194</v>
      </c>
      <c r="P8" s="60">
        <f>'Field data and Waste 1'!P8</f>
        <v>8690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5.0999999999999996</v>
      </c>
      <c r="D10" s="60">
        <f>'Field data and Waste 1'!D10</f>
        <v>5.7</v>
      </c>
      <c r="E10" s="60">
        <f>'Field data and Waste 1'!E10</f>
        <v>5.8</v>
      </c>
      <c r="F10" s="60">
        <f>'Field data and Waste 1'!F10</f>
        <v>5.8</v>
      </c>
      <c r="G10" s="60">
        <f>'Field data and Waste 1'!G10</f>
        <v>5.4</v>
      </c>
      <c r="H10" s="60">
        <f>'Field data and Waste 1'!H10</f>
        <v>5.4</v>
      </c>
      <c r="I10" s="60">
        <f>'Field data and Waste 1'!I10</f>
        <v>5.6</v>
      </c>
      <c r="J10" s="60">
        <f>'Field data and Waste 1'!J10</f>
        <v>5.4</v>
      </c>
      <c r="K10" s="60">
        <f>'Field data and Waste 1'!K10</f>
        <v>5.5</v>
      </c>
      <c r="L10" s="60">
        <f>'Field data and Waste 1'!L10</f>
        <v>5.4</v>
      </c>
      <c r="M10" s="60">
        <f>'Field data and Waste 1'!M10</f>
        <v>5.6</v>
      </c>
      <c r="N10" s="60">
        <f>'Field data and Waste 1'!N10</f>
        <v>5.8</v>
      </c>
      <c r="O10" s="60">
        <f>'Field data and Waste 1'!O10</f>
        <v>6.1</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0</v>
      </c>
      <c r="F11" s="60">
        <f>'Field data and Waste 1'!F11</f>
        <v>2</v>
      </c>
      <c r="G11" s="60">
        <f>'Field data and Waste 1'!G11</f>
        <v>0</v>
      </c>
      <c r="H11" s="60">
        <f>'Field data and Waste 1'!H11</f>
        <v>0</v>
      </c>
      <c r="I11" s="60">
        <f>'Field data and Waste 1'!I11</f>
        <v>1</v>
      </c>
      <c r="J11" s="60">
        <f>'Field data and Waste 1'!J11</f>
        <v>2</v>
      </c>
      <c r="K11" s="60">
        <f>'Field data and Waste 1'!K11</f>
        <v>3</v>
      </c>
      <c r="L11" s="60">
        <f>'Field data and Waste 1'!L11</f>
        <v>2</v>
      </c>
      <c r="M11" s="60">
        <f>'Field data and Waste 1'!M11</f>
        <v>4</v>
      </c>
      <c r="N11" s="60">
        <f>'Field data and Waste 1'!N11</f>
        <v>3</v>
      </c>
      <c r="O11" s="60">
        <f>'Field data and Waste 1'!O11</f>
        <v>2</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0</v>
      </c>
      <c r="F12" s="60">
        <f>'Field data and Waste 1'!F12</f>
        <v>2</v>
      </c>
      <c r="G12" s="60">
        <f>'Field data and Waste 1'!G12</f>
        <v>2</v>
      </c>
      <c r="H12" s="60">
        <f>'Field data and Waste 1'!H12</f>
        <v>1</v>
      </c>
      <c r="I12" s="60">
        <f>'Field data and Waste 1'!I12</f>
        <v>1</v>
      </c>
      <c r="J12" s="60">
        <f>'Field data and Waste 1'!J12</f>
        <v>2</v>
      </c>
      <c r="K12" s="60">
        <f>'Field data and Waste 1'!K12</f>
        <v>1</v>
      </c>
      <c r="L12" s="60">
        <f>'Field data and Waste 1'!L12</f>
        <v>1</v>
      </c>
      <c r="M12" s="60">
        <f>'Field data and Waste 1'!M12</f>
        <v>2</v>
      </c>
      <c r="N12" s="60">
        <f>'Field data and Waste 1'!N12</f>
        <v>2</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6</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9</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12</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273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1976</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656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2194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8690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273</v>
      </c>
      <c r="L57" s="8">
        <f t="shared" si="13"/>
        <v>1976</v>
      </c>
      <c r="M57" s="8">
        <f t="shared" si="13"/>
        <v>656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5.0999999999999996</v>
      </c>
      <c r="C60" s="76">
        <f t="shared" ref="C60:U60" si="14">D10</f>
        <v>5.7</v>
      </c>
      <c r="D60" s="76">
        <f t="shared" si="14"/>
        <v>5.8</v>
      </c>
      <c r="E60" s="76">
        <f t="shared" si="14"/>
        <v>5.8</v>
      </c>
      <c r="F60" s="76">
        <f t="shared" si="14"/>
        <v>5.4</v>
      </c>
      <c r="G60" s="76">
        <f t="shared" si="14"/>
        <v>5.4</v>
      </c>
      <c r="H60" s="76">
        <f t="shared" si="14"/>
        <v>5.6</v>
      </c>
      <c r="I60" s="76">
        <f t="shared" si="14"/>
        <v>5.4</v>
      </c>
      <c r="J60" s="76">
        <f t="shared" si="14"/>
        <v>5.5</v>
      </c>
      <c r="K60" s="76">
        <f t="shared" si="14"/>
        <v>5.4</v>
      </c>
      <c r="L60" s="76">
        <f t="shared" si="14"/>
        <v>5.6</v>
      </c>
      <c r="M60" s="76">
        <f t="shared" si="14"/>
        <v>5.8</v>
      </c>
      <c r="N60" s="76">
        <f t="shared" si="14"/>
        <v>6.1</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6.6000000000000032</v>
      </c>
      <c r="C64" s="77">
        <f t="shared" ref="C64:U64" si="17">(C59-C60)*C61</f>
        <v>3</v>
      </c>
      <c r="D64" s="77">
        <f t="shared" si="17"/>
        <v>2.4000000000000021</v>
      </c>
      <c r="E64" s="77">
        <f t="shared" si="17"/>
        <v>2.4000000000000021</v>
      </c>
      <c r="F64" s="77">
        <f t="shared" si="17"/>
        <v>4.7999999999999989</v>
      </c>
      <c r="G64" s="77">
        <f t="shared" si="17"/>
        <v>4.7999999999999989</v>
      </c>
      <c r="H64" s="77">
        <f t="shared" si="17"/>
        <v>3.6000000000000032</v>
      </c>
      <c r="I64" s="77">
        <f t="shared" si="17"/>
        <v>4.7999999999999989</v>
      </c>
      <c r="J64" s="77">
        <f t="shared" si="17"/>
        <v>4.2000000000000011</v>
      </c>
      <c r="K64" s="77">
        <f t="shared" si="17"/>
        <v>4.7999999999999989</v>
      </c>
      <c r="L64" s="77">
        <f t="shared" si="17"/>
        <v>3.6000000000000032</v>
      </c>
      <c r="M64" s="77">
        <f t="shared" si="17"/>
        <v>2.4000000000000021</v>
      </c>
      <c r="N64" s="77">
        <f t="shared" si="17"/>
        <v>0.6000000000000032</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-6.6000000000000032</v>
      </c>
      <c r="C65" s="77">
        <f t="shared" ref="C65:U65" si="18">C63-C64</f>
        <v>-3</v>
      </c>
      <c r="D65" s="77">
        <f t="shared" si="18"/>
        <v>-2.4000000000000021</v>
      </c>
      <c r="E65" s="77">
        <f t="shared" si="18"/>
        <v>-2.4000000000000021</v>
      </c>
      <c r="F65" s="77">
        <f t="shared" si="18"/>
        <v>-4.7999999999999989</v>
      </c>
      <c r="G65" s="77">
        <f t="shared" si="18"/>
        <v>-4.7999999999999989</v>
      </c>
      <c r="H65" s="77">
        <f t="shared" si="18"/>
        <v>-3.6000000000000032</v>
      </c>
      <c r="I65" s="77">
        <f t="shared" si="18"/>
        <v>-4.7999999999999989</v>
      </c>
      <c r="J65" s="77">
        <f t="shared" si="18"/>
        <v>-4.2000000000000011</v>
      </c>
      <c r="K65" s="77">
        <f t="shared" si="18"/>
        <v>-4.7999999999999989</v>
      </c>
      <c r="L65" s="77">
        <f t="shared" si="18"/>
        <v>-3.6000000000000032</v>
      </c>
      <c r="M65" s="77">
        <f t="shared" si="18"/>
        <v>-2.4000000000000021</v>
      </c>
      <c r="N65" s="77">
        <f t="shared" si="18"/>
        <v>-0.6000000000000032</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PAN-024750</v>
      </c>
      <c r="D1" s="141"/>
      <c r="E1" s="93" t="s">
        <v>45</v>
      </c>
      <c r="F1" s="39">
        <f>'Field data and Waste 1'!F1</f>
        <v>40.4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Bwlchmwr Farm, Brynteg, Llanybydder, SA40 9XA</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4</v>
      </c>
      <c r="E8" s="60">
        <f>'Field data and Waste 1'!E8</f>
        <v>6</v>
      </c>
      <c r="F8" s="60">
        <f>'Field data and Waste 1'!F8</f>
        <v>7</v>
      </c>
      <c r="G8" s="60">
        <f>'Field data and Waste 1'!G8</f>
        <v>8</v>
      </c>
      <c r="H8" s="60">
        <f>'Field data and Waste 1'!H8</f>
        <v>9</v>
      </c>
      <c r="I8" s="60">
        <f>'Field data and Waste 1'!I8</f>
        <v>10</v>
      </c>
      <c r="J8" s="60">
        <f>'Field data and Waste 1'!J8</f>
        <v>12</v>
      </c>
      <c r="K8" s="60">
        <f>'Field data and Waste 1'!K8</f>
        <v>13</v>
      </c>
      <c r="L8" s="60">
        <f>'Field data and Waste 1'!L8</f>
        <v>273</v>
      </c>
      <c r="M8" s="60">
        <f>'Field data and Waste 1'!M8</f>
        <v>1976</v>
      </c>
      <c r="N8" s="60">
        <f>'Field data and Waste 1'!N8</f>
        <v>656</v>
      </c>
      <c r="O8" s="60">
        <f>'Field data and Waste 1'!O8</f>
        <v>2194</v>
      </c>
      <c r="P8" s="60">
        <f>'Field data and Waste 1'!P8</f>
        <v>8690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5.0999999999999996</v>
      </c>
      <c r="D10" s="60">
        <f>'Field data and Waste 1'!D10</f>
        <v>5.7</v>
      </c>
      <c r="E10" s="60">
        <f>'Field data and Waste 1'!E10</f>
        <v>5.8</v>
      </c>
      <c r="F10" s="60">
        <f>'Field data and Waste 1'!F10</f>
        <v>5.8</v>
      </c>
      <c r="G10" s="60">
        <f>'Field data and Waste 1'!G10</f>
        <v>5.4</v>
      </c>
      <c r="H10" s="60">
        <f>'Field data and Waste 1'!H10</f>
        <v>5.4</v>
      </c>
      <c r="I10" s="60">
        <f>'Field data and Waste 1'!I10</f>
        <v>5.6</v>
      </c>
      <c r="J10" s="60">
        <f>'Field data and Waste 1'!J10</f>
        <v>5.4</v>
      </c>
      <c r="K10" s="60">
        <f>'Field data and Waste 1'!K10</f>
        <v>5.5</v>
      </c>
      <c r="L10" s="60">
        <f>'Field data and Waste 1'!L10</f>
        <v>5.4</v>
      </c>
      <c r="M10" s="60">
        <f>'Field data and Waste 1'!M10</f>
        <v>5.6</v>
      </c>
      <c r="N10" s="60">
        <f>'Field data and Waste 1'!N10</f>
        <v>5.8</v>
      </c>
      <c r="O10" s="60">
        <f>'Field data and Waste 1'!O10</f>
        <v>6.1</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1</v>
      </c>
      <c r="E11" s="60">
        <f>'Field data and Waste 1'!E11</f>
        <v>0</v>
      </c>
      <c r="F11" s="60">
        <f>'Field data and Waste 1'!F11</f>
        <v>2</v>
      </c>
      <c r="G11" s="60">
        <f>'Field data and Waste 1'!G11</f>
        <v>0</v>
      </c>
      <c r="H11" s="60">
        <f>'Field data and Waste 1'!H11</f>
        <v>0</v>
      </c>
      <c r="I11" s="60">
        <f>'Field data and Waste 1'!I11</f>
        <v>1</v>
      </c>
      <c r="J11" s="60">
        <f>'Field data and Waste 1'!J11</f>
        <v>2</v>
      </c>
      <c r="K11" s="60">
        <f>'Field data and Waste 1'!K11</f>
        <v>3</v>
      </c>
      <c r="L11" s="60">
        <f>'Field data and Waste 1'!L11</f>
        <v>2</v>
      </c>
      <c r="M11" s="60">
        <f>'Field data and Waste 1'!M11</f>
        <v>4</v>
      </c>
      <c r="N11" s="60">
        <f>'Field data and Waste 1'!N11</f>
        <v>3</v>
      </c>
      <c r="O11" s="60">
        <f>'Field data and Waste 1'!O11</f>
        <v>2</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0</v>
      </c>
      <c r="F12" s="60">
        <f>'Field data and Waste 1'!F12</f>
        <v>2</v>
      </c>
      <c r="G12" s="60">
        <f>'Field data and Waste 1'!G12</f>
        <v>2</v>
      </c>
      <c r="H12" s="60">
        <f>'Field data and Waste 1'!H12</f>
        <v>1</v>
      </c>
      <c r="I12" s="60">
        <f>'Field data and Waste 1'!I12</f>
        <v>1</v>
      </c>
      <c r="J12" s="60">
        <f>'Field data and Waste 1'!J12</f>
        <v>2</v>
      </c>
      <c r="K12" s="60">
        <f>'Field data and Waste 1'!K12</f>
        <v>1</v>
      </c>
      <c r="L12" s="60">
        <f>'Field data and Waste 1'!L12</f>
        <v>1</v>
      </c>
      <c r="M12" s="60">
        <f>'Field data and Waste 1'!M12</f>
        <v>2</v>
      </c>
      <c r="N12" s="60">
        <f>'Field data and Waste 1'!N12</f>
        <v>2</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3</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2</v>
      </c>
      <c r="M13" s="60">
        <f>'Field data and Waste 1'!M13</f>
        <v>2</v>
      </c>
      <c r="N13" s="60">
        <f>'Field data and Waste 1'!N13</f>
        <v>2</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6</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7</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9</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12</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273</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1976</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656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2194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8690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f t="shared" si="13"/>
        <v>273</v>
      </c>
      <c r="L57" s="8">
        <f t="shared" si="13"/>
        <v>1976</v>
      </c>
      <c r="M57" s="8">
        <f t="shared" si="13"/>
        <v>656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5.0999999999999996</v>
      </c>
      <c r="C60" s="76">
        <f t="shared" ref="C60:U60" si="14">D10</f>
        <v>5.7</v>
      </c>
      <c r="D60" s="76">
        <f t="shared" si="14"/>
        <v>5.8</v>
      </c>
      <c r="E60" s="76">
        <f t="shared" si="14"/>
        <v>5.8</v>
      </c>
      <c r="F60" s="76">
        <f t="shared" si="14"/>
        <v>5.4</v>
      </c>
      <c r="G60" s="76">
        <f t="shared" si="14"/>
        <v>5.4</v>
      </c>
      <c r="H60" s="76">
        <f t="shared" si="14"/>
        <v>5.6</v>
      </c>
      <c r="I60" s="76">
        <f t="shared" si="14"/>
        <v>5.4</v>
      </c>
      <c r="J60" s="76">
        <f t="shared" si="14"/>
        <v>5.5</v>
      </c>
      <c r="K60" s="76">
        <f t="shared" si="14"/>
        <v>5.4</v>
      </c>
      <c r="L60" s="76">
        <f t="shared" si="14"/>
        <v>5.6</v>
      </c>
      <c r="M60" s="76">
        <f t="shared" si="14"/>
        <v>5.8</v>
      </c>
      <c r="N60" s="76">
        <f t="shared" si="14"/>
        <v>6.1</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6.6000000000000032</v>
      </c>
      <c r="C64" s="77">
        <f t="shared" ref="C64:U64" si="17">(C59-C60)*C61</f>
        <v>3</v>
      </c>
      <c r="D64" s="77">
        <f t="shared" si="17"/>
        <v>2.4000000000000021</v>
      </c>
      <c r="E64" s="77">
        <f t="shared" si="17"/>
        <v>2.4000000000000021</v>
      </c>
      <c r="F64" s="77">
        <f t="shared" si="17"/>
        <v>4.7999999999999989</v>
      </c>
      <c r="G64" s="77">
        <f t="shared" si="17"/>
        <v>4.7999999999999989</v>
      </c>
      <c r="H64" s="77">
        <f t="shared" si="17"/>
        <v>3.6000000000000032</v>
      </c>
      <c r="I64" s="77">
        <f t="shared" si="17"/>
        <v>4.7999999999999989</v>
      </c>
      <c r="J64" s="77">
        <f t="shared" si="17"/>
        <v>4.2000000000000011</v>
      </c>
      <c r="K64" s="77">
        <f t="shared" si="17"/>
        <v>4.7999999999999989</v>
      </c>
      <c r="L64" s="77">
        <f t="shared" si="17"/>
        <v>3.6000000000000032</v>
      </c>
      <c r="M64" s="77">
        <f t="shared" si="17"/>
        <v>2.4000000000000021</v>
      </c>
      <c r="N64" s="77">
        <f t="shared" si="17"/>
        <v>0.6000000000000032</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-6.6000000000000032</v>
      </c>
      <c r="C65" s="77">
        <f t="shared" ref="C65:U65" si="18">C63-C64</f>
        <v>-3</v>
      </c>
      <c r="D65" s="77">
        <f t="shared" si="18"/>
        <v>-2.4000000000000021</v>
      </c>
      <c r="E65" s="77">
        <f t="shared" si="18"/>
        <v>-2.4000000000000021</v>
      </c>
      <c r="F65" s="77">
        <f t="shared" si="18"/>
        <v>-4.7999999999999989</v>
      </c>
      <c r="G65" s="77">
        <f t="shared" si="18"/>
        <v>-4.7999999999999989</v>
      </c>
      <c r="H65" s="77">
        <f t="shared" si="18"/>
        <v>-3.6000000000000032</v>
      </c>
      <c r="I65" s="77">
        <f t="shared" si="18"/>
        <v>-4.7999999999999989</v>
      </c>
      <c r="J65" s="77">
        <f t="shared" si="18"/>
        <v>-4.2000000000000011</v>
      </c>
      <c r="K65" s="77">
        <f t="shared" si="18"/>
        <v>-4.7999999999999989</v>
      </c>
      <c r="L65" s="77">
        <f t="shared" si="18"/>
        <v>-3.6000000000000032</v>
      </c>
      <c r="M65" s="77">
        <f t="shared" si="18"/>
        <v>-2.4000000000000021</v>
      </c>
      <c r="N65" s="77">
        <f t="shared" si="18"/>
        <v>-0.6000000000000032</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5</v>
      </c>
      <c r="C3" s="33">
        <f>'Field data and Waste 1'!C31</f>
        <v>23.625</v>
      </c>
      <c r="D3" s="33">
        <f>'Field data and Waste 1'!D31</f>
        <v>15.086235</v>
      </c>
      <c r="E3" s="33">
        <f>'Field data and Waste 1'!E31</f>
        <v>6.1168812500000005</v>
      </c>
      <c r="F3" s="33">
        <f>'Field data and Waste 1'!F31</f>
        <v>1.2310649999999999</v>
      </c>
      <c r="G3" s="33">
        <f>'Field data and Waste 1'!G31</f>
        <v>7.1250000000000003E-3</v>
      </c>
      <c r="H3" s="33">
        <f>'Field data and Waste 1'!H31</f>
        <v>9.0124999999999997E-2</v>
      </c>
      <c r="I3" s="33">
        <f>'Field data and Waste 1'!I31</f>
        <v>1.25E-3</v>
      </c>
      <c r="J3" s="33">
        <f>'Field data and Waste 1'!J31</f>
        <v>1.25E-4</v>
      </c>
      <c r="K3" s="33">
        <f>'Field data and Waste 1'!K31</f>
        <v>1.25E-4</v>
      </c>
      <c r="L3" s="33">
        <f>'Field data and Waste 1'!L31</f>
        <v>2.6000000000000003E-3</v>
      </c>
      <c r="M3" s="33">
        <f>'Field data and Waste 1'!M31</f>
        <v>3.0375000000000003E-3</v>
      </c>
      <c r="N3" s="33">
        <f>'Field data and Waste 1'!N31</f>
        <v>0</v>
      </c>
      <c r="O3" s="33">
        <f>'Field data and Waste 1'!O31</f>
        <v>0</v>
      </c>
      <c r="P3" s="33">
        <f>'Field data and Waste 1'!P31</f>
        <v>14.773750000000001</v>
      </c>
      <c r="Q3" s="33">
        <f>'Field data and Waste 1'!Q31</f>
        <v>4.9875000000000007</v>
      </c>
      <c r="R3" s="33">
        <f>'Field data and Waste 1'!R31</f>
        <v>4.2500000000000003E-4</v>
      </c>
      <c r="S3" s="33">
        <f>'Field data and Waste 1'!S31</f>
        <v>7.3750000000000009E-4</v>
      </c>
      <c r="T3" s="33">
        <f>'Field data and Waste 1'!T31</f>
        <v>9.875000000000001E-4</v>
      </c>
      <c r="U3" s="33">
        <f>'Field data and Waste 1'!U31</f>
        <v>1.2500000000000001E-2</v>
      </c>
    </row>
    <row r="4" spans="1:21" x14ac:dyDescent="0.25">
      <c r="A4" s="36">
        <v>2</v>
      </c>
      <c r="B4" s="33">
        <f>'Waste 2'!B31</f>
        <v>1</v>
      </c>
      <c r="C4" s="33">
        <f>'Waste 2'!C31</f>
        <v>2.1</v>
      </c>
      <c r="D4" s="33">
        <f>'Waste 2'!D31</f>
        <v>16.224861999999998</v>
      </c>
      <c r="E4" s="33">
        <f>'Waste 2'!E31</f>
        <v>4.4344000000000001</v>
      </c>
      <c r="F4" s="33">
        <f>'Waste 2'!F31</f>
        <v>1.0080639999999998</v>
      </c>
      <c r="G4" s="33">
        <f>'Waste 2'!G31</f>
        <v>1.5400000000000001E-3</v>
      </c>
      <c r="H4" s="33">
        <f>'Waste 2'!H31</f>
        <v>8.539999999999999E-3</v>
      </c>
      <c r="I4" s="33">
        <f>'Waste 2'!I31</f>
        <v>5.0000000000000001E-4</v>
      </c>
      <c r="J4" s="33">
        <f>'Waste 2'!J31</f>
        <v>8.4000000000000003E-4</v>
      </c>
      <c r="K4" s="33">
        <f>'Waste 2'!K31</f>
        <v>5.0000000000000002E-5</v>
      </c>
      <c r="L4" s="33">
        <f>'Waste 2'!L31</f>
        <v>3.2000000000000003E-4</v>
      </c>
      <c r="M4" s="33">
        <f>'Waste 2'!M31</f>
        <v>8.4000000000000003E-4</v>
      </c>
      <c r="N4" s="33">
        <f>'Waste 2'!N31</f>
        <v>0</v>
      </c>
      <c r="O4" s="33">
        <f>'Waste 2'!O31</f>
        <v>0</v>
      </c>
      <c r="P4" s="33">
        <f>'Waste 2'!P31</f>
        <v>17.113</v>
      </c>
      <c r="Q4" s="33">
        <f>'Waste 2'!Q31</f>
        <v>4.67</v>
      </c>
      <c r="R4" s="33">
        <f>'Waste 2'!R31</f>
        <v>4.0000000000000003E-5</v>
      </c>
      <c r="S4" s="33">
        <f>'Waste 2'!S31</f>
        <v>5.0000000000000001E-4</v>
      </c>
      <c r="T4" s="33">
        <f>'Waste 2'!T31</f>
        <v>8.0000000000000007E-5</v>
      </c>
      <c r="U4" s="33">
        <f>'Waste 2'!U31</f>
        <v>0.01</v>
      </c>
    </row>
    <row r="5" spans="1:21" x14ac:dyDescent="0.25">
      <c r="A5" s="36">
        <v>3</v>
      </c>
      <c r="B5" s="33">
        <f>'Waste 3'!B31</f>
        <v>9</v>
      </c>
      <c r="C5" s="33">
        <f>'Waste 3'!C31</f>
        <v>35.1</v>
      </c>
      <c r="D5" s="33">
        <f>'Waste 3'!D31</f>
        <v>16.453962000000001</v>
      </c>
      <c r="E5" s="33">
        <f>'Waste 3'!E31</f>
        <v>39.909600000000005</v>
      </c>
      <c r="F5" s="33">
        <f>'Waste 3'!F31</f>
        <v>8.1175680000000003</v>
      </c>
      <c r="G5" s="33">
        <f>'Waste 3'!G31</f>
        <v>3.0330000000000003E-2</v>
      </c>
      <c r="H5" s="33">
        <f>'Waste 3'!H31</f>
        <v>0.32849999999999996</v>
      </c>
      <c r="I5" s="33">
        <f>'Waste 3'!I31</f>
        <v>4.5000000000000005E-3</v>
      </c>
      <c r="J5" s="33">
        <f>'Waste 3'!J31</f>
        <v>1.8000000000000001E-4</v>
      </c>
      <c r="K5" s="33">
        <f>'Waste 3'!K31</f>
        <v>4.5000000000000004E-4</v>
      </c>
      <c r="L5" s="33">
        <f>'Waste 3'!L31</f>
        <v>2.6099999999999999E-3</v>
      </c>
      <c r="M5" s="33">
        <f>'Waste 3'!M31</f>
        <v>2.6099999999999999E-3</v>
      </c>
      <c r="N5" s="33">
        <f>'Waste 3'!N31</f>
        <v>0</v>
      </c>
      <c r="O5" s="33">
        <f>'Waste 3'!O31</f>
        <v>0</v>
      </c>
      <c r="P5" s="33">
        <f>'Waste 3'!P31</f>
        <v>6.66</v>
      </c>
      <c r="Q5" s="33">
        <f>'Waste 3'!Q31</f>
        <v>10.012499999999999</v>
      </c>
      <c r="R5" s="33">
        <f>'Waste 3'!R31</f>
        <v>5.4000000000000001E-4</v>
      </c>
      <c r="S5" s="33">
        <f>'Waste 3'!S31</f>
        <v>4.5000000000000005E-3</v>
      </c>
      <c r="T5" s="33">
        <f>'Waste 3'!T31</f>
        <v>2.4299999999999999E-3</v>
      </c>
      <c r="U5" s="33">
        <f>'Waste 3'!U31</f>
        <v>0.09</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15</v>
      </c>
      <c r="C13" s="81">
        <f t="shared" ref="C13:U13" si="0">SUM(C3:C12)</f>
        <v>60.825000000000003</v>
      </c>
      <c r="D13" s="81">
        <f t="shared" si="0"/>
        <v>47.765058999999994</v>
      </c>
      <c r="E13" s="81">
        <f t="shared" si="0"/>
        <v>50.460881250000007</v>
      </c>
      <c r="F13" s="81">
        <f t="shared" si="0"/>
        <v>10.356697</v>
      </c>
      <c r="G13" s="81">
        <f t="shared" si="0"/>
        <v>3.8995000000000002E-2</v>
      </c>
      <c r="H13" s="81">
        <f t="shared" si="0"/>
        <v>0.42716499999999996</v>
      </c>
      <c r="I13" s="81">
        <f t="shared" si="0"/>
        <v>6.2500000000000003E-3</v>
      </c>
      <c r="J13" s="81">
        <f t="shared" si="0"/>
        <v>1.145E-3</v>
      </c>
      <c r="K13" s="81">
        <f t="shared" si="0"/>
        <v>6.2500000000000001E-4</v>
      </c>
      <c r="L13" s="81">
        <f t="shared" si="0"/>
        <v>5.5300000000000002E-3</v>
      </c>
      <c r="M13" s="81">
        <f t="shared" si="0"/>
        <v>6.4875000000000002E-3</v>
      </c>
      <c r="N13" s="81">
        <f t="shared" si="0"/>
        <v>0</v>
      </c>
      <c r="O13" s="81">
        <f t="shared" si="0"/>
        <v>0</v>
      </c>
      <c r="P13" s="81">
        <f t="shared" si="0"/>
        <v>38.546750000000003</v>
      </c>
      <c r="Q13" s="81">
        <f t="shared" si="0"/>
        <v>19.670000000000002</v>
      </c>
      <c r="R13" s="81">
        <f t="shared" si="0"/>
        <v>1.005E-3</v>
      </c>
      <c r="S13" s="81">
        <f t="shared" si="0"/>
        <v>5.7375000000000004E-3</v>
      </c>
      <c r="T13" s="81">
        <f t="shared" si="0"/>
        <v>3.4974999999999997E-3</v>
      </c>
      <c r="U13" s="81">
        <f t="shared" si="0"/>
        <v>0.11249999999999999</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5</v>
      </c>
      <c r="D3" s="33">
        <f>'Field data and Waste 1'!C31</f>
        <v>23.625</v>
      </c>
      <c r="E3" s="33">
        <f>'Field data and Waste 1'!D31</f>
        <v>15.086235</v>
      </c>
      <c r="F3" s="33">
        <f>'Field data and Waste 1'!E31</f>
        <v>6.1168812500000005</v>
      </c>
      <c r="G3" s="33">
        <f>'Field data and Waste 1'!F31</f>
        <v>1.2310649999999999</v>
      </c>
      <c r="H3" s="33">
        <f>'Field data and Waste 1'!G31</f>
        <v>7.1250000000000003E-3</v>
      </c>
      <c r="I3" s="33">
        <f>'Field data and Waste 1'!H31</f>
        <v>9.0124999999999997E-2</v>
      </c>
      <c r="J3" s="33">
        <f>'Field data and Waste 1'!I31</f>
        <v>1.25E-3</v>
      </c>
      <c r="K3" s="33">
        <f>'Field data and Waste 1'!J31</f>
        <v>1.25E-4</v>
      </c>
      <c r="L3" s="33">
        <f>'Field data and Waste 1'!K31</f>
        <v>1.25E-4</v>
      </c>
      <c r="M3" s="33">
        <f>'Field data and Waste 1'!L31</f>
        <v>2.6000000000000003E-3</v>
      </c>
      <c r="N3" s="33">
        <f>'Field data and Waste 1'!M31</f>
        <v>3.0375000000000003E-3</v>
      </c>
      <c r="O3" s="33">
        <f>'Field data and Waste 1'!N31</f>
        <v>0</v>
      </c>
      <c r="P3" s="33">
        <f>'Field data and Waste 1'!O31</f>
        <v>0</v>
      </c>
      <c r="Q3" s="33">
        <f>'Field data and Waste 1'!P31</f>
        <v>14.773750000000001</v>
      </c>
      <c r="R3" s="33">
        <f>'Field data and Waste 1'!Q31</f>
        <v>4.9875000000000007</v>
      </c>
      <c r="S3" s="33">
        <f>'Field data and Waste 1'!R31</f>
        <v>4.2500000000000003E-4</v>
      </c>
      <c r="T3" s="33">
        <f>'Field data and Waste 1'!S31</f>
        <v>7.3750000000000009E-4</v>
      </c>
      <c r="U3" s="33">
        <f>'Field data and Waste 1'!T31</f>
        <v>9.875000000000001E-4</v>
      </c>
      <c r="V3" s="33">
        <f>'Field data and Waste 1'!U31</f>
        <v>1.2500000000000001E-2</v>
      </c>
    </row>
    <row r="4" spans="1:22" x14ac:dyDescent="0.25">
      <c r="A4" s="36">
        <v>2</v>
      </c>
      <c r="B4" s="91"/>
      <c r="C4" s="33">
        <f>'Waste 2'!B31</f>
        <v>1</v>
      </c>
      <c r="D4" s="33">
        <f>'Waste 2'!C31</f>
        <v>2.1</v>
      </c>
      <c r="E4" s="33">
        <f>'Waste 2'!D31</f>
        <v>16.224861999999998</v>
      </c>
      <c r="F4" s="33">
        <f>'Waste 2'!E31</f>
        <v>4.4344000000000001</v>
      </c>
      <c r="G4" s="33">
        <f>'Waste 2'!F31</f>
        <v>1.0080639999999998</v>
      </c>
      <c r="H4" s="33">
        <f>'Waste 2'!G31</f>
        <v>1.5400000000000001E-3</v>
      </c>
      <c r="I4" s="33">
        <f>'Waste 2'!H31</f>
        <v>8.539999999999999E-3</v>
      </c>
      <c r="J4" s="33">
        <f>'Waste 2'!I31</f>
        <v>5.0000000000000001E-4</v>
      </c>
      <c r="K4" s="33">
        <f>'Waste 2'!J31</f>
        <v>8.4000000000000003E-4</v>
      </c>
      <c r="L4" s="33">
        <f>'Waste 2'!K31</f>
        <v>5.0000000000000002E-5</v>
      </c>
      <c r="M4" s="33">
        <f>'Waste 2'!L31</f>
        <v>3.2000000000000003E-4</v>
      </c>
      <c r="N4" s="33">
        <f>'Waste 2'!M31</f>
        <v>8.4000000000000003E-4</v>
      </c>
      <c r="O4" s="33">
        <f>'Waste 2'!N31</f>
        <v>0</v>
      </c>
      <c r="P4" s="33">
        <f>'Waste 2'!O31</f>
        <v>0</v>
      </c>
      <c r="Q4" s="33">
        <f>'Waste 2'!P31</f>
        <v>17.113</v>
      </c>
      <c r="R4" s="33">
        <f>'Waste 2'!Q31</f>
        <v>4.67</v>
      </c>
      <c r="S4" s="33">
        <f>'Waste 2'!R31</f>
        <v>4.0000000000000003E-5</v>
      </c>
      <c r="T4" s="33">
        <f>'Waste 2'!S31</f>
        <v>5.0000000000000001E-4</v>
      </c>
      <c r="U4" s="33">
        <f>'Waste 2'!T31</f>
        <v>8.0000000000000007E-5</v>
      </c>
      <c r="V4" s="33">
        <f>'Waste 2'!U31</f>
        <v>0.01</v>
      </c>
    </row>
    <row r="5" spans="1:22" x14ac:dyDescent="0.25">
      <c r="A5" s="36">
        <v>3</v>
      </c>
      <c r="B5" s="91"/>
      <c r="C5" s="33">
        <f>'Waste 3'!B31</f>
        <v>9</v>
      </c>
      <c r="D5" s="33">
        <f>'Waste 3'!C31</f>
        <v>35.1</v>
      </c>
      <c r="E5" s="33">
        <f>'Waste 3'!D31</f>
        <v>16.453962000000001</v>
      </c>
      <c r="F5" s="33">
        <f>'Waste 3'!E31</f>
        <v>39.909600000000005</v>
      </c>
      <c r="G5" s="33">
        <f>'Waste 3'!F31</f>
        <v>8.1175680000000003</v>
      </c>
      <c r="H5" s="33">
        <f>'Waste 3'!G31</f>
        <v>3.0330000000000003E-2</v>
      </c>
      <c r="I5" s="33">
        <f>'Waste 3'!H31</f>
        <v>0.32849999999999996</v>
      </c>
      <c r="J5" s="33">
        <f>'Waste 3'!I31</f>
        <v>4.5000000000000005E-3</v>
      </c>
      <c r="K5" s="33">
        <f>'Waste 3'!J31</f>
        <v>1.8000000000000001E-4</v>
      </c>
      <c r="L5" s="33">
        <f>'Waste 3'!K31</f>
        <v>4.5000000000000004E-4</v>
      </c>
      <c r="M5" s="33">
        <f>'Waste 3'!L31</f>
        <v>2.6099999999999999E-3</v>
      </c>
      <c r="N5" s="33">
        <f>'Waste 3'!M31</f>
        <v>2.6099999999999999E-3</v>
      </c>
      <c r="O5" s="33">
        <f>'Waste 3'!N31</f>
        <v>0</v>
      </c>
      <c r="P5" s="33">
        <f>'Waste 3'!O31</f>
        <v>0</v>
      </c>
      <c r="Q5" s="33">
        <f>'Waste 3'!P31</f>
        <v>6.66</v>
      </c>
      <c r="R5" s="33">
        <f>'Waste 3'!Q31</f>
        <v>10.012499999999999</v>
      </c>
      <c r="S5" s="33">
        <f>'Waste 3'!R31</f>
        <v>5.4000000000000001E-4</v>
      </c>
      <c r="T5" s="33">
        <f>'Waste 3'!S31</f>
        <v>4.5000000000000005E-3</v>
      </c>
      <c r="U5" s="33">
        <f>'Waste 3'!T31</f>
        <v>2.4299999999999999E-3</v>
      </c>
      <c r="V5" s="33">
        <f>'Waste 3'!U31</f>
        <v>0.09</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10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5</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9</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REGU-415-1631741</_dlc_DocId>
    <_dlc_DocIdUrl xmlns="9be56660-2c31-41ef-bc00-23e72f632f2a">
      <Url>https://cyfoethnaturiolcymru.sharepoint.com/teams/Regulatory/Permitting/_layouts/15/DocIdRedir.aspx?ID=REGU-415-1631741</Url>
      <Description>REGU-415-1631741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2024-05-08T23:00:00+00:00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3" ma:contentTypeDescription="Permitting &amp; Compliance Excel Document" ma:contentTypeScope="" ma:versionID="ab60e1d4b34e672ebbad6ef64f75377f">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857e0180f29715a82228973760423e78"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AC1D1196-ADD7-4B5B-B95B-96B744D90C0F}"/>
</file>

<file path=customXml/itemProps4.xml><?xml version="1.0" encoding="utf-8"?>
<ds:datastoreItem xmlns:ds="http://schemas.openxmlformats.org/officeDocument/2006/customXml" ds:itemID="{22896BE4-407E-4FA1-8E92-266693D99FAA}"/>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Banfield, Ethan</cp:lastModifiedBy>
  <dcterms:created xsi:type="dcterms:W3CDTF">2016-09-26T10:07:59Z</dcterms:created>
  <dcterms:modified xsi:type="dcterms:W3CDTF">2024-05-07T15:04:10Z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bbbdbd6d-24f7-419c-a0a9-7a21ee80c846</vt:lpwstr>
  </property>
  <property fmtid="{D5CDD505-2E9C-101B-9397-08002B2CF9AE}" pid="4" name="Order">
    <vt:r8>11289400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