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913/"/>
    </mc:Choice>
  </mc:AlternateContent>
  <xr:revisionPtr revIDLastSave="0" documentId="13_ncr:1_{A53F3CF0-2D30-4EF4-87DF-669457C21F97}" xr6:coauthVersionLast="47" xr6:coauthVersionMax="47" xr10:uidLastSave="{00000000-0000-0000-0000-000000000000}"/>
  <bookViews>
    <workbookView xWindow="-28920" yWindow="-120" windowWidth="29040" windowHeight="1584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O65" i="1" l="1"/>
  <c r="P65" i="1"/>
  <c r="Q65" i="1"/>
  <c r="R65" i="1"/>
  <c r="S65" i="1"/>
  <c r="T65" i="1"/>
  <c r="U65" i="1"/>
  <c r="O65" i="27"/>
  <c r="P65" i="27"/>
  <c r="Q65" i="27"/>
  <c r="R65" i="27"/>
  <c r="S65" i="27"/>
  <c r="T65" i="27"/>
  <c r="U65" i="27"/>
  <c r="O65" i="28"/>
  <c r="P65" i="28"/>
  <c r="Q65" i="28"/>
  <c r="R65" i="28"/>
  <c r="S65" i="28"/>
  <c r="T65" i="28"/>
  <c r="U65" i="28"/>
  <c r="O65" i="30"/>
  <c r="P65" i="30"/>
  <c r="Q65" i="30"/>
  <c r="R65" i="30"/>
  <c r="S65" i="30"/>
  <c r="T65" i="30"/>
  <c r="U65" i="30"/>
  <c r="O65" i="26"/>
  <c r="P65" i="26"/>
  <c r="Q65" i="26"/>
  <c r="R65" i="26"/>
  <c r="S65" i="26"/>
  <c r="T65" i="26"/>
  <c r="U65" i="26"/>
  <c r="O65" i="24"/>
  <c r="P65" i="24"/>
  <c r="Q65" i="24"/>
  <c r="R65" i="24"/>
  <c r="S65" i="24"/>
  <c r="T65" i="24"/>
  <c r="U65" i="24"/>
  <c r="O65" i="29"/>
  <c r="P65" i="29"/>
  <c r="Q65" i="29"/>
  <c r="R65" i="29"/>
  <c r="S65" i="29"/>
  <c r="T65" i="29"/>
  <c r="U65" i="29"/>
  <c r="O65" i="23"/>
  <c r="P65" i="23"/>
  <c r="Q65" i="23"/>
  <c r="R65" i="23"/>
  <c r="S65" i="23"/>
  <c r="T65" i="23"/>
  <c r="U65" i="23"/>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M20" i="30"/>
  <c r="L20"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V18" i="28"/>
  <c r="U18" i="28"/>
  <c r="N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I22" i="27"/>
  <c r="V20" i="27"/>
  <c r="U20" i="27"/>
  <c r="T20" i="27"/>
  <c r="S20" i="27"/>
  <c r="R20" i="27"/>
  <c r="Q20" i="27"/>
  <c r="P20" i="27"/>
  <c r="O20" i="27"/>
  <c r="N20" i="27"/>
  <c r="M20" i="27"/>
  <c r="L20" i="27"/>
  <c r="T18" i="27"/>
  <c r="R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T6" i="19" l="1"/>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U65" i="21" s="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L23" i="23" s="1"/>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H64"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M23" i="29" s="1"/>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O23" i="28" s="1"/>
  <c r="O24" i="28" s="1"/>
  <c r="E59" i="29"/>
  <c r="F17" i="29"/>
  <c r="F21" i="29"/>
  <c r="M59" i="29"/>
  <c r="N17" i="29"/>
  <c r="N21" i="29"/>
  <c r="N23" i="29" s="1"/>
  <c r="U59" i="29"/>
  <c r="V17" i="29"/>
  <c r="V21" i="29"/>
  <c r="V23" i="29" s="1"/>
  <c r="D59" i="30"/>
  <c r="E17" i="30"/>
  <c r="E21" i="30"/>
  <c r="L59" i="30"/>
  <c r="M17" i="30"/>
  <c r="M19"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21" i="29"/>
  <c r="G23" i="29" s="1"/>
  <c r="O17" i="29"/>
  <c r="O21" i="29"/>
  <c r="O23" i="29" s="1"/>
  <c r="E59" i="30"/>
  <c r="F21" i="30"/>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19" i="24" s="1"/>
  <c r="O21" i="24"/>
  <c r="O23" i="24" s="1"/>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R19" i="23"/>
  <c r="J58" i="27"/>
  <c r="J61"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I65"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F23" i="30"/>
  <c r="F24" i="30" s="1"/>
  <c r="B63" i="30"/>
  <c r="J63" i="30"/>
  <c r="R63" i="30"/>
  <c r="G19" i="30"/>
  <c r="G20" i="30" s="1"/>
  <c r="A32" i="30"/>
  <c r="A34" i="30"/>
  <c r="A40" i="30"/>
  <c r="A42" i="30"/>
  <c r="A48" i="30"/>
  <c r="A50" i="30"/>
  <c r="C63" i="30"/>
  <c r="K63" i="30"/>
  <c r="S63" i="30"/>
  <c r="P19" i="30"/>
  <c r="D63" i="30"/>
  <c r="L63" i="30"/>
  <c r="T63" i="30"/>
  <c r="H63" i="30"/>
  <c r="Q19" i="30"/>
  <c r="E63" i="30"/>
  <c r="M63" i="30"/>
  <c r="Q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J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O65" i="21" s="1"/>
  <c r="H63" i="21"/>
  <c r="P63" i="21"/>
  <c r="P65" i="21" s="1"/>
  <c r="I63" i="21"/>
  <c r="Q63" i="21"/>
  <c r="Q65" i="21" s="1"/>
  <c r="B63" i="21"/>
  <c r="J63" i="21"/>
  <c r="R63" i="21"/>
  <c r="R65" i="21" s="1"/>
  <c r="C63" i="21"/>
  <c r="K63" i="21"/>
  <c r="S63" i="21"/>
  <c r="S65" i="21" s="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30" l="1"/>
  <c r="C65" i="30"/>
  <c r="H65" i="30"/>
  <c r="B65" i="30"/>
  <c r="J65" i="28"/>
  <c r="I65" i="28"/>
  <c r="C65" i="27"/>
  <c r="E65" i="27"/>
  <c r="L65" i="21"/>
  <c r="C23" i="21"/>
  <c r="C24" i="21" s="1"/>
  <c r="C65" i="21"/>
  <c r="N64" i="21"/>
  <c r="K64" i="21"/>
  <c r="K65" i="21" s="1"/>
  <c r="N66" i="21"/>
  <c r="N65" i="21"/>
  <c r="C64" i="23"/>
  <c r="C65" i="23" s="1"/>
  <c r="N64" i="22"/>
  <c r="N65" i="22" s="1"/>
  <c r="F64" i="26"/>
  <c r="G64" i="30"/>
  <c r="G65" i="30" s="1"/>
  <c r="M66" i="26"/>
  <c r="M65" i="26"/>
  <c r="H64" i="22"/>
  <c r="H65" i="22" s="1"/>
  <c r="J64" i="27"/>
  <c r="J65" i="27" s="1"/>
  <c r="L64" i="28"/>
  <c r="L65" i="28" s="1"/>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6" i="27" s="1"/>
  <c r="O64" i="28"/>
  <c r="O66" i="28" s="1"/>
  <c r="N64" i="27"/>
  <c r="N64" i="30"/>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6"/>
  <c r="T66" i="30"/>
  <c r="C66" i="29"/>
  <c r="R66" i="28"/>
  <c r="N64" i="26"/>
  <c r="O64" i="29"/>
  <c r="O66" i="29" s="1"/>
  <c r="P64" i="29"/>
  <c r="P66" i="29" s="1"/>
  <c r="S64" i="1"/>
  <c r="R66" i="26"/>
  <c r="D66" i="27"/>
  <c r="N64" i="29"/>
  <c r="R66" i="30"/>
  <c r="D66" i="23"/>
  <c r="L66" i="23"/>
  <c r="O66" i="22"/>
  <c r="R64" i="1"/>
  <c r="J66" i="23"/>
  <c r="Q64" i="1"/>
  <c r="U64" i="1"/>
  <c r="P64" i="1"/>
  <c r="E66" i="27"/>
  <c r="J66" i="24"/>
  <c r="Q66" i="29"/>
  <c r="F64" i="29"/>
  <c r="O64" i="23"/>
  <c r="O66" i="23" s="1"/>
  <c r="O64" i="30"/>
  <c r="O66" i="30" s="1"/>
  <c r="N64" i="24"/>
  <c r="B66" i="30"/>
  <c r="B66" i="24"/>
  <c r="K66" i="30"/>
  <c r="C66" i="30"/>
  <c r="I66" i="30"/>
  <c r="R66" i="29"/>
  <c r="I66" i="29"/>
  <c r="S66" i="29"/>
  <c r="T66" i="28"/>
  <c r="D66" i="28"/>
  <c r="Q66" i="28"/>
  <c r="I66" i="28"/>
  <c r="S66" i="28"/>
  <c r="K66" i="28"/>
  <c r="Q66" i="27"/>
  <c r="I66" i="27"/>
  <c r="P66" i="27"/>
  <c r="Q66" i="26"/>
  <c r="P66" i="26"/>
  <c r="C66" i="26"/>
  <c r="I66" i="26"/>
  <c r="H66" i="26"/>
  <c r="L66" i="24"/>
  <c r="P66" i="24"/>
  <c r="D66" i="24"/>
  <c r="K66" i="24"/>
  <c r="M66" i="24"/>
  <c r="I66" i="23"/>
  <c r="N66" i="23"/>
  <c r="E66" i="23"/>
  <c r="I66" i="22"/>
  <c r="M66" i="22"/>
  <c r="S66" i="22"/>
  <c r="K66" i="22"/>
  <c r="T66" i="22"/>
  <c r="H66" i="21"/>
  <c r="C66" i="21"/>
  <c r="D66" i="21"/>
  <c r="R66" i="21"/>
  <c r="N64" i="1"/>
  <c r="N65" i="1" s="1"/>
  <c r="M64" i="1"/>
  <c r="M65" i="1" s="1"/>
  <c r="T64" i="1"/>
  <c r="L64" i="1"/>
  <c r="L65" i="1" s="1"/>
  <c r="J64" i="1"/>
  <c r="K64" i="1"/>
  <c r="K65" i="1" s="1"/>
  <c r="O64" i="1"/>
  <c r="C64" i="1"/>
  <c r="C65" i="1" s="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J65" i="1"/>
  <c r="G65" i="1"/>
  <c r="H65" i="1"/>
  <c r="B65" i="1"/>
  <c r="K66" i="21"/>
  <c r="J66" i="26"/>
  <c r="I66" i="24"/>
  <c r="H66" i="22"/>
  <c r="D66" i="26"/>
  <c r="D66" i="22"/>
  <c r="G66" i="27"/>
  <c r="G65" i="27"/>
  <c r="E66" i="28"/>
  <c r="E65" i="28"/>
  <c r="F66" i="30"/>
  <c r="F65" i="30"/>
  <c r="N66" i="29"/>
  <c r="N65" i="29"/>
  <c r="J66" i="29"/>
  <c r="J65" i="29"/>
  <c r="F66" i="21"/>
  <c r="F65" i="21"/>
  <c r="D66" i="29"/>
  <c r="H66" i="27"/>
  <c r="H65" i="27"/>
  <c r="E66" i="21"/>
  <c r="E65" i="21"/>
  <c r="F66" i="27"/>
  <c r="F65" i="27"/>
  <c r="C66" i="23"/>
  <c r="F66" i="22"/>
  <c r="F65" i="22"/>
  <c r="M66" i="27"/>
  <c r="M65" i="27"/>
  <c r="H66" i="29"/>
  <c r="H65" i="29"/>
  <c r="G66" i="24"/>
  <c r="G65" i="24"/>
  <c r="M66" i="21"/>
  <c r="M66" i="30"/>
  <c r="M65" i="30"/>
  <c r="N66" i="24"/>
  <c r="N65" i="24"/>
  <c r="G66" i="28"/>
  <c r="G65" i="28"/>
  <c r="M66" i="29"/>
  <c r="K66" i="29"/>
  <c r="K65" i="29"/>
  <c r="H66" i="28"/>
  <c r="H65" i="28"/>
  <c r="F66" i="29"/>
  <c r="F65" i="29"/>
  <c r="G66" i="23"/>
  <c r="G65" i="23"/>
  <c r="G66" i="29"/>
  <c r="G65" i="29"/>
  <c r="N66" i="22"/>
  <c r="L66" i="27"/>
  <c r="L65" i="27"/>
  <c r="J66" i="22"/>
  <c r="J65" i="22"/>
  <c r="G66" i="21"/>
  <c r="G65" i="21"/>
  <c r="K66" i="26"/>
  <c r="K65" i="26"/>
  <c r="E66" i="29"/>
  <c r="E65" i="29"/>
  <c r="N66" i="27"/>
  <c r="N65" i="27"/>
  <c r="G66" i="22"/>
  <c r="G65" i="22"/>
  <c r="F66" i="23"/>
  <c r="F65" i="23"/>
  <c r="M66" i="28"/>
  <c r="L66" i="28"/>
  <c r="G66" i="26"/>
  <c r="G65" i="26"/>
  <c r="I66" i="21"/>
  <c r="I65" i="21"/>
  <c r="C66" i="24"/>
  <c r="C65" i="24"/>
  <c r="E66" i="24"/>
  <c r="E65" i="24"/>
  <c r="F66" i="28"/>
  <c r="F65" i="28"/>
  <c r="F66" i="26"/>
  <c r="F65" i="26"/>
  <c r="H66" i="24"/>
  <c r="H65" i="24"/>
  <c r="F66" i="24"/>
  <c r="F65" i="24"/>
  <c r="N66" i="26"/>
  <c r="N65" i="26"/>
  <c r="K66" i="23"/>
  <c r="K65" i="23"/>
  <c r="J66" i="21"/>
  <c r="J65" i="21"/>
  <c r="N66" i="30"/>
  <c r="N65" i="30"/>
  <c r="N66" i="28"/>
  <c r="N65" i="28"/>
  <c r="E66" i="26"/>
  <c r="E65" i="26"/>
  <c r="C66" i="28"/>
  <c r="C65" i="28"/>
  <c r="L66" i="29"/>
  <c r="M66" i="23"/>
  <c r="M65" i="23"/>
  <c r="B66" i="28"/>
  <c r="B65" i="28"/>
  <c r="B66" i="29"/>
  <c r="B65" i="29"/>
  <c r="B66" i="22"/>
  <c r="B65" i="22"/>
  <c r="B66" i="27"/>
  <c r="B65" i="27"/>
  <c r="B66" i="23"/>
  <c r="B65" i="23"/>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<sst xmlns="http://schemas.openxmlformats.org/spreadsheetml/2006/main" count="2181" uniqueCount="183">
  <si>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</si>
  <si>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</si>
  <si>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</si>
  <si>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</si>
  <si>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</si>
  <si>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</si>
  <si>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</si>
  <si>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</si>
  <si>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</si>
  <si>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</si>
  <si>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</si>
  <si>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</si>
  <si>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</si>
  <si>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</si>
  <si>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</si>
  <si>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</si>
  <si>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</si>
  <si>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</si>
  <si>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</si>
  <si>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</si>
  <si>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</si>
  <si>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</si>
  <si>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</si>
  <si>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</si>
  <si>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</si>
  <si>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</si>
  <si>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</si>
  <si>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</si>
  <si>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</si>
  <si>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</si>
  <si>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</si>
  <si>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</si>
  <si>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</si>
  <si>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</si>
  <si>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</si>
  <si>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</si>
  <si>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</si>
  <si>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</si>
  <si>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</si>
  <si>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</si>
  <si>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</si>
  <si>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</si>
  <si>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</si>
  <si>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</si>
  <si>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</si>
  <si>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</si>
  <si>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</si>
  <si>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</si>
  <si>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</si>
  <si>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</si>
  <si>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</si>
  <si>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</si>
  <si>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</si>
  <si>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</si>
  <si>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</si>
  <si>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</si>
  <si>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</si>
  <si>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</si>
  <si>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</si>
  <si>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</si>
  <si>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</si>
  <si>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</si>
  <si>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</si>
  <si>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</si>
  <si>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</si>
  <si>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</si>
  <si>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</si>
  <si>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</si>
  <si>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</si>
  <si>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</si>
  <si>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</si>
  <si>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</si>
  <si>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</si>
  <si>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</si>
  <si>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</si>
  <si>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</si>
  <si>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</si>
  <si>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</si>
  <si>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</si>
  <si>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</si>
  <si>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</si>
  <si>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</si>
  <si>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</si>
  <si>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</si>
  <si>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</si>
  <si>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</si>
  <si>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</si>
  <si>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</si>
  <si>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</si>
  <si>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</si>
  <si>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</si>
  <si>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</si>
  <si>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</si>
  <si>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</si>
  <si>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</si>
  <si>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</si>
  <si>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</si>
  <si>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</si>
  <si>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</si>
  <si>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</si>
  <si>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</si>
  <si>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</si>
  <si>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</si>
  <si>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</si>
  <si>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</si>
  <si>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</si>
  <si>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</si>
  <si>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</si>
  <si>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</si>
  <si>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</si>
  <si>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</si>
  <si>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</si>
  <si>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</si>
  <si>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</si>
  <si>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</si>
  <si>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</si>
  <si>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</si>
  <si>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</si>
  <si>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</si>
  <si>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</si>
  <si>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</si>
  <si>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</si>
  <si>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</si>
  <si>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</si>
  <si>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</si>
  <si>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</si>
  <si>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</si>
  <si>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</si>
  <si>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</si>
  <si>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</si>
  <si>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</si>
  <si>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</si>
  <si>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</si>
  <si>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</si>
  <si>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</si>
  <si>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</si>
  <si>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</si>
  <si>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</si>
  <si>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</si>
  <si>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</si>
  <si>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</si>
  <si>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</si>
  <si>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</si>
  <si>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</si>
  <si>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</si>
  <si>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</si>
  <si>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</si>
  <si>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</si>
  <si>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</si>
  <si>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</si>
  <si>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</si>
  <si>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</si>
  <si>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</si>
  <si>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</si>
  <si>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</si>
  <si>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</si>
  <si>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</si>
  <si>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</si>
  <si>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</si>
  <si>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</si>
  <si>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PAN-024913</t>
  </si>
  <si>
    <t>Agrispread</t>
  </si>
  <si>
    <t xml:space="preserve">Ethan Banfield </t>
  </si>
  <si>
    <t>FB3606GC</t>
  </si>
  <si>
    <t>Red Hall Farm, Red Hall Lane, Penley, LL13 0NA</t>
  </si>
  <si>
    <t>R1</t>
  </si>
  <si>
    <t>Moderate</t>
  </si>
  <si>
    <t>R2</t>
  </si>
  <si>
    <t>R3</t>
  </si>
  <si>
    <t>R4</t>
  </si>
  <si>
    <t>T1</t>
  </si>
  <si>
    <t>T2</t>
  </si>
  <si>
    <t>T3</t>
  </si>
  <si>
    <t>T4</t>
  </si>
  <si>
    <t>T5</t>
  </si>
  <si>
    <t>Croda Widnes</t>
  </si>
  <si>
    <t>02 02 04</t>
  </si>
  <si>
    <t>D WISE</t>
  </si>
  <si>
    <t>Maelor</t>
  </si>
  <si>
    <t>Secanim</t>
  </si>
  <si>
    <t>02 03 05</t>
  </si>
  <si>
    <t>07 07 12</t>
  </si>
  <si>
    <t xml:space="preserve">Croda Goole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</si>
</sst>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2" sqref="F2"/>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13.21875"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1" width="13.21875" style="11" hidden="1" customWidth="1"/>
    <col min="42" max="42" width="0" style="11" hidden="1" customWidth="1"/>
    <col min="43" max="16384" width="13.21875" style="11"/>
  </cols>
  <sheetData>
    <row r="1" spans="1:40" x14ac:dyDescent="0.25">
      <c r="A1" s="119" t="s">
        <v>41</v>
      </c>
      <c r="B1" s="119"/>
      <c r="C1" s="135" t="s">
        <v>160</v>
      </c>
      <c r="D1" s="136"/>
      <c r="E1" s="93" t="s">
        <v>45</v>
      </c>
      <c r="F1" s="96">
        <v>50</v>
      </c>
      <c r="G1" s="120" t="s">
        <v>43</v>
      </c>
      <c r="H1" s="121"/>
      <c r="I1" s="96">
        <v>7.27</v>
      </c>
      <c r="J1" s="119" t="s">
        <v>153</v>
      </c>
      <c r="K1" s="119"/>
      <c r="L1" s="96">
        <v>25</v>
      </c>
      <c r="AB1" s="18"/>
      <c r="AC1" s="18"/>
      <c r="AD1" s="30" t="s">
        <v>126</v>
      </c>
      <c r="AE1" s="17"/>
      <c r="AF1" s="17"/>
      <c r="AG1" s="18"/>
      <c r="AH1" s="18"/>
      <c r="AI1" s="40" t="s">
        <v>79</v>
      </c>
      <c r="AJ1" s="41" t="s">
        <v>94</v>
      </c>
      <c r="AK1" s="42" t="s">
        <v>95</v>
      </c>
      <c r="AL1" s="43" t="s">
        <v>125</v>
      </c>
      <c r="AM1" s="43" t="s">
        <v>131</v>
      </c>
      <c r="AN1" s="43" t="s">
        <v>111</v>
      </c>
    </row>
    <row r="2" spans="1:40" x14ac:dyDescent="0.25">
      <c r="A2" s="119" t="s">
        <v>87</v>
      </c>
      <c r="B2" s="119"/>
      <c r="C2" s="133" t="s">
        <v>163</v>
      </c>
      <c r="D2" s="134"/>
      <c r="E2" s="93" t="s">
        <v>109</v>
      </c>
      <c r="F2" s="96" t="s">
        <v>180</v>
      </c>
      <c r="G2" s="138" t="s">
        <v>110</v>
      </c>
      <c r="H2" s="139"/>
      <c r="I2" s="96">
        <v>550</v>
      </c>
      <c r="J2" s="119" t="s">
        <v>158</v>
      </c>
      <c r="K2" s="119"/>
      <c r="L2" s="96">
        <v>0.13</v>
      </c>
      <c r="AB2" s="30" t="s">
        <v>56</v>
      </c>
      <c r="AC2" s="17"/>
      <c r="AD2" s="30" t="s">
        <v>70</v>
      </c>
      <c r="AE2" s="17"/>
      <c r="AF2" s="17"/>
      <c r="AG2" s="44" t="s">
        <v>76</v>
      </c>
      <c r="AH2" s="18"/>
      <c r="AI2" s="45" t="s">
        <v>126</v>
      </c>
      <c r="AJ2" s="46">
        <v>0</v>
      </c>
      <c r="AK2" s="47">
        <v>0</v>
      </c>
      <c r="AL2" s="10">
        <v>0</v>
      </c>
      <c r="AM2" s="11">
        <v>0</v>
      </c>
      <c r="AN2" s="11">
        <v>0</v>
      </c>
    </row>
    <row r="3" spans="1:40" x14ac:dyDescent="0.25">
      <c r="A3" s="120" t="s">
        <v>42</v>
      </c>
      <c r="B3" s="121"/>
      <c r="C3" s="133" t="s">
        <v>161</v>
      </c>
      <c r="D3" s="134"/>
      <c r="E3" s="93" t="s">
        <v>108</v>
      </c>
      <c r="F3" s="31" t="s">
        <v>78</v>
      </c>
      <c r="G3" s="119" t="s">
        <v>159</v>
      </c>
      <c r="H3" s="119"/>
      <c r="I3" s="96">
        <v>200</v>
      </c>
      <c r="J3" s="120" t="s">
        <v>154</v>
      </c>
      <c r="K3" s="121"/>
      <c r="L3" s="96">
        <f>(L1/(L2*10000))*100</f>
        <v>1.9230769230769231</v>
      </c>
      <c r="AB3" s="30" t="s">
        <v>57</v>
      </c>
      <c r="AC3" s="17"/>
      <c r="AD3" s="30" t="s">
        <v>71</v>
      </c>
      <c r="AE3" s="17"/>
      <c r="AF3" s="17"/>
      <c r="AG3" s="44" t="s">
        <v>77</v>
      </c>
      <c r="AH3" s="18"/>
      <c r="AI3" s="48" t="s">
        <v>113</v>
      </c>
      <c r="AJ3" s="49">
        <v>1.7</v>
      </c>
      <c r="AK3" s="50">
        <v>6</v>
      </c>
      <c r="AL3" s="51">
        <v>1</v>
      </c>
      <c r="AM3" s="11">
        <v>6.2</v>
      </c>
      <c r="AN3" s="11" t="s">
        <v>112</v>
      </c>
    </row>
    <row r="4" spans="1:40" x14ac:dyDescent="0.25">
      <c r="A4" s="119" t="s">
        <v>0</v>
      </c>
      <c r="B4" s="119"/>
      <c r="C4" s="135" t="s">
        <v>164</v>
      </c>
      <c r="D4" s="136"/>
      <c r="E4" s="94" t="s">
        <v>1</v>
      </c>
      <c r="F4" s="95" t="s">
        <v>175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5">
      <c r="A5" s="119" t="s">
        <v>47</v>
      </c>
      <c r="B5" s="119"/>
      <c r="C5" s="137" t="s">
        <v>162</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19" t="s">
        <v>2</v>
      </c>
      <c r="B8" s="119"/>
      <c r="C8" s="15" t="s">
        <v>165</v>
      </c>
      <c r="D8" s="15" t="s">
        <v>167</v>
      </c>
      <c r="E8" s="15" t="s">
        <v>168</v>
      </c>
      <c r="F8" s="15" t="s">
        <v>169</v>
      </c>
      <c r="G8" s="15" t="s">
        <v>170</v>
      </c>
      <c r="H8" s="15" t="s">
        <v>171</v>
      </c>
      <c r="I8" s="15" t="s">
        <v>172</v>
      </c>
      <c r="J8" s="15" t="s">
        <v>173</v>
      </c>
      <c r="K8" s="15" t="s">
        <v>174</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19" t="s">
        <v>3</v>
      </c>
      <c r="B9" s="119"/>
      <c r="C9" s="15" t="s">
        <v>166</v>
      </c>
      <c r="D9" s="15" t="s">
        <v>166</v>
      </c>
      <c r="E9" s="15" t="s">
        <v>166</v>
      </c>
      <c r="F9" s="15" t="s">
        <v>166</v>
      </c>
      <c r="G9" s="15" t="s">
        <v>166</v>
      </c>
      <c r="H9" s="15" t="s">
        <v>166</v>
      </c>
      <c r="I9" s="15" t="s">
        <v>166</v>
      </c>
      <c r="J9" s="15" t="s">
        <v>166</v>
      </c>
      <c r="K9" s="15" t="s">
        <v>166</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19" t="s">
        <v>4</v>
      </c>
      <c r="B10" s="119"/>
      <c r="C10" s="15">
        <v>5.5</v>
      </c>
      <c r="D10" s="15">
        <v>5.3</v>
      </c>
      <c r="E10" s="15">
        <v>5.0999999999999996</v>
      </c>
      <c r="F10" s="15">
        <v>5.3</v>
      </c>
      <c r="G10" s="15">
        <v>6</v>
      </c>
      <c r="H10" s="15">
        <v>6.2</v>
      </c>
      <c r="I10" s="15">
        <v>6.3</v>
      </c>
      <c r="J10" s="15">
        <v>5.8</v>
      </c>
      <c r="K10" s="15">
        <v>6.2</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19" t="s">
        <v>5</v>
      </c>
      <c r="B11" s="119"/>
      <c r="C11" s="15">
        <v>0</v>
      </c>
      <c r="D11" s="15">
        <v>0</v>
      </c>
      <c r="E11" s="15">
        <v>0</v>
      </c>
      <c r="F11" s="15">
        <v>0</v>
      </c>
      <c r="G11" s="15">
        <v>1</v>
      </c>
      <c r="H11" s="15">
        <v>3</v>
      </c>
      <c r="I11" s="15">
        <v>3</v>
      </c>
      <c r="J11" s="15">
        <v>2</v>
      </c>
      <c r="K11" s="15">
        <v>2</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19" t="s">
        <v>6</v>
      </c>
      <c r="B12" s="119"/>
      <c r="C12" s="15">
        <v>0</v>
      </c>
      <c r="D12" s="15">
        <v>0</v>
      </c>
      <c r="E12" s="15">
        <v>0</v>
      </c>
      <c r="F12" s="15">
        <v>0</v>
      </c>
      <c r="G12" s="15">
        <v>0</v>
      </c>
      <c r="H12" s="15">
        <v>1</v>
      </c>
      <c r="I12" s="15">
        <v>0</v>
      </c>
      <c r="J12" s="15">
        <v>0</v>
      </c>
      <c r="K12" s="15">
        <v>0</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19" t="s">
        <v>7</v>
      </c>
      <c r="B13" s="119"/>
      <c r="C13" s="15">
        <v>2</v>
      </c>
      <c r="D13" s="15">
        <v>2</v>
      </c>
      <c r="E13" s="15">
        <v>2</v>
      </c>
      <c r="F13" s="15">
        <v>1</v>
      </c>
      <c r="G13" s="15">
        <v>3</v>
      </c>
      <c r="H13" s="15">
        <v>3</v>
      </c>
      <c r="I13" s="15">
        <v>3</v>
      </c>
      <c r="J13" s="15">
        <v>4</v>
      </c>
      <c r="K13" s="15">
        <v>4</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1" t="s">
        <v>8</v>
      </c>
      <c r="B14" s="131"/>
      <c r="C14" s="100" t="s">
        <v>113</v>
      </c>
      <c r="D14" s="100" t="s">
        <v>113</v>
      </c>
      <c r="E14" s="100" t="s">
        <v>113</v>
      </c>
      <c r="F14" s="100" t="s">
        <v>113</v>
      </c>
      <c r="G14" s="100" t="s">
        <v>113</v>
      </c>
      <c r="H14" s="100" t="s">
        <v>113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0" t="s">
        <v>9</v>
      </c>
      <c r="B15" s="130"/>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63.052901999999996</v>
      </c>
      <c r="D18" s="16">
        <f>$D32</f>
        <v>63.052901999999996</v>
      </c>
      <c r="E18" s="16">
        <f>$D33</f>
        <v>63.052901999999996</v>
      </c>
      <c r="F18" s="16">
        <f>$D34</f>
        <v>63.052901999999996</v>
      </c>
      <c r="G18" s="16">
        <f>$D35</f>
        <v>63.052901999999996</v>
      </c>
      <c r="H18" s="16">
        <f>$D36</f>
        <v>63.052901999999996</v>
      </c>
      <c r="I18" s="16">
        <f>$D37</f>
        <v>63.052901999999996</v>
      </c>
      <c r="J18" s="16">
        <f>$D38</f>
        <v>63.052901999999996</v>
      </c>
      <c r="K18" s="16">
        <f>$D39</f>
        <v>63.052901999999996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-1.5470979999999983</v>
      </c>
      <c r="D19" s="16">
        <f t="shared" ref="D19:V19" si="1">D18-D17</f>
        <v>-1.5470979999999983</v>
      </c>
      <c r="E19" s="16">
        <f t="shared" si="1"/>
        <v>-1.5470979999999983</v>
      </c>
      <c r="F19" s="16">
        <f t="shared" si="1"/>
        <v>-1.5470979999999983</v>
      </c>
      <c r="G19" s="16">
        <f t="shared" si="1"/>
        <v>-1.5470979999999983</v>
      </c>
      <c r="H19" s="16">
        <f t="shared" si="1"/>
        <v>-1.5470979999999983</v>
      </c>
      <c r="I19" s="16">
        <f t="shared" si="1"/>
        <v>-1.5470979999999983</v>
      </c>
      <c r="J19" s="16">
        <f t="shared" si="1"/>
        <v>-1.5470979999999983</v>
      </c>
      <c r="K19" s="16">
        <f t="shared" si="1"/>
        <v>-1.5470979999999983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12.486210000000002</v>
      </c>
      <c r="D22" s="16">
        <f>$E32</f>
        <v>12.486210000000002</v>
      </c>
      <c r="E22" s="16">
        <f>$E33</f>
        <v>12.486210000000002</v>
      </c>
      <c r="F22" s="16">
        <f>$E34</f>
        <v>12.486210000000002</v>
      </c>
      <c r="G22" s="16">
        <f>$E35</f>
        <v>12.486210000000002</v>
      </c>
      <c r="H22" s="16">
        <f>$E36</f>
        <v>12.486210000000002</v>
      </c>
      <c r="I22" s="16">
        <f>$E37</f>
        <v>12.486210000000002</v>
      </c>
      <c r="J22" s="16">
        <f>$E38</f>
        <v>12.486210000000002</v>
      </c>
      <c r="K22" s="16">
        <f>$E39</f>
        <v>12.486210000000002</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-215.51379</v>
      </c>
      <c r="D23" s="16">
        <f t="shared" ref="D23:V23" si="3">D22-D21</f>
        <v>-215.51379</v>
      </c>
      <c r="E23" s="16">
        <f t="shared" si="3"/>
        <v>-215.51379</v>
      </c>
      <c r="F23" s="16">
        <f t="shared" si="3"/>
        <v>-215.51379</v>
      </c>
      <c r="G23" s="16">
        <f t="shared" si="3"/>
        <v>-215.51379</v>
      </c>
      <c r="H23" s="16">
        <f t="shared" si="3"/>
        <v>-215.51379</v>
      </c>
      <c r="I23" s="16">
        <f t="shared" si="3"/>
        <v>-215.51379</v>
      </c>
      <c r="J23" s="16">
        <f t="shared" si="3"/>
        <v>-215.51379</v>
      </c>
      <c r="K23" s="16">
        <f t="shared" si="3"/>
        <v>-215.51379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v>1.95</v>
      </c>
      <c r="C28" s="15">
        <v>0.13</v>
      </c>
      <c r="D28" s="15">
        <v>417</v>
      </c>
      <c r="E28" s="15">
        <v>157</v>
      </c>
      <c r="F28" s="15">
        <v>156</v>
      </c>
      <c r="G28" s="15">
        <v>0.61899999999999999</v>
      </c>
      <c r="H28" s="15">
        <v>2.68</v>
      </c>
      <c r="I28" s="15">
        <v>0.5</v>
      </c>
      <c r="J28" s="15">
        <v>0.01</v>
      </c>
      <c r="K28" s="23">
        <v>0.05</v>
      </c>
      <c r="L28" s="15">
        <v>0.2</v>
      </c>
      <c r="M28" s="15">
        <v>0.378</v>
      </c>
      <c r="N28" s="15"/>
      <c r="O28" s="15"/>
      <c r="P28" s="15">
        <v>240</v>
      </c>
      <c r="Q28" s="15">
        <v>176</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v>66</v>
      </c>
      <c r="C31" s="77">
        <f>IF(C$27="%w/w SAR",((C$28*10)*$B31),IF(C$27="%w/w DM",(((C$28*10)*($B$28/100))*$B31),IF(C$27="kg/t SAR",(C$28*$B31),IF(C$27="kg/t DM",((C$28*($B$28/100))*$B31),IF(C$27="mg/kg SAR",((C$28*0.001)*$B31),IF(C$27="mg/kg DM",(((C$28*0.001)*($B$28/100))*$B31),0))))))</f>
        <v>85.8</v>
      </c>
      <c r="D31" s="77">
        <f>(IF(D$27="%w/w SAR",((D$28*10)*$B31),IF(D$27="%w/w DM",(((D$28*10)*($B$28/100))*$B31),IF(D$27="kg/t SAR",(D$28*$B31),IF(D$27="kg/t DM",((D$28*($B$28/100))*$B31),IF(D$27="mg/kg SAR",((D$28*0.001)*$B31),IF(D$27="mg/kg DM",(((D$28*0.001)*($B$28/100))*$B31),"0")))))))*2.291</f>
        <v>63.052901999999996</v>
      </c>
      <c r="E31" s="77">
        <f>(IF(E$27="%w/w SAR",((E$28*10)*$B31),IF(E$27="%w/w DM",(((E$28*10)*($B$28/100))*$B31),IF(E$27="kg/t SAR",(E$28*$B31),IF(E$27="kg/t DM",((E$28*($B$28/100))*$B31),IF(E$27="mg/kg SAR",((E$28*0.001)*$B31),IF(E$27="mg/kg DM",(((E$28*0.001)*($B$28/100))*$B31),"0")))))))*1.205</f>
        <v>12.486210000000002</v>
      </c>
      <c r="F31" s="77">
        <f>(IF(F$27="%w/w SAR",((F$28*10)*$B31),IF(F$27="%w/w DM",(((F$28*10)*($B$28/100))*$B31),IF(F$27="kg/t SAR",(F$28*$B31),IF(F$27="kg/t DM",((F$28*($B$28/100))*$B31),IF(F$27="mg/kg SAR",((F$28*0.001)*$B31),IF(F$27="mg/kg DM",(((F$28*0.001)*($B$28/100))*$B31),"0")))))))*1.658</f>
        <v>17.070767999999997</v>
      </c>
      <c r="G31" s="77">
        <f t="shared" ref="G31:P31" si="5">IF(G$27="%w/w SAR",((G$28*10)*$B31),IF(G$27="%w/w DM",(((G$28*10)*($B$28/100))*$B31),IF(G$27="kg/t SAR",(G$28*$B31),IF(G$27="kg/t DM",((G$28*($B$28/100))*$B31),IF(G$27="mg/kg SAR",((G$28*0.001)*$B31),IF(G$27="mg/kg DM",(((G$28*0.001)*($B$28/100))*$B31),0))))))</f>
        <v>4.0854000000000001E-2</v>
      </c>
      <c r="H31" s="77">
        <f t="shared" si="5"/>
        <v>0.17688000000000001</v>
      </c>
      <c r="I31" s="77">
        <f t="shared" si="5"/>
        <v>3.3000000000000002E-2</v>
      </c>
      <c r="J31" s="77">
        <f t="shared" si="5"/>
        <v>6.600000000000001E-4</v>
      </c>
      <c r="K31" s="77">
        <f t="shared" si="5"/>
        <v>3.3E-3</v>
      </c>
      <c r="L31" s="77">
        <f t="shared" si="5"/>
        <v>1.32E-2</v>
      </c>
      <c r="M31" s="77">
        <f t="shared" si="5"/>
        <v>2.4948000000000001E-2</v>
      </c>
      <c r="N31" s="77">
        <f t="shared" si="5"/>
        <v>0</v>
      </c>
      <c r="O31" s="77">
        <f t="shared" si="5"/>
        <v>0</v>
      </c>
      <c r="P31" s="77">
        <f t="shared" si="5"/>
        <v>15.84</v>
      </c>
      <c r="Q31" s="77">
        <f>(IF(Q$27="%w/w SAR",((Q$28*10)*$B31),IF(Q$27="%w/w DM",(((Q$28*10)*($B$28/100))*$B31),IF(Q$27="kg/t SAR",(Q$28*$B31),IF(Q$27="kg/t DM",((Q$28*($B$28/100))*$B31),IF(Q$27="mg/kg SAR",((Q$28*0.001)*$B31),IF(Q$27="mg/kg DM",(((Q$28*0.001)*($B$28/100))*$B31),0)))))))*2.5</f>
        <v>29.04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v>66</v>
      </c>
      <c r="C32" s="77">
        <f t="shared" ref="C32:C50" si="6">IF(C$27="%w/w SAR",((C$28*10)*$B32),IF(C$27="%w/w DM",(((C$28*10)*($B$28/100))*$B32),IF(C$27="kg/t SAR",(C$28*$B32),IF(C$27="kg/t DM",((C$28*($B$28/100))*$B32),IF(C$27="mg/kg SAR",((C$28*0.001)*$B32),IF(C$27="mg/kg DM",(((C$28*0.001)*($B$28/100))*$B32),0))))))</f>
        <v>85.8</v>
      </c>
      <c r="D32" s="77">
        <f t="shared" ref="D32:D50" si="7">(IF(D$27="%w/w SAR",((D$28*10)*$B32),IF(D$27="%w/w DM",(((D$28*10)*($B$28/100))*$B32),IF(D$27="kg/t SAR",(D$28*$B32),IF(D$27="kg/t DM",((D$28*($B$28/100))*$B32),IF(D$27="mg/kg SAR",((D$28*0.001)*$B32),IF(D$27="mg/kg DM",(((D$28*0.001)*($B$28/100))*$B32),"0")))))))*2.291</f>
        <v>63.052901999999996</v>
      </c>
      <c r="E32" s="77">
        <f t="shared" ref="E32:E50" si="8">(IF(E$27="%w/w SAR",((E$28*10)*$B32),IF(E$27="%w/w DM",(((E$28*10)*($B$28/100))*$B32),IF(E$27="kg/t SAR",(E$28*$B32),IF(E$27="kg/t DM",((E$28*($B$28/100))*$B32),IF(E$27="mg/kg SAR",((E$28*0.001)*$B32),IF(E$27="mg/kg DM",(((E$28*0.001)*($B$28/100))*$B32),"0")))))))*1.205</f>
        <v>12.486210000000002</v>
      </c>
      <c r="F32" s="77">
        <f t="shared" ref="F32:F50" si="9">(IF(F$27="%w/w SAR",((F$28*10)*$B32),IF(F$27="%w/w DM",(((F$28*10)*($B$28/100))*$B32),IF(F$27="kg/t SAR",(F$28*$B32),IF(F$27="kg/t DM",((F$28*($B$28/100))*$B32),IF(F$27="mg/kg SAR",((F$28*0.001)*$B32),IF(F$27="mg/kg DM",(((F$28*0.001)*($B$28/100))*$B32),"0")))))))*1.658</f>
        <v>17.070767999999997</v>
      </c>
      <c r="G32" s="77">
        <f t="shared" ref="G32:P50" si="10">IF(G$27="%w/w SAR",((G$28*10)*$B32),IF(G$27="%w/w DM",(((G$28*10)*($B$28/100))*$B32),IF(G$27="kg/t SAR",(G$28*$B32),IF(G$27="kg/t DM",((G$28*($B$28/100))*$B32),IF(G$27="mg/kg SAR",((G$28*0.001)*$B32),IF(G$27="mg/kg DM",(((G$28*0.001)*($B$28/100))*$B32),0))))))</f>
        <v>4.0854000000000001E-2</v>
      </c>
      <c r="H32" s="77">
        <f t="shared" si="10"/>
        <v>0.17688000000000001</v>
      </c>
      <c r="I32" s="77">
        <f t="shared" si="10"/>
        <v>3.3000000000000002E-2</v>
      </c>
      <c r="J32" s="77">
        <f t="shared" si="10"/>
        <v>6.600000000000001E-4</v>
      </c>
      <c r="K32" s="77">
        <f t="shared" si="10"/>
        <v>3.3E-3</v>
      </c>
      <c r="L32" s="77">
        <f t="shared" si="10"/>
        <v>1.32E-2</v>
      </c>
      <c r="M32" s="77">
        <f t="shared" si="10"/>
        <v>2.4948000000000001E-2</v>
      </c>
      <c r="N32" s="77">
        <f t="shared" si="10"/>
        <v>0</v>
      </c>
      <c r="O32" s="77">
        <f t="shared" si="10"/>
        <v>0</v>
      </c>
      <c r="P32" s="77">
        <f t="shared" si="10"/>
        <v>15.84</v>
      </c>
      <c r="Q32" s="77">
        <f t="shared" ref="Q32:Q50" si="11">(IF(Q$27="%w/w SAR",((Q$28*10)*$B32),IF(Q$27="%w/w DM",(((Q$28*10)*($B$28/100))*$B32),IF(Q$27="kg/t SAR",(Q$28*$B32),IF(Q$27="kg/t DM",((Q$28*($B$28/100))*$B32),IF(Q$27="mg/kg SAR",((Q$28*0.001)*$B32),IF(Q$27="mg/kg DM",(((Q$28*0.001)*($B$28/100))*$B32),0)))))))*2.5</f>
        <v>29.04</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t="str">
        <f>E8</f>
        <v>R3</v>
      </c>
      <c r="B33" s="15">
        <v>66</v>
      </c>
      <c r="C33" s="77">
        <f t="shared" si="6"/>
        <v>85.8</v>
      </c>
      <c r="D33" s="77">
        <f t="shared" si="7"/>
        <v>63.052901999999996</v>
      </c>
      <c r="E33" s="77">
        <f t="shared" si="8"/>
        <v>12.486210000000002</v>
      </c>
      <c r="F33" s="77">
        <f t="shared" si="9"/>
        <v>17.070767999999997</v>
      </c>
      <c r="G33" s="77">
        <f t="shared" si="10"/>
        <v>4.0854000000000001E-2</v>
      </c>
      <c r="H33" s="77">
        <f t="shared" si="10"/>
        <v>0.17688000000000001</v>
      </c>
      <c r="I33" s="77">
        <f t="shared" si="10"/>
        <v>3.3000000000000002E-2</v>
      </c>
      <c r="J33" s="77">
        <f t="shared" si="10"/>
        <v>6.600000000000001E-4</v>
      </c>
      <c r="K33" s="77">
        <f t="shared" si="10"/>
        <v>3.3E-3</v>
      </c>
      <c r="L33" s="77">
        <f t="shared" si="10"/>
        <v>1.32E-2</v>
      </c>
      <c r="M33" s="77">
        <f t="shared" si="10"/>
        <v>2.4948000000000001E-2</v>
      </c>
      <c r="N33" s="77">
        <f t="shared" si="10"/>
        <v>0</v>
      </c>
      <c r="O33" s="77">
        <f t="shared" si="10"/>
        <v>0</v>
      </c>
      <c r="P33" s="77">
        <f t="shared" si="10"/>
        <v>15.84</v>
      </c>
      <c r="Q33" s="77">
        <f t="shared" si="11"/>
        <v>29.04</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t="str">
        <f>F8</f>
        <v>R4</v>
      </c>
      <c r="B34" s="15">
        <v>66</v>
      </c>
      <c r="C34" s="77">
        <f t="shared" si="6"/>
        <v>85.8</v>
      </c>
      <c r="D34" s="77">
        <f t="shared" si="7"/>
        <v>63.052901999999996</v>
      </c>
      <c r="E34" s="77">
        <f t="shared" si="8"/>
        <v>12.486210000000002</v>
      </c>
      <c r="F34" s="77">
        <f t="shared" si="9"/>
        <v>17.070767999999997</v>
      </c>
      <c r="G34" s="77">
        <f t="shared" si="10"/>
        <v>4.0854000000000001E-2</v>
      </c>
      <c r="H34" s="77">
        <f t="shared" si="10"/>
        <v>0.17688000000000001</v>
      </c>
      <c r="I34" s="77">
        <f t="shared" si="10"/>
        <v>3.3000000000000002E-2</v>
      </c>
      <c r="J34" s="77">
        <f t="shared" si="10"/>
        <v>6.600000000000001E-4</v>
      </c>
      <c r="K34" s="77">
        <f t="shared" si="10"/>
        <v>3.3E-3</v>
      </c>
      <c r="L34" s="77">
        <f t="shared" si="10"/>
        <v>1.32E-2</v>
      </c>
      <c r="M34" s="77">
        <f t="shared" si="10"/>
        <v>2.4948000000000001E-2</v>
      </c>
      <c r="N34" s="77">
        <f t="shared" si="10"/>
        <v>0</v>
      </c>
      <c r="O34" s="77">
        <f t="shared" si="10"/>
        <v>0</v>
      </c>
      <c r="P34" s="77">
        <f t="shared" si="10"/>
        <v>15.84</v>
      </c>
      <c r="Q34" s="77">
        <f t="shared" si="11"/>
        <v>29.04</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t="str">
        <f>G8</f>
        <v>T1</v>
      </c>
      <c r="B35" s="15">
        <v>66</v>
      </c>
      <c r="C35" s="77">
        <f t="shared" si="6"/>
        <v>85.8</v>
      </c>
      <c r="D35" s="77">
        <f t="shared" si="7"/>
        <v>63.052901999999996</v>
      </c>
      <c r="E35" s="77">
        <f t="shared" si="8"/>
        <v>12.486210000000002</v>
      </c>
      <c r="F35" s="77">
        <f t="shared" si="9"/>
        <v>17.070767999999997</v>
      </c>
      <c r="G35" s="77">
        <f t="shared" si="10"/>
        <v>4.0854000000000001E-2</v>
      </c>
      <c r="H35" s="77">
        <f t="shared" si="10"/>
        <v>0.17688000000000001</v>
      </c>
      <c r="I35" s="77">
        <f t="shared" si="10"/>
        <v>3.3000000000000002E-2</v>
      </c>
      <c r="J35" s="77">
        <f t="shared" si="10"/>
        <v>6.600000000000001E-4</v>
      </c>
      <c r="K35" s="77">
        <f t="shared" si="10"/>
        <v>3.3E-3</v>
      </c>
      <c r="L35" s="77">
        <f t="shared" si="10"/>
        <v>1.32E-2</v>
      </c>
      <c r="M35" s="77">
        <f t="shared" si="10"/>
        <v>2.4948000000000001E-2</v>
      </c>
      <c r="N35" s="77">
        <f t="shared" si="10"/>
        <v>0</v>
      </c>
      <c r="O35" s="77">
        <f t="shared" si="10"/>
        <v>0</v>
      </c>
      <c r="P35" s="77">
        <f t="shared" si="10"/>
        <v>15.84</v>
      </c>
      <c r="Q35" s="77">
        <f t="shared" si="11"/>
        <v>29.04</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t="str">
        <f>H8</f>
        <v>T2</v>
      </c>
      <c r="B36" s="15">
        <v>66</v>
      </c>
      <c r="C36" s="77">
        <f t="shared" si="6"/>
        <v>85.8</v>
      </c>
      <c r="D36" s="77">
        <f t="shared" si="7"/>
        <v>63.052901999999996</v>
      </c>
      <c r="E36" s="77">
        <f t="shared" si="8"/>
        <v>12.486210000000002</v>
      </c>
      <c r="F36" s="77">
        <f t="shared" si="9"/>
        <v>17.070767999999997</v>
      </c>
      <c r="G36" s="77">
        <f t="shared" si="10"/>
        <v>4.0854000000000001E-2</v>
      </c>
      <c r="H36" s="77">
        <f t="shared" si="10"/>
        <v>0.17688000000000001</v>
      </c>
      <c r="I36" s="77">
        <f t="shared" si="10"/>
        <v>3.3000000000000002E-2</v>
      </c>
      <c r="J36" s="77">
        <f t="shared" si="10"/>
        <v>6.600000000000001E-4</v>
      </c>
      <c r="K36" s="77">
        <f t="shared" si="10"/>
        <v>3.3E-3</v>
      </c>
      <c r="L36" s="77">
        <f t="shared" si="10"/>
        <v>1.32E-2</v>
      </c>
      <c r="M36" s="77">
        <f t="shared" si="10"/>
        <v>2.4948000000000001E-2</v>
      </c>
      <c r="N36" s="77">
        <f t="shared" si="10"/>
        <v>0</v>
      </c>
      <c r="O36" s="77">
        <f t="shared" si="10"/>
        <v>0</v>
      </c>
      <c r="P36" s="77">
        <f t="shared" si="10"/>
        <v>15.84</v>
      </c>
      <c r="Q36" s="77">
        <f t="shared" si="11"/>
        <v>29.04</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t="str">
        <f>I8</f>
        <v>T3</v>
      </c>
      <c r="B37" s="15">
        <v>66</v>
      </c>
      <c r="C37" s="77">
        <f t="shared" si="6"/>
        <v>85.8</v>
      </c>
      <c r="D37" s="77">
        <f t="shared" si="7"/>
        <v>63.052901999999996</v>
      </c>
      <c r="E37" s="77">
        <f t="shared" si="8"/>
        <v>12.486210000000002</v>
      </c>
      <c r="F37" s="77">
        <f t="shared" si="9"/>
        <v>17.070767999999997</v>
      </c>
      <c r="G37" s="77">
        <f t="shared" si="10"/>
        <v>4.0854000000000001E-2</v>
      </c>
      <c r="H37" s="77">
        <f t="shared" si="10"/>
        <v>0.17688000000000001</v>
      </c>
      <c r="I37" s="77">
        <f t="shared" si="10"/>
        <v>3.3000000000000002E-2</v>
      </c>
      <c r="J37" s="77">
        <f t="shared" si="10"/>
        <v>6.600000000000001E-4</v>
      </c>
      <c r="K37" s="77">
        <f t="shared" si="10"/>
        <v>3.3E-3</v>
      </c>
      <c r="L37" s="77">
        <f t="shared" si="10"/>
        <v>1.32E-2</v>
      </c>
      <c r="M37" s="77">
        <f t="shared" si="10"/>
        <v>2.4948000000000001E-2</v>
      </c>
      <c r="N37" s="77">
        <f t="shared" si="10"/>
        <v>0</v>
      </c>
      <c r="O37" s="77">
        <f t="shared" si="10"/>
        <v>0</v>
      </c>
      <c r="P37" s="77">
        <f t="shared" si="10"/>
        <v>15.84</v>
      </c>
      <c r="Q37" s="77">
        <f t="shared" si="11"/>
        <v>29.04</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t="str">
        <f>J8</f>
        <v>T4</v>
      </c>
      <c r="B38" s="15">
        <v>66</v>
      </c>
      <c r="C38" s="77">
        <f t="shared" si="6"/>
        <v>85.8</v>
      </c>
      <c r="D38" s="77">
        <f t="shared" si="7"/>
        <v>63.052901999999996</v>
      </c>
      <c r="E38" s="77">
        <f t="shared" si="8"/>
        <v>12.486210000000002</v>
      </c>
      <c r="F38" s="77">
        <f t="shared" si="9"/>
        <v>17.070767999999997</v>
      </c>
      <c r="G38" s="77">
        <f t="shared" si="10"/>
        <v>4.0854000000000001E-2</v>
      </c>
      <c r="H38" s="77">
        <f t="shared" si="10"/>
        <v>0.17688000000000001</v>
      </c>
      <c r="I38" s="77">
        <f t="shared" si="10"/>
        <v>3.3000000000000002E-2</v>
      </c>
      <c r="J38" s="77">
        <f t="shared" si="10"/>
        <v>6.600000000000001E-4</v>
      </c>
      <c r="K38" s="77">
        <f t="shared" si="10"/>
        <v>3.3E-3</v>
      </c>
      <c r="L38" s="77">
        <f t="shared" si="10"/>
        <v>1.32E-2</v>
      </c>
      <c r="M38" s="77">
        <f t="shared" si="10"/>
        <v>2.4948000000000001E-2</v>
      </c>
      <c r="N38" s="77">
        <f t="shared" si="10"/>
        <v>0</v>
      </c>
      <c r="O38" s="77">
        <f t="shared" si="10"/>
        <v>0</v>
      </c>
      <c r="P38" s="77">
        <f t="shared" si="10"/>
        <v>15.84</v>
      </c>
      <c r="Q38" s="77">
        <f t="shared" si="11"/>
        <v>29.04</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t="str">
        <f>K8</f>
        <v>T5</v>
      </c>
      <c r="B39" s="15">
        <v>66</v>
      </c>
      <c r="C39" s="77">
        <f t="shared" si="6"/>
        <v>85.8</v>
      </c>
      <c r="D39" s="77">
        <f t="shared" si="7"/>
        <v>63.052901999999996</v>
      </c>
      <c r="E39" s="77">
        <f t="shared" si="8"/>
        <v>12.486210000000002</v>
      </c>
      <c r="F39" s="77">
        <f t="shared" si="9"/>
        <v>17.070767999999997</v>
      </c>
      <c r="G39" s="77">
        <f t="shared" si="10"/>
        <v>4.0854000000000001E-2</v>
      </c>
      <c r="H39" s="77">
        <f t="shared" si="10"/>
        <v>0.17688000000000001</v>
      </c>
      <c r="I39" s="77">
        <f t="shared" si="10"/>
        <v>3.3000000000000002E-2</v>
      </c>
      <c r="J39" s="77">
        <f t="shared" si="10"/>
        <v>6.600000000000001E-4</v>
      </c>
      <c r="K39" s="77">
        <f t="shared" si="10"/>
        <v>3.3E-3</v>
      </c>
      <c r="L39" s="77">
        <f t="shared" si="10"/>
        <v>1.32E-2</v>
      </c>
      <c r="M39" s="77">
        <f t="shared" si="10"/>
        <v>2.4948000000000001E-2</v>
      </c>
      <c r="N39" s="77">
        <f t="shared" si="10"/>
        <v>0</v>
      </c>
      <c r="O39" s="77">
        <f t="shared" si="10"/>
        <v>0</v>
      </c>
      <c r="P39" s="77">
        <f t="shared" si="10"/>
        <v>15.84</v>
      </c>
      <c r="Q39" s="77">
        <f t="shared" si="11"/>
        <v>29.04</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66</v>
      </c>
      <c r="C62" s="77">
        <f>B32</f>
        <v>66</v>
      </c>
      <c r="D62" s="77">
        <f>B33</f>
        <v>66</v>
      </c>
      <c r="E62" s="77">
        <f>B34</f>
        <v>66</v>
      </c>
      <c r="F62" s="77">
        <f>B35</f>
        <v>66</v>
      </c>
      <c r="G62" s="77">
        <f>B36</f>
        <v>66</v>
      </c>
      <c r="H62" s="77">
        <f>B37</f>
        <v>66</v>
      </c>
      <c r="I62" s="77">
        <f>B38</f>
        <v>66</v>
      </c>
      <c r="J62" s="77">
        <f>B39</f>
        <v>66</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B36" sqref="B36"/>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v>10.5</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t="s">
        <v>176</v>
      </c>
      <c r="G2" s="138" t="s">
        <v>110</v>
      </c>
      <c r="H2" s="139"/>
      <c r="I2" s="118">
        <v>382</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t="s">
        <v>78</v>
      </c>
      <c r="G3" s="119" t="s">
        <v>159</v>
      </c>
      <c r="H3" s="119"/>
      <c r="I3" s="118">
        <v>640</v>
      </c>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6.4606199999999996</v>
      </c>
      <c r="D18" s="16">
        <f>$D32</f>
        <v>6.4606199999999996</v>
      </c>
      <c r="E18" s="16">
        <f>$D33</f>
        <v>6.4606199999999996</v>
      </c>
      <c r="F18" s="16">
        <f>$D34</f>
        <v>6.4606199999999996</v>
      </c>
      <c r="G18" s="16">
        <f>$D35</f>
        <v>6.4606199999999996</v>
      </c>
      <c r="H18" s="16">
        <f>$D36</f>
        <v>6.4606199999999996</v>
      </c>
      <c r="I18" s="16">
        <f>$D37</f>
        <v>6.4606199999999996</v>
      </c>
      <c r="J18" s="16">
        <f>$D38</f>
        <v>6.4606199999999996</v>
      </c>
      <c r="K18" s="16">
        <f>$D39</f>
        <v>6.4606199999999996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-58.139379999999996</v>
      </c>
      <c r="D19" s="16">
        <f t="shared" ref="D19:V19" si="1">D18-D17</f>
        <v>-58.139379999999996</v>
      </c>
      <c r="E19" s="16">
        <f t="shared" si="1"/>
        <v>-58.139379999999996</v>
      </c>
      <c r="F19" s="16">
        <f t="shared" si="1"/>
        <v>-58.139379999999996</v>
      </c>
      <c r="G19" s="16">
        <f t="shared" si="1"/>
        <v>-58.139379999999996</v>
      </c>
      <c r="H19" s="16">
        <f t="shared" si="1"/>
        <v>-58.139379999999996</v>
      </c>
      <c r="I19" s="16">
        <f t="shared" si="1"/>
        <v>-58.139379999999996</v>
      </c>
      <c r="J19" s="16">
        <f t="shared" si="1"/>
        <v>-58.139379999999996</v>
      </c>
      <c r="K19" s="16">
        <f t="shared" si="1"/>
        <v>-58.139379999999996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3.4462999999999999</v>
      </c>
      <c r="D22" s="16">
        <f>$E32</f>
        <v>3.4462999999999999</v>
      </c>
      <c r="E22" s="16">
        <f>$E33</f>
        <v>3.4462999999999999</v>
      </c>
      <c r="F22" s="16">
        <f>$E34</f>
        <v>3.4462999999999999</v>
      </c>
      <c r="G22" s="16">
        <f>$E35</f>
        <v>3.4462999999999999</v>
      </c>
      <c r="H22" s="16">
        <f>$E36</f>
        <v>3.4462999999999999</v>
      </c>
      <c r="I22" s="16">
        <f>$E37</f>
        <v>3.4462999999999999</v>
      </c>
      <c r="J22" s="16">
        <f>$E38</f>
        <v>3.4462999999999999</v>
      </c>
      <c r="K22" s="16">
        <f>$E39</f>
        <v>3.4462999999999999</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-224.55369999999999</v>
      </c>
      <c r="D23" s="16">
        <f t="shared" ref="D23:V23" si="3">D22-D21</f>
        <v>-224.55369999999999</v>
      </c>
      <c r="E23" s="16">
        <f t="shared" si="3"/>
        <v>-224.55369999999999</v>
      </c>
      <c r="F23" s="16">
        <f t="shared" si="3"/>
        <v>-224.55369999999999</v>
      </c>
      <c r="G23" s="16">
        <f t="shared" si="3"/>
        <v>-224.55369999999999</v>
      </c>
      <c r="H23" s="16">
        <f t="shared" si="3"/>
        <v>-224.55369999999999</v>
      </c>
      <c r="I23" s="16">
        <f t="shared" si="3"/>
        <v>-224.55369999999999</v>
      </c>
      <c r="J23" s="16">
        <f t="shared" si="3"/>
        <v>-224.55369999999999</v>
      </c>
      <c r="K23" s="16">
        <f t="shared" si="3"/>
        <v>-224.55369999999999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v>0.91</v>
      </c>
      <c r="C28" s="15">
        <v>0.06</v>
      </c>
      <c r="D28" s="15">
        <v>56.4</v>
      </c>
      <c r="E28" s="15">
        <v>57.2</v>
      </c>
      <c r="F28" s="15">
        <v>10</v>
      </c>
      <c r="G28" s="15">
        <v>0.2</v>
      </c>
      <c r="H28" s="15">
        <v>0.66300000000000003</v>
      </c>
      <c r="I28" s="15">
        <v>0.5</v>
      </c>
      <c r="J28" s="15">
        <v>0.01</v>
      </c>
      <c r="K28" s="23">
        <v>0.05</v>
      </c>
      <c r="L28" s="15">
        <v>0.2</v>
      </c>
      <c r="M28" s="15">
        <v>0.36899999999999999</v>
      </c>
      <c r="N28" s="15"/>
      <c r="O28" s="15"/>
      <c r="P28" s="15">
        <v>527</v>
      </c>
      <c r="Q28" s="15">
        <v>87.4</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v>50</v>
      </c>
      <c r="C31" s="77">
        <f>IF(C$27="%w/w SAR",((C$28*10)*$B31),IF(C$27="%w/w DM",(((C$28*10)*($B$28/100))*$B31),IF(C$27="kg/t SAR",(C$28*$B31),IF(C$27="kg/t DM",((C$28*($B$28/100))*$B31),IF(C$27="mg/kg SAR",((C$28*0.001)*$B31),IF(C$27="mg/kg DM",(((C$28*0.001)*($B$28/100))*$B31),0))))))</f>
        <v>30</v>
      </c>
      <c r="D31" s="77">
        <f>(IF(D$27="%w/w SAR",((D$28*10)*$B31),IF(D$27="%w/w DM",(((D$28*10)*($B$28/100))*$B31),IF(D$27="kg/t SAR",(D$28*$B31),IF(D$27="kg/t DM",((D$28*($B$28/100))*$B31),IF(D$27="mg/kg SAR",((D$28*0.001)*$B31),IF(D$27="mg/kg DM",(((D$28*0.001)*($B$28/100))*$B31),"0")))))))*2.291</f>
        <v>6.4606199999999996</v>
      </c>
      <c r="E31" s="77">
        <f>(IF(E$27="%w/w SAR",((E$28*10)*$B31),IF(E$27="%w/w DM",(((E$28*10)*($B$28/100))*$B31),IF(E$27="kg/t SAR",(E$28*$B31),IF(E$27="kg/t DM",((E$28*($B$28/100))*$B31),IF(E$27="mg/kg SAR",((E$28*0.001)*$B31),IF(E$27="mg/kg DM",(((E$28*0.001)*($B$28/100))*$B31),"0")))))))*1.205</f>
        <v>3.4462999999999999</v>
      </c>
      <c r="F31" s="77">
        <f>(IF(F$27="%w/w SAR",((F$28*10)*$B31),IF(F$27="%w/w DM",(((F$28*10)*($B$28/100))*$B31),IF(F$27="kg/t SAR",(F$28*$B31),IF(F$27="kg/t DM",((F$28*($B$28/100))*$B31),IF(F$27="mg/kg SAR",((F$28*0.001)*$B31),IF(F$27="mg/kg DM",(((F$28*0.001)*($B$28/100))*$B31),"0")))))))*1.658</f>
        <v>0.82899999999999996</v>
      </c>
      <c r="G31" s="77">
        <f t="shared" ref="G31:P46" si="5">IF(G$27="%w/w SAR",((G$28*10)*$B31),IF(G$27="%w/w DM",(((G$28*10)*($B$28/100))*$B31),IF(G$27="kg/t SAR",(G$28*$B31),IF(G$27="kg/t DM",((G$28*($B$28/100))*$B31),IF(G$27="mg/kg SAR",((G$28*0.001)*$B31),IF(G$27="mg/kg DM",(((G$28*0.001)*($B$28/100))*$B31),0))))))</f>
        <v>0.01</v>
      </c>
      <c r="H31" s="77">
        <f t="shared" si="5"/>
        <v>3.3150000000000006E-2</v>
      </c>
      <c r="I31" s="77">
        <f t="shared" si="5"/>
        <v>2.5000000000000001E-2</v>
      </c>
      <c r="J31" s="77">
        <f t="shared" si="5"/>
        <v>5.0000000000000001E-4</v>
      </c>
      <c r="K31" s="77">
        <f t="shared" si="5"/>
        <v>2.5000000000000001E-3</v>
      </c>
      <c r="L31" s="77">
        <f t="shared" si="5"/>
        <v>0.01</v>
      </c>
      <c r="M31" s="77">
        <f t="shared" si="5"/>
        <v>1.8450000000000001E-2</v>
      </c>
      <c r="N31" s="77">
        <f t="shared" si="5"/>
        <v>0</v>
      </c>
      <c r="O31" s="77">
        <f t="shared" si="5"/>
        <v>0</v>
      </c>
      <c r="P31" s="77">
        <f t="shared" si="5"/>
        <v>26.35</v>
      </c>
      <c r="Q31" s="77">
        <f>(IF(Q$27="%w/w SAR",((Q$28*10)*$B31),IF(Q$27="%w/w DM",(((Q$28*10)*($B$28/100))*$B31),IF(Q$27="kg/t SAR",(Q$28*$B31),IF(Q$27="kg/t DM",((Q$28*($B$28/100))*$B31),IF(Q$27="mg/kg SAR",((Q$28*0.001)*$B31),IF(Q$27="mg/kg DM",(((Q$28*0.001)*($B$28/100))*$B31),0)))))))*2.5</f>
        <v>10.925000000000001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v>50</v>
      </c>
      <c r="C32" s="77">
        <f t="shared" ref="C32:C50" si="6">IF(C$27="%w/w SAR",((C$28*10)*$B32),IF(C$27="%w/w DM",(((C$28*10)*($B$28/100))*$B32),IF(C$27="kg/t SAR",(C$28*$B32),IF(C$27="kg/t DM",((C$28*($B$28/100))*$B32),IF(C$27="mg/kg SAR",((C$28*0.001)*$B32),IF(C$27="mg/kg DM",(((C$28*0.001)*($B$28/100))*$B32),0))))))</f>
        <v>30</v>
      </c>
      <c r="D32" s="77">
        <f t="shared" ref="D32:D50" si="7">(IF(D$27="%w/w SAR",((D$28*10)*$B32),IF(D$27="%w/w DM",(((D$28*10)*($B$28/100))*$B32),IF(D$27="kg/t SAR",(D$28*$B32),IF(D$27="kg/t DM",((D$28*($B$28/100))*$B32),IF(D$27="mg/kg SAR",((D$28*0.001)*$B32),IF(D$27="mg/kg DM",(((D$28*0.001)*($B$28/100))*$B32),"0")))))))*2.291</f>
        <v>6.4606199999999996</v>
      </c>
      <c r="E32" s="77">
        <f t="shared" ref="E32:E50" si="8">(IF(E$27="%w/w SAR",((E$28*10)*$B32),IF(E$27="%w/w DM",(((E$28*10)*($B$28/100))*$B32),IF(E$27="kg/t SAR",(E$28*$B32),IF(E$27="kg/t DM",((E$28*($B$28/100))*$B32),IF(E$27="mg/kg SAR",((E$28*0.001)*$B32),IF(E$27="mg/kg DM",(((E$28*0.001)*($B$28/100))*$B32),"0")))))))*1.205</f>
        <v>3.4462999999999999</v>
      </c>
      <c r="F32" s="77">
        <f t="shared" ref="F32:F50" si="9">(IF(F$27="%w/w SAR",((F$28*10)*$B32),IF(F$27="%w/w DM",(((F$28*10)*($B$28/100))*$B32),IF(F$27="kg/t SAR",(F$28*$B32),IF(F$27="kg/t DM",((F$28*($B$28/100))*$B32),IF(F$27="mg/kg SAR",((F$28*0.001)*$B32),IF(F$27="mg/kg DM",(((F$28*0.001)*($B$28/100))*$B32),"0")))))))*1.658</f>
        <v>0.82899999999999996</v>
      </c>
      <c r="G32" s="77">
        <f t="shared" si="5"/>
        <v>0.01</v>
      </c>
      <c r="H32" s="77">
        <f t="shared" si="5"/>
        <v>3.3150000000000006E-2</v>
      </c>
      <c r="I32" s="77">
        <f t="shared" si="5"/>
        <v>2.5000000000000001E-2</v>
      </c>
      <c r="J32" s="77">
        <f t="shared" si="5"/>
        <v>5.0000000000000001E-4</v>
      </c>
      <c r="K32" s="77">
        <f t="shared" si="5"/>
        <v>2.5000000000000001E-3</v>
      </c>
      <c r="L32" s="77">
        <f t="shared" si="5"/>
        <v>0.01</v>
      </c>
      <c r="M32" s="77">
        <f t="shared" si="5"/>
        <v>1.8450000000000001E-2</v>
      </c>
      <c r="N32" s="77">
        <f t="shared" si="5"/>
        <v>0</v>
      </c>
      <c r="O32" s="77">
        <f t="shared" si="5"/>
        <v>0</v>
      </c>
      <c r="P32" s="77">
        <f t="shared" si="5"/>
        <v>26.35</v>
      </c>
      <c r="Q32" s="77">
        <f t="shared" ref="Q32:Q50" si="10">(IF(Q$27="%w/w SAR",((Q$28*10)*$B32),IF(Q$27="%w/w DM",(((Q$28*10)*($B$28/100))*$B32),IF(Q$27="kg/t SAR",(Q$28*$B32),IF(Q$27="kg/t DM",((Q$28*($B$28/100))*$B32),IF(Q$27="mg/kg SAR",((Q$28*0.001)*$B32),IF(Q$27="mg/kg DM",(((Q$28*0.001)*($B$28/100))*$B32),0)))))))*2.5</f>
        <v>10.925000000000001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v>50</v>
      </c>
      <c r="C33" s="77">
        <f t="shared" si="6"/>
        <v>30</v>
      </c>
      <c r="D33" s="77">
        <f t="shared" si="7"/>
        <v>6.4606199999999996</v>
      </c>
      <c r="E33" s="77">
        <f t="shared" si="8"/>
        <v>3.4462999999999999</v>
      </c>
      <c r="F33" s="77">
        <f t="shared" si="9"/>
        <v>0.82899999999999996</v>
      </c>
      <c r="G33" s="77">
        <f t="shared" si="5"/>
        <v>0.01</v>
      </c>
      <c r="H33" s="77">
        <f t="shared" si="5"/>
        <v>3.3150000000000006E-2</v>
      </c>
      <c r="I33" s="77">
        <f t="shared" si="5"/>
        <v>2.5000000000000001E-2</v>
      </c>
      <c r="J33" s="77">
        <f t="shared" si="5"/>
        <v>5.0000000000000001E-4</v>
      </c>
      <c r="K33" s="77">
        <f t="shared" si="5"/>
        <v>2.5000000000000001E-3</v>
      </c>
      <c r="L33" s="77">
        <f t="shared" si="5"/>
        <v>0.01</v>
      </c>
      <c r="M33" s="77">
        <f t="shared" si="5"/>
        <v>1.8450000000000001E-2</v>
      </c>
      <c r="N33" s="77">
        <f t="shared" si="5"/>
        <v>0</v>
      </c>
      <c r="O33" s="77">
        <f t="shared" si="5"/>
        <v>0</v>
      </c>
      <c r="P33" s="77">
        <f t="shared" si="5"/>
        <v>26.35</v>
      </c>
      <c r="Q33" s="77">
        <f t="shared" si="10"/>
        <v>10.925000000000001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v>50</v>
      </c>
      <c r="C34" s="77">
        <f t="shared" si="6"/>
        <v>30</v>
      </c>
      <c r="D34" s="77">
        <f t="shared" si="7"/>
        <v>6.4606199999999996</v>
      </c>
      <c r="E34" s="77">
        <f t="shared" si="8"/>
        <v>3.4462999999999999</v>
      </c>
      <c r="F34" s="77">
        <f t="shared" si="9"/>
        <v>0.82899999999999996</v>
      </c>
      <c r="G34" s="77">
        <f t="shared" si="5"/>
        <v>0.01</v>
      </c>
      <c r="H34" s="77">
        <f t="shared" si="5"/>
        <v>3.3150000000000006E-2</v>
      </c>
      <c r="I34" s="77">
        <f t="shared" si="5"/>
        <v>2.5000000000000001E-2</v>
      </c>
      <c r="J34" s="77">
        <f t="shared" si="5"/>
        <v>5.0000000000000001E-4</v>
      </c>
      <c r="K34" s="77">
        <f t="shared" si="5"/>
        <v>2.5000000000000001E-3</v>
      </c>
      <c r="L34" s="77">
        <f t="shared" si="5"/>
        <v>0.01</v>
      </c>
      <c r="M34" s="77">
        <f t="shared" si="5"/>
        <v>1.8450000000000001E-2</v>
      </c>
      <c r="N34" s="77">
        <f t="shared" si="5"/>
        <v>0</v>
      </c>
      <c r="O34" s="77">
        <f t="shared" si="5"/>
        <v>0</v>
      </c>
      <c r="P34" s="77">
        <f t="shared" si="5"/>
        <v>26.35</v>
      </c>
      <c r="Q34" s="77">
        <f t="shared" si="10"/>
        <v>10.925000000000001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v>50</v>
      </c>
      <c r="C35" s="77">
        <f t="shared" si="6"/>
        <v>30</v>
      </c>
      <c r="D35" s="77">
        <f t="shared" si="7"/>
        <v>6.4606199999999996</v>
      </c>
      <c r="E35" s="77">
        <f t="shared" si="8"/>
        <v>3.4462999999999999</v>
      </c>
      <c r="F35" s="77">
        <f t="shared" si="9"/>
        <v>0.82899999999999996</v>
      </c>
      <c r="G35" s="77">
        <f t="shared" si="5"/>
        <v>0.01</v>
      </c>
      <c r="H35" s="77">
        <f t="shared" si="5"/>
        <v>3.3150000000000006E-2</v>
      </c>
      <c r="I35" s="77">
        <f t="shared" si="5"/>
        <v>2.5000000000000001E-2</v>
      </c>
      <c r="J35" s="77">
        <f t="shared" si="5"/>
        <v>5.0000000000000001E-4</v>
      </c>
      <c r="K35" s="77">
        <f t="shared" si="5"/>
        <v>2.5000000000000001E-3</v>
      </c>
      <c r="L35" s="77">
        <f t="shared" si="5"/>
        <v>0.01</v>
      </c>
      <c r="M35" s="77">
        <f t="shared" si="5"/>
        <v>1.8450000000000001E-2</v>
      </c>
      <c r="N35" s="77">
        <f t="shared" si="5"/>
        <v>0</v>
      </c>
      <c r="O35" s="77">
        <f t="shared" si="5"/>
        <v>0</v>
      </c>
      <c r="P35" s="77">
        <f t="shared" si="5"/>
        <v>26.35</v>
      </c>
      <c r="Q35" s="77">
        <f t="shared" si="10"/>
        <v>10.925000000000001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v>50</v>
      </c>
      <c r="C36" s="77">
        <f t="shared" si="6"/>
        <v>30</v>
      </c>
      <c r="D36" s="77">
        <f t="shared" si="7"/>
        <v>6.4606199999999996</v>
      </c>
      <c r="E36" s="77">
        <f t="shared" si="8"/>
        <v>3.4462999999999999</v>
      </c>
      <c r="F36" s="77">
        <f t="shared" si="9"/>
        <v>0.82899999999999996</v>
      </c>
      <c r="G36" s="77">
        <f t="shared" si="5"/>
        <v>0.01</v>
      </c>
      <c r="H36" s="77">
        <f t="shared" si="5"/>
        <v>3.3150000000000006E-2</v>
      </c>
      <c r="I36" s="77">
        <f t="shared" si="5"/>
        <v>2.5000000000000001E-2</v>
      </c>
      <c r="J36" s="77">
        <f t="shared" si="5"/>
        <v>5.0000000000000001E-4</v>
      </c>
      <c r="K36" s="77">
        <f t="shared" si="5"/>
        <v>2.5000000000000001E-3</v>
      </c>
      <c r="L36" s="77">
        <f t="shared" si="5"/>
        <v>0.01</v>
      </c>
      <c r="M36" s="77">
        <f t="shared" si="5"/>
        <v>1.8450000000000001E-2</v>
      </c>
      <c r="N36" s="77">
        <f t="shared" si="5"/>
        <v>0</v>
      </c>
      <c r="O36" s="77">
        <f t="shared" si="5"/>
        <v>0</v>
      </c>
      <c r="P36" s="77">
        <f t="shared" si="5"/>
        <v>26.35</v>
      </c>
      <c r="Q36" s="77">
        <f t="shared" si="10"/>
        <v>10.925000000000001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v>50</v>
      </c>
      <c r="C37" s="77">
        <f t="shared" si="6"/>
        <v>30</v>
      </c>
      <c r="D37" s="77">
        <f t="shared" si="7"/>
        <v>6.4606199999999996</v>
      </c>
      <c r="E37" s="77">
        <f t="shared" si="8"/>
        <v>3.4462999999999999</v>
      </c>
      <c r="F37" s="77">
        <f t="shared" si="9"/>
        <v>0.82899999999999996</v>
      </c>
      <c r="G37" s="77">
        <f t="shared" si="5"/>
        <v>0.01</v>
      </c>
      <c r="H37" s="77">
        <f t="shared" si="5"/>
        <v>3.3150000000000006E-2</v>
      </c>
      <c r="I37" s="77">
        <f t="shared" si="5"/>
        <v>2.5000000000000001E-2</v>
      </c>
      <c r="J37" s="77">
        <f t="shared" si="5"/>
        <v>5.0000000000000001E-4</v>
      </c>
      <c r="K37" s="77">
        <f t="shared" si="5"/>
        <v>2.5000000000000001E-3</v>
      </c>
      <c r="L37" s="77">
        <f t="shared" si="5"/>
        <v>0.01</v>
      </c>
      <c r="M37" s="77">
        <f t="shared" si="5"/>
        <v>1.8450000000000001E-2</v>
      </c>
      <c r="N37" s="77">
        <f t="shared" si="5"/>
        <v>0</v>
      </c>
      <c r="O37" s="77">
        <f t="shared" si="5"/>
        <v>0</v>
      </c>
      <c r="P37" s="77">
        <f t="shared" si="5"/>
        <v>26.35</v>
      </c>
      <c r="Q37" s="77">
        <f t="shared" si="10"/>
        <v>10.925000000000001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v>50</v>
      </c>
      <c r="C38" s="77">
        <f t="shared" si="6"/>
        <v>30</v>
      </c>
      <c r="D38" s="77">
        <f t="shared" si="7"/>
        <v>6.4606199999999996</v>
      </c>
      <c r="E38" s="77">
        <f t="shared" si="8"/>
        <v>3.4462999999999999</v>
      </c>
      <c r="F38" s="77">
        <f t="shared" si="9"/>
        <v>0.82899999999999996</v>
      </c>
      <c r="G38" s="77">
        <f t="shared" si="5"/>
        <v>0.01</v>
      </c>
      <c r="H38" s="77">
        <f t="shared" si="5"/>
        <v>3.3150000000000006E-2</v>
      </c>
      <c r="I38" s="77">
        <f t="shared" si="5"/>
        <v>2.5000000000000001E-2</v>
      </c>
      <c r="J38" s="77">
        <f t="shared" si="5"/>
        <v>5.0000000000000001E-4</v>
      </c>
      <c r="K38" s="77">
        <f t="shared" si="5"/>
        <v>2.5000000000000001E-3</v>
      </c>
      <c r="L38" s="77">
        <f t="shared" si="5"/>
        <v>0.01</v>
      </c>
      <c r="M38" s="77">
        <f t="shared" si="5"/>
        <v>1.8450000000000001E-2</v>
      </c>
      <c r="N38" s="77">
        <f t="shared" si="5"/>
        <v>0</v>
      </c>
      <c r="O38" s="77">
        <f t="shared" si="5"/>
        <v>0</v>
      </c>
      <c r="P38" s="77">
        <f t="shared" si="5"/>
        <v>26.35</v>
      </c>
      <c r="Q38" s="77">
        <f t="shared" si="10"/>
        <v>10.925000000000001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v>50</v>
      </c>
      <c r="C39" s="77">
        <f t="shared" si="6"/>
        <v>30</v>
      </c>
      <c r="D39" s="77">
        <f t="shared" si="7"/>
        <v>6.4606199999999996</v>
      </c>
      <c r="E39" s="77">
        <f t="shared" si="8"/>
        <v>3.4462999999999999</v>
      </c>
      <c r="F39" s="77">
        <f t="shared" si="9"/>
        <v>0.82899999999999996</v>
      </c>
      <c r="G39" s="77">
        <f t="shared" si="5"/>
        <v>0.01</v>
      </c>
      <c r="H39" s="77">
        <f t="shared" si="5"/>
        <v>3.3150000000000006E-2</v>
      </c>
      <c r="I39" s="77">
        <f t="shared" si="5"/>
        <v>2.5000000000000001E-2</v>
      </c>
      <c r="J39" s="77">
        <f t="shared" si="5"/>
        <v>5.0000000000000001E-4</v>
      </c>
      <c r="K39" s="77">
        <f t="shared" si="5"/>
        <v>2.5000000000000001E-3</v>
      </c>
      <c r="L39" s="77">
        <f t="shared" si="5"/>
        <v>0.01</v>
      </c>
      <c r="M39" s="77">
        <f t="shared" si="5"/>
        <v>1.8450000000000001E-2</v>
      </c>
      <c r="N39" s="77">
        <f t="shared" si="5"/>
        <v>0</v>
      </c>
      <c r="O39" s="77">
        <f t="shared" si="5"/>
        <v>0</v>
      </c>
      <c r="P39" s="77">
        <f t="shared" si="5"/>
        <v>26.35</v>
      </c>
      <c r="Q39" s="77">
        <f t="shared" si="10"/>
        <v>10.925000000000001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v>1</v>
      </c>
      <c r="D55" s="117">
        <f>(B55/100)*C55</f>
        <v>1</v>
      </c>
      <c r="E55" s="117">
        <f>G55</f>
        <v>2</v>
      </c>
      <c r="F55" s="116">
        <v>2</v>
      </c>
      <c r="G55" s="117">
        <f>(B55/100)*F55</f>
        <v>2</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50</v>
      </c>
      <c r="C62" s="77">
        <f>B32</f>
        <v>50</v>
      </c>
      <c r="D62" s="77">
        <f>B33</f>
        <v>50</v>
      </c>
      <c r="E62" s="77">
        <f>B34</f>
        <v>50</v>
      </c>
      <c r="F62" s="77">
        <f>B35</f>
        <v>50</v>
      </c>
      <c r="G62" s="77">
        <f>B36</f>
        <v>50</v>
      </c>
      <c r="H62" s="77">
        <f>B37</f>
        <v>50</v>
      </c>
      <c r="I62" s="77">
        <f>B38</f>
        <v>50</v>
      </c>
      <c r="J62" s="77">
        <f>B39</f>
        <v>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1</v>
      </c>
      <c r="C63" s="77">
        <f t="shared" ref="C63:U63" si="16">$E55*(C62/100)</f>
        <v>1</v>
      </c>
      <c r="D63" s="77">
        <f t="shared" si="16"/>
        <v>1</v>
      </c>
      <c r="E63" s="77">
        <f t="shared" si="16"/>
        <v>1</v>
      </c>
      <c r="F63" s="77">
        <f>$E55*(F62/100)</f>
        <v>1</v>
      </c>
      <c r="G63" s="77">
        <f t="shared" si="16"/>
        <v>1</v>
      </c>
      <c r="H63" s="77">
        <f t="shared" si="16"/>
        <v>1</v>
      </c>
      <c r="I63" s="77">
        <f t="shared" si="16"/>
        <v>1</v>
      </c>
      <c r="J63" s="77">
        <f t="shared" si="16"/>
        <v>1</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-3.2000000000000011</v>
      </c>
      <c r="C65" s="77">
        <f t="shared" ref="C65:U65" si="18">C63-C64</f>
        <v>-4.4000000000000021</v>
      </c>
      <c r="D65" s="77">
        <f t="shared" si="18"/>
        <v>-5.6000000000000032</v>
      </c>
      <c r="E65" s="77">
        <f t="shared" si="18"/>
        <v>-4.4000000000000021</v>
      </c>
      <c r="F65" s="77">
        <f t="shared" si="18"/>
        <v>-0.20000000000000107</v>
      </c>
      <c r="G65" s="77">
        <f t="shared" si="18"/>
        <v>1</v>
      </c>
      <c r="H65" s="77">
        <f t="shared" si="18"/>
        <v>1.5999999999999979</v>
      </c>
      <c r="I65" s="77">
        <f t="shared" si="18"/>
        <v>-1.4000000000000021</v>
      </c>
      <c r="J65" s="77">
        <f t="shared" si="18"/>
        <v>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T28" sqref="T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v>6.6</v>
      </c>
      <c r="J1" s="119" t="s">
        <v>153</v>
      </c>
      <c r="K1" s="119"/>
      <c r="L1" s="97">
        <v>569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t="s">
        <v>176</v>
      </c>
      <c r="G2" s="138" t="s">
        <v>110</v>
      </c>
      <c r="H2" s="139"/>
      <c r="I2" s="118">
        <v>1316</v>
      </c>
      <c r="J2" s="119" t="s">
        <v>158</v>
      </c>
      <c r="K2" s="119"/>
      <c r="L2" s="97">
        <v>0.08</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t="s">
        <v>78</v>
      </c>
      <c r="G3" s="119" t="s">
        <v>159</v>
      </c>
      <c r="H3" s="119"/>
      <c r="I3" s="118">
        <v>3800</v>
      </c>
      <c r="J3" s="120" t="s">
        <v>154</v>
      </c>
      <c r="K3" s="121"/>
      <c r="L3" s="97">
        <f>(L1/(L2*10000))*100</f>
        <v>71.125</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62.470987999999998</v>
      </c>
      <c r="D18" s="16">
        <f>$D32</f>
        <v>62.470987999999998</v>
      </c>
      <c r="E18" s="16">
        <f>$D33</f>
        <v>62.470987999999998</v>
      </c>
      <c r="F18" s="16">
        <f>$D34</f>
        <v>62.470987999999998</v>
      </c>
      <c r="G18" s="16">
        <f>$D35</f>
        <v>62.470987999999998</v>
      </c>
      <c r="H18" s="16">
        <f>$D36</f>
        <v>62.470987999999998</v>
      </c>
      <c r="I18" s="16">
        <f>$D37</f>
        <v>62.470987999999998</v>
      </c>
      <c r="J18" s="16">
        <f>$D38</f>
        <v>62.470987999999998</v>
      </c>
      <c r="K18" s="16">
        <f>$D39</f>
        <v>62.470987999999998</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-2.1290119999999959</v>
      </c>
      <c r="D19" s="16">
        <f t="shared" ref="D19:V19" si="1">D18-D17</f>
        <v>-2.1290119999999959</v>
      </c>
      <c r="E19" s="16">
        <f t="shared" si="1"/>
        <v>-2.1290119999999959</v>
      </c>
      <c r="F19" s="16">
        <f t="shared" si="1"/>
        <v>-2.1290119999999959</v>
      </c>
      <c r="G19" s="16">
        <f t="shared" si="1"/>
        <v>-2.1290119999999959</v>
      </c>
      <c r="H19" s="16">
        <f t="shared" si="1"/>
        <v>-2.1290119999999959</v>
      </c>
      <c r="I19" s="16">
        <f t="shared" si="1"/>
        <v>-2.1290119999999959</v>
      </c>
      <c r="J19" s="16">
        <f t="shared" si="1"/>
        <v>-2.1290119999999959</v>
      </c>
      <c r="K19" s="16">
        <f t="shared" si="1"/>
        <v>-2.1290119999999959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13.68398</v>
      </c>
      <c r="D22" s="16">
        <f>$E32</f>
        <v>13.68398</v>
      </c>
      <c r="E22" s="16">
        <f>$E33</f>
        <v>13.68398</v>
      </c>
      <c r="F22" s="16">
        <f>$E34</f>
        <v>13.68398</v>
      </c>
      <c r="G22" s="16">
        <f>$E35</f>
        <v>13.68398</v>
      </c>
      <c r="H22" s="16">
        <f>$E36</f>
        <v>13.68398</v>
      </c>
      <c r="I22" s="16">
        <f>$E37</f>
        <v>13.68398</v>
      </c>
      <c r="J22" s="16">
        <f>$E38</f>
        <v>13.68398</v>
      </c>
      <c r="K22" s="16">
        <f>$E39</f>
        <v>13.68398</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-214.31602000000001</v>
      </c>
      <c r="D23" s="16">
        <f t="shared" ref="D23:V23" si="3">D22-D21</f>
        <v>-214.31602000000001</v>
      </c>
      <c r="E23" s="16">
        <f t="shared" si="3"/>
        <v>-214.31602000000001</v>
      </c>
      <c r="F23" s="16">
        <f t="shared" si="3"/>
        <v>-214.31602000000001</v>
      </c>
      <c r="G23" s="16">
        <f t="shared" si="3"/>
        <v>-214.31602000000001</v>
      </c>
      <c r="H23" s="16">
        <f t="shared" si="3"/>
        <v>-214.31602000000001</v>
      </c>
      <c r="I23" s="16">
        <f t="shared" si="3"/>
        <v>-214.31602000000001</v>
      </c>
      <c r="J23" s="16">
        <f t="shared" si="3"/>
        <v>-214.31602000000001</v>
      </c>
      <c r="K23" s="16">
        <f t="shared" si="3"/>
        <v>-214.31602000000001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v>3.59</v>
      </c>
      <c r="C28" s="15">
        <v>0.08</v>
      </c>
      <c r="D28" s="15">
        <v>401</v>
      </c>
      <c r="E28" s="15">
        <v>167</v>
      </c>
      <c r="F28" s="15">
        <v>108</v>
      </c>
      <c r="G28" s="15">
        <v>2.2599999999999998</v>
      </c>
      <c r="H28" s="15">
        <v>9.98</v>
      </c>
      <c r="I28" s="15">
        <v>0.5</v>
      </c>
      <c r="J28" s="15">
        <v>0.01</v>
      </c>
      <c r="K28" s="23">
        <v>0.05</v>
      </c>
      <c r="L28" s="15">
        <v>1.05</v>
      </c>
      <c r="M28" s="15">
        <v>0.90400000000000003</v>
      </c>
      <c r="N28" s="15"/>
      <c r="O28" s="15"/>
      <c r="P28" s="15">
        <v>629</v>
      </c>
      <c r="Q28" s="15">
        <v>368</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v>68</v>
      </c>
      <c r="C31" s="77">
        <f>IF(C$27="%w/w SAR",((C$28*10)*$B31),IF(C$27="%w/w DM",(((C$28*10)*($B$28/100))*$B31),IF(C$27="kg/t SAR",(C$28*$B31),IF(C$27="kg/t DM",((C$28*($B$28/100))*$B31),IF(C$27="mg/kg SAR",((C$28*0.001)*$B31),IF(C$27="mg/kg DM",(((C$28*0.001)*($B$28/100))*$B31),0))))))</f>
        <v>54.400000000000006</v>
      </c>
      <c r="D31" s="77">
        <f>(IF(D$27="%w/w SAR",((D$28*10)*$B31),IF(D$27="%w/w DM",(((D$28*10)*($B$28/100))*$B31),IF(D$27="kg/t SAR",(D$28*$B31),IF(D$27="kg/t DM",((D$28*($B$28/100))*$B31),IF(D$27="mg/kg SAR",((D$28*0.001)*$B31),IF(D$27="mg/kg DM",(((D$28*0.001)*($B$28/100))*$B31),"0")))))))*2.291</f>
        <v>62.470987999999998</v>
      </c>
      <c r="E31" s="77">
        <f>(IF(E$27="%w/w SAR",((E$28*10)*$B31),IF(E$27="%w/w DM",(((E$28*10)*($B$28/100))*$B31),IF(E$27="kg/t SAR",(E$28*$B31),IF(E$27="kg/t DM",((E$28*($B$28/100))*$B31),IF(E$27="mg/kg SAR",((E$28*0.001)*$B31),IF(E$27="mg/kg DM",(((E$28*0.001)*($B$28/100))*$B31),"0")))))))*1.205</f>
        <v>13.68398</v>
      </c>
      <c r="F31" s="77">
        <f>(IF(F$27="%w/w SAR",((F$28*10)*$B31),IF(F$27="%w/w DM",(((F$28*10)*($B$28/100))*$B31),IF(F$27="kg/t SAR",(F$28*$B31),IF(F$27="kg/t DM",((F$28*($B$28/100))*$B31),IF(F$27="mg/kg SAR",((F$28*0.001)*$B31),IF(F$27="mg/kg DM",(((F$28*0.001)*($B$28/100))*$B31),"0")))))))*1.658</f>
        <v>12.176352</v>
      </c>
      <c r="G31" s="77">
        <f t="shared" ref="G31:P46" si="5">IF(G$27="%w/w SAR",((G$28*10)*$B31),IF(G$27="%w/w DM",(((G$28*10)*($B$28/100))*$B31),IF(G$27="kg/t SAR",(G$28*$B31),IF(G$27="kg/t DM",((G$28*($B$28/100))*$B31),IF(G$27="mg/kg SAR",((G$28*0.001)*$B31),IF(G$27="mg/kg DM",(((G$28*0.001)*($B$28/100))*$B31),0))))))</f>
        <v>0.15367999999999998</v>
      </c>
      <c r="H31" s="77">
        <f t="shared" si="5"/>
        <v>0.67864000000000002</v>
      </c>
      <c r="I31" s="77">
        <f t="shared" si="5"/>
        <v>3.4000000000000002E-2</v>
      </c>
      <c r="J31" s="77">
        <f t="shared" si="5"/>
        <v>6.8000000000000005E-4</v>
      </c>
      <c r="K31" s="77">
        <f t="shared" si="5"/>
        <v>3.4000000000000002E-3</v>
      </c>
      <c r="L31" s="77">
        <f t="shared" si="5"/>
        <v>7.1400000000000005E-2</v>
      </c>
      <c r="M31" s="77">
        <f t="shared" si="5"/>
        <v>6.1472000000000006E-2</v>
      </c>
      <c r="N31" s="77">
        <f t="shared" si="5"/>
        <v>0</v>
      </c>
      <c r="O31" s="77">
        <f t="shared" si="5"/>
        <v>0</v>
      </c>
      <c r="P31" s="77">
        <f t="shared" si="5"/>
        <v>42.771999999999998</v>
      </c>
      <c r="Q31" s="77">
        <f>(IF(Q$27="%w/w SAR",((Q$28*10)*$B31),IF(Q$27="%w/w DM",(((Q$28*10)*($B$28/100))*$B31),IF(Q$27="kg/t SAR",(Q$28*$B31),IF(Q$27="kg/t DM",((Q$28*($B$28/100))*$B31),IF(Q$27="mg/kg SAR",((Q$28*0.001)*$B31),IF(Q$27="mg/kg DM",(((Q$28*0.001)*($B$28/100))*$B31),0)))))))*2.5</f>
        <v>62.56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v>68</v>
      </c>
      <c r="C32" s="77">
        <f t="shared" ref="C32:C50" si="6">IF(C$27="%w/w SAR",((C$28*10)*$B32),IF(C$27="%w/w DM",(((C$28*10)*($B$28/100))*$B32),IF(C$27="kg/t SAR",(C$28*$B32),IF(C$27="kg/t DM",((C$28*($B$28/100))*$B32),IF(C$27="mg/kg SAR",((C$28*0.001)*$B32),IF(C$27="mg/kg DM",(((C$28*0.001)*($B$28/100))*$B32),0))))))</f>
        <v>54.400000000000006</v>
      </c>
      <c r="D32" s="77">
        <f t="shared" ref="D32:D50" si="7">(IF(D$27="%w/w SAR",((D$28*10)*$B32),IF(D$27="%w/w DM",(((D$28*10)*($B$28/100))*$B32),IF(D$27="kg/t SAR",(D$28*$B32),IF(D$27="kg/t DM",((D$28*($B$28/100))*$B32),IF(D$27="mg/kg SAR",((D$28*0.001)*$B32),IF(D$27="mg/kg DM",(((D$28*0.001)*($B$28/100))*$B32),"0")))))))*2.291</f>
        <v>62.470987999999998</v>
      </c>
      <c r="E32" s="77">
        <f t="shared" ref="E32:E50" si="8">(IF(E$27="%w/w SAR",((E$28*10)*$B32),IF(E$27="%w/w DM",(((E$28*10)*($B$28/100))*$B32),IF(E$27="kg/t SAR",(E$28*$B32),IF(E$27="kg/t DM",((E$28*($B$28/100))*$B32),IF(E$27="mg/kg SAR",((E$28*0.001)*$B32),IF(E$27="mg/kg DM",(((E$28*0.001)*($B$28/100))*$B32),"0")))))))*1.205</f>
        <v>13.68398</v>
      </c>
      <c r="F32" s="77">
        <f t="shared" ref="F32:F50" si="9">(IF(F$27="%w/w SAR",((F$28*10)*$B32),IF(F$27="%w/w DM",(((F$28*10)*($B$28/100))*$B32),IF(F$27="kg/t SAR",(F$28*$B32),IF(F$27="kg/t DM",((F$28*($B$28/100))*$B32),IF(F$27="mg/kg SAR",((F$28*0.001)*$B32),IF(F$27="mg/kg DM",(((F$28*0.001)*($B$28/100))*$B32),"0")))))))*1.658</f>
        <v>12.176352</v>
      </c>
      <c r="G32" s="77">
        <f t="shared" si="5"/>
        <v>0.15367999999999998</v>
      </c>
      <c r="H32" s="77">
        <f t="shared" si="5"/>
        <v>0.67864000000000002</v>
      </c>
      <c r="I32" s="77">
        <f t="shared" si="5"/>
        <v>3.4000000000000002E-2</v>
      </c>
      <c r="J32" s="77">
        <f t="shared" si="5"/>
        <v>6.8000000000000005E-4</v>
      </c>
      <c r="K32" s="77">
        <f t="shared" si="5"/>
        <v>3.4000000000000002E-3</v>
      </c>
      <c r="L32" s="77">
        <f t="shared" si="5"/>
        <v>7.1400000000000005E-2</v>
      </c>
      <c r="M32" s="77">
        <f t="shared" si="5"/>
        <v>6.1472000000000006E-2</v>
      </c>
      <c r="N32" s="77">
        <f t="shared" si="5"/>
        <v>0</v>
      </c>
      <c r="O32" s="77">
        <f t="shared" si="5"/>
        <v>0</v>
      </c>
      <c r="P32" s="77">
        <f t="shared" si="5"/>
        <v>42.771999999999998</v>
      </c>
      <c r="Q32" s="77">
        <f t="shared" ref="Q32:Q50" si="10">(IF(Q$27="%w/w SAR",((Q$28*10)*$B32),IF(Q$27="%w/w DM",(((Q$28*10)*($B$28/100))*$B32),IF(Q$27="kg/t SAR",(Q$28*$B32),IF(Q$27="kg/t DM",((Q$28*($B$28/100))*$B32),IF(Q$27="mg/kg SAR",((Q$28*0.001)*$B32),IF(Q$27="mg/kg DM",(((Q$28*0.001)*($B$28/100))*$B32),0)))))))*2.5</f>
        <v>62.56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v>68</v>
      </c>
      <c r="C33" s="77">
        <f t="shared" si="6"/>
        <v>54.400000000000006</v>
      </c>
      <c r="D33" s="77">
        <f t="shared" si="7"/>
        <v>62.470987999999998</v>
      </c>
      <c r="E33" s="77">
        <f t="shared" si="8"/>
        <v>13.68398</v>
      </c>
      <c r="F33" s="77">
        <f t="shared" si="9"/>
        <v>12.176352</v>
      </c>
      <c r="G33" s="77">
        <f t="shared" si="5"/>
        <v>0.15367999999999998</v>
      </c>
      <c r="H33" s="77">
        <f t="shared" si="5"/>
        <v>0.67864000000000002</v>
      </c>
      <c r="I33" s="77">
        <f t="shared" si="5"/>
        <v>3.4000000000000002E-2</v>
      </c>
      <c r="J33" s="77">
        <f t="shared" si="5"/>
        <v>6.8000000000000005E-4</v>
      </c>
      <c r="K33" s="77">
        <f t="shared" si="5"/>
        <v>3.4000000000000002E-3</v>
      </c>
      <c r="L33" s="77">
        <f t="shared" si="5"/>
        <v>7.1400000000000005E-2</v>
      </c>
      <c r="M33" s="77">
        <f t="shared" si="5"/>
        <v>6.1472000000000006E-2</v>
      </c>
      <c r="N33" s="77">
        <f t="shared" si="5"/>
        <v>0</v>
      </c>
      <c r="O33" s="77">
        <f t="shared" si="5"/>
        <v>0</v>
      </c>
      <c r="P33" s="77">
        <f t="shared" si="5"/>
        <v>42.771999999999998</v>
      </c>
      <c r="Q33" s="77">
        <f t="shared" si="10"/>
        <v>62.56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v>68</v>
      </c>
      <c r="C34" s="77">
        <f t="shared" si="6"/>
        <v>54.400000000000006</v>
      </c>
      <c r="D34" s="77">
        <f t="shared" si="7"/>
        <v>62.470987999999998</v>
      </c>
      <c r="E34" s="77">
        <f t="shared" si="8"/>
        <v>13.68398</v>
      </c>
      <c r="F34" s="77">
        <f t="shared" si="9"/>
        <v>12.176352</v>
      </c>
      <c r="G34" s="77">
        <f t="shared" si="5"/>
        <v>0.15367999999999998</v>
      </c>
      <c r="H34" s="77">
        <f t="shared" si="5"/>
        <v>0.67864000000000002</v>
      </c>
      <c r="I34" s="77">
        <f t="shared" si="5"/>
        <v>3.4000000000000002E-2</v>
      </c>
      <c r="J34" s="77">
        <f t="shared" si="5"/>
        <v>6.8000000000000005E-4</v>
      </c>
      <c r="K34" s="77">
        <f t="shared" si="5"/>
        <v>3.4000000000000002E-3</v>
      </c>
      <c r="L34" s="77">
        <f t="shared" si="5"/>
        <v>7.1400000000000005E-2</v>
      </c>
      <c r="M34" s="77">
        <f t="shared" si="5"/>
        <v>6.1472000000000006E-2</v>
      </c>
      <c r="N34" s="77">
        <f t="shared" si="5"/>
        <v>0</v>
      </c>
      <c r="O34" s="77">
        <f t="shared" si="5"/>
        <v>0</v>
      </c>
      <c r="P34" s="77">
        <f t="shared" si="5"/>
        <v>42.771999999999998</v>
      </c>
      <c r="Q34" s="77">
        <f t="shared" si="10"/>
        <v>62.56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v>68</v>
      </c>
      <c r="C35" s="77">
        <f t="shared" si="6"/>
        <v>54.400000000000006</v>
      </c>
      <c r="D35" s="77">
        <f t="shared" si="7"/>
        <v>62.470987999999998</v>
      </c>
      <c r="E35" s="77">
        <f t="shared" si="8"/>
        <v>13.68398</v>
      </c>
      <c r="F35" s="77">
        <f t="shared" si="9"/>
        <v>12.176352</v>
      </c>
      <c r="G35" s="77">
        <f t="shared" si="5"/>
        <v>0.15367999999999998</v>
      </c>
      <c r="H35" s="77">
        <f t="shared" si="5"/>
        <v>0.67864000000000002</v>
      </c>
      <c r="I35" s="77">
        <f t="shared" si="5"/>
        <v>3.4000000000000002E-2</v>
      </c>
      <c r="J35" s="77">
        <f t="shared" si="5"/>
        <v>6.8000000000000005E-4</v>
      </c>
      <c r="K35" s="77">
        <f t="shared" si="5"/>
        <v>3.4000000000000002E-3</v>
      </c>
      <c r="L35" s="77">
        <f t="shared" si="5"/>
        <v>7.1400000000000005E-2</v>
      </c>
      <c r="M35" s="77">
        <f t="shared" si="5"/>
        <v>6.1472000000000006E-2</v>
      </c>
      <c r="N35" s="77">
        <f t="shared" si="5"/>
        <v>0</v>
      </c>
      <c r="O35" s="77">
        <f t="shared" si="5"/>
        <v>0</v>
      </c>
      <c r="P35" s="77">
        <f t="shared" si="5"/>
        <v>42.771999999999998</v>
      </c>
      <c r="Q35" s="77">
        <f t="shared" si="10"/>
        <v>62.56</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v>68</v>
      </c>
      <c r="C36" s="77">
        <f t="shared" si="6"/>
        <v>54.400000000000006</v>
      </c>
      <c r="D36" s="77">
        <f t="shared" si="7"/>
        <v>62.470987999999998</v>
      </c>
      <c r="E36" s="77">
        <f t="shared" si="8"/>
        <v>13.68398</v>
      </c>
      <c r="F36" s="77">
        <f t="shared" si="9"/>
        <v>12.176352</v>
      </c>
      <c r="G36" s="77">
        <f t="shared" si="5"/>
        <v>0.15367999999999998</v>
      </c>
      <c r="H36" s="77">
        <f t="shared" si="5"/>
        <v>0.67864000000000002</v>
      </c>
      <c r="I36" s="77">
        <f t="shared" si="5"/>
        <v>3.4000000000000002E-2</v>
      </c>
      <c r="J36" s="77">
        <f t="shared" si="5"/>
        <v>6.8000000000000005E-4</v>
      </c>
      <c r="K36" s="77">
        <f t="shared" si="5"/>
        <v>3.4000000000000002E-3</v>
      </c>
      <c r="L36" s="77">
        <f t="shared" si="5"/>
        <v>7.1400000000000005E-2</v>
      </c>
      <c r="M36" s="77">
        <f t="shared" si="5"/>
        <v>6.1472000000000006E-2</v>
      </c>
      <c r="N36" s="77">
        <f t="shared" si="5"/>
        <v>0</v>
      </c>
      <c r="O36" s="77">
        <f t="shared" si="5"/>
        <v>0</v>
      </c>
      <c r="P36" s="77">
        <f t="shared" si="5"/>
        <v>42.771999999999998</v>
      </c>
      <c r="Q36" s="77">
        <f t="shared" si="10"/>
        <v>62.56</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v>68</v>
      </c>
      <c r="C37" s="77">
        <f t="shared" si="6"/>
        <v>54.400000000000006</v>
      </c>
      <c r="D37" s="77">
        <f t="shared" si="7"/>
        <v>62.470987999999998</v>
      </c>
      <c r="E37" s="77">
        <f t="shared" si="8"/>
        <v>13.68398</v>
      </c>
      <c r="F37" s="77">
        <f t="shared" si="9"/>
        <v>12.176352</v>
      </c>
      <c r="G37" s="77">
        <f t="shared" si="5"/>
        <v>0.15367999999999998</v>
      </c>
      <c r="H37" s="77">
        <f t="shared" si="5"/>
        <v>0.67864000000000002</v>
      </c>
      <c r="I37" s="77">
        <f t="shared" si="5"/>
        <v>3.4000000000000002E-2</v>
      </c>
      <c r="J37" s="77">
        <f t="shared" si="5"/>
        <v>6.8000000000000005E-4</v>
      </c>
      <c r="K37" s="77">
        <f t="shared" si="5"/>
        <v>3.4000000000000002E-3</v>
      </c>
      <c r="L37" s="77">
        <f t="shared" si="5"/>
        <v>7.1400000000000005E-2</v>
      </c>
      <c r="M37" s="77">
        <f t="shared" si="5"/>
        <v>6.1472000000000006E-2</v>
      </c>
      <c r="N37" s="77">
        <f t="shared" si="5"/>
        <v>0</v>
      </c>
      <c r="O37" s="77">
        <f t="shared" si="5"/>
        <v>0</v>
      </c>
      <c r="P37" s="77">
        <f t="shared" si="5"/>
        <v>42.771999999999998</v>
      </c>
      <c r="Q37" s="77">
        <f t="shared" si="10"/>
        <v>62.56</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v>68</v>
      </c>
      <c r="C38" s="77">
        <f t="shared" si="6"/>
        <v>54.400000000000006</v>
      </c>
      <c r="D38" s="77">
        <f t="shared" si="7"/>
        <v>62.470987999999998</v>
      </c>
      <c r="E38" s="77">
        <f t="shared" si="8"/>
        <v>13.68398</v>
      </c>
      <c r="F38" s="77">
        <f t="shared" si="9"/>
        <v>12.176352</v>
      </c>
      <c r="G38" s="77">
        <f t="shared" si="5"/>
        <v>0.15367999999999998</v>
      </c>
      <c r="H38" s="77">
        <f t="shared" si="5"/>
        <v>0.67864000000000002</v>
      </c>
      <c r="I38" s="77">
        <f t="shared" si="5"/>
        <v>3.4000000000000002E-2</v>
      </c>
      <c r="J38" s="77">
        <f t="shared" si="5"/>
        <v>6.8000000000000005E-4</v>
      </c>
      <c r="K38" s="77">
        <f t="shared" si="5"/>
        <v>3.4000000000000002E-3</v>
      </c>
      <c r="L38" s="77">
        <f t="shared" si="5"/>
        <v>7.1400000000000005E-2</v>
      </c>
      <c r="M38" s="77">
        <f t="shared" si="5"/>
        <v>6.1472000000000006E-2</v>
      </c>
      <c r="N38" s="77">
        <f t="shared" si="5"/>
        <v>0</v>
      </c>
      <c r="O38" s="77">
        <f t="shared" si="5"/>
        <v>0</v>
      </c>
      <c r="P38" s="77">
        <f t="shared" si="5"/>
        <v>42.771999999999998</v>
      </c>
      <c r="Q38" s="77">
        <f t="shared" si="10"/>
        <v>62.56</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v>68</v>
      </c>
      <c r="C39" s="77">
        <f t="shared" si="6"/>
        <v>54.400000000000006</v>
      </c>
      <c r="D39" s="77">
        <f t="shared" si="7"/>
        <v>62.470987999999998</v>
      </c>
      <c r="E39" s="77">
        <f t="shared" si="8"/>
        <v>13.68398</v>
      </c>
      <c r="F39" s="77">
        <f t="shared" si="9"/>
        <v>12.176352</v>
      </c>
      <c r="G39" s="77">
        <f t="shared" si="5"/>
        <v>0.15367999999999998</v>
      </c>
      <c r="H39" s="77">
        <f t="shared" si="5"/>
        <v>0.67864000000000002</v>
      </c>
      <c r="I39" s="77">
        <f t="shared" si="5"/>
        <v>3.4000000000000002E-2</v>
      </c>
      <c r="J39" s="77">
        <f t="shared" si="5"/>
        <v>6.8000000000000005E-4</v>
      </c>
      <c r="K39" s="77">
        <f t="shared" si="5"/>
        <v>3.4000000000000002E-3</v>
      </c>
      <c r="L39" s="77">
        <f t="shared" si="5"/>
        <v>7.1400000000000005E-2</v>
      </c>
      <c r="M39" s="77">
        <f t="shared" si="5"/>
        <v>6.1472000000000006E-2</v>
      </c>
      <c r="N39" s="77">
        <f t="shared" si="5"/>
        <v>0</v>
      </c>
      <c r="O39" s="77">
        <f t="shared" si="5"/>
        <v>0</v>
      </c>
      <c r="P39" s="77">
        <f t="shared" si="5"/>
        <v>42.771999999999998</v>
      </c>
      <c r="Q39" s="77">
        <f t="shared" si="10"/>
        <v>62.56</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68</v>
      </c>
      <c r="C62" s="77">
        <f>B32</f>
        <v>68</v>
      </c>
      <c r="D62" s="77">
        <f>B33</f>
        <v>68</v>
      </c>
      <c r="E62" s="77">
        <f>B34</f>
        <v>68</v>
      </c>
      <c r="F62" s="77">
        <f>B35</f>
        <v>68</v>
      </c>
      <c r="G62" s="77">
        <f>B36</f>
        <v>68</v>
      </c>
      <c r="H62" s="77">
        <f>B37</f>
        <v>68</v>
      </c>
      <c r="I62" s="77">
        <f>B38</f>
        <v>68</v>
      </c>
      <c r="J62" s="77">
        <f>B39</f>
        <v>68</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v>5.97</v>
      </c>
      <c r="J1" s="119" t="s">
        <v>153</v>
      </c>
      <c r="K1" s="119"/>
      <c r="L1" s="97">
        <v>251</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t="s">
        <v>176</v>
      </c>
      <c r="G2" s="138" t="s">
        <v>110</v>
      </c>
      <c r="H2" s="139"/>
      <c r="I2" s="118">
        <v>1015</v>
      </c>
      <c r="J2" s="119" t="s">
        <v>158</v>
      </c>
      <c r="K2" s="119"/>
      <c r="L2" s="97">
        <v>0.13</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t="s">
        <v>78</v>
      </c>
      <c r="G3" s="119" t="s">
        <v>159</v>
      </c>
      <c r="H3" s="119"/>
      <c r="I3" s="118">
        <v>13460</v>
      </c>
      <c r="J3" s="120" t="s">
        <v>154</v>
      </c>
      <c r="K3" s="121"/>
      <c r="L3" s="97">
        <f>(L1/(L2*10000))*100</f>
        <v>19.30769230769231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63.231599999999993</v>
      </c>
      <c r="K18" s="16">
        <f>$D39</f>
        <v>63.231599999999993</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f t="shared" si="1"/>
        <v>-1.3684000000000012</v>
      </c>
      <c r="K19" s="16">
        <f t="shared" si="1"/>
        <v>-1.3684000000000012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25.27608</v>
      </c>
      <c r="D22" s="16">
        <f>$E32</f>
        <v>25.27608</v>
      </c>
      <c r="E22" s="16">
        <f>$E33</f>
        <v>25.27608</v>
      </c>
      <c r="F22" s="16">
        <f>$E34</f>
        <v>25.27608</v>
      </c>
      <c r="G22" s="16">
        <f>$E35</f>
        <v>25.27608</v>
      </c>
      <c r="H22" s="16">
        <f>$E36</f>
        <v>25.27608</v>
      </c>
      <c r="I22" s="16">
        <f>$E37</f>
        <v>25.27608</v>
      </c>
      <c r="J22" s="16">
        <f>$E38</f>
        <v>25.27608</v>
      </c>
      <c r="K22" s="16">
        <f>$E39</f>
        <v>25.27608</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-202.72391999999999</v>
      </c>
      <c r="D23" s="16">
        <f t="shared" ref="D23:V23" si="3">D22-D21</f>
        <v>-202.72391999999999</v>
      </c>
      <c r="E23" s="16">
        <f t="shared" si="3"/>
        <v>-202.72391999999999</v>
      </c>
      <c r="F23" s="16">
        <f t="shared" si="3"/>
        <v>-202.72391999999999</v>
      </c>
      <c r="G23" s="16">
        <f t="shared" si="3"/>
        <v>-202.72391999999999</v>
      </c>
      <c r="H23" s="16">
        <f t="shared" si="3"/>
        <v>-202.72391999999999</v>
      </c>
      <c r="I23" s="16">
        <f t="shared" si="3"/>
        <v>-202.72391999999999</v>
      </c>
      <c r="J23" s="16">
        <f t="shared" si="3"/>
        <v>-202.72391999999999</v>
      </c>
      <c r="K23" s="16">
        <f t="shared" si="3"/>
        <v>-202.72391999999999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v>3.11</v>
      </c>
      <c r="C28" s="15">
        <v>0.13</v>
      </c>
      <c r="D28" s="15">
        <v>300</v>
      </c>
      <c r="E28" s="15">
        <v>228</v>
      </c>
      <c r="F28" s="15">
        <v>87.2</v>
      </c>
      <c r="G28" s="15">
        <v>2.17</v>
      </c>
      <c r="H28" s="15">
        <v>9.43</v>
      </c>
      <c r="I28" s="15">
        <v>0.63300000000000001</v>
      </c>
      <c r="J28" s="15">
        <v>1.2999999999999999E-2</v>
      </c>
      <c r="K28" s="23">
        <v>0.05</v>
      </c>
      <c r="L28" s="15">
        <v>0.33200000000000002</v>
      </c>
      <c r="M28" s="15">
        <v>0.72499999999999998</v>
      </c>
      <c r="N28" s="15"/>
      <c r="O28" s="15"/>
      <c r="P28" s="15">
        <v>797</v>
      </c>
      <c r="Q28" s="15">
        <v>520</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v>92</v>
      </c>
      <c r="C31" s="77">
        <f>IF(C$27="%w/w SAR",((C$28*10)*$B31),IF(C$27="%w/w DM",(((C$28*10)*($B$28/100))*$B31),IF(C$27="kg/t SAR",(C$28*$B31),IF(C$27="kg/t DM",((C$28*($B$28/100))*$B31),IF(C$27="mg/kg SAR",((C$28*0.001)*$B31),IF(C$27="mg/kg DM",(((C$28*0.001)*($B$28/100))*$B31),0))))))</f>
        <v>119.60000000000001</v>
      </c>
      <c r="D31" s="77">
        <f>(IF(D$27="%w/w SAR",((D$28*10)*$B31),IF(D$27="%w/w DM",(((D$28*10)*($B$28/100))*$B31),IF(D$27="kg/t SAR",(D$28*$B31),IF(D$27="kg/t DM",((D$28*($B$28/100))*$B31),IF(D$27="mg/kg SAR",((D$28*0.001)*$B31),IF(D$27="mg/kg DM",(((D$28*0.001)*($B$28/100))*$B31),"0")))))))*2.291</f>
        <v>63.231599999999993</v>
      </c>
      <c r="E31" s="77">
        <f>(IF(E$27="%w/w SAR",((E$28*10)*$B31),IF(E$27="%w/w DM",(((E$28*10)*($B$28/100))*$B31),IF(E$27="kg/t SAR",(E$28*$B31),IF(E$27="kg/t DM",((E$28*($B$28/100))*$B31),IF(E$27="mg/kg SAR",((E$28*0.001)*$B31),IF(E$27="mg/kg DM",(((E$28*0.001)*($B$28/100))*$B31),"0")))))))*1.205</f>
        <v>25.27608</v>
      </c>
      <c r="F31" s="77">
        <f>(IF(F$27="%w/w SAR",((F$28*10)*$B31),IF(F$27="%w/w DM",(((F$28*10)*($B$28/100))*$B31),IF(F$27="kg/t SAR",(F$28*$B31),IF(F$27="kg/t DM",((F$28*($B$28/100))*$B31),IF(F$27="mg/kg SAR",((F$28*0.001)*$B31),IF(F$27="mg/kg DM",(((F$28*0.001)*($B$28/100))*$B31),"0")))))))*1.658</f>
        <v>13.301139199999998</v>
      </c>
      <c r="G31" s="77">
        <f t="shared" ref="G31:P46" si="5">IF(G$27="%w/w SAR",((G$28*10)*$B31),IF(G$27="%w/w DM",(((G$28*10)*($B$28/100))*$B31),IF(G$27="kg/t SAR",(G$28*$B31),IF(G$27="kg/t DM",((G$28*($B$28/100))*$B31),IF(G$27="mg/kg SAR",((G$28*0.001)*$B31),IF(G$27="mg/kg DM",(((G$28*0.001)*($B$28/100))*$B31),0))))))</f>
        <v>0.19964000000000001</v>
      </c>
      <c r="H31" s="77">
        <f t="shared" si="5"/>
        <v>0.86755999999999989</v>
      </c>
      <c r="I31" s="77">
        <f t="shared" si="5"/>
        <v>5.8235999999999996E-2</v>
      </c>
      <c r="J31" s="77">
        <f t="shared" si="5"/>
        <v>1.196E-3</v>
      </c>
      <c r="K31" s="77">
        <f t="shared" si="5"/>
        <v>4.5999999999999999E-3</v>
      </c>
      <c r="L31" s="77">
        <f t="shared" si="5"/>
        <v>3.0544000000000005E-2</v>
      </c>
      <c r="M31" s="77">
        <f t="shared" si="5"/>
        <v>6.6699999999999995E-2</v>
      </c>
      <c r="N31" s="77">
        <f t="shared" si="5"/>
        <v>0</v>
      </c>
      <c r="O31" s="77">
        <f t="shared" si="5"/>
        <v>0</v>
      </c>
      <c r="P31" s="77">
        <f t="shared" si="5"/>
        <v>73.323999999999998</v>
      </c>
      <c r="Q31" s="77">
        <f>(IF(Q$27="%w/w SAR",((Q$28*10)*$B31),IF(Q$27="%w/w DM",(((Q$28*10)*($B$28/100))*$B31),IF(Q$27="kg/t SAR",(Q$28*$B31),IF(Q$27="kg/t DM",((Q$28*($B$28/100))*$B31),IF(Q$27="mg/kg SAR",((Q$28*0.001)*$B31),IF(Q$27="mg/kg DM",(((Q$28*0.001)*($B$28/100))*$B31),0)))))))*2.5</f>
        <v>119.60000000000001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v>92</v>
      </c>
      <c r="C32" s="77">
        <f t="shared" ref="C32:C50" si="6">IF(C$27="%w/w SAR",((C$28*10)*$B32),IF(C$27="%w/w DM",(((C$28*10)*($B$28/100))*$B32),IF(C$27="kg/t SAR",(C$28*$B32),IF(C$27="kg/t DM",((C$28*($B$28/100))*$B32),IF(C$27="mg/kg SAR",((C$28*0.001)*$B32),IF(C$27="mg/kg DM",(((C$28*0.001)*($B$28/100))*$B32),0))))))</f>
        <v>119.60000000000001</v>
      </c>
      <c r="D32" s="77">
        <f t="shared" ref="D32:D50" si="7">(IF(D$27="%w/w SAR",((D$28*10)*$B32),IF(D$27="%w/w DM",(((D$28*10)*($B$28/100))*$B32),IF(D$27="kg/t SAR",(D$28*$B32),IF(D$27="kg/t DM",((D$28*($B$28/100))*$B32),IF(D$27="mg/kg SAR",((D$28*0.001)*$B32),IF(D$27="mg/kg DM",(((D$28*0.001)*($B$28/100))*$B32),"0")))))))*2.291</f>
        <v>63.231599999999993</v>
      </c>
      <c r="E32" s="77">
        <f t="shared" ref="E32:E50" si="8">(IF(E$27="%w/w SAR",((E$28*10)*$B32),IF(E$27="%w/w DM",(((E$28*10)*($B$28/100))*$B32),IF(E$27="kg/t SAR",(E$28*$B32),IF(E$27="kg/t DM",((E$28*($B$28/100))*$B32),IF(E$27="mg/kg SAR",((E$28*0.001)*$B32),IF(E$27="mg/kg DM",(((E$28*0.001)*($B$28/100))*$B32),"0")))))))*1.205</f>
        <v>25.27608</v>
      </c>
      <c r="F32" s="77">
        <f t="shared" ref="F32:F50" si="9">(IF(F$27="%w/w SAR",((F$28*10)*$B32),IF(F$27="%w/w DM",(((F$28*10)*($B$28/100))*$B32),IF(F$27="kg/t SAR",(F$28*$B32),IF(F$27="kg/t DM",((F$28*($B$28/100))*$B32),IF(F$27="mg/kg SAR",((F$28*0.001)*$B32),IF(F$27="mg/kg DM",(((F$28*0.001)*($B$28/100))*$B32),"0")))))))*1.658</f>
        <v>13.301139199999998</v>
      </c>
      <c r="G32" s="77">
        <f t="shared" si="5"/>
        <v>0.19964000000000001</v>
      </c>
      <c r="H32" s="77">
        <f t="shared" si="5"/>
        <v>0.86755999999999989</v>
      </c>
      <c r="I32" s="77">
        <f t="shared" si="5"/>
        <v>5.8235999999999996E-2</v>
      </c>
      <c r="J32" s="77">
        <f t="shared" si="5"/>
        <v>1.196E-3</v>
      </c>
      <c r="K32" s="77">
        <f t="shared" si="5"/>
        <v>4.5999999999999999E-3</v>
      </c>
      <c r="L32" s="77">
        <f t="shared" si="5"/>
        <v>3.0544000000000005E-2</v>
      </c>
      <c r="M32" s="77">
        <f t="shared" si="5"/>
        <v>6.6699999999999995E-2</v>
      </c>
      <c r="N32" s="77">
        <f t="shared" si="5"/>
        <v>0</v>
      </c>
      <c r="O32" s="77">
        <f t="shared" si="5"/>
        <v>0</v>
      </c>
      <c r="P32" s="77">
        <f t="shared" si="5"/>
        <v>73.323999999999998</v>
      </c>
      <c r="Q32" s="77">
        <f t="shared" ref="Q32:Q50" si="10">(IF(Q$27="%w/w SAR",((Q$28*10)*$B32),IF(Q$27="%w/w DM",(((Q$28*10)*($B$28/100))*$B32),IF(Q$27="kg/t SAR",(Q$28*$B32),IF(Q$27="kg/t DM",((Q$28*($B$28/100))*$B32),IF(Q$27="mg/kg SAR",((Q$28*0.001)*$B32),IF(Q$27="mg/kg DM",(((Q$28*0.001)*($B$28/100))*$B32),0)))))))*2.5</f>
        <v>119.60000000000001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v>92</v>
      </c>
      <c r="C33" s="77">
        <f t="shared" si="6"/>
        <v>119.60000000000001</v>
      </c>
      <c r="D33" s="77">
        <f t="shared" si="7"/>
        <v>63.231599999999993</v>
      </c>
      <c r="E33" s="77">
        <f t="shared" si="8"/>
        <v>25.27608</v>
      </c>
      <c r="F33" s="77">
        <f t="shared" si="9"/>
        <v>13.301139199999998</v>
      </c>
      <c r="G33" s="77">
        <f t="shared" si="5"/>
        <v>0.19964000000000001</v>
      </c>
      <c r="H33" s="77">
        <f t="shared" si="5"/>
        <v>0.86755999999999989</v>
      </c>
      <c r="I33" s="77">
        <f t="shared" si="5"/>
        <v>5.8235999999999996E-2</v>
      </c>
      <c r="J33" s="77">
        <f t="shared" si="5"/>
        <v>1.196E-3</v>
      </c>
      <c r="K33" s="77">
        <f t="shared" si="5"/>
        <v>4.5999999999999999E-3</v>
      </c>
      <c r="L33" s="77">
        <f t="shared" si="5"/>
        <v>3.0544000000000005E-2</v>
      </c>
      <c r="M33" s="77">
        <f t="shared" si="5"/>
        <v>6.6699999999999995E-2</v>
      </c>
      <c r="N33" s="77">
        <f t="shared" si="5"/>
        <v>0</v>
      </c>
      <c r="O33" s="77">
        <f t="shared" si="5"/>
        <v>0</v>
      </c>
      <c r="P33" s="77">
        <f t="shared" si="5"/>
        <v>73.323999999999998</v>
      </c>
      <c r="Q33" s="77">
        <f t="shared" si="10"/>
        <v>119.60000000000001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v>92</v>
      </c>
      <c r="C34" s="77">
        <f t="shared" si="6"/>
        <v>119.60000000000001</v>
      </c>
      <c r="D34" s="77">
        <f t="shared" si="7"/>
        <v>63.231599999999993</v>
      </c>
      <c r="E34" s="77">
        <f t="shared" si="8"/>
        <v>25.27608</v>
      </c>
      <c r="F34" s="77">
        <f t="shared" si="9"/>
        <v>13.301139199999998</v>
      </c>
      <c r="G34" s="77">
        <f t="shared" si="5"/>
        <v>0.19964000000000001</v>
      </c>
      <c r="H34" s="77">
        <f t="shared" si="5"/>
        <v>0.86755999999999989</v>
      </c>
      <c r="I34" s="77">
        <f t="shared" si="5"/>
        <v>5.8235999999999996E-2</v>
      </c>
      <c r="J34" s="77">
        <f t="shared" si="5"/>
        <v>1.196E-3</v>
      </c>
      <c r="K34" s="77">
        <f t="shared" si="5"/>
        <v>4.5999999999999999E-3</v>
      </c>
      <c r="L34" s="77">
        <f t="shared" si="5"/>
        <v>3.0544000000000005E-2</v>
      </c>
      <c r="M34" s="77">
        <f t="shared" si="5"/>
        <v>6.6699999999999995E-2</v>
      </c>
      <c r="N34" s="77">
        <f t="shared" si="5"/>
        <v>0</v>
      </c>
      <c r="O34" s="77">
        <f t="shared" si="5"/>
        <v>0</v>
      </c>
      <c r="P34" s="77">
        <f t="shared" si="5"/>
        <v>73.323999999999998</v>
      </c>
      <c r="Q34" s="77">
        <f t="shared" si="10"/>
        <v>119.60000000000001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v>92</v>
      </c>
      <c r="C35" s="77">
        <f t="shared" si="6"/>
        <v>119.60000000000001</v>
      </c>
      <c r="D35" s="77">
        <f t="shared" si="7"/>
        <v>63.231599999999993</v>
      </c>
      <c r="E35" s="77">
        <f t="shared" si="8"/>
        <v>25.27608</v>
      </c>
      <c r="F35" s="77">
        <f t="shared" si="9"/>
        <v>13.301139199999998</v>
      </c>
      <c r="G35" s="77">
        <f t="shared" si="5"/>
        <v>0.19964000000000001</v>
      </c>
      <c r="H35" s="77">
        <f t="shared" si="5"/>
        <v>0.86755999999999989</v>
      </c>
      <c r="I35" s="77">
        <f t="shared" si="5"/>
        <v>5.8235999999999996E-2</v>
      </c>
      <c r="J35" s="77">
        <f t="shared" si="5"/>
        <v>1.196E-3</v>
      </c>
      <c r="K35" s="77">
        <f t="shared" si="5"/>
        <v>4.5999999999999999E-3</v>
      </c>
      <c r="L35" s="77">
        <f t="shared" si="5"/>
        <v>3.0544000000000005E-2</v>
      </c>
      <c r="M35" s="77">
        <f t="shared" si="5"/>
        <v>6.6699999999999995E-2</v>
      </c>
      <c r="N35" s="77">
        <f t="shared" si="5"/>
        <v>0</v>
      </c>
      <c r="O35" s="77">
        <f t="shared" si="5"/>
        <v>0</v>
      </c>
      <c r="P35" s="77">
        <f t="shared" si="5"/>
        <v>73.323999999999998</v>
      </c>
      <c r="Q35" s="77">
        <f t="shared" si="10"/>
        <v>119.60000000000001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v>92</v>
      </c>
      <c r="C36" s="77">
        <f t="shared" si="6"/>
        <v>119.60000000000001</v>
      </c>
      <c r="D36" s="77">
        <f t="shared" si="7"/>
        <v>63.231599999999993</v>
      </c>
      <c r="E36" s="77">
        <f t="shared" si="8"/>
        <v>25.27608</v>
      </c>
      <c r="F36" s="77">
        <f t="shared" si="9"/>
        <v>13.301139199999998</v>
      </c>
      <c r="G36" s="77">
        <f t="shared" si="5"/>
        <v>0.19964000000000001</v>
      </c>
      <c r="H36" s="77">
        <f t="shared" si="5"/>
        <v>0.86755999999999989</v>
      </c>
      <c r="I36" s="77">
        <f t="shared" si="5"/>
        <v>5.8235999999999996E-2</v>
      </c>
      <c r="J36" s="77">
        <f t="shared" si="5"/>
        <v>1.196E-3</v>
      </c>
      <c r="K36" s="77">
        <f t="shared" si="5"/>
        <v>4.5999999999999999E-3</v>
      </c>
      <c r="L36" s="77">
        <f t="shared" si="5"/>
        <v>3.0544000000000005E-2</v>
      </c>
      <c r="M36" s="77">
        <f t="shared" si="5"/>
        <v>6.6699999999999995E-2</v>
      </c>
      <c r="N36" s="77">
        <f t="shared" si="5"/>
        <v>0</v>
      </c>
      <c r="O36" s="77">
        <f t="shared" si="5"/>
        <v>0</v>
      </c>
      <c r="P36" s="77">
        <f t="shared" si="5"/>
        <v>73.323999999999998</v>
      </c>
      <c r="Q36" s="77">
        <f t="shared" si="10"/>
        <v>119.60000000000001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v>92</v>
      </c>
      <c r="C37" s="77">
        <f t="shared" si="6"/>
        <v>119.60000000000001</v>
      </c>
      <c r="D37" s="77">
        <f t="shared" si="7"/>
        <v>63.231599999999993</v>
      </c>
      <c r="E37" s="77">
        <f t="shared" si="8"/>
        <v>25.27608</v>
      </c>
      <c r="F37" s="77">
        <f t="shared" si="9"/>
        <v>13.301139199999998</v>
      </c>
      <c r="G37" s="77">
        <f t="shared" si="5"/>
        <v>0.19964000000000001</v>
      </c>
      <c r="H37" s="77">
        <f t="shared" si="5"/>
        <v>0.86755999999999989</v>
      </c>
      <c r="I37" s="77">
        <f t="shared" si="5"/>
        <v>5.8235999999999996E-2</v>
      </c>
      <c r="J37" s="77">
        <f t="shared" si="5"/>
        <v>1.196E-3</v>
      </c>
      <c r="K37" s="77">
        <f t="shared" si="5"/>
        <v>4.5999999999999999E-3</v>
      </c>
      <c r="L37" s="77">
        <f t="shared" si="5"/>
        <v>3.0544000000000005E-2</v>
      </c>
      <c r="M37" s="77">
        <f t="shared" si="5"/>
        <v>6.6699999999999995E-2</v>
      </c>
      <c r="N37" s="77">
        <f t="shared" si="5"/>
        <v>0</v>
      </c>
      <c r="O37" s="77">
        <f t="shared" si="5"/>
        <v>0</v>
      </c>
      <c r="P37" s="77">
        <f t="shared" si="5"/>
        <v>73.323999999999998</v>
      </c>
      <c r="Q37" s="77">
        <f t="shared" si="10"/>
        <v>119.60000000000001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v>92</v>
      </c>
      <c r="C38" s="77">
        <f t="shared" si="6"/>
        <v>119.60000000000001</v>
      </c>
      <c r="D38" s="77">
        <f t="shared" si="7"/>
        <v>63.231599999999993</v>
      </c>
      <c r="E38" s="77">
        <f t="shared" si="8"/>
        <v>25.27608</v>
      </c>
      <c r="F38" s="77">
        <f t="shared" si="9"/>
        <v>13.301139199999998</v>
      </c>
      <c r="G38" s="77">
        <f t="shared" si="5"/>
        <v>0.19964000000000001</v>
      </c>
      <c r="H38" s="77">
        <f t="shared" si="5"/>
        <v>0.86755999999999989</v>
      </c>
      <c r="I38" s="77">
        <f t="shared" si="5"/>
        <v>5.8235999999999996E-2</v>
      </c>
      <c r="J38" s="77">
        <f t="shared" si="5"/>
        <v>1.196E-3</v>
      </c>
      <c r="K38" s="77">
        <f t="shared" si="5"/>
        <v>4.5999999999999999E-3</v>
      </c>
      <c r="L38" s="77">
        <f t="shared" si="5"/>
        <v>3.0544000000000005E-2</v>
      </c>
      <c r="M38" s="77">
        <f t="shared" si="5"/>
        <v>6.6699999999999995E-2</v>
      </c>
      <c r="N38" s="77">
        <f t="shared" si="5"/>
        <v>0</v>
      </c>
      <c r="O38" s="77">
        <f t="shared" si="5"/>
        <v>0</v>
      </c>
      <c r="P38" s="77">
        <f t="shared" si="5"/>
        <v>73.323999999999998</v>
      </c>
      <c r="Q38" s="77">
        <f t="shared" si="10"/>
        <v>119.60000000000001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v>92</v>
      </c>
      <c r="C39" s="77">
        <f t="shared" si="6"/>
        <v>119.60000000000001</v>
      </c>
      <c r="D39" s="77">
        <f t="shared" si="7"/>
        <v>63.231599999999993</v>
      </c>
      <c r="E39" s="77">
        <f t="shared" si="8"/>
        <v>25.27608</v>
      </c>
      <c r="F39" s="77">
        <f t="shared" si="9"/>
        <v>13.301139199999998</v>
      </c>
      <c r="G39" s="77">
        <f t="shared" si="5"/>
        <v>0.19964000000000001</v>
      </c>
      <c r="H39" s="77">
        <f t="shared" si="5"/>
        <v>0.86755999999999989</v>
      </c>
      <c r="I39" s="77">
        <f t="shared" si="5"/>
        <v>5.8235999999999996E-2</v>
      </c>
      <c r="J39" s="77">
        <f t="shared" si="5"/>
        <v>1.196E-3</v>
      </c>
      <c r="K39" s="77">
        <f t="shared" si="5"/>
        <v>4.5999999999999999E-3</v>
      </c>
      <c r="L39" s="77">
        <f t="shared" si="5"/>
        <v>3.0544000000000005E-2</v>
      </c>
      <c r="M39" s="77">
        <f t="shared" si="5"/>
        <v>6.6699999999999995E-2</v>
      </c>
      <c r="N39" s="77">
        <f t="shared" si="5"/>
        <v>0</v>
      </c>
      <c r="O39" s="77">
        <f t="shared" si="5"/>
        <v>0</v>
      </c>
      <c r="P39" s="77">
        <f t="shared" si="5"/>
        <v>73.323999999999998</v>
      </c>
      <c r="Q39" s="77">
        <f t="shared" si="10"/>
        <v>119.60000000000001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92</v>
      </c>
      <c r="C62" s="77">
        <f>B32</f>
        <v>92</v>
      </c>
      <c r="D62" s="77">
        <f>B33</f>
        <v>92</v>
      </c>
      <c r="E62" s="77">
        <f>B34</f>
        <v>92</v>
      </c>
      <c r="F62" s="77">
        <f>B35</f>
        <v>92</v>
      </c>
      <c r="G62" s="77">
        <f>B36</f>
        <v>92</v>
      </c>
      <c r="H62" s="77">
        <f>B37</f>
        <v>92</v>
      </c>
      <c r="I62" s="77">
        <f>B38</f>
        <v>92</v>
      </c>
      <c r="J62" s="77">
        <f>B39</f>
        <v>92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0" sqref="B31:B40"/>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42" width="0" style="11" hidden="1" customWidth="1"/>
    <col min="43"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v>7.24</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t="s">
        <v>181</v>
      </c>
      <c r="G2" s="138" t="s">
        <v>110</v>
      </c>
      <c r="H2" s="139"/>
      <c r="I2" s="118">
        <v>2500</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t="s">
        <v>78</v>
      </c>
      <c r="G3" s="119" t="s">
        <v>159</v>
      </c>
      <c r="H3" s="119"/>
      <c r="I3" s="118">
        <v>200</v>
      </c>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62.977298999999995</v>
      </c>
      <c r="D18" s="16">
        <f>$D32</f>
        <v>62.977298999999995</v>
      </c>
      <c r="E18" s="16">
        <f>$D33</f>
        <v>62.977298999999995</v>
      </c>
      <c r="F18" s="16">
        <f>$D34</f>
        <v>62.977298999999995</v>
      </c>
      <c r="G18" s="16">
        <f>$D35</f>
        <v>62.977298999999995</v>
      </c>
      <c r="H18" s="16">
        <f>$D36</f>
        <v>62.977298999999995</v>
      </c>
      <c r="I18" s="16">
        <f>$D37</f>
        <v>62.977298999999995</v>
      </c>
      <c r="J18" s="16">
        <f>$D38</f>
        <v>62.977298999999995</v>
      </c>
      <c r="K18" s="16">
        <f>$D39</f>
        <v>62.977298999999995</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-1.6227009999999993</v>
      </c>
      <c r="D19" s="16">
        <f t="shared" ref="D19:V19" si="1">D18-D17</f>
        <v>-1.6227009999999993</v>
      </c>
      <c r="E19" s="16">
        <f t="shared" si="1"/>
        <v>-1.6227009999999993</v>
      </c>
      <c r="F19" s="16">
        <f t="shared" si="1"/>
        <v>-1.6227009999999993</v>
      </c>
      <c r="G19" s="16">
        <f t="shared" si="1"/>
        <v>-1.6227009999999993</v>
      </c>
      <c r="H19" s="16">
        <f t="shared" si="1"/>
        <v>-1.6227009999999993</v>
      </c>
      <c r="I19" s="16">
        <f t="shared" si="1"/>
        <v>-1.6227009999999993</v>
      </c>
      <c r="J19" s="16">
        <f t="shared" si="1"/>
        <v>-1.6227009999999993</v>
      </c>
      <c r="K19" s="16">
        <f t="shared" si="1"/>
        <v>-1.6227009999999993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5.9011260000000014</v>
      </c>
      <c r="D22" s="16">
        <f>$E32</f>
        <v>5.9011260000000014</v>
      </c>
      <c r="E22" s="16">
        <f>$E33</f>
        <v>5.9011260000000014</v>
      </c>
      <c r="F22" s="16">
        <f>$E34</f>
        <v>5.9011260000000014</v>
      </c>
      <c r="G22" s="16">
        <f>$E35</f>
        <v>5.9011260000000014</v>
      </c>
      <c r="H22" s="16">
        <f>$E36</f>
        <v>5.9011260000000014</v>
      </c>
      <c r="I22" s="16">
        <f>$E37</f>
        <v>5.9011260000000014</v>
      </c>
      <c r="J22" s="16">
        <f>$E38</f>
        <v>5.9011260000000014</v>
      </c>
      <c r="K22" s="16">
        <f>$E39</f>
        <v>5.9011260000000014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-222.098874</v>
      </c>
      <c r="D23" s="16">
        <f t="shared" ref="D23:V23" si="3">D22-D21</f>
        <v>-222.098874</v>
      </c>
      <c r="E23" s="16">
        <f t="shared" si="3"/>
        <v>-222.098874</v>
      </c>
      <c r="F23" s="16">
        <f t="shared" si="3"/>
        <v>-222.098874</v>
      </c>
      <c r="G23" s="16">
        <f t="shared" si="3"/>
        <v>-222.098874</v>
      </c>
      <c r="H23" s="16">
        <f t="shared" si="3"/>
        <v>-222.098874</v>
      </c>
      <c r="I23" s="16">
        <f t="shared" si="3"/>
        <v>-222.098874</v>
      </c>
      <c r="J23" s="16">
        <f t="shared" si="3"/>
        <v>-222.098874</v>
      </c>
      <c r="K23" s="16">
        <f t="shared" si="3"/>
        <v>-222.098874</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
      <c r="A28" s="108"/>
      <c r="B28" s="24">
        <v>1.8</v>
      </c>
      <c r="C28" s="15">
        <v>0.06</v>
      </c>
      <c r="D28" s="15">
        <v>357</v>
      </c>
      <c r="E28" s="15">
        <v>63.6</v>
      </c>
      <c r="F28" s="15">
        <v>25.7</v>
      </c>
      <c r="G28" s="15">
        <v>0.48</v>
      </c>
      <c r="H28" s="15">
        <v>6.47</v>
      </c>
      <c r="I28" s="15">
        <v>0.5</v>
      </c>
      <c r="J28" s="15">
        <v>0.01</v>
      </c>
      <c r="K28" s="23">
        <v>0.05</v>
      </c>
      <c r="L28" s="15">
        <v>0.29299999999999998</v>
      </c>
      <c r="M28" s="15">
        <v>1.1399999999999999</v>
      </c>
      <c r="N28" s="15"/>
      <c r="O28" s="15"/>
      <c r="P28" s="15">
        <v>3039</v>
      </c>
      <c r="Q28" s="15">
        <v>1287</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v>77</v>
      </c>
      <c r="C31" s="77">
        <f>IF(C$27="%w/w SAR",((C$28*10)*$B31),IF(C$27="%w/w DM",(((C$28*10)*($B$28/100))*$B31),IF(C$27="kg/t SAR",(C$28*$B31),IF(C$27="kg/t DM",((C$28*($B$28/100))*$B31),IF(C$27="mg/kg SAR",((C$28*0.001)*$B31),IF(C$27="mg/kg DM",(((C$28*0.001)*($B$28/100))*$B31),0))))))</f>
        <v>46.199999999999996</v>
      </c>
      <c r="D31" s="77">
        <f>(IF(D$27="%w/w SAR",((D$28*10)*$B31),IF(D$27="%w/w DM",(((D$28*10)*($B$28/100))*$B31),IF(D$27="kg/t SAR",(D$28*$B31),IF(D$27="kg/t DM",((D$28*($B$28/100))*$B31),IF(D$27="mg/kg SAR",((D$28*0.001)*$B31),IF(D$27="mg/kg DM",(((D$28*0.001)*($B$28/100))*$B31),"0")))))))*2.291</f>
        <v>62.977298999999995</v>
      </c>
      <c r="E31" s="77">
        <f>(IF(E$27="%w/w SAR",((E$28*10)*$B31),IF(E$27="%w/w DM",(((E$28*10)*($B$28/100))*$B31),IF(E$27="kg/t SAR",(E$28*$B31),IF(E$27="kg/t DM",((E$28*($B$28/100))*$B31),IF(E$27="mg/kg SAR",((E$28*0.001)*$B31),IF(E$27="mg/kg DM",(((E$28*0.001)*($B$28/100))*$B31),"0")))))))*1.205</f>
        <v>5.9011260000000014</v>
      </c>
      <c r="F31" s="77">
        <f>(IF(F$27="%w/w SAR",((F$28*10)*$B31),IF(F$27="%w/w DM",(((F$28*10)*($B$28/100))*$B31),IF(F$27="kg/t SAR",(F$28*$B31),IF(F$27="kg/t DM",((F$28*($B$28/100))*$B31),IF(F$27="mg/kg SAR",((F$28*0.001)*$B31),IF(F$27="mg/kg DM",(((F$28*0.001)*($B$28/100))*$B31),"0")))))))*1.658</f>
        <v>3.2810161999999998</v>
      </c>
      <c r="G31" s="77">
        <f t="shared" ref="G31:P46" si="5">IF(G$27="%w/w SAR",((G$28*10)*$B31),IF(G$27="%w/w DM",(((G$28*10)*($B$28/100))*$B31),IF(G$27="kg/t SAR",(G$28*$B31),IF(G$27="kg/t DM",((G$28*($B$28/100))*$B31),IF(G$27="mg/kg SAR",((G$28*0.001)*$B31),IF(G$27="mg/kg DM",(((G$28*0.001)*($B$28/100))*$B31),0))))))</f>
        <v>3.696E-2</v>
      </c>
      <c r="H31" s="77">
        <f t="shared" si="5"/>
        <v>0.49819000000000002</v>
      </c>
      <c r="I31" s="77">
        <f t="shared" si="5"/>
        <v>3.85E-2</v>
      </c>
      <c r="J31" s="77">
        <f t="shared" si="5"/>
        <v>7.7000000000000007E-4</v>
      </c>
      <c r="K31" s="77">
        <f t="shared" si="5"/>
        <v>3.8500000000000001E-3</v>
      </c>
      <c r="L31" s="77">
        <f t="shared" si="5"/>
        <v>2.2560999999999998E-2</v>
      </c>
      <c r="M31" s="77">
        <f t="shared" si="5"/>
        <v>8.7779999999999997E-2</v>
      </c>
      <c r="N31" s="77">
        <f t="shared" si="5"/>
        <v>0</v>
      </c>
      <c r="O31" s="77">
        <f t="shared" si="5"/>
        <v>0</v>
      </c>
      <c r="P31" s="77">
        <f t="shared" si="5"/>
        <v>234.00300000000001</v>
      </c>
      <c r="Q31" s="77">
        <f>(IF(Q$27="%w/w SAR",((Q$28*10)*$B31),IF(Q$27="%w/w DM",(((Q$28*10)*($B$28/100))*$B31),IF(Q$27="kg/t SAR",(Q$28*$B31),IF(Q$27="kg/t DM",((Q$28*($B$28/100))*$B31),IF(Q$27="mg/kg SAR",((Q$28*0.001)*$B31),IF(Q$27="mg/kg DM",(((Q$28*0.001)*($B$28/100))*$B31),0)))))))*2.5</f>
        <v>247.74749999999997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v>77</v>
      </c>
      <c r="C32" s="77">
        <f t="shared" ref="C32:C50" si="6">IF(C$27="%w/w SAR",((C$28*10)*$B32),IF(C$27="%w/w DM",(((C$28*10)*($B$28/100))*$B32),IF(C$27="kg/t SAR",(C$28*$B32),IF(C$27="kg/t DM",((C$28*($B$28/100))*$B32),IF(C$27="mg/kg SAR",((C$28*0.001)*$B32),IF(C$27="mg/kg DM",(((C$28*0.001)*($B$28/100))*$B32),0))))))</f>
        <v>46.199999999999996</v>
      </c>
      <c r="D32" s="77">
        <f t="shared" ref="D32:D50" si="7">(IF(D$27="%w/w SAR",((D$28*10)*$B32),IF(D$27="%w/w DM",(((D$28*10)*($B$28/100))*$B32),IF(D$27="kg/t SAR",(D$28*$B32),IF(D$27="kg/t DM",((D$28*($B$28/100))*$B32),IF(D$27="mg/kg SAR",((D$28*0.001)*$B32),IF(D$27="mg/kg DM",(((D$28*0.001)*($B$28/100))*$B32),"0")))))))*2.291</f>
        <v>62.977298999999995</v>
      </c>
      <c r="E32" s="77">
        <f t="shared" ref="E32:E50" si="8">(IF(E$27="%w/w SAR",((E$28*10)*$B32),IF(E$27="%w/w DM",(((E$28*10)*($B$28/100))*$B32),IF(E$27="kg/t SAR",(E$28*$B32),IF(E$27="kg/t DM",((E$28*($B$28/100))*$B32),IF(E$27="mg/kg SAR",((E$28*0.001)*$B32),IF(E$27="mg/kg DM",(((E$28*0.001)*($B$28/100))*$B32),"0")))))))*1.205</f>
        <v>5.9011260000000014</v>
      </c>
      <c r="F32" s="77">
        <f t="shared" ref="F32:F50" si="9">(IF(F$27="%w/w SAR",((F$28*10)*$B32),IF(F$27="%w/w DM",(((F$28*10)*($B$28/100))*$B32),IF(F$27="kg/t SAR",(F$28*$B32),IF(F$27="kg/t DM",((F$28*($B$28/100))*$B32),IF(F$27="mg/kg SAR",((F$28*0.001)*$B32),IF(F$27="mg/kg DM",(((F$28*0.001)*($B$28/100))*$B32),"0")))))))*1.658</f>
        <v>3.2810161999999998</v>
      </c>
      <c r="G32" s="77">
        <f t="shared" si="5"/>
        <v>3.696E-2</v>
      </c>
      <c r="H32" s="77">
        <f t="shared" si="5"/>
        <v>0.49819000000000002</v>
      </c>
      <c r="I32" s="77">
        <f t="shared" si="5"/>
        <v>3.85E-2</v>
      </c>
      <c r="J32" s="77">
        <f t="shared" si="5"/>
        <v>7.7000000000000007E-4</v>
      </c>
      <c r="K32" s="77">
        <f t="shared" si="5"/>
        <v>3.8500000000000001E-3</v>
      </c>
      <c r="L32" s="77">
        <f t="shared" si="5"/>
        <v>2.2560999999999998E-2</v>
      </c>
      <c r="M32" s="77">
        <f t="shared" si="5"/>
        <v>8.7779999999999997E-2</v>
      </c>
      <c r="N32" s="77">
        <f t="shared" si="5"/>
        <v>0</v>
      </c>
      <c r="O32" s="77">
        <f t="shared" si="5"/>
        <v>0</v>
      </c>
      <c r="P32" s="77">
        <f t="shared" si="5"/>
        <v>234.00300000000001</v>
      </c>
      <c r="Q32" s="77">
        <f t="shared" ref="Q32:Q50" si="10">(IF(Q$27="%w/w SAR",((Q$28*10)*$B32),IF(Q$27="%w/w DM",(((Q$28*10)*($B$28/100))*$B32),IF(Q$27="kg/t SAR",(Q$28*$B32),IF(Q$27="kg/t DM",((Q$28*($B$28/100))*$B32),IF(Q$27="mg/kg SAR",((Q$28*0.001)*$B32),IF(Q$27="mg/kg DM",(((Q$28*0.001)*($B$28/100))*$B32),0)))))))*2.5</f>
        <v>247.74749999999997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v>77</v>
      </c>
      <c r="C33" s="77">
        <f t="shared" si="6"/>
        <v>46.199999999999996</v>
      </c>
      <c r="D33" s="77">
        <f t="shared" si="7"/>
        <v>62.977298999999995</v>
      </c>
      <c r="E33" s="77">
        <f t="shared" si="8"/>
        <v>5.9011260000000014</v>
      </c>
      <c r="F33" s="77">
        <f t="shared" si="9"/>
        <v>3.2810161999999998</v>
      </c>
      <c r="G33" s="77">
        <f t="shared" si="5"/>
        <v>3.696E-2</v>
      </c>
      <c r="H33" s="77">
        <f t="shared" si="5"/>
        <v>0.49819000000000002</v>
      </c>
      <c r="I33" s="77">
        <f t="shared" si="5"/>
        <v>3.85E-2</v>
      </c>
      <c r="J33" s="77">
        <f t="shared" si="5"/>
        <v>7.7000000000000007E-4</v>
      </c>
      <c r="K33" s="77">
        <f t="shared" si="5"/>
        <v>3.8500000000000001E-3</v>
      </c>
      <c r="L33" s="77">
        <f t="shared" si="5"/>
        <v>2.2560999999999998E-2</v>
      </c>
      <c r="M33" s="77">
        <f t="shared" si="5"/>
        <v>8.7779999999999997E-2</v>
      </c>
      <c r="N33" s="77">
        <f t="shared" si="5"/>
        <v>0</v>
      </c>
      <c r="O33" s="77">
        <f t="shared" si="5"/>
        <v>0</v>
      </c>
      <c r="P33" s="77">
        <f t="shared" si="5"/>
        <v>234.00300000000001</v>
      </c>
      <c r="Q33" s="77">
        <f t="shared" si="10"/>
        <v>247.74749999999997</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v>77</v>
      </c>
      <c r="C34" s="77">
        <f t="shared" si="6"/>
        <v>46.199999999999996</v>
      </c>
      <c r="D34" s="77">
        <f t="shared" si="7"/>
        <v>62.977298999999995</v>
      </c>
      <c r="E34" s="77">
        <f t="shared" si="8"/>
        <v>5.9011260000000014</v>
      </c>
      <c r="F34" s="77">
        <f t="shared" si="9"/>
        <v>3.2810161999999998</v>
      </c>
      <c r="G34" s="77">
        <f t="shared" si="5"/>
        <v>3.696E-2</v>
      </c>
      <c r="H34" s="77">
        <f t="shared" si="5"/>
        <v>0.49819000000000002</v>
      </c>
      <c r="I34" s="77">
        <f t="shared" si="5"/>
        <v>3.85E-2</v>
      </c>
      <c r="J34" s="77">
        <f t="shared" si="5"/>
        <v>7.7000000000000007E-4</v>
      </c>
      <c r="K34" s="77">
        <f t="shared" si="5"/>
        <v>3.8500000000000001E-3</v>
      </c>
      <c r="L34" s="77">
        <f t="shared" si="5"/>
        <v>2.2560999999999998E-2</v>
      </c>
      <c r="M34" s="77">
        <f t="shared" si="5"/>
        <v>8.7779999999999997E-2</v>
      </c>
      <c r="N34" s="77">
        <f t="shared" si="5"/>
        <v>0</v>
      </c>
      <c r="O34" s="77">
        <f t="shared" si="5"/>
        <v>0</v>
      </c>
      <c r="P34" s="77">
        <f t="shared" si="5"/>
        <v>234.00300000000001</v>
      </c>
      <c r="Q34" s="77">
        <f t="shared" si="10"/>
        <v>247.74749999999997</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v>77</v>
      </c>
      <c r="C35" s="77">
        <f t="shared" si="6"/>
        <v>46.199999999999996</v>
      </c>
      <c r="D35" s="77">
        <f t="shared" si="7"/>
        <v>62.977298999999995</v>
      </c>
      <c r="E35" s="77">
        <f t="shared" si="8"/>
        <v>5.9011260000000014</v>
      </c>
      <c r="F35" s="77">
        <f t="shared" si="9"/>
        <v>3.2810161999999998</v>
      </c>
      <c r="G35" s="77">
        <f t="shared" si="5"/>
        <v>3.696E-2</v>
      </c>
      <c r="H35" s="77">
        <f t="shared" si="5"/>
        <v>0.49819000000000002</v>
      </c>
      <c r="I35" s="77">
        <f t="shared" si="5"/>
        <v>3.85E-2</v>
      </c>
      <c r="J35" s="77">
        <f t="shared" si="5"/>
        <v>7.7000000000000007E-4</v>
      </c>
      <c r="K35" s="77">
        <f t="shared" si="5"/>
        <v>3.8500000000000001E-3</v>
      </c>
      <c r="L35" s="77">
        <f t="shared" si="5"/>
        <v>2.2560999999999998E-2</v>
      </c>
      <c r="M35" s="77">
        <f t="shared" si="5"/>
        <v>8.7779999999999997E-2</v>
      </c>
      <c r="N35" s="77">
        <f t="shared" si="5"/>
        <v>0</v>
      </c>
      <c r="O35" s="77">
        <f t="shared" si="5"/>
        <v>0</v>
      </c>
      <c r="P35" s="77">
        <f t="shared" si="5"/>
        <v>234.00300000000001</v>
      </c>
      <c r="Q35" s="77">
        <f t="shared" si="10"/>
        <v>247.74749999999997</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v>77</v>
      </c>
      <c r="C36" s="77">
        <f t="shared" si="6"/>
        <v>46.199999999999996</v>
      </c>
      <c r="D36" s="77">
        <f t="shared" si="7"/>
        <v>62.977298999999995</v>
      </c>
      <c r="E36" s="77">
        <f t="shared" si="8"/>
        <v>5.9011260000000014</v>
      </c>
      <c r="F36" s="77">
        <f t="shared" si="9"/>
        <v>3.2810161999999998</v>
      </c>
      <c r="G36" s="77">
        <f t="shared" si="5"/>
        <v>3.696E-2</v>
      </c>
      <c r="H36" s="77">
        <f t="shared" si="5"/>
        <v>0.49819000000000002</v>
      </c>
      <c r="I36" s="77">
        <f t="shared" si="5"/>
        <v>3.85E-2</v>
      </c>
      <c r="J36" s="77">
        <f t="shared" si="5"/>
        <v>7.7000000000000007E-4</v>
      </c>
      <c r="K36" s="77">
        <f t="shared" si="5"/>
        <v>3.8500000000000001E-3</v>
      </c>
      <c r="L36" s="77">
        <f t="shared" si="5"/>
        <v>2.2560999999999998E-2</v>
      </c>
      <c r="M36" s="77">
        <f t="shared" si="5"/>
        <v>8.7779999999999997E-2</v>
      </c>
      <c r="N36" s="77">
        <f t="shared" si="5"/>
        <v>0</v>
      </c>
      <c r="O36" s="77">
        <f t="shared" si="5"/>
        <v>0</v>
      </c>
      <c r="P36" s="77">
        <f t="shared" si="5"/>
        <v>234.00300000000001</v>
      </c>
      <c r="Q36" s="77">
        <f t="shared" si="10"/>
        <v>247.74749999999997</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v>77</v>
      </c>
      <c r="C37" s="77">
        <f t="shared" si="6"/>
        <v>46.199999999999996</v>
      </c>
      <c r="D37" s="77">
        <f t="shared" si="7"/>
        <v>62.977298999999995</v>
      </c>
      <c r="E37" s="77">
        <f t="shared" si="8"/>
        <v>5.9011260000000014</v>
      </c>
      <c r="F37" s="77">
        <f t="shared" si="9"/>
        <v>3.2810161999999998</v>
      </c>
      <c r="G37" s="77">
        <f t="shared" si="5"/>
        <v>3.696E-2</v>
      </c>
      <c r="H37" s="77">
        <f t="shared" si="5"/>
        <v>0.49819000000000002</v>
      </c>
      <c r="I37" s="77">
        <f t="shared" si="5"/>
        <v>3.85E-2</v>
      </c>
      <c r="J37" s="77">
        <f t="shared" si="5"/>
        <v>7.7000000000000007E-4</v>
      </c>
      <c r="K37" s="77">
        <f t="shared" si="5"/>
        <v>3.8500000000000001E-3</v>
      </c>
      <c r="L37" s="77">
        <f t="shared" si="5"/>
        <v>2.2560999999999998E-2</v>
      </c>
      <c r="M37" s="77">
        <f t="shared" si="5"/>
        <v>8.7779999999999997E-2</v>
      </c>
      <c r="N37" s="77">
        <f t="shared" si="5"/>
        <v>0</v>
      </c>
      <c r="O37" s="77">
        <f t="shared" si="5"/>
        <v>0</v>
      </c>
      <c r="P37" s="77">
        <f t="shared" si="5"/>
        <v>234.00300000000001</v>
      </c>
      <c r="Q37" s="77">
        <f t="shared" si="10"/>
        <v>247.74749999999997</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v>77</v>
      </c>
      <c r="C38" s="77">
        <f t="shared" si="6"/>
        <v>46.199999999999996</v>
      </c>
      <c r="D38" s="77">
        <f t="shared" si="7"/>
        <v>62.977298999999995</v>
      </c>
      <c r="E38" s="77">
        <f t="shared" si="8"/>
        <v>5.9011260000000014</v>
      </c>
      <c r="F38" s="77">
        <f t="shared" si="9"/>
        <v>3.2810161999999998</v>
      </c>
      <c r="G38" s="77">
        <f t="shared" si="5"/>
        <v>3.696E-2</v>
      </c>
      <c r="H38" s="77">
        <f t="shared" si="5"/>
        <v>0.49819000000000002</v>
      </c>
      <c r="I38" s="77">
        <f t="shared" si="5"/>
        <v>3.85E-2</v>
      </c>
      <c r="J38" s="77">
        <f t="shared" si="5"/>
        <v>7.7000000000000007E-4</v>
      </c>
      <c r="K38" s="77">
        <f t="shared" si="5"/>
        <v>3.8500000000000001E-3</v>
      </c>
      <c r="L38" s="77">
        <f t="shared" si="5"/>
        <v>2.2560999999999998E-2</v>
      </c>
      <c r="M38" s="77">
        <f t="shared" si="5"/>
        <v>8.7779999999999997E-2</v>
      </c>
      <c r="N38" s="77">
        <f t="shared" si="5"/>
        <v>0</v>
      </c>
      <c r="O38" s="77">
        <f t="shared" si="5"/>
        <v>0</v>
      </c>
      <c r="P38" s="77">
        <f t="shared" si="5"/>
        <v>234.00300000000001</v>
      </c>
      <c r="Q38" s="77">
        <f t="shared" si="10"/>
        <v>247.74749999999997</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v>77</v>
      </c>
      <c r="C39" s="77">
        <f t="shared" si="6"/>
        <v>46.199999999999996</v>
      </c>
      <c r="D39" s="77">
        <f t="shared" si="7"/>
        <v>62.977298999999995</v>
      </c>
      <c r="E39" s="77">
        <f t="shared" si="8"/>
        <v>5.9011260000000014</v>
      </c>
      <c r="F39" s="77">
        <f t="shared" si="9"/>
        <v>3.2810161999999998</v>
      </c>
      <c r="G39" s="77">
        <f t="shared" si="5"/>
        <v>3.696E-2</v>
      </c>
      <c r="H39" s="77">
        <f t="shared" si="5"/>
        <v>0.49819000000000002</v>
      </c>
      <c r="I39" s="77">
        <f t="shared" si="5"/>
        <v>3.85E-2</v>
      </c>
      <c r="J39" s="77">
        <f t="shared" si="5"/>
        <v>7.7000000000000007E-4</v>
      </c>
      <c r="K39" s="77">
        <f t="shared" si="5"/>
        <v>3.8500000000000001E-3</v>
      </c>
      <c r="L39" s="77">
        <f t="shared" si="5"/>
        <v>2.2560999999999998E-2</v>
      </c>
      <c r="M39" s="77">
        <f t="shared" si="5"/>
        <v>8.7779999999999997E-2</v>
      </c>
      <c r="N39" s="77">
        <f t="shared" si="5"/>
        <v>0</v>
      </c>
      <c r="O39" s="77">
        <f t="shared" si="5"/>
        <v>0</v>
      </c>
      <c r="P39" s="77">
        <f t="shared" si="5"/>
        <v>234.00300000000001</v>
      </c>
      <c r="Q39" s="77">
        <f t="shared" si="10"/>
        <v>247.74749999999997</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77</v>
      </c>
      <c r="C62" s="77">
        <f>B32</f>
        <v>77</v>
      </c>
      <c r="D62" s="77">
        <f>B33</f>
        <v>77</v>
      </c>
      <c r="E62" s="77">
        <f>B34</f>
        <v>77</v>
      </c>
      <c r="F62" s="77">
        <f>B35</f>
        <v>77</v>
      </c>
      <c r="G62" s="77">
        <f>B36</f>
        <v>77</v>
      </c>
      <c r="H62" s="77">
        <f>B37</f>
        <v>77</v>
      </c>
      <c r="I62" s="77">
        <f>B38</f>
        <v>77</v>
      </c>
      <c r="J62" s="77">
        <f>B39</f>
        <v>77</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
      <c r="A28" s="108"/>
      <c r="B28" s="24"/>
      <c r="C28" s="15"/>
      <c r="D28" s="15"/>
      <c r="E28" s="15"/>
      <c r="F28" s="15"/>
      <c r="G28" s="15"/>
      <c r="H28" s="15"/>
      <c r="I28" s="15"/>
      <c r="J28" s="15"/>
      <c r="K28" s="23"/>
      <c r="L28" s="15"/>
      <c r="M28" s="15"/>
      <c r="N28" s="15"/>
      <c r="O28" s="15"/>
      <c r="P28" s="15"/>
      <c r="Q28" s="15"/>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
      <c r="A28" s="108"/>
      <c r="B28" s="24"/>
      <c r="C28" s="15"/>
      <c r="D28" s="15"/>
      <c r="E28" s="15"/>
      <c r="F28" s="15"/>
      <c r="G28" s="15"/>
      <c r="H28" s="15"/>
      <c r="I28" s="15"/>
      <c r="J28" s="15"/>
      <c r="K28" s="23"/>
      <c r="L28" s="15"/>
      <c r="M28" s="15"/>
      <c r="N28" s="15"/>
      <c r="O28" s="15"/>
      <c r="P28" s="15"/>
      <c r="Q28" s="15"/>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
      <c r="A28" s="108"/>
      <c r="B28" s="24"/>
      <c r="C28" s="15"/>
      <c r="D28" s="15"/>
      <c r="E28" s="15"/>
      <c r="F28" s="15"/>
      <c r="G28" s="15"/>
      <c r="H28" s="15"/>
      <c r="I28" s="15"/>
      <c r="J28" s="15"/>
      <c r="K28" s="23"/>
      <c r="L28" s="15"/>
      <c r="M28" s="15"/>
      <c r="N28" s="15"/>
      <c r="O28" s="15"/>
      <c r="P28" s="15"/>
      <c r="Q28" s="15"/>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
      <c r="A28" s="108"/>
      <c r="B28" s="24"/>
      <c r="C28" s="15"/>
      <c r="D28" s="15"/>
      <c r="E28" s="15"/>
      <c r="F28" s="15"/>
      <c r="G28" s="15"/>
      <c r="H28" s="15"/>
      <c r="I28" s="15"/>
      <c r="J28" s="15"/>
      <c r="K28" s="23"/>
      <c r="L28" s="15"/>
      <c r="M28" s="15"/>
      <c r="N28" s="15"/>
      <c r="O28" s="15"/>
      <c r="P28" s="15"/>
      <c r="Q28" s="15"/>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5">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'Field data and Waste 1'!C1:D1</f>
        <v>PAN-024913</v>
      </c>
      <c r="D1" s="141"/>
      <c r="E1" s="93" t="s">
        <v>45</v>
      </c>
      <c r="F1" s="39">
        <f>'Field data and Waste 1'!F1</f>
        <v>50</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'Field data and Waste 1'!C2:D2</f>
        <v>FB3606GC</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'Field data and Waste 1'!C3:D3</f>
        <v>Agrispread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'Field data and Waste 1'!C4:D4</f>
        <v>Red Hall Farm, Red Hall Lane, Penley, LL13 0NA</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'Field data and Waste 1'!C5:D5</f>
        <v xml:space="preserve">Ethan Banfield </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'Field data and Waste 1'!C8</f>
        <v>R1</v>
      </c>
      <c r="D8" s="60" t="str">
        <f>'Field data and Waste 1'!D8</f>
        <v>R2</v>
      </c>
      <c r="E8" s="60" t="str">
        <f>'Field data and Waste 1'!E8</f>
        <v>R3</v>
      </c>
      <c r="F8" s="60" t="str">
        <f>'Field data and Waste 1'!F8</f>
        <v>R4</v>
      </c>
      <c r="G8" s="60" t="str">
        <f>'Field data and Waste 1'!G8</f>
        <v>T1</v>
      </c>
      <c r="H8" s="60" t="str">
        <f>'Field data and Waste 1'!H8</f>
        <v>T2</v>
      </c>
      <c r="I8" s="60" t="str">
        <f>'Field data and Waste 1'!I8</f>
        <v>T3</v>
      </c>
      <c r="J8" s="60" t="str">
        <f>'Field data and Waste 1'!J8</f>
        <v>T4</v>
      </c>
      <c r="K8" s="60" t="str">
        <f>'Field data and Waste 1'!K8</f>
        <v>T5</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'Field data and Waste 1'!C10</f>
        <v>5.5</v>
      </c>
      <c r="D10" s="60">
        <f>'Field data and Waste 1'!D10</f>
        <v>5.3</v>
      </c>
      <c r="E10" s="60">
        <f>'Field data and Waste 1'!E10</f>
        <v>5.0999999999999996</v>
      </c>
      <c r="F10" s="60">
        <f>'Field data and Waste 1'!F10</f>
        <v>5.3</v>
      </c>
      <c r="G10" s="60">
        <f>'Field data and Waste 1'!G10</f>
        <v>6</v>
      </c>
      <c r="H10" s="60">
        <f>'Field data and Waste 1'!H10</f>
        <v>6.2</v>
      </c>
      <c r="I10" s="60">
        <f>'Field data and Waste 1'!I10</f>
        <v>6.3</v>
      </c>
      <c r="J10" s="60">
        <f>'Field data and Waste 1'!J10</f>
        <v>5.8</v>
      </c>
      <c r="K10" s="60">
        <f>'Field data and Waste 1'!K10</f>
        <v>6.2</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'Field data and Waste 1'!C11</f>
        <v>0</v>
      </c>
      <c r="D11" s="60">
        <f>'Field data and Waste 1'!D11</f>
        <v>0</v>
      </c>
      <c r="E11" s="60">
        <f>'Field data and Waste 1'!E11</f>
        <v>0</v>
      </c>
      <c r="F11" s="60">
        <f>'Field data and Waste 1'!F11</f>
        <v>0</v>
      </c>
      <c r="G11" s="60">
        <f>'Field data and Waste 1'!G11</f>
        <v>1</v>
      </c>
      <c r="H11" s="60">
        <f>'Field data and Waste 1'!H11</f>
        <v>3</v>
      </c>
      <c r="I11" s="60">
        <f>'Field data and Waste 1'!I11</f>
        <v>3</v>
      </c>
      <c r="J11" s="60">
        <f>'Field data and Waste 1'!J11</f>
        <v>2</v>
      </c>
      <c r="K11" s="60">
        <f>'Field data and Waste 1'!K11</f>
        <v>2</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'Field data and Waste 1'!C12</f>
        <v>0</v>
      </c>
      <c r="D12" s="60">
        <f>'Field data and Waste 1'!D12</f>
        <v>0</v>
      </c>
      <c r="E12" s="60">
        <f>'Field data and Waste 1'!E12</f>
        <v>0</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'Field data and Waste 1'!C13</f>
        <v>2</v>
      </c>
      <c r="D13" s="60">
        <f>'Field data and Waste 1'!D13</f>
        <v>2</v>
      </c>
      <c r="E13" s="60">
        <f>'Field data and Waste 1'!E13</f>
        <v>2</v>
      </c>
      <c r="F13" s="60">
        <f>'Field data and Waste 1'!F13</f>
        <v>1</v>
      </c>
      <c r="G13" s="60">
        <f>'Field data and Waste 1'!G13</f>
        <v>3</v>
      </c>
      <c r="H13" s="60">
        <f>'Field data and Waste 1'!H13</f>
        <v>3</v>
      </c>
      <c r="I13" s="60">
        <f>'Field data and Waste 1'!I13</f>
        <v>3</v>
      </c>
      <c r="J13" s="60">
        <f>'Field data and Waste 1'!J13</f>
        <v>4</v>
      </c>
      <c r="K13" s="60">
        <f>'Field data and Waste 1'!K13</f>
        <v>4</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5">
      <c r="A15" s="130" t="s">
        <v>9</v>
      </c>
      <c r="B15" s="130"/>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
      <c r="A28" s="108"/>
      <c r="B28" s="24"/>
      <c r="C28" s="15"/>
      <c r="D28" s="15"/>
      <c r="E28" s="15"/>
      <c r="F28" s="15"/>
      <c r="G28" s="15"/>
      <c r="H28" s="15"/>
      <c r="I28" s="15"/>
      <c r="J28" s="15"/>
      <c r="K28" s="23"/>
      <c r="L28" s="15"/>
      <c r="M28" s="15"/>
      <c r="N28" s="15"/>
      <c r="O28" s="15"/>
      <c r="P28" s="15"/>
      <c r="Q28" s="15"/>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R2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T1</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T2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T3</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T4</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T5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R1</v>
      </c>
      <c r="C57" s="8" t="str">
        <f t="shared" ref="C57:U57" si="13">D8</f>
        <v>R2</v>
      </c>
      <c r="D57" s="8" t="str">
        <f t="shared" si="13"/>
        <v>R3</v>
      </c>
      <c r="E57" s="8" t="str">
        <f t="shared" si="13"/>
        <v>R4</v>
      </c>
      <c r="F57" s="8" t="str">
        <f t="shared" si="13"/>
        <v>T1</v>
      </c>
      <c r="G57" s="8" t="str">
        <f t="shared" si="13"/>
        <v>T2</v>
      </c>
      <c r="H57" s="8" t="str">
        <f t="shared" si="13"/>
        <v>T3</v>
      </c>
      <c r="I57" s="8" t="str">
        <f t="shared" si="13"/>
        <v>T4</v>
      </c>
      <c r="J57" s="8" t="str">
        <f t="shared" si="13"/>
        <v>T5</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5">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5">
      <c r="A60" s="111" t="s">
        <v>4</v>
      </c>
      <c r="B60" s="76">
        <f>C10</f>
        <v>5.5</v>
      </c>
      <c r="C60" s="76">
        <f t="shared" ref="C60:U60" si="14">D10</f>
        <v>5.3</v>
      </c>
      <c r="D60" s="76">
        <f t="shared" si="14"/>
        <v>5.0999999999999996</v>
      </c>
      <c r="E60" s="76">
        <f t="shared" si="14"/>
        <v>5.3</v>
      </c>
      <c r="F60" s="76">
        <f t="shared" si="14"/>
        <v>6</v>
      </c>
      <c r="G60" s="76">
        <f t="shared" si="14"/>
        <v>6.2</v>
      </c>
      <c r="H60" s="76">
        <f t="shared" si="14"/>
        <v>6.3</v>
      </c>
      <c r="I60" s="76">
        <f t="shared" si="14"/>
        <v>5.8</v>
      </c>
      <c r="J60" s="76">
        <f t="shared" si="14"/>
        <v>6.2</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4.2000000000000011</v>
      </c>
      <c r="C64" s="77">
        <f t="shared" ref="C64:U64" si="17">(C59-C60)*C61</f>
        <v>5.4000000000000021</v>
      </c>
      <c r="D64" s="77">
        <f t="shared" si="17"/>
        <v>6.6000000000000032</v>
      </c>
      <c r="E64" s="77">
        <f t="shared" si="17"/>
        <v>5.4000000000000021</v>
      </c>
      <c r="F64" s="77">
        <f t="shared" si="17"/>
        <v>1.2000000000000011</v>
      </c>
      <c r="G64" s="77">
        <f t="shared" si="17"/>
        <v>0</v>
      </c>
      <c r="H64" s="77">
        <f t="shared" si="17"/>
        <v>-0.59999999999999787</v>
      </c>
      <c r="I64" s="77">
        <f t="shared" si="17"/>
        <v>2.4000000000000021</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-4.2000000000000011</v>
      </c>
      <c r="C65" s="77">
        <f t="shared" ref="C65:U65" si="18">C63-C64</f>
        <v>-5.4000000000000021</v>
      </c>
      <c r="D65" s="77">
        <f t="shared" si="18"/>
        <v>-6.6000000000000032</v>
      </c>
      <c r="E65" s="77">
        <f t="shared" si="18"/>
        <v>-5.4000000000000021</v>
      </c>
      <c r="F65" s="77">
        <f t="shared" si="18"/>
        <v>-1.2000000000000011</v>
      </c>
      <c r="G65" s="77">
        <f t="shared" si="18"/>
        <v>0</v>
      </c>
      <c r="H65" s="77">
        <f t="shared" si="18"/>
        <v>0.59999999999999787</v>
      </c>
      <c r="I65" s="77">
        <f t="shared" si="18"/>
        <v>-2.4000000000000021</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21875" defaultRowHeight="13.2" x14ac:dyDescent="0.25"/>
  <cols>
    <col min="1" max="13" width="9.21875" style="79"/>
    <col min="14" max="14" width="9.77734375" style="79" bestFit="1" customWidth="1"/>
    <col min="15" max="19" width="9.21875" style="79"/>
    <col min="20" max="20" width="10" style="79" bestFit="1" customWidth="1"/>
    <col min="21" max="16384" width="9.21875" style="79"/>
  </cols>
  <sheetData>
    <row r="1" spans="1:21" ht="39.6"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6.4"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66</v>
      </c>
      <c r="C3" s="33">
        <f>'Field data and Waste 1'!C31</f>
        <v>85.8</v>
      </c>
      <c r="D3" s="33">
        <f>'Field data and Waste 1'!D31</f>
        <v>63.052901999999996</v>
      </c>
      <c r="E3" s="33">
        <f>'Field data and Waste 1'!E31</f>
        <v>12.486210000000002</v>
      </c>
      <c r="F3" s="33">
        <f>'Field data and Waste 1'!F31</f>
        <v>17.070767999999997</v>
      </c>
      <c r="G3" s="33">
        <f>'Field data and Waste 1'!G31</f>
        <v>4.0854000000000001E-2</v>
      </c>
      <c r="H3" s="33">
        <f>'Field data and Waste 1'!H31</f>
        <v>0.17688000000000001</v>
      </c>
      <c r="I3" s="33">
        <f>'Field data and Waste 1'!I31</f>
        <v>3.3000000000000002E-2</v>
      </c>
      <c r="J3" s="33">
        <f>'Field data and Waste 1'!J31</f>
        <v>6.600000000000001E-4</v>
      </c>
      <c r="K3" s="33">
        <f>'Field data and Waste 1'!K31</f>
        <v>3.3E-3</v>
      </c>
      <c r="L3" s="33">
        <f>'Field data and Waste 1'!L31</f>
        <v>1.32E-2</v>
      </c>
      <c r="M3" s="33">
        <f>'Field data and Waste 1'!M31</f>
        <v>2.4948000000000001E-2</v>
      </c>
      <c r="N3" s="33">
        <f>'Field data and Waste 1'!N31</f>
        <v>0</v>
      </c>
      <c r="O3" s="33">
        <f>'Field data and Waste 1'!O31</f>
        <v>0</v>
      </c>
      <c r="P3" s="33">
        <f>'Field data and Waste 1'!P31</f>
        <v>15.84</v>
      </c>
      <c r="Q3" s="33">
        <f>'Field data and Waste 1'!Q31</f>
        <v>29.04</v>
      </c>
      <c r="R3" s="33">
        <f>'Field data and Waste 1'!R31</f>
        <v>0</v>
      </c>
      <c r="S3" s="33">
        <f>'Field data and Waste 1'!S31</f>
        <v>0</v>
      </c>
      <c r="T3" s="33">
        <f>'Field data and Waste 1'!T31</f>
        <v>0</v>
      </c>
      <c r="U3" s="33">
        <f>'Field data and Waste 1'!U31</f>
        <v>0</v>
      </c>
    </row>
    <row r="4" spans="1:21" x14ac:dyDescent="0.25">
      <c r="A4" s="36">
        <v>2</v>
      </c>
      <c r="B4" s="33">
        <f>'Waste 2'!B31</f>
        <v>50</v>
      </c>
      <c r="C4" s="33">
        <f>'Waste 2'!C31</f>
        <v>30</v>
      </c>
      <c r="D4" s="33">
        <f>'Waste 2'!D31</f>
        <v>6.4606199999999996</v>
      </c>
      <c r="E4" s="33">
        <f>'Waste 2'!E31</f>
        <v>3.4462999999999999</v>
      </c>
      <c r="F4" s="33">
        <f>'Waste 2'!F31</f>
        <v>0.82899999999999996</v>
      </c>
      <c r="G4" s="33">
        <f>'Waste 2'!G31</f>
        <v>0.01</v>
      </c>
      <c r="H4" s="33">
        <f>'Waste 2'!H31</f>
        <v>3.3150000000000006E-2</v>
      </c>
      <c r="I4" s="33">
        <f>'Waste 2'!I31</f>
        <v>2.5000000000000001E-2</v>
      </c>
      <c r="J4" s="33">
        <f>'Waste 2'!J31</f>
        <v>5.0000000000000001E-4</v>
      </c>
      <c r="K4" s="33">
        <f>'Waste 2'!K31</f>
        <v>2.5000000000000001E-3</v>
      </c>
      <c r="L4" s="33">
        <f>'Waste 2'!L31</f>
        <v>0.01</v>
      </c>
      <c r="M4" s="33">
        <f>'Waste 2'!M31</f>
        <v>1.8450000000000001E-2</v>
      </c>
      <c r="N4" s="33">
        <f>'Waste 2'!N31</f>
        <v>0</v>
      </c>
      <c r="O4" s="33">
        <f>'Waste 2'!O31</f>
        <v>0</v>
      </c>
      <c r="P4" s="33">
        <f>'Waste 2'!P31</f>
        <v>26.35</v>
      </c>
      <c r="Q4" s="33">
        <f>'Waste 2'!Q31</f>
        <v>10.925000000000001</v>
      </c>
      <c r="R4" s="33">
        <f>'Waste 2'!R31</f>
        <v>0</v>
      </c>
      <c r="S4" s="33">
        <f>'Waste 2'!S31</f>
        <v>0</v>
      </c>
      <c r="T4" s="33">
        <f>'Waste 2'!T31</f>
        <v>0</v>
      </c>
      <c r="U4" s="33">
        <f>'Waste 2'!U31</f>
        <v>0</v>
      </c>
    </row>
    <row r="5" spans="1:21" x14ac:dyDescent="0.25">
      <c r="A5" s="36">
        <v>3</v>
      </c>
      <c r="B5" s="33">
        <f>'Waste 3'!B31</f>
        <v>68</v>
      </c>
      <c r="C5" s="33">
        <f>'Waste 3'!C31</f>
        <v>54.400000000000006</v>
      </c>
      <c r="D5" s="33">
        <f>'Waste 3'!D31</f>
        <v>62.470987999999998</v>
      </c>
      <c r="E5" s="33">
        <f>'Waste 3'!E31</f>
        <v>13.68398</v>
      </c>
      <c r="F5" s="33">
        <f>'Waste 3'!F31</f>
        <v>12.176352</v>
      </c>
      <c r="G5" s="33">
        <f>'Waste 3'!G31</f>
        <v>0.15367999999999998</v>
      </c>
      <c r="H5" s="33">
        <f>'Waste 3'!H31</f>
        <v>0.67864000000000002</v>
      </c>
      <c r="I5" s="33">
        <f>'Waste 3'!I31</f>
        <v>3.4000000000000002E-2</v>
      </c>
      <c r="J5" s="33">
        <f>'Waste 3'!J31</f>
        <v>6.8000000000000005E-4</v>
      </c>
      <c r="K5" s="33">
        <f>'Waste 3'!K31</f>
        <v>3.4000000000000002E-3</v>
      </c>
      <c r="L5" s="33">
        <f>'Waste 3'!L31</f>
        <v>7.1400000000000005E-2</v>
      </c>
      <c r="M5" s="33">
        <f>'Waste 3'!M31</f>
        <v>6.1472000000000006E-2</v>
      </c>
      <c r="N5" s="33">
        <f>'Waste 3'!N31</f>
        <v>0</v>
      </c>
      <c r="O5" s="33">
        <f>'Waste 3'!O31</f>
        <v>0</v>
      </c>
      <c r="P5" s="33">
        <f>'Waste 3'!P31</f>
        <v>42.771999999999998</v>
      </c>
      <c r="Q5" s="33">
        <f>'Waste 3'!Q31</f>
        <v>62.56</v>
      </c>
      <c r="R5" s="33">
        <f>'Waste 3'!R31</f>
        <v>0</v>
      </c>
      <c r="S5" s="33">
        <f>'Waste 3'!S31</f>
        <v>0</v>
      </c>
      <c r="T5" s="33">
        <f>'Waste 3'!T31</f>
        <v>0</v>
      </c>
      <c r="U5" s="33">
        <f>'Waste 3'!U31</f>
        <v>0</v>
      </c>
    </row>
    <row r="6" spans="1:21" x14ac:dyDescent="0.25">
      <c r="A6" s="36">
        <v>4</v>
      </c>
      <c r="B6" s="33">
        <f>'Waste 4'!B31</f>
        <v>92</v>
      </c>
      <c r="C6" s="33">
        <f>'Waste 4'!C31</f>
        <v>119.60000000000001</v>
      </c>
      <c r="D6" s="33">
        <f>'Waste 4'!D31</f>
        <v>63.231599999999993</v>
      </c>
      <c r="E6" s="33">
        <f>'Waste 4'!E31</f>
        <v>25.27608</v>
      </c>
      <c r="F6" s="33">
        <f>'Waste 4'!F31</f>
        <v>13.301139199999998</v>
      </c>
      <c r="G6" s="33">
        <f>'Waste 4'!G31</f>
        <v>0.19964000000000001</v>
      </c>
      <c r="H6" s="33">
        <f>'Waste 4'!H31</f>
        <v>0.86755999999999989</v>
      </c>
      <c r="I6" s="33">
        <f>'Waste 4'!I31</f>
        <v>5.8235999999999996E-2</v>
      </c>
      <c r="J6" s="33">
        <f>'Waste 4'!J31</f>
        <v>1.196E-3</v>
      </c>
      <c r="K6" s="33">
        <f>'Waste 4'!K31</f>
        <v>4.5999999999999999E-3</v>
      </c>
      <c r="L6" s="33">
        <f>'Waste 4'!L31</f>
        <v>3.0544000000000005E-2</v>
      </c>
      <c r="M6" s="33">
        <f>'Waste 4'!M31</f>
        <v>6.6699999999999995E-2</v>
      </c>
      <c r="N6" s="33">
        <f>'Waste 4'!N31</f>
        <v>0</v>
      </c>
      <c r="O6" s="33">
        <f>'Waste 4'!O31</f>
        <v>0</v>
      </c>
      <c r="P6" s="33">
        <f>'Waste 4'!P31</f>
        <v>73.323999999999998</v>
      </c>
      <c r="Q6" s="33">
        <f>'Waste 4'!Q31</f>
        <v>119.60000000000001</v>
      </c>
      <c r="R6" s="33">
        <f>'Waste 4'!R31</f>
        <v>0</v>
      </c>
      <c r="S6" s="33">
        <f>'Waste 4'!S31</f>
        <v>0</v>
      </c>
      <c r="T6" s="33">
        <f>'Waste 4'!T31</f>
        <v>0</v>
      </c>
      <c r="U6" s="33">
        <f>'Waste 4'!U31</f>
        <v>0</v>
      </c>
    </row>
    <row r="7" spans="1:21" x14ac:dyDescent="0.25">
      <c r="A7" s="36">
        <v>5</v>
      </c>
      <c r="B7" s="33">
        <f>'Waste 5'!B31</f>
        <v>77</v>
      </c>
      <c r="C7" s="33">
        <f>'Waste 5'!C31</f>
        <v>46.199999999999996</v>
      </c>
      <c r="D7" s="33">
        <f>'Waste 5'!D31</f>
        <v>62.977298999999995</v>
      </c>
      <c r="E7" s="33">
        <f>'Waste 5'!E31</f>
        <v>5.9011260000000014</v>
      </c>
      <c r="F7" s="33">
        <f>'Waste 5'!F31</f>
        <v>3.2810161999999998</v>
      </c>
      <c r="G7" s="33">
        <f>'Waste 5'!G31</f>
        <v>3.696E-2</v>
      </c>
      <c r="H7" s="33">
        <f>'Waste 5'!H31</f>
        <v>0.49819000000000002</v>
      </c>
      <c r="I7" s="33">
        <f>'Waste 5'!I31</f>
        <v>3.85E-2</v>
      </c>
      <c r="J7" s="33">
        <f>'Waste 5'!J31</f>
        <v>7.7000000000000007E-4</v>
      </c>
      <c r="K7" s="33">
        <f>'Waste 5'!K31</f>
        <v>3.8500000000000001E-3</v>
      </c>
      <c r="L7" s="33">
        <f>'Waste 5'!L31</f>
        <v>2.2560999999999998E-2</v>
      </c>
      <c r="M7" s="33">
        <f>'Waste 5'!M31</f>
        <v>8.7779999999999997E-2</v>
      </c>
      <c r="N7" s="33">
        <f>'Waste 5'!N31</f>
        <v>0</v>
      </c>
      <c r="O7" s="33">
        <f>'Waste 5'!O31</f>
        <v>0</v>
      </c>
      <c r="P7" s="33">
        <f>'Waste 5'!P31</f>
        <v>234.00300000000001</v>
      </c>
      <c r="Q7" s="33">
        <f>'Waste 5'!Q31</f>
        <v>247.74749999999997</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6" x14ac:dyDescent="0.3">
      <c r="A13" s="80" t="s">
        <v>85</v>
      </c>
      <c r="B13" s="81">
        <f>SUM(B3:B12)</f>
        <v>353</v>
      </c>
      <c r="C13" s="81">
        <f t="shared" ref="C13:U13" si="0">SUM(C3:C12)</f>
        <v>336</v>
      </c>
      <c r="D13" s="81">
        <f t="shared" si="0"/>
        <v>258.19340899999997</v>
      </c>
      <c r="E13" s="81">
        <f t="shared" si="0"/>
        <v>60.793695999999997</v>
      </c>
      <c r="F13" s="81">
        <f t="shared" si="0"/>
        <v>46.658275399999994</v>
      </c>
      <c r="G13" s="81">
        <f t="shared" si="0"/>
        <v>0.44113400000000003</v>
      </c>
      <c r="H13" s="81">
        <f t="shared" si="0"/>
        <v>2.2544200000000001</v>
      </c>
      <c r="I13" s="81">
        <f t="shared" si="0"/>
        <v>0.18873599999999999</v>
      </c>
      <c r="J13" s="81">
        <f t="shared" si="0"/>
        <v>3.8060000000000004E-3</v>
      </c>
      <c r="K13" s="81">
        <f t="shared" si="0"/>
        <v>1.7649999999999999E-2</v>
      </c>
      <c r="L13" s="81">
        <f t="shared" si="0"/>
        <v>0.147705</v>
      </c>
      <c r="M13" s="81">
        <f t="shared" si="0"/>
        <v>0.25934999999999997</v>
      </c>
      <c r="N13" s="81">
        <f t="shared" si="0"/>
        <v>0</v>
      </c>
      <c r="O13" s="81">
        <f t="shared" si="0"/>
        <v>0</v>
      </c>
      <c r="P13" s="81">
        <f t="shared" si="0"/>
        <v>392.28899999999999</v>
      </c>
      <c r="Q13" s="81">
        <f t="shared" si="0"/>
        <v>469.87249999999995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21875" defaultRowHeight="13.2" x14ac:dyDescent="0.25"/>
  <cols>
    <col min="1" max="2" width="9.21875" style="79"/>
    <col min="3" max="3" width="11" style="79" customWidth="1"/>
    <col min="4" max="4" width="9.21875" style="79"/>
    <col min="5" max="5" width="9.77734375" style="79" customWidth="1"/>
    <col min="6" max="14" width="9.21875" style="79"/>
    <col min="15" max="15" width="9.77734375" style="79" bestFit="1" customWidth="1"/>
    <col min="16" max="20" width="9.21875" style="79"/>
    <col min="21" max="21" width="10" style="79" bestFit="1" customWidth="1"/>
    <col min="22" max="16384" width="9.21875" style="79"/>
  </cols>
  <sheetData>
    <row r="1" spans="1:22" s="83" customFormat="1" ht="39.6" x14ac:dyDescent="0.3">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6.4" x14ac:dyDescent="0.3">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66</v>
      </c>
      <c r="D3" s="33">
        <f>'Field data and Waste 1'!C31</f>
        <v>85.8</v>
      </c>
      <c r="E3" s="33">
        <f>'Field data and Waste 1'!D31</f>
        <v>63.052901999999996</v>
      </c>
      <c r="F3" s="33">
        <f>'Field data and Waste 1'!E31</f>
        <v>12.486210000000002</v>
      </c>
      <c r="G3" s="33">
        <f>'Field data and Waste 1'!F31</f>
        <v>17.070767999999997</v>
      </c>
      <c r="H3" s="33">
        <f>'Field data and Waste 1'!G31</f>
        <v>4.0854000000000001E-2</v>
      </c>
      <c r="I3" s="33">
        <f>'Field data and Waste 1'!H31</f>
        <v>0.17688000000000001</v>
      </c>
      <c r="J3" s="33">
        <f>'Field data and Waste 1'!I31</f>
        <v>3.3000000000000002E-2</v>
      </c>
      <c r="K3" s="33">
        <f>'Field data and Waste 1'!J31</f>
        <v>6.600000000000001E-4</v>
      </c>
      <c r="L3" s="33">
        <f>'Field data and Waste 1'!K31</f>
        <v>3.3E-3</v>
      </c>
      <c r="M3" s="33">
        <f>'Field data and Waste 1'!L31</f>
        <v>1.32E-2</v>
      </c>
      <c r="N3" s="33">
        <f>'Field data and Waste 1'!M31</f>
        <v>2.4948000000000001E-2</v>
      </c>
      <c r="O3" s="33">
        <f>'Field data and Waste 1'!N31</f>
        <v>0</v>
      </c>
      <c r="P3" s="33">
        <f>'Field data and Waste 1'!O31</f>
        <v>0</v>
      </c>
      <c r="Q3" s="33">
        <f>'Field data and Waste 1'!P31</f>
        <v>15.84</v>
      </c>
      <c r="R3" s="33">
        <f>'Field data and Waste 1'!Q31</f>
        <v>29.04</v>
      </c>
      <c r="S3" s="33">
        <f>'Field data and Waste 1'!R31</f>
        <v>0</v>
      </c>
      <c r="T3" s="33">
        <f>'Field data and Waste 1'!S31</f>
        <v>0</v>
      </c>
      <c r="U3" s="33">
        <f>'Field data and Waste 1'!T31</f>
        <v>0</v>
      </c>
      <c r="V3" s="33">
        <f>'Field data and Waste 1'!U31</f>
        <v>0</v>
      </c>
    </row>
    <row r="4" spans="1:22" x14ac:dyDescent="0.25">
      <c r="A4" s="36">
        <v>2</v>
      </c>
      <c r="B4" s="91"/>
      <c r="C4" s="33">
        <f>'Waste 2'!B31</f>
        <v>50</v>
      </c>
      <c r="D4" s="33">
        <f>'Waste 2'!C31</f>
        <v>30</v>
      </c>
      <c r="E4" s="33">
        <f>'Waste 2'!D31</f>
        <v>6.4606199999999996</v>
      </c>
      <c r="F4" s="33">
        <f>'Waste 2'!E31</f>
        <v>3.4462999999999999</v>
      </c>
      <c r="G4" s="33">
        <f>'Waste 2'!F31</f>
        <v>0.82899999999999996</v>
      </c>
      <c r="H4" s="33">
        <f>'Waste 2'!G31</f>
        <v>0.01</v>
      </c>
      <c r="I4" s="33">
        <f>'Waste 2'!H31</f>
        <v>3.3150000000000006E-2</v>
      </c>
      <c r="J4" s="33">
        <f>'Waste 2'!I31</f>
        <v>2.5000000000000001E-2</v>
      </c>
      <c r="K4" s="33">
        <f>'Waste 2'!J31</f>
        <v>5.0000000000000001E-4</v>
      </c>
      <c r="L4" s="33">
        <f>'Waste 2'!K31</f>
        <v>2.5000000000000001E-3</v>
      </c>
      <c r="M4" s="33">
        <f>'Waste 2'!L31</f>
        <v>0.01</v>
      </c>
      <c r="N4" s="33">
        <f>'Waste 2'!M31</f>
        <v>1.8450000000000001E-2</v>
      </c>
      <c r="O4" s="33">
        <f>'Waste 2'!N31</f>
        <v>0</v>
      </c>
      <c r="P4" s="33">
        <f>'Waste 2'!O31</f>
        <v>0</v>
      </c>
      <c r="Q4" s="33">
        <f>'Waste 2'!P31</f>
        <v>26.35</v>
      </c>
      <c r="R4" s="33">
        <f>'Waste 2'!Q31</f>
        <v>10.925000000000001</v>
      </c>
      <c r="S4" s="33">
        <f>'Waste 2'!R31</f>
        <v>0</v>
      </c>
      <c r="T4" s="33">
        <f>'Waste 2'!S31</f>
        <v>0</v>
      </c>
      <c r="U4" s="33">
        <f>'Waste 2'!T31</f>
        <v>0</v>
      </c>
      <c r="V4" s="33">
        <f>'Waste 2'!U31</f>
        <v>0</v>
      </c>
    </row>
    <row r="5" spans="1:22" x14ac:dyDescent="0.25">
      <c r="A5" s="36">
        <v>3</v>
      </c>
      <c r="B5" s="91"/>
      <c r="C5" s="33">
        <f>'Waste 3'!B31</f>
        <v>68</v>
      </c>
      <c r="D5" s="33">
        <f>'Waste 3'!C31</f>
        <v>54.400000000000006</v>
      </c>
      <c r="E5" s="33">
        <f>'Waste 3'!D31</f>
        <v>62.470987999999998</v>
      </c>
      <c r="F5" s="33">
        <f>'Waste 3'!E31</f>
        <v>13.68398</v>
      </c>
      <c r="G5" s="33">
        <f>'Waste 3'!F31</f>
        <v>12.176352</v>
      </c>
      <c r="H5" s="33">
        <f>'Waste 3'!G31</f>
        <v>0.15367999999999998</v>
      </c>
      <c r="I5" s="33">
        <f>'Waste 3'!H31</f>
        <v>0.67864000000000002</v>
      </c>
      <c r="J5" s="33">
        <f>'Waste 3'!I31</f>
        <v>3.4000000000000002E-2</v>
      </c>
      <c r="K5" s="33">
        <f>'Waste 3'!J31</f>
        <v>6.8000000000000005E-4</v>
      </c>
      <c r="L5" s="33">
        <f>'Waste 3'!K31</f>
        <v>3.4000000000000002E-3</v>
      </c>
      <c r="M5" s="33">
        <f>'Waste 3'!L31</f>
        <v>7.1400000000000005E-2</v>
      </c>
      <c r="N5" s="33">
        <f>'Waste 3'!M31</f>
        <v>6.1472000000000006E-2</v>
      </c>
      <c r="O5" s="33">
        <f>'Waste 3'!N31</f>
        <v>0</v>
      </c>
      <c r="P5" s="33">
        <f>'Waste 3'!O31</f>
        <v>0</v>
      </c>
      <c r="Q5" s="33">
        <f>'Waste 3'!P31</f>
        <v>42.771999999999998</v>
      </c>
      <c r="R5" s="33">
        <f>'Waste 3'!Q31</f>
        <v>62.56</v>
      </c>
      <c r="S5" s="33">
        <f>'Waste 3'!R31</f>
        <v>0</v>
      </c>
      <c r="T5" s="33">
        <f>'Waste 3'!S31</f>
        <v>0</v>
      </c>
      <c r="U5" s="33">
        <f>'Waste 3'!T31</f>
        <v>0</v>
      </c>
      <c r="V5" s="33">
        <f>'Waste 3'!U31</f>
        <v>0</v>
      </c>
    </row>
    <row r="6" spans="1:22" x14ac:dyDescent="0.25">
      <c r="A6" s="36">
        <v>4</v>
      </c>
      <c r="B6" s="91"/>
      <c r="C6" s="33">
        <f>'Waste 4'!B31</f>
        <v>92</v>
      </c>
      <c r="D6" s="33">
        <f>'Waste 4'!C31</f>
        <v>119.60000000000001</v>
      </c>
      <c r="E6" s="33">
        <f>'Waste 4'!D31</f>
        <v>63.231599999999993</v>
      </c>
      <c r="F6" s="33">
        <f>'Waste 4'!E31</f>
        <v>25.27608</v>
      </c>
      <c r="G6" s="33">
        <f>'Waste 4'!F31</f>
        <v>13.301139199999998</v>
      </c>
      <c r="H6" s="33">
        <f>'Waste 4'!G31</f>
        <v>0.19964000000000001</v>
      </c>
      <c r="I6" s="33">
        <f>'Waste 4'!H31</f>
        <v>0.86755999999999989</v>
      </c>
      <c r="J6" s="33">
        <f>'Waste 4'!I31</f>
        <v>5.8235999999999996E-2</v>
      </c>
      <c r="K6" s="33">
        <f>'Waste 4'!J31</f>
        <v>1.196E-3</v>
      </c>
      <c r="L6" s="33">
        <f>'Waste 4'!K31</f>
        <v>4.5999999999999999E-3</v>
      </c>
      <c r="M6" s="33">
        <f>'Waste 4'!L31</f>
        <v>3.0544000000000005E-2</v>
      </c>
      <c r="N6" s="33">
        <f>'Waste 4'!M31</f>
        <v>6.6699999999999995E-2</v>
      </c>
      <c r="O6" s="33">
        <f>'Waste 4'!N31</f>
        <v>0</v>
      </c>
      <c r="P6" s="33">
        <f>'Waste 4'!O31</f>
        <v>0</v>
      </c>
      <c r="Q6" s="33">
        <f>'Waste 4'!P31</f>
        <v>73.323999999999998</v>
      </c>
      <c r="R6" s="33">
        <f>'Waste 4'!Q31</f>
        <v>119.60000000000001</v>
      </c>
      <c r="S6" s="33">
        <f>'Waste 4'!R31</f>
        <v>0</v>
      </c>
      <c r="T6" s="33">
        <f>'Waste 4'!S31</f>
        <v>0</v>
      </c>
      <c r="U6" s="33">
        <f>'Waste 4'!T31</f>
        <v>0</v>
      </c>
      <c r="V6" s="33">
        <f>'Waste 4'!U31</f>
        <v>0</v>
      </c>
    </row>
    <row r="7" spans="1:22" x14ac:dyDescent="0.25">
      <c r="A7" s="36">
        <v>5</v>
      </c>
      <c r="B7" s="91"/>
      <c r="C7" s="33">
        <f>'Waste 5'!B31</f>
        <v>77</v>
      </c>
      <c r="D7" s="33">
        <f>'Waste 5'!C31</f>
        <v>46.199999999999996</v>
      </c>
      <c r="E7" s="33">
        <f>'Waste 5'!D31</f>
        <v>62.977298999999995</v>
      </c>
      <c r="F7" s="33">
        <f>'Waste 5'!E31</f>
        <v>5.9011260000000014</v>
      </c>
      <c r="G7" s="33">
        <f>'Waste 5'!F31</f>
        <v>3.2810161999999998</v>
      </c>
      <c r="H7" s="33">
        <f>'Waste 5'!G31</f>
        <v>3.696E-2</v>
      </c>
      <c r="I7" s="33">
        <f>'Waste 5'!H31</f>
        <v>0.49819000000000002</v>
      </c>
      <c r="J7" s="33">
        <f>'Waste 5'!I31</f>
        <v>3.85E-2</v>
      </c>
      <c r="K7" s="33">
        <f>'Waste 5'!J31</f>
        <v>7.7000000000000007E-4</v>
      </c>
      <c r="L7" s="33">
        <f>'Waste 5'!K31</f>
        <v>3.8500000000000001E-3</v>
      </c>
      <c r="M7" s="33">
        <f>'Waste 5'!L31</f>
        <v>2.2560999999999998E-2</v>
      </c>
      <c r="N7" s="33">
        <f>'Waste 5'!M31</f>
        <v>8.7779999999999997E-2</v>
      </c>
      <c r="O7" s="33">
        <f>'Waste 5'!N31</f>
        <v>0</v>
      </c>
      <c r="P7" s="33">
        <f>'Waste 5'!O31</f>
        <v>0</v>
      </c>
      <c r="Q7" s="33">
        <f>'Waste 5'!P31</f>
        <v>234.00300000000001</v>
      </c>
      <c r="R7" s="33">
        <f>'Waste 5'!Q31</f>
        <v>247.74749999999997</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66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68</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92</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77</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REGU-415-1631768</_dlc_DocId>
    <_dlc_DocIdUrl xmlns="9be56660-2c31-41ef-bc00-23e72f632f2a">
      <Url>https://cyfoethnaturiolcymru.sharepoint.com/teams/Regulatory/Permitting/_layouts/15/DocIdRedir.aspx?ID=REGU-415-1631768</Url>
      <Description>REGU-415-1631768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2024-05-13T23:00:00+00:00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4410EF-8F79-47F3-A31E-CC086436A8A6}"/>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9DE38F84-28A7-44D6-8405-B65A82CF74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2024-05-14T11:17:05Z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238fe0ad-9e81-495e-a70a-dec9eb3474f9</vt:lpwstr>
  </property>
  <property fmtid="{D5CDD505-2E9C-101B-9397-08002B2CF9AE}" pid="4" name="Order">
    <vt:r8>11290500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