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4920/"/>
    </mc:Choice>
  </mc:AlternateContent>
  <xr:revisionPtr revIDLastSave="0" documentId="13_ncr:1_{65F32BE7-F37C-4A89-90BD-645B7DFD264B}" xr6:coauthVersionLast="47" xr6:coauthVersionMax="47" xr10:uidLastSave="{00000000-0000-0000-0000-000000000000}"/>
  <bookViews>
    <workbookView xWindow="-110" yWindow="-110" windowWidth="19420" windowHeight="10420" tabRatio="870" activeTab="1" xr2:uid="{00000000-000D-0000-FFFF-FFFF00000000}"/>
  </bookViews>
  <sheets>
    <sheet name="DAF" sheetId="1" r:id="rId1"/>
    <sheet name="Heavy Eff" sheetId="21" r:id="rId2"/>
    <sheet name="Wash Water" sheetId="27" r:id="rId3"/>
    <sheet name="Whey" sheetId="28"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L65" i="1" l="1"/>
  <c r="M65" i="1"/>
  <c r="N65" i="1"/>
  <c r="O65" i="1"/>
  <c r="P65" i="1"/>
  <c r="Q65" i="1"/>
  <c r="R65" i="1"/>
  <c r="S65" i="1"/>
  <c r="T65" i="1"/>
  <c r="U65" i="1"/>
  <c r="L65" i="21"/>
  <c r="M65" i="21"/>
  <c r="N65" i="21"/>
  <c r="O65" i="21"/>
  <c r="P65" i="21"/>
  <c r="Q65" i="21"/>
  <c r="R65" i="21"/>
  <c r="S65" i="21"/>
  <c r="T65" i="21"/>
  <c r="U65" i="21"/>
  <c r="L65" i="27"/>
  <c r="M65" i="27"/>
  <c r="N65" i="27"/>
  <c r="O65" i="27"/>
  <c r="P65" i="27"/>
  <c r="Q65" i="27"/>
  <c r="R65" i="27"/>
  <c r="S65" i="27"/>
  <c r="T65" i="27"/>
  <c r="U65" i="27"/>
  <c r="L65" i="28"/>
  <c r="M65" i="28"/>
  <c r="N65" i="28"/>
  <c r="O65" i="28"/>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O22" i="28"/>
  <c r="M22" i="28"/>
  <c r="V20" i="28"/>
  <c r="U20" i="28"/>
  <c r="T20" i="28"/>
  <c r="S20" i="28"/>
  <c r="R20" i="28"/>
  <c r="Q20" i="28"/>
  <c r="P20" i="28"/>
  <c r="O20" i="28"/>
  <c r="N20" i="28"/>
  <c r="M20" i="28"/>
  <c r="V18" i="28"/>
  <c r="R18" i="28"/>
  <c r="M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Q20" i="27"/>
  <c r="P20" i="27"/>
  <c r="O20" i="27"/>
  <c r="N20" i="27"/>
  <c r="M20" i="27"/>
  <c r="U18" i="27"/>
  <c r="T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T6" i="19" l="1"/>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D64" i="21"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D59" i="28"/>
  <c r="E17" i="28"/>
  <c r="E19" i="28" s="1"/>
  <c r="E20" i="28" s="1"/>
  <c r="E21" i="28"/>
  <c r="E23" i="28" s="1"/>
  <c r="E24" i="28" s="1"/>
  <c r="L59" i="28"/>
  <c r="L64" i="28" s="1"/>
  <c r="M17" i="28"/>
  <c r="M21" i="28"/>
  <c r="T59" i="28"/>
  <c r="U17" i="28"/>
  <c r="U21" i="28"/>
  <c r="U23" i="28" s="1"/>
  <c r="U24" i="28" s="1"/>
  <c r="I4" i="20"/>
  <c r="J4" i="19"/>
  <c r="J18" i="19" s="1"/>
  <c r="I59" i="21"/>
  <c r="J17" i="21"/>
  <c r="J19" i="21" s="1"/>
  <c r="J20" i="21" s="1"/>
  <c r="J21" i="2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19" i="21" s="1"/>
  <c r="I20" i="21" s="1"/>
  <c r="I21" i="21"/>
  <c r="I23" i="21" s="1"/>
  <c r="I24" i="21" s="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J59" i="28"/>
  <c r="K17" i="28"/>
  <c r="K21" i="28"/>
  <c r="K23" i="28" s="1"/>
  <c r="K24" i="28" s="1"/>
  <c r="R59" i="28"/>
  <c r="S17" i="28"/>
  <c r="S21" i="28"/>
  <c r="S23" i="28" s="1"/>
  <c r="S24" i="28"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C59" i="28"/>
  <c r="D21" i="28"/>
  <c r="D23" i="28" s="1"/>
  <c r="D24" i="28" s="1"/>
  <c r="D17" i="28"/>
  <c r="D19" i="28" s="1"/>
  <c r="D20" i="28" s="1"/>
  <c r="K59" i="28"/>
  <c r="L21" i="28"/>
  <c r="L23" i="28" s="1"/>
  <c r="L24" i="28" s="1"/>
  <c r="L17" i="28"/>
  <c r="S59" i="28"/>
  <c r="T21" i="28"/>
  <c r="T17" i="28"/>
  <c r="T19" i="28"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H21" i="21"/>
  <c r="H23" i="21" s="1"/>
  <c r="H24" i="21" s="1"/>
  <c r="H17" i="21"/>
  <c r="H19" i="21" s="1"/>
  <c r="H20" i="21" s="1"/>
  <c r="E59" i="27"/>
  <c r="F17" i="27"/>
  <c r="F19" i="27" s="1"/>
  <c r="F20" i="27" s="1"/>
  <c r="M59" i="27"/>
  <c r="N17" i="27"/>
  <c r="U59" i="27"/>
  <c r="V17" i="27"/>
  <c r="E59" i="28"/>
  <c r="F17" i="28"/>
  <c r="F19" i="28" s="1"/>
  <c r="F20" i="28" s="1"/>
  <c r="F21" i="28"/>
  <c r="F23" i="28" s="1"/>
  <c r="F24" i="28" s="1"/>
  <c r="M59" i="28"/>
  <c r="N17" i="28"/>
  <c r="N19" i="28" s="1"/>
  <c r="N21" i="28"/>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23" i="21" s="1"/>
  <c r="G24" i="21" s="1"/>
  <c r="G17" i="21"/>
  <c r="G19" i="21" s="1"/>
  <c r="G20" i="21" s="1"/>
  <c r="F59" i="28"/>
  <c r="G17" i="28"/>
  <c r="G19" i="28" s="1"/>
  <c r="G20" i="28" s="1"/>
  <c r="G21" i="28"/>
  <c r="G23" i="28" s="1"/>
  <c r="G24" i="28" s="1"/>
  <c r="N59" i="28"/>
  <c r="O17" i="28"/>
  <c r="O19" i="28" s="1"/>
  <c r="O21" i="28"/>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H17" i="27"/>
  <c r="H19" i="27" s="1"/>
  <c r="H20" i="27" s="1"/>
  <c r="P17" i="27"/>
  <c r="P19" i="27" s="1"/>
  <c r="H21" i="28"/>
  <c r="H23" i="28" s="1"/>
  <c r="H24" i="28" s="1"/>
  <c r="H17" i="28"/>
  <c r="H19" i="28" s="1"/>
  <c r="H20" i="28" s="1"/>
  <c r="P21" i="28"/>
  <c r="P17" i="28"/>
  <c r="P19"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U17" i="21"/>
  <c r="U19" i="21" s="1"/>
  <c r="U21" i="21"/>
  <c r="U23" i="21" s="1"/>
  <c r="U24" i="21" s="1"/>
  <c r="M17" i="21"/>
  <c r="M21" i="21"/>
  <c r="E17" i="21"/>
  <c r="E19" i="21" s="1"/>
  <c r="E20" i="21" s="1"/>
  <c r="E21" i="21"/>
  <c r="E23" i="21" s="1"/>
  <c r="E24" i="21" s="1"/>
  <c r="I17" i="27"/>
  <c r="I19" i="27" s="1"/>
  <c r="I20" i="27" s="1"/>
  <c r="Q17" i="27"/>
  <c r="I21" i="28"/>
  <c r="I23" i="28" s="1"/>
  <c r="I24" i="28" s="1"/>
  <c r="I17" i="28"/>
  <c r="I19" i="28" s="1"/>
  <c r="I20" i="28" s="1"/>
  <c r="Q21" i="28"/>
  <c r="Q23" i="28" s="1"/>
  <c r="Q24"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I59" i="28"/>
  <c r="J17" i="28"/>
  <c r="J19" i="28" s="1"/>
  <c r="J20"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17" i="21"/>
  <c r="C19" i="21" s="1"/>
  <c r="C20" i="21" s="1"/>
  <c r="S58" i="21"/>
  <c r="S61" i="21" s="1"/>
  <c r="C58" i="21"/>
  <c r="C61" i="21" s="1"/>
  <c r="K58" i="21"/>
  <c r="K61"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R58" i="27"/>
  <c r="R61" i="27" s="1"/>
  <c r="R64" i="27" s="1"/>
  <c r="R58" i="28"/>
  <c r="R61" i="28" s="1"/>
  <c r="R64" i="28" s="1"/>
  <c r="L21" i="27"/>
  <c r="L23" i="27" s="1"/>
  <c r="L24" i="27" s="1"/>
  <c r="T21" i="27"/>
  <c r="P58" i="21"/>
  <c r="P61" i="21" s="1"/>
  <c r="H58" i="21"/>
  <c r="H61" i="21" s="1"/>
  <c r="R57" i="21"/>
  <c r="J58" i="28"/>
  <c r="J61" i="28" s="1"/>
  <c r="D58" i="27"/>
  <c r="D61"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C58" i="28"/>
  <c r="C61" i="28" s="1"/>
  <c r="K58" i="28"/>
  <c r="K61" i="28" s="1"/>
  <c r="K64" i="28" s="1"/>
  <c r="S58" i="28"/>
  <c r="S61" i="28" s="1"/>
  <c r="G58" i="27"/>
  <c r="G61" i="27" s="1"/>
  <c r="T58" i="28"/>
  <c r="T61" i="28" s="1"/>
  <c r="T64" i="28" s="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O24" i="28" s="1"/>
  <c r="F58" i="28"/>
  <c r="F61" i="28" s="1"/>
  <c r="N58" i="28"/>
  <c r="N61" i="28" s="1"/>
  <c r="L58" i="28"/>
  <c r="L61" i="28" s="1"/>
  <c r="P19" i="21"/>
  <c r="P23" i="27"/>
  <c r="P24" i="27" s="1"/>
  <c r="N57" i="27"/>
  <c r="H59" i="27"/>
  <c r="G58" i="28"/>
  <c r="G61" i="28" s="1"/>
  <c r="O58" i="28"/>
  <c r="O61" i="28" s="1"/>
  <c r="F57" i="28"/>
  <c r="D58" i="28"/>
  <c r="D61" i="28" s="1"/>
  <c r="D64" i="28" s="1"/>
  <c r="Q58" i="21"/>
  <c r="Q61" i="21" s="1"/>
  <c r="Q64" i="21" s="1"/>
  <c r="I58" i="21"/>
  <c r="I61" i="21" s="1"/>
  <c r="C58" i="27"/>
  <c r="C61" i="27" s="1"/>
  <c r="K58" i="27"/>
  <c r="K61" i="27" s="1"/>
  <c r="K64" i="27" s="1"/>
  <c r="K65" i="27" s="1"/>
  <c r="S58" i="27"/>
  <c r="S61" i="27" s="1"/>
  <c r="S64" i="27" s="1"/>
  <c r="P57" i="27"/>
  <c r="N59" i="27"/>
  <c r="H58" i="28"/>
  <c r="H61" i="28" s="1"/>
  <c r="P58" i="28"/>
  <c r="P61" i="28" s="1"/>
  <c r="N57" i="28"/>
  <c r="M19" i="21"/>
  <c r="G57" i="21"/>
  <c r="P59" i="27"/>
  <c r="I58" i="28"/>
  <c r="I61" i="28" s="1"/>
  <c r="I64" i="28" s="1"/>
  <c r="I65" i="28" s="1"/>
  <c r="Q58" i="28"/>
  <c r="Q61" i="28" s="1"/>
  <c r="Q64" i="28" s="1"/>
  <c r="P23" i="28"/>
  <c r="P24" i="28" s="1"/>
  <c r="B58" i="27"/>
  <c r="B61" i="27" s="1"/>
  <c r="B58" i="28"/>
  <c r="B61" i="28" s="1"/>
  <c r="D5" i="20"/>
  <c r="D6" i="20"/>
  <c r="D4" i="20"/>
  <c r="E9" i="20"/>
  <c r="D9" i="20"/>
  <c r="E11" i="20"/>
  <c r="D11" i="20"/>
  <c r="E8" i="20"/>
  <c r="D8" i="20"/>
  <c r="E10" i="20"/>
  <c r="D10" i="20"/>
  <c r="E7" i="20"/>
  <c r="D7" i="20"/>
  <c r="E6" i="20"/>
  <c r="E5" i="20"/>
  <c r="E4" i="20"/>
  <c r="K19" i="28"/>
  <c r="K20" i="28" s="1"/>
  <c r="S19" i="28"/>
  <c r="A31" i="28"/>
  <c r="A33" i="28"/>
  <c r="A37" i="28"/>
  <c r="A39" i="28"/>
  <c r="A41" i="28"/>
  <c r="A45" i="28"/>
  <c r="A47" i="28"/>
  <c r="A49" i="28"/>
  <c r="G57" i="28"/>
  <c r="O57" i="28"/>
  <c r="G59" i="28"/>
  <c r="O59" i="28"/>
  <c r="G63" i="28"/>
  <c r="O63" i="28"/>
  <c r="L19" i="28"/>
  <c r="L20" i="28" s="1"/>
  <c r="T23" i="28"/>
  <c r="T24" i="28" s="1"/>
  <c r="H59" i="28"/>
  <c r="P59" i="28"/>
  <c r="H63" i="28"/>
  <c r="P63" i="28"/>
  <c r="M19" i="28"/>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Q19" i="27"/>
  <c r="E63" i="27"/>
  <c r="M63" i="27"/>
  <c r="P64" i="21"/>
  <c r="N23" i="21"/>
  <c r="N24" i="21" s="1"/>
  <c r="A33" i="21"/>
  <c r="A37" i="21"/>
  <c r="A41" i="21"/>
  <c r="A45" i="21"/>
  <c r="A49" i="21"/>
  <c r="E58" i="21"/>
  <c r="E61" i="21" s="1"/>
  <c r="M58" i="21"/>
  <c r="M61" i="21" s="1"/>
  <c r="U58" i="21"/>
  <c r="U61" i="21" s="1"/>
  <c r="U64" i="21" s="1"/>
  <c r="U66" i="21" s="1"/>
  <c r="S19" i="21"/>
  <c r="M23" i="21"/>
  <c r="M24" i="21" s="1"/>
  <c r="C57" i="21"/>
  <c r="K57" i="21"/>
  <c r="S57" i="21"/>
  <c r="Q19" i="21"/>
  <c r="J23" i="21"/>
  <c r="J24" i="21" s="1"/>
  <c r="R23" i="21"/>
  <c r="R24" i="21" s="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4" i="21" l="1"/>
  <c r="J64" i="27"/>
  <c r="D64" i="27"/>
  <c r="D65" i="27" s="1"/>
  <c r="C64" i="27"/>
  <c r="C65" i="27" s="1"/>
  <c r="K65" i="28"/>
  <c r="D65" i="28"/>
  <c r="J65" i="27"/>
  <c r="E65" i="27"/>
  <c r="K65" i="21"/>
  <c r="D65" i="21"/>
  <c r="C23" i="21"/>
  <c r="C24" i="21" s="1"/>
  <c r="J64" i="28"/>
  <c r="J65" i="28" s="1"/>
  <c r="I64" i="27"/>
  <c r="I65" i="27" s="1"/>
  <c r="C64" i="21"/>
  <c r="C65" i="21" s="1"/>
  <c r="M64" i="28"/>
  <c r="S64" i="28"/>
  <c r="P64" i="27"/>
  <c r="G64" i="21"/>
  <c r="S64" i="21"/>
  <c r="S66" i="21" s="1"/>
  <c r="E64" i="21"/>
  <c r="F64" i="21"/>
  <c r="N64" i="28"/>
  <c r="N66" i="28" s="1"/>
  <c r="J64" i="21"/>
  <c r="F64" i="28"/>
  <c r="H64" i="21"/>
  <c r="H65" i="21" s="1"/>
  <c r="H64" i="28"/>
  <c r="G64" i="28"/>
  <c r="E64" i="28"/>
  <c r="M64" i="27"/>
  <c r="M66" i="27" s="1"/>
  <c r="H64" i="27"/>
  <c r="O66" i="21"/>
  <c r="C64" i="28"/>
  <c r="L64" i="27"/>
  <c r="L66" i="27" s="1"/>
  <c r="M64" i="21"/>
  <c r="P64" i="28"/>
  <c r="P66" i="28" s="1"/>
  <c r="I64" i="21"/>
  <c r="U64" i="28"/>
  <c r="U66" i="28" s="1"/>
  <c r="U64" i="27"/>
  <c r="U66" i="27" s="1"/>
  <c r="S66" i="27"/>
  <c r="B64" i="28"/>
  <c r="B64" i="27"/>
  <c r="B64" i="21"/>
  <c r="O64" i="27"/>
  <c r="O66" i="27" s="1"/>
  <c r="O64" i="28"/>
  <c r="O66" i="28" s="1"/>
  <c r="N64" i="27"/>
  <c r="N66" i="27" s="1"/>
  <c r="Q66" i="21"/>
  <c r="P66" i="21"/>
  <c r="K66" i="27"/>
  <c r="R66" i="27"/>
  <c r="J66" i="27"/>
  <c r="G64" i="27"/>
  <c r="F64" i="27"/>
  <c r="T66" i="27"/>
  <c r="T66" i="21"/>
  <c r="L66" i="21"/>
  <c r="L66" i="28"/>
  <c r="R66" i="28"/>
  <c r="S64" i="1"/>
  <c r="D66" i="27"/>
  <c r="R64" i="1"/>
  <c r="Q64" i="1"/>
  <c r="U64" i="1"/>
  <c r="P64" i="1"/>
  <c r="E66" i="27"/>
  <c r="T66" i="28"/>
  <c r="D66" i="28"/>
  <c r="M66" i="28"/>
  <c r="Q66" i="28"/>
  <c r="I66" i="28"/>
  <c r="S66" i="28"/>
  <c r="K66" i="28"/>
  <c r="Q66" i="27"/>
  <c r="P66" i="27"/>
  <c r="M66" i="21"/>
  <c r="K66" i="21"/>
  <c r="D66" i="21"/>
  <c r="R66" i="21"/>
  <c r="N64" i="1"/>
  <c r="M64" i="1"/>
  <c r="T64" i="1"/>
  <c r="L64" i="1"/>
  <c r="J64" i="1"/>
  <c r="K64" i="1"/>
  <c r="K65" i="1" s="1"/>
  <c r="O64" i="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C66" i="27" l="1"/>
  <c r="J65" i="1"/>
  <c r="H65" i="1"/>
  <c r="G65" i="1"/>
  <c r="F65" i="1"/>
  <c r="E65" i="1"/>
  <c r="D65" i="1"/>
  <c r="C65" i="1"/>
  <c r="B65" i="1"/>
  <c r="I66" i="27"/>
  <c r="J66" i="28"/>
  <c r="C66" i="21"/>
  <c r="J66" i="21"/>
  <c r="J65" i="21"/>
  <c r="I66" i="21"/>
  <c r="I65" i="21"/>
  <c r="H66" i="28"/>
  <c r="H65" i="28"/>
  <c r="H66" i="21"/>
  <c r="H66" i="27"/>
  <c r="H65" i="27"/>
  <c r="G66" i="28"/>
  <c r="G65" i="28"/>
  <c r="G66" i="21"/>
  <c r="G65" i="21"/>
  <c r="G66" i="27"/>
  <c r="G65" i="27"/>
  <c r="F66" i="21"/>
  <c r="F65" i="21"/>
  <c r="F66" i="27"/>
  <c r="F65" i="27"/>
  <c r="F66" i="28"/>
  <c r="F65" i="28"/>
  <c r="E66" i="28"/>
  <c r="E65" i="28"/>
  <c r="E66" i="21"/>
  <c r="E65" i="21"/>
  <c r="C66" i="28"/>
  <c r="C65" i="28"/>
  <c r="B66" i="27"/>
  <c r="B65" i="27"/>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<sst xmlns="http://schemas.openxmlformats.org/spreadsheetml/2006/main" count="931" uniqueCount="183">
  <si>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</si>
  <si>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</si>
  <si>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</si>
  <si>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</si>
  <si>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</si>
  <si>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</si>
  <si>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</si>
  <si>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</si>
  <si>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</si>
  <si>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</si>
  <si>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</si>
  <si>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</si>
  <si>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</si>
  <si>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</si>
  <si>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</si>
  <si>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</si>
  <si>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</si>
  <si>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</si>
  <si>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</si>
  <si>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</si>
  <si>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</si>
  <si>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</si>
  <si>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</si>
  <si>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</si>
  <si>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</si>
  <si>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</si>
  <si>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</si>
  <si>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</si>
  <si>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</si>
  <si>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</si>
  <si>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</si>
  <si>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</si>
  <si>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</si>
  <si>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</si>
  <si>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</si>
  <si>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</si>
  <si>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</si>
  <si>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</si>
  <si>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</si>
  <si>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</si>
  <si>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</si>
  <si>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</si>
  <si>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</si>
  <si>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</si>
  <si>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</si>
  <si>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</si>
  <si>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</si>
  <si>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</si>
  <si>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</si>
  <si>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</si>
  <si>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</si>
  <si>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</si>
  <si>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</si>
  <si>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</si>
  <si>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</si>
  <si>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</si>
  <si>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</si>
  <si>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</si>
  <si>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</si>
  <si>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</si>
  <si>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</si>
  <si>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</si>
  <si>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</si>
  <si>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</si>
  <si>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</si>
  <si>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</si>
  <si>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</si>
  <si>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</si>
  <si>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</si>
  <si>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</si>
  <si>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</si>
  <si>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</si>
  <si>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</si>
  <si>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</si>
  <si>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</si>
  <si>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</si>
  <si>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</si>
  <si>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</si>
  <si>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</si>
  <si>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</si>
  <si>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</si>
  <si>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</si>
  <si>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</si>
  <si>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</si>
  <si>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</si>
  <si>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</si>
  <si>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</si>
  <si>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</si>
  <si>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</si>
  <si>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</si>
  <si>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</si>
  <si>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</si>
  <si>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</si>
  <si>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</si>
  <si>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</si>
  <si>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</si>
  <si>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</si>
  <si>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</si>
  <si>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</si>
  <si>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</si>
  <si>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</si>
  <si>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</si>
  <si>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</si>
  <si>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</si>
  <si>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</si>
  <si>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</si>
  <si>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</si>
  <si>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</si>
  <si>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</si>
  <si>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</si>
  <si>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</si>
  <si>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</si>
  <si>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</si>
  <si>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</si>
  <si>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</si>
  <si>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</si>
  <si>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</si>
  <si>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</si>
  <si>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</si>
  <si>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</si>
  <si>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</si>
  <si>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</si>
  <si>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</si>
  <si>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</si>
  <si>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</si>
  <si>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</si>
  <si>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</si>
  <si>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</si>
  <si>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</si>
  <si>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</si>
  <si>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</si>
  <si>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</si>
  <si>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</si>
  <si>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</si>
  <si>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</si>
  <si>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</si>
  <si>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</si>
  <si>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</si>
  <si>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</si>
  <si>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</si>
  <si>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</si>
  <si>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</si>
  <si>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</si>
  <si>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</si>
  <si>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</si>
  <si>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</si>
  <si>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</si>
  <si>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</si>
  <si>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</si>
  <si>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</si>
  <si>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</si>
  <si>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</si>
  <si>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</si>
  <si>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</si>
  <si>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</si>
  <si>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</si>
  <si>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</si>
  <si>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</si>
  <si>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</si>
  <si>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</si>
  <si>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PAN-024920</t>
  </si>
  <si>
    <t>EPR/JB3533RJ</t>
  </si>
  <si>
    <t>Simon Jones</t>
  </si>
  <si>
    <t>Land at Sarn Fadog, Llanerchymedd, LL71 8ER</t>
  </si>
  <si>
    <t xml:space="preserve">Megan Tucker </t>
  </si>
  <si>
    <t>02 05 01</t>
  </si>
  <si>
    <t>Glanbia cheese</t>
  </si>
  <si>
    <t>T1</t>
  </si>
  <si>
    <t>T2</t>
  </si>
  <si>
    <t>T3</t>
  </si>
  <si>
    <t>T4</t>
  </si>
  <si>
    <t>T5</t>
  </si>
  <si>
    <t>T6</t>
  </si>
  <si>
    <t>T7</t>
  </si>
  <si>
    <t>T8</t>
  </si>
  <si>
    <t>SJ1</t>
  </si>
  <si>
    <t>SJ2</t>
  </si>
  <si>
    <t>M</t>
  </si>
  <si>
    <t xml:space="preserve">02 05 01 </t>
  </si>
  <si>
    <t>Heavy Eff</t>
  </si>
  <si>
    <t>Wash Water</t>
  </si>
  <si>
    <t>02 05 02</t>
  </si>
  <si>
    <t>Whey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</si>
</sst>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24" zoomScale="90" zoomScaleNormal="90" workbookViewId="0">
      <selection activeCell="E36" sqref="E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50</v>
      </c>
      <c r="G1" s="123" t="s">
        <v>43</v>
      </c>
      <c r="H1" s="124"/>
      <c r="I1" s="96">
        <v>6.6</v>
      </c>
      <c r="J1" s="127" t="s">
        <v>153</v>
      </c>
      <c r="K1" s="127"/>
      <c r="L1" s="96">
        <v>27</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181</v>
      </c>
      <c r="G2" s="125" t="s">
        <v>110</v>
      </c>
      <c r="H2" s="126"/>
      <c r="I2" s="96">
        <v>262</v>
      </c>
      <c r="J2" s="127" t="s">
        <v>158</v>
      </c>
      <c r="K2" s="127"/>
      <c r="L2" s="96">
        <v>0.13</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76</v>
      </c>
      <c r="G3" s="127" t="s">
        <v>159</v>
      </c>
      <c r="H3" s="127"/>
      <c r="I3" s="96">
        <v>11520</v>
      </c>
      <c r="J3" s="123" t="s">
        <v>154</v>
      </c>
      <c r="K3" s="124"/>
      <c r="L3" s="96">
        <f>(L1/(L2*10000))*100</f>
        <v>2.0769230769230771</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t="s">
        <v>167</v>
      </c>
      <c r="D8" s="15" t="s">
        <v>168</v>
      </c>
      <c r="E8" s="15" t="s">
        <v>169</v>
      </c>
      <c r="F8" s="15" t="s">
        <v>170</v>
      </c>
      <c r="G8" s="15" t="s">
        <v>171</v>
      </c>
      <c r="H8" s="15" t="s">
        <v>172</v>
      </c>
      <c r="I8" s="15" t="s">
        <v>173</v>
      </c>
      <c r="J8" s="15" t="s">
        <v>174</v>
      </c>
      <c r="K8" s="15" t="s">
        <v>175</v>
      </c>
      <c r="L8" s="15" t="s">
        <v>176</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177</v>
      </c>
      <c r="D9" s="15" t="s">
        <v>177</v>
      </c>
      <c r="E9" s="15" t="s">
        <v>177</v>
      </c>
      <c r="F9" s="15" t="s">
        <v>177</v>
      </c>
      <c r="G9" s="15" t="s">
        <v>177</v>
      </c>
      <c r="H9" s="15" t="s">
        <v>177</v>
      </c>
      <c r="I9" s="15" t="s">
        <v>177</v>
      </c>
      <c r="J9" s="15" t="s">
        <v>177</v>
      </c>
      <c r="K9" s="15" t="s">
        <v>177</v>
      </c>
      <c r="L9" s="15" t="s">
        <v>177</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7.1</v>
      </c>
      <c r="D10" s="15">
        <v>6.8</v>
      </c>
      <c r="E10" s="15">
        <v>6.9</v>
      </c>
      <c r="F10" s="15">
        <v>5.6</v>
      </c>
      <c r="G10" s="15">
        <v>5.8</v>
      </c>
      <c r="H10" s="15">
        <v>5.7</v>
      </c>
      <c r="I10" s="15">
        <v>5.7</v>
      </c>
      <c r="J10" s="15">
        <v>5.6</v>
      </c>
      <c r="K10" s="15">
        <v>5.3</v>
      </c>
      <c r="L10" s="15">
        <v>5.4</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2</v>
      </c>
      <c r="E11" s="15">
        <v>2</v>
      </c>
      <c r="F11" s="15">
        <v>2</v>
      </c>
      <c r="G11" s="15">
        <v>1</v>
      </c>
      <c r="H11" s="15">
        <v>1</v>
      </c>
      <c r="I11" s="15">
        <v>2</v>
      </c>
      <c r="J11" s="15">
        <v>3</v>
      </c>
      <c r="K11" s="15">
        <v>2</v>
      </c>
      <c r="L11" s="15">
        <v>2</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3</v>
      </c>
      <c r="D12" s="15">
        <v>2</v>
      </c>
      <c r="E12" s="15">
        <v>3</v>
      </c>
      <c r="F12" s="15">
        <v>1</v>
      </c>
      <c r="G12" s="15">
        <v>0</v>
      </c>
      <c r="H12" s="15">
        <v>1</v>
      </c>
      <c r="I12" s="15">
        <v>1</v>
      </c>
      <c r="J12" s="15">
        <v>1</v>
      </c>
      <c r="K12" s="15">
        <v>2</v>
      </c>
      <c r="L12" s="15">
        <v>2</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2</v>
      </c>
      <c r="E13" s="15">
        <v>2</v>
      </c>
      <c r="F13" s="15">
        <v>3</v>
      </c>
      <c r="G13" s="15">
        <v>3</v>
      </c>
      <c r="H13" s="15">
        <v>3</v>
      </c>
      <c r="I13" s="15">
        <v>3</v>
      </c>
      <c r="J13" s="15">
        <v>3</v>
      </c>
      <c r="K13" s="15">
        <v>3</v>
      </c>
      <c r="L13" s="15">
        <v>3</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114</v>
      </c>
      <c r="D14" s="100" t="s">
        <v>114</v>
      </c>
      <c r="E14" s="100" t="s">
        <v>114</v>
      </c>
      <c r="F14" s="100" t="s">
        <v>114</v>
      </c>
      <c r="G14" s="100" t="s">
        <v>114</v>
      </c>
      <c r="H14" s="100" t="s">
        <v>116</v>
      </c>
      <c r="I14" s="100" t="s">
        <v>114</v>
      </c>
      <c r="J14" s="100" t="s">
        <v>116</v>
      </c>
      <c r="K14" s="100" t="s">
        <v>114</v>
      </c>
      <c r="L14" s="100" t="s">
        <v>114</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47</v>
      </c>
      <c r="D15" s="15">
        <v>47</v>
      </c>
      <c r="E15" s="15">
        <v>47</v>
      </c>
      <c r="F15" s="15">
        <v>47</v>
      </c>
      <c r="G15" s="15">
        <v>47</v>
      </c>
      <c r="H15" s="15">
        <v>65</v>
      </c>
      <c r="I15" s="15">
        <v>47</v>
      </c>
      <c r="J15" s="15">
        <v>65</v>
      </c>
      <c r="K15" s="15">
        <v>47</v>
      </c>
      <c r="L15" s="15">
        <v>47</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f t="shared" si="0"/>
        <v>45.5</v>
      </c>
      <c r="I17" s="28">
        <f t="shared" si="0"/>
        <v>98.7</v>
      </c>
      <c r="J17" s="28">
        <f t="shared" si="0"/>
        <v>45.5</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98.512999999999977</v>
      </c>
      <c r="D18" s="16">
        <f>$D32</f>
        <v>98.512999999999977</v>
      </c>
      <c r="E18" s="16">
        <f>$D33</f>
        <v>98.512999999999977</v>
      </c>
      <c r="F18" s="16">
        <f>$D34</f>
        <v>98.512999999999977</v>
      </c>
      <c r="G18" s="16">
        <f>$D35</f>
        <v>98.512999999999977</v>
      </c>
      <c r="H18" s="16">
        <f>$D36</f>
        <v>44.330849999999991</v>
      </c>
      <c r="I18" s="16">
        <f>$D37</f>
        <v>98.512999999999977</v>
      </c>
      <c r="J18" s="16">
        <f>$D38</f>
        <v>44.330849999999991</v>
      </c>
      <c r="K18" s="16">
        <f>$D39</f>
        <v>98.512999999999977</v>
      </c>
      <c r="L18" s="16">
        <f>$D40</f>
        <v>98.512999999999977</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-0.18700000000002603</v>
      </c>
      <c r="D19" s="16">
        <f t="shared" ref="D19:V19" si="1">D18-D17</f>
        <v>-0.18700000000002603</v>
      </c>
      <c r="E19" s="16">
        <f t="shared" si="1"/>
        <v>-0.18700000000002603</v>
      </c>
      <c r="F19" s="16">
        <f t="shared" si="1"/>
        <v>-0.18700000000002603</v>
      </c>
      <c r="G19" s="16">
        <f t="shared" si="1"/>
        <v>-0.18700000000002603</v>
      </c>
      <c r="H19" s="16">
        <f t="shared" si="1"/>
        <v>-1.169150000000009</v>
      </c>
      <c r="I19" s="16">
        <f t="shared" si="1"/>
        <v>-0.18700000000002603</v>
      </c>
      <c r="J19" s="16">
        <f t="shared" si="1"/>
        <v>-1.169150000000009</v>
      </c>
      <c r="K19" s="16">
        <f t="shared" si="1"/>
        <v>-0.18700000000002603</v>
      </c>
      <c r="L19" s="16">
        <f t="shared" si="1"/>
        <v>-0.18700000000002603</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156</v>
      </c>
      <c r="I21" s="28">
        <f t="shared" si="2"/>
        <v>338.40000000000003</v>
      </c>
      <c r="J21" s="28">
        <f t="shared" si="2"/>
        <v>156</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7.23</v>
      </c>
      <c r="D22" s="16">
        <f>$E32</f>
        <v>7.23</v>
      </c>
      <c r="E22" s="16">
        <f>$E33</f>
        <v>7.23</v>
      </c>
      <c r="F22" s="16">
        <f>$E34</f>
        <v>7.23</v>
      </c>
      <c r="G22" s="16">
        <f>$E35</f>
        <v>7.23</v>
      </c>
      <c r="H22" s="16">
        <f>$E36</f>
        <v>3.2534999999999998</v>
      </c>
      <c r="I22" s="16">
        <f>$E37</f>
        <v>7.23</v>
      </c>
      <c r="J22" s="16">
        <f>$E38</f>
        <v>3.2534999999999998</v>
      </c>
      <c r="K22" s="16">
        <f>$E39</f>
        <v>7.23</v>
      </c>
      <c r="L22" s="16">
        <f>$E40</f>
        <v>7.23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-331.17</v>
      </c>
      <c r="D23" s="16">
        <f t="shared" ref="D23:V23" si="3">D22-D21</f>
        <v>-331.17</v>
      </c>
      <c r="E23" s="16">
        <f t="shared" si="3"/>
        <v>-331.17</v>
      </c>
      <c r="F23" s="16">
        <f t="shared" si="3"/>
        <v>-331.17</v>
      </c>
      <c r="G23" s="16">
        <f t="shared" si="3"/>
        <v>-331.17</v>
      </c>
      <c r="H23" s="16">
        <f t="shared" si="3"/>
        <v>-152.7465</v>
      </c>
      <c r="I23" s="16">
        <f t="shared" si="3"/>
        <v>-331.17</v>
      </c>
      <c r="J23" s="16">
        <f t="shared" si="3"/>
        <v>-152.7465</v>
      </c>
      <c r="K23" s="16">
        <f t="shared" si="3"/>
        <v>-331.17</v>
      </c>
      <c r="L23" s="16">
        <f t="shared" si="3"/>
        <v>-331.17</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56</v>
      </c>
      <c r="E27" s="107" t="s">
        <v>56</v>
      </c>
      <c r="F27" s="107" t="s">
        <v>56</v>
      </c>
      <c r="G27" s="107" t="s">
        <v>54</v>
      </c>
      <c r="H27" s="107" t="s">
        <v>54</v>
      </c>
      <c r="I27" s="107" t="s">
        <v>54</v>
      </c>
      <c r="J27" s="107" t="s">
        <v>54</v>
      </c>
      <c r="K27" s="107" t="s">
        <v>54</v>
      </c>
      <c r="L27" s="107" t="s">
        <v>54</v>
      </c>
      <c r="M27" s="107" t="s">
        <v>54</v>
      </c>
      <c r="N27" s="107"/>
      <c r="O27" s="107"/>
      <c r="P27" s="107" t="s">
        <v>56</v>
      </c>
      <c r="Q27" s="107" t="s">
        <v>56</v>
      </c>
      <c r="R27" s="107"/>
      <c r="S27" s="107" t="s">
        <v>54</v>
      </c>
      <c r="T27" s="107"/>
      <c r="U27" s="107"/>
    </row>
    <row r="28" spans="1:40" s="57" customFormat="1" x14ac:dyDescent="0.35">
      <c r="A28" s="108"/>
      <c r="B28" s="24">
        <v>2.88</v>
      </c>
      <c r="C28" s="15">
        <v>0.13</v>
      </c>
      <c r="D28" s="15">
        <v>4.2999999999999997E-2</v>
      </c>
      <c r="E28" s="15">
        <v>6.0000000000000001E-3</v>
      </c>
      <c r="F28" s="15">
        <v>1E-3</v>
      </c>
      <c r="G28" s="15">
        <v>0.2</v>
      </c>
      <c r="H28" s="15">
        <v>0.5</v>
      </c>
      <c r="I28" s="15">
        <v>0.5</v>
      </c>
      <c r="J28" s="15">
        <v>0.01</v>
      </c>
      <c r="K28" s="23">
        <v>0.05</v>
      </c>
      <c r="L28" s="15">
        <v>0.2</v>
      </c>
      <c r="M28" s="15">
        <v>0.253</v>
      </c>
      <c r="N28" s="15"/>
      <c r="O28" s="15"/>
      <c r="P28" s="15">
        <v>3.2000000000000001E-2</v>
      </c>
      <c r="Q28" s="15">
        <v>7.0000000000000001E-3</v>
      </c>
      <c r="R28" s="15"/>
      <c r="S28" s="15">
        <v>0.5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T1</v>
      </c>
      <c r="B31" s="15">
        <v>100</v>
      </c>
      <c r="C31" s="77">
        <f>IF(C$27="%w/w SAR",((C$28*10)*$B31),IF(C$27="%w/w DM",(((C$28*10)*($B$28/100))*$B31),IF(C$27="kg/t SAR",(C$28*$B31),IF(C$27="kg/t DM",((C$28*($B$28/100))*$B31),IF(C$27="mg/kg SAR",((C$28*0.001)*$B31),IF(C$27="mg/kg DM",(((C$28*0.001)*($B$28/100))*$B31),0))))))</f>
        <v>130</v>
      </c>
      <c r="D31" s="77">
        <f>(IF(D$27="%w/w SAR",((D$28*10)*$B31),IF(D$27="%w/w DM",(((D$28*10)*($B$28/100))*$B31),IF(D$27="kg/t SAR",(D$28*$B31),IF(D$27="kg/t DM",((D$28*($B$28/100))*$B31),IF(D$27="mg/kg SAR",((D$28*0.001)*$B31),IF(D$27="mg/kg DM",(((D$28*0.001)*($B$28/100))*$B31),"0")))))))*2.291</f>
        <v>98.512999999999977</v>
      </c>
      <c r="E31" s="77">
        <f>(IF(E$27="%w/w SAR",((E$28*10)*$B31),IF(E$27="%w/w DM",(((E$28*10)*($B$28/100))*$B31),IF(E$27="kg/t SAR",(E$28*$B31),IF(E$27="kg/t DM",((E$28*($B$28/100))*$B31),IF(E$27="mg/kg SAR",((E$28*0.001)*$B31),IF(E$27="mg/kg DM",(((E$28*0.001)*($B$28/100))*$B31),"0")))))))*1.205</f>
        <v>7.23</v>
      </c>
      <c r="F31" s="77">
        <f>(IF(F$27="%w/w SAR",((F$28*10)*$B31),IF(F$27="%w/w DM",(((F$28*10)*($B$28/100))*$B31),IF(F$27="kg/t SAR",(F$28*$B31),IF(F$27="kg/t DM",((F$28*($B$28/100))*$B31),IF(F$27="mg/kg SAR",((F$28*0.001)*$B31),IF(F$27="mg/kg DM",(((F$28*0.001)*($B$28/100))*$B31),"0")))))))*1.658</f>
        <v>1.6579999999999999</v>
      </c>
      <c r="G31" s="77">
        <f t="shared" ref="G31:P31" si="5">IF(G$27="%w/w SAR",((G$28*10)*$B31),IF(G$27="%w/w DM",(((G$28*10)*($B$28/100))*$B31),IF(G$27="kg/t SAR",(G$28*$B31),IF(G$27="kg/t DM",((G$28*($B$28/100))*$B31),IF(G$27="mg/kg SAR",((G$28*0.001)*$B31),IF(G$27="mg/kg DM",(((G$28*0.001)*($B$28/100))*$B31),0))))))</f>
        <v>0.02</v>
      </c>
      <c r="H31" s="77">
        <f t="shared" si="5"/>
        <v>0.05</v>
      </c>
      <c r="I31" s="77">
        <f t="shared" si="5"/>
        <v>0.05</v>
      </c>
      <c r="J31" s="77">
        <f t="shared" si="5"/>
        <v>1E-3</v>
      </c>
      <c r="K31" s="77">
        <f t="shared" si="5"/>
        <v>5.0000000000000001E-3</v>
      </c>
      <c r="L31" s="77">
        <f t="shared" si="5"/>
        <v>0.02</v>
      </c>
      <c r="M31" s="77">
        <f t="shared" si="5"/>
        <v>2.5300000000000003E-2</v>
      </c>
      <c r="N31" s="77">
        <f t="shared" si="5"/>
        <v>0</v>
      </c>
      <c r="O31" s="77">
        <f t="shared" si="5"/>
        <v>0</v>
      </c>
      <c r="P31" s="77">
        <f t="shared" si="5"/>
        <v>32</v>
      </c>
      <c r="Q31" s="77">
        <f>(IF(Q$27="%w/w SAR",((Q$28*10)*$B31),IF(Q$27="%w/w DM",(((Q$28*10)*($B$28/100))*$B31),IF(Q$27="kg/t SAR",(Q$28*$B31),IF(Q$27="kg/t DM",((Q$28*($B$28/100))*$B31),IF(Q$27="mg/kg SAR",((Q$28*0.001)*$B31),IF(Q$27="mg/kg DM",(((Q$28*0.001)*($B$28/100))*$B31),0)))))))*2.5</f>
        <v>17.500000000000004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0.05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T2</v>
      </c>
      <c r="B32" s="15">
        <v>100</v>
      </c>
      <c r="C32" s="77">
        <f t="shared" ref="C32:C50" si="6">IF(C$27="%w/w SAR",((C$28*10)*$B32),IF(C$27="%w/w DM",(((C$28*10)*($B$28/100))*$B32),IF(C$27="kg/t SAR",(C$28*$B32),IF(C$27="kg/t DM",((C$28*($B$28/100))*$B32),IF(C$27="mg/kg SAR",((C$28*0.001)*$B32),IF(C$27="mg/kg DM",(((C$28*0.001)*($B$28/100))*$B32),0))))))</f>
        <v>130</v>
      </c>
      <c r="D32" s="77">
        <f t="shared" ref="D32:D50" si="7">(IF(D$27="%w/w SAR",((D$28*10)*$B32),IF(D$27="%w/w DM",(((D$28*10)*($B$28/100))*$B32),IF(D$27="kg/t SAR",(D$28*$B32),IF(D$27="kg/t DM",((D$28*($B$28/100))*$B32),IF(D$27="mg/kg SAR",((D$28*0.001)*$B32),IF(D$27="mg/kg DM",(((D$28*0.001)*($B$28/100))*$B32),"0")))))))*2.291</f>
        <v>98.512999999999977</v>
      </c>
      <c r="E32" s="77">
        <f t="shared" ref="E32:E50" si="8">(IF(E$27="%w/w SAR",((E$28*10)*$B32),IF(E$27="%w/w DM",(((E$28*10)*($B$28/100))*$B32),IF(E$27="kg/t SAR",(E$28*$B32),IF(E$27="kg/t DM",((E$28*($B$28/100))*$B32),IF(E$27="mg/kg SAR",((E$28*0.001)*$B32),IF(E$27="mg/kg DM",(((E$28*0.001)*($B$28/100))*$B32),"0")))))))*1.205</f>
        <v>7.23</v>
      </c>
      <c r="F32" s="77">
        <f t="shared" ref="F32:F50" si="9">(IF(F$27="%w/w SAR",((F$28*10)*$B32),IF(F$27="%w/w DM",(((F$28*10)*($B$28/100))*$B32),IF(F$27="kg/t SAR",(F$28*$B32),IF(F$27="kg/t DM",((F$28*($B$28/100))*$B32),IF(F$27="mg/kg SAR",((F$28*0.001)*$B32),IF(F$27="mg/kg DM",(((F$28*0.001)*($B$28/100))*$B32),"0")))))))*1.658</f>
        <v>1.6579999999999999</v>
      </c>
      <c r="G32" s="77">
        <f t="shared" ref="G32:P50" si="10">IF(G$27="%w/w SAR",((G$28*10)*$B32),IF(G$27="%w/w DM",(((G$28*10)*($B$28/100))*$B32),IF(G$27="kg/t SAR",(G$28*$B32),IF(G$27="kg/t DM",((G$28*($B$28/100))*$B32),IF(G$27="mg/kg SAR",((G$28*0.001)*$B32),IF(G$27="mg/kg DM",(((G$28*0.001)*($B$28/100))*$B32),0))))))</f>
        <v>0.02</v>
      </c>
      <c r="H32" s="77">
        <f t="shared" si="10"/>
        <v>0.05</v>
      </c>
      <c r="I32" s="77">
        <f t="shared" si="10"/>
        <v>0.05</v>
      </c>
      <c r="J32" s="77">
        <f t="shared" si="10"/>
        <v>1E-3</v>
      </c>
      <c r="K32" s="77">
        <f t="shared" si="10"/>
        <v>5.0000000000000001E-3</v>
      </c>
      <c r="L32" s="77">
        <f t="shared" si="10"/>
        <v>0.02</v>
      </c>
      <c r="M32" s="77">
        <f t="shared" si="10"/>
        <v>2.5300000000000003E-2</v>
      </c>
      <c r="N32" s="77">
        <f t="shared" si="10"/>
        <v>0</v>
      </c>
      <c r="O32" s="77">
        <f t="shared" si="10"/>
        <v>0</v>
      </c>
      <c r="P32" s="77">
        <f t="shared" si="10"/>
        <v>32</v>
      </c>
      <c r="Q32" s="77">
        <f t="shared" ref="Q32:Q50" si="11">(IF(Q$27="%w/w SAR",((Q$28*10)*$B32),IF(Q$27="%w/w DM",(((Q$28*10)*($B$28/100))*$B32),IF(Q$27="kg/t SAR",(Q$28*$B32),IF(Q$27="kg/t DM",((Q$28*($B$28/100))*$B32),IF(Q$27="mg/kg SAR",((Q$28*0.001)*$B32),IF(Q$27="mg/kg DM",(((Q$28*0.001)*($B$28/100))*$B32),0)))))))*2.5</f>
        <v>17.500000000000004</v>
      </c>
      <c r="R32" s="77">
        <f t="shared" ref="R32:U50" si="12">IF(R$27="%w/w SAR",((R$28*10)*$B32),IF(R$27="%w/w DM",(((R$28*10)*($B$28/100))*$B32),IF(R$27="kg/t SAR",(R$28*$B32),IF(R$27="kg/t DM",((R$28*($B$28/100))*$B32),IF(R$27="mg/kg SAR",((R$28*0.001)*$B32),IF(R$27="mg/kg DM",(((R$28*0.001)*($B$28/100))*$B32),0))))))</f>
        <v>0</v>
      </c>
      <c r="S32" s="77">
        <f t="shared" si="12"/>
        <v>0.05</v>
      </c>
      <c r="T32" s="77">
        <f t="shared" si="12"/>
        <v>0</v>
      </c>
      <c r="U32" s="77">
        <f t="shared" si="12"/>
        <v>0</v>
      </c>
      <c r="AB32" s="59"/>
      <c r="AC32" s="59"/>
      <c r="AD32" s="59"/>
      <c r="AE32" s="59"/>
      <c r="AF32" s="59"/>
      <c r="AG32" s="59"/>
      <c r="AH32" s="59"/>
      <c r="AI32" s="59"/>
    </row>
    <row r="33" spans="1:35" s="72" customFormat="1" ht="13" x14ac:dyDescent="0.35">
      <c r="A33" s="13" t="str">
        <f>E8</f>
        <v>T3</v>
      </c>
      <c r="B33" s="15">
        <v>100</v>
      </c>
      <c r="C33" s="77">
        <f t="shared" si="6"/>
        <v>130</v>
      </c>
      <c r="D33" s="77">
        <f t="shared" si="7"/>
        <v>98.512999999999977</v>
      </c>
      <c r="E33" s="77">
        <f t="shared" si="8"/>
        <v>7.23</v>
      </c>
      <c r="F33" s="77">
        <f t="shared" si="9"/>
        <v>1.6579999999999999</v>
      </c>
      <c r="G33" s="77">
        <f t="shared" si="10"/>
        <v>0.02</v>
      </c>
      <c r="H33" s="77">
        <f t="shared" si="10"/>
        <v>0.05</v>
      </c>
      <c r="I33" s="77">
        <f t="shared" si="10"/>
        <v>0.05</v>
      </c>
      <c r="J33" s="77">
        <f t="shared" si="10"/>
        <v>1E-3</v>
      </c>
      <c r="K33" s="77">
        <f t="shared" si="10"/>
        <v>5.0000000000000001E-3</v>
      </c>
      <c r="L33" s="77">
        <f t="shared" si="10"/>
        <v>0.02</v>
      </c>
      <c r="M33" s="77">
        <f t="shared" si="10"/>
        <v>2.5300000000000003E-2</v>
      </c>
      <c r="N33" s="77">
        <f t="shared" si="10"/>
        <v>0</v>
      </c>
      <c r="O33" s="77">
        <f t="shared" si="10"/>
        <v>0</v>
      </c>
      <c r="P33" s="77">
        <f t="shared" si="10"/>
        <v>32</v>
      </c>
      <c r="Q33" s="77">
        <f t="shared" si="11"/>
        <v>17.500000000000004</v>
      </c>
      <c r="R33" s="77">
        <f t="shared" si="12"/>
        <v>0</v>
      </c>
      <c r="S33" s="77">
        <f t="shared" si="12"/>
        <v>0.05</v>
      </c>
      <c r="T33" s="77">
        <f t="shared" si="12"/>
        <v>0</v>
      </c>
      <c r="U33" s="77">
        <f t="shared" si="12"/>
        <v>0</v>
      </c>
      <c r="AB33" s="59"/>
      <c r="AC33" s="59"/>
      <c r="AD33" s="59"/>
      <c r="AE33" s="59"/>
      <c r="AF33" s="59"/>
      <c r="AG33" s="59"/>
      <c r="AH33" s="59"/>
      <c r="AI33" s="59"/>
    </row>
    <row r="34" spans="1:35" s="72" customFormat="1" ht="13" x14ac:dyDescent="0.35">
      <c r="A34" s="13" t="str">
        <f>F8</f>
        <v>T4</v>
      </c>
      <c r="B34" s="15">
        <v>100</v>
      </c>
      <c r="C34" s="77">
        <f t="shared" si="6"/>
        <v>130</v>
      </c>
      <c r="D34" s="77">
        <f t="shared" si="7"/>
        <v>98.512999999999977</v>
      </c>
      <c r="E34" s="77">
        <f t="shared" si="8"/>
        <v>7.23</v>
      </c>
      <c r="F34" s="77">
        <f t="shared" si="9"/>
        <v>1.6579999999999999</v>
      </c>
      <c r="G34" s="77">
        <f t="shared" si="10"/>
        <v>0.02</v>
      </c>
      <c r="H34" s="77">
        <f t="shared" si="10"/>
        <v>0.05</v>
      </c>
      <c r="I34" s="77">
        <f t="shared" si="10"/>
        <v>0.05</v>
      </c>
      <c r="J34" s="77">
        <f t="shared" si="10"/>
        <v>1E-3</v>
      </c>
      <c r="K34" s="77">
        <f t="shared" si="10"/>
        <v>5.0000000000000001E-3</v>
      </c>
      <c r="L34" s="77">
        <f t="shared" si="10"/>
        <v>0.02</v>
      </c>
      <c r="M34" s="77">
        <f t="shared" si="10"/>
        <v>2.5300000000000003E-2</v>
      </c>
      <c r="N34" s="77">
        <f t="shared" si="10"/>
        <v>0</v>
      </c>
      <c r="O34" s="77">
        <f t="shared" si="10"/>
        <v>0</v>
      </c>
      <c r="P34" s="77">
        <f t="shared" si="10"/>
        <v>32</v>
      </c>
      <c r="Q34" s="77">
        <f t="shared" si="11"/>
        <v>17.500000000000004</v>
      </c>
      <c r="R34" s="77">
        <f t="shared" si="12"/>
        <v>0</v>
      </c>
      <c r="S34" s="77">
        <f t="shared" si="12"/>
        <v>0.05</v>
      </c>
      <c r="T34" s="77">
        <f t="shared" si="12"/>
        <v>0</v>
      </c>
      <c r="U34" s="77">
        <f t="shared" si="12"/>
        <v>0</v>
      </c>
      <c r="AB34" s="59"/>
      <c r="AC34" s="59"/>
      <c r="AD34" s="59"/>
      <c r="AE34" s="59"/>
      <c r="AF34" s="59"/>
      <c r="AG34" s="59"/>
      <c r="AH34" s="59"/>
      <c r="AI34" s="59"/>
    </row>
    <row r="35" spans="1:35" s="72" customFormat="1" ht="13" x14ac:dyDescent="0.35">
      <c r="A35" s="13" t="str">
        <f>G8</f>
        <v>T5</v>
      </c>
      <c r="B35" s="15">
        <v>100</v>
      </c>
      <c r="C35" s="77">
        <f t="shared" si="6"/>
        <v>130</v>
      </c>
      <c r="D35" s="77">
        <f t="shared" si="7"/>
        <v>98.512999999999977</v>
      </c>
      <c r="E35" s="77">
        <f t="shared" si="8"/>
        <v>7.23</v>
      </c>
      <c r="F35" s="77">
        <f t="shared" si="9"/>
        <v>1.6579999999999999</v>
      </c>
      <c r="G35" s="77">
        <f t="shared" si="10"/>
        <v>0.02</v>
      </c>
      <c r="H35" s="77">
        <f t="shared" si="10"/>
        <v>0.05</v>
      </c>
      <c r="I35" s="77">
        <f t="shared" si="10"/>
        <v>0.05</v>
      </c>
      <c r="J35" s="77">
        <f t="shared" si="10"/>
        <v>1E-3</v>
      </c>
      <c r="K35" s="77">
        <f t="shared" si="10"/>
        <v>5.0000000000000001E-3</v>
      </c>
      <c r="L35" s="77">
        <f t="shared" si="10"/>
        <v>0.02</v>
      </c>
      <c r="M35" s="77">
        <f t="shared" si="10"/>
        <v>2.5300000000000003E-2</v>
      </c>
      <c r="N35" s="77">
        <f t="shared" si="10"/>
        <v>0</v>
      </c>
      <c r="O35" s="77">
        <f t="shared" si="10"/>
        <v>0</v>
      </c>
      <c r="P35" s="77">
        <f t="shared" si="10"/>
        <v>32</v>
      </c>
      <c r="Q35" s="77">
        <f t="shared" si="11"/>
        <v>17.500000000000004</v>
      </c>
      <c r="R35" s="77">
        <f t="shared" si="12"/>
        <v>0</v>
      </c>
      <c r="S35" s="77">
        <f t="shared" si="12"/>
        <v>0.05</v>
      </c>
      <c r="T35" s="77">
        <f t="shared" si="12"/>
        <v>0</v>
      </c>
      <c r="U35" s="77">
        <f t="shared" si="12"/>
        <v>0</v>
      </c>
      <c r="AB35" s="59"/>
      <c r="AC35" s="59"/>
      <c r="AD35" s="59"/>
      <c r="AE35" s="59"/>
      <c r="AF35" s="59"/>
      <c r="AG35" s="59"/>
      <c r="AH35" s="59"/>
      <c r="AI35" s="59"/>
    </row>
    <row r="36" spans="1:35" s="72" customFormat="1" ht="13" x14ac:dyDescent="0.35">
      <c r="A36" s="13" t="str">
        <f>H8</f>
        <v>T6</v>
      </c>
      <c r="B36" s="15">
        <v>45</v>
      </c>
      <c r="C36" s="77">
        <f t="shared" si="6"/>
        <v>58.5</v>
      </c>
      <c r="D36" s="77">
        <f t="shared" si="7"/>
        <v>44.330849999999991</v>
      </c>
      <c r="E36" s="77">
        <f t="shared" si="8"/>
        <v>3.2534999999999998</v>
      </c>
      <c r="F36" s="77">
        <f t="shared" si="9"/>
        <v>0.74609999999999999</v>
      </c>
      <c r="G36" s="77">
        <f t="shared" si="10"/>
        <v>9.0000000000000011E-3</v>
      </c>
      <c r="H36" s="77">
        <f t="shared" si="10"/>
        <v>2.2499999999999999E-2</v>
      </c>
      <c r="I36" s="77">
        <f t="shared" si="10"/>
        <v>2.2499999999999999E-2</v>
      </c>
      <c r="J36" s="77">
        <f t="shared" si="10"/>
        <v>4.5000000000000004E-4</v>
      </c>
      <c r="K36" s="77">
        <f t="shared" si="10"/>
        <v>2.2500000000000003E-3</v>
      </c>
      <c r="L36" s="77">
        <f t="shared" si="10"/>
        <v>9.0000000000000011E-3</v>
      </c>
      <c r="M36" s="77">
        <f t="shared" si="10"/>
        <v>1.1385000000000001E-2</v>
      </c>
      <c r="N36" s="77">
        <f t="shared" si="10"/>
        <v>0</v>
      </c>
      <c r="O36" s="77">
        <f t="shared" si="10"/>
        <v>0</v>
      </c>
      <c r="P36" s="77">
        <f t="shared" si="10"/>
        <v>14.4</v>
      </c>
      <c r="Q36" s="77">
        <f t="shared" si="11"/>
        <v>7.8750000000000009</v>
      </c>
      <c r="R36" s="77">
        <f t="shared" si="12"/>
        <v>0</v>
      </c>
      <c r="S36" s="77">
        <f t="shared" si="12"/>
        <v>2.2499999999999999E-2</v>
      </c>
      <c r="T36" s="77">
        <f t="shared" si="12"/>
        <v>0</v>
      </c>
      <c r="U36" s="77">
        <f t="shared" si="12"/>
        <v>0</v>
      </c>
      <c r="AB36" s="59"/>
      <c r="AC36" s="59"/>
      <c r="AD36" s="59"/>
      <c r="AE36" s="59"/>
      <c r="AF36" s="59"/>
      <c r="AG36" s="59"/>
      <c r="AH36" s="59"/>
      <c r="AI36" s="59"/>
    </row>
    <row r="37" spans="1:35" s="72" customFormat="1" ht="13" x14ac:dyDescent="0.35">
      <c r="A37" s="13" t="str">
        <f>I8</f>
        <v>T7</v>
      </c>
      <c r="B37" s="15">
        <v>100</v>
      </c>
      <c r="C37" s="77">
        <f t="shared" si="6"/>
        <v>130</v>
      </c>
      <c r="D37" s="77">
        <f t="shared" si="7"/>
        <v>98.512999999999977</v>
      </c>
      <c r="E37" s="77">
        <f t="shared" si="8"/>
        <v>7.23</v>
      </c>
      <c r="F37" s="77">
        <f t="shared" si="9"/>
        <v>1.6579999999999999</v>
      </c>
      <c r="G37" s="77">
        <f t="shared" si="10"/>
        <v>0.02</v>
      </c>
      <c r="H37" s="77">
        <f t="shared" si="10"/>
        <v>0.05</v>
      </c>
      <c r="I37" s="77">
        <f t="shared" si="10"/>
        <v>0.05</v>
      </c>
      <c r="J37" s="77">
        <f t="shared" si="10"/>
        <v>1E-3</v>
      </c>
      <c r="K37" s="77">
        <f t="shared" si="10"/>
        <v>5.0000000000000001E-3</v>
      </c>
      <c r="L37" s="77">
        <f t="shared" si="10"/>
        <v>0.02</v>
      </c>
      <c r="M37" s="77">
        <f t="shared" si="10"/>
        <v>2.5300000000000003E-2</v>
      </c>
      <c r="N37" s="77">
        <f t="shared" si="10"/>
        <v>0</v>
      </c>
      <c r="O37" s="77">
        <f t="shared" si="10"/>
        <v>0</v>
      </c>
      <c r="P37" s="77">
        <f t="shared" si="10"/>
        <v>32</v>
      </c>
      <c r="Q37" s="77">
        <f t="shared" si="11"/>
        <v>17.500000000000004</v>
      </c>
      <c r="R37" s="77">
        <f t="shared" si="12"/>
        <v>0</v>
      </c>
      <c r="S37" s="77">
        <f t="shared" si="12"/>
        <v>0.05</v>
      </c>
      <c r="T37" s="77">
        <f t="shared" si="12"/>
        <v>0</v>
      </c>
      <c r="U37" s="77">
        <f t="shared" si="12"/>
        <v>0</v>
      </c>
      <c r="AB37" s="59"/>
      <c r="AC37" s="59"/>
      <c r="AD37" s="59"/>
      <c r="AE37" s="59"/>
      <c r="AF37" s="59"/>
      <c r="AG37" s="59"/>
      <c r="AH37" s="59"/>
      <c r="AI37" s="59"/>
    </row>
    <row r="38" spans="1:35" s="72" customFormat="1" ht="13" x14ac:dyDescent="0.35">
      <c r="A38" s="13" t="str">
        <f>J8</f>
        <v>T8</v>
      </c>
      <c r="B38" s="15">
        <v>45</v>
      </c>
      <c r="C38" s="77">
        <f t="shared" si="6"/>
        <v>58.5</v>
      </c>
      <c r="D38" s="77">
        <f t="shared" si="7"/>
        <v>44.330849999999991</v>
      </c>
      <c r="E38" s="77">
        <f t="shared" si="8"/>
        <v>3.2534999999999998</v>
      </c>
      <c r="F38" s="77">
        <f t="shared" si="9"/>
        <v>0.74609999999999999</v>
      </c>
      <c r="G38" s="77">
        <f t="shared" si="10"/>
        <v>9.0000000000000011E-3</v>
      </c>
      <c r="H38" s="77">
        <f t="shared" si="10"/>
        <v>2.2499999999999999E-2</v>
      </c>
      <c r="I38" s="77">
        <f t="shared" si="10"/>
        <v>2.2499999999999999E-2</v>
      </c>
      <c r="J38" s="77">
        <f t="shared" si="10"/>
        <v>4.5000000000000004E-4</v>
      </c>
      <c r="K38" s="77">
        <f t="shared" si="10"/>
        <v>2.2500000000000003E-3</v>
      </c>
      <c r="L38" s="77">
        <f t="shared" si="10"/>
        <v>9.0000000000000011E-3</v>
      </c>
      <c r="M38" s="77">
        <f t="shared" si="10"/>
        <v>1.1385000000000001E-2</v>
      </c>
      <c r="N38" s="77">
        <f t="shared" si="10"/>
        <v>0</v>
      </c>
      <c r="O38" s="77">
        <f t="shared" si="10"/>
        <v>0</v>
      </c>
      <c r="P38" s="77">
        <f t="shared" si="10"/>
        <v>14.4</v>
      </c>
      <c r="Q38" s="77">
        <f t="shared" si="11"/>
        <v>7.8750000000000009</v>
      </c>
      <c r="R38" s="77">
        <f t="shared" si="12"/>
        <v>0</v>
      </c>
      <c r="S38" s="77">
        <f t="shared" si="12"/>
        <v>2.2499999999999999E-2</v>
      </c>
      <c r="T38" s="77">
        <f t="shared" si="12"/>
        <v>0</v>
      </c>
      <c r="U38" s="77">
        <f t="shared" si="12"/>
        <v>0</v>
      </c>
      <c r="AB38" s="59"/>
      <c r="AC38" s="59"/>
      <c r="AD38" s="59"/>
      <c r="AE38" s="59"/>
      <c r="AF38" s="59"/>
      <c r="AG38" s="59"/>
      <c r="AH38" s="59"/>
      <c r="AI38" s="59"/>
    </row>
    <row r="39" spans="1:35" s="72" customFormat="1" ht="13" x14ac:dyDescent="0.35">
      <c r="A39" s="13" t="str">
        <f>K8</f>
        <v>SJ1</v>
      </c>
      <c r="B39" s="15">
        <v>100</v>
      </c>
      <c r="C39" s="77">
        <f t="shared" si="6"/>
        <v>130</v>
      </c>
      <c r="D39" s="77">
        <f t="shared" si="7"/>
        <v>98.512999999999977</v>
      </c>
      <c r="E39" s="77">
        <f t="shared" si="8"/>
        <v>7.23</v>
      </c>
      <c r="F39" s="77">
        <f t="shared" si="9"/>
        <v>1.6579999999999999</v>
      </c>
      <c r="G39" s="77">
        <f t="shared" si="10"/>
        <v>0.02</v>
      </c>
      <c r="H39" s="77">
        <f t="shared" si="10"/>
        <v>0.05</v>
      </c>
      <c r="I39" s="77">
        <f t="shared" si="10"/>
        <v>0.05</v>
      </c>
      <c r="J39" s="77">
        <f t="shared" si="10"/>
        <v>1E-3</v>
      </c>
      <c r="K39" s="77">
        <f t="shared" si="10"/>
        <v>5.0000000000000001E-3</v>
      </c>
      <c r="L39" s="77">
        <f t="shared" si="10"/>
        <v>0.02</v>
      </c>
      <c r="M39" s="77">
        <f t="shared" si="10"/>
        <v>2.5300000000000003E-2</v>
      </c>
      <c r="N39" s="77">
        <f t="shared" si="10"/>
        <v>0</v>
      </c>
      <c r="O39" s="77">
        <f t="shared" si="10"/>
        <v>0</v>
      </c>
      <c r="P39" s="77">
        <f t="shared" si="10"/>
        <v>32</v>
      </c>
      <c r="Q39" s="77">
        <f t="shared" si="11"/>
        <v>17.500000000000004</v>
      </c>
      <c r="R39" s="77">
        <f t="shared" si="12"/>
        <v>0</v>
      </c>
      <c r="S39" s="77">
        <f t="shared" si="12"/>
        <v>0.05</v>
      </c>
      <c r="T39" s="77">
        <f t="shared" si="12"/>
        <v>0</v>
      </c>
      <c r="U39" s="77">
        <f t="shared" si="12"/>
        <v>0</v>
      </c>
      <c r="AB39" s="59"/>
      <c r="AC39" s="59"/>
      <c r="AD39" s="59"/>
      <c r="AE39" s="59"/>
      <c r="AF39" s="59"/>
      <c r="AG39" s="59"/>
      <c r="AH39" s="59"/>
      <c r="AI39" s="59"/>
    </row>
    <row r="40" spans="1:35" s="72" customFormat="1" ht="13" x14ac:dyDescent="0.35">
      <c r="A40" s="13" t="str">
        <f>L8</f>
        <v>SJ2</v>
      </c>
      <c r="B40" s="15">
        <v>100</v>
      </c>
      <c r="C40" s="77">
        <f t="shared" si="6"/>
        <v>130</v>
      </c>
      <c r="D40" s="77">
        <f t="shared" si="7"/>
        <v>98.512999999999977</v>
      </c>
      <c r="E40" s="77">
        <f t="shared" si="8"/>
        <v>7.23</v>
      </c>
      <c r="F40" s="77">
        <f t="shared" si="9"/>
        <v>1.6579999999999999</v>
      </c>
      <c r="G40" s="77">
        <f t="shared" si="10"/>
        <v>0.02</v>
      </c>
      <c r="H40" s="77">
        <f t="shared" si="10"/>
        <v>0.05</v>
      </c>
      <c r="I40" s="77">
        <f t="shared" si="10"/>
        <v>0.05</v>
      </c>
      <c r="J40" s="77">
        <f t="shared" si="10"/>
        <v>1E-3</v>
      </c>
      <c r="K40" s="77">
        <f t="shared" si="10"/>
        <v>5.0000000000000001E-3</v>
      </c>
      <c r="L40" s="77">
        <f t="shared" si="10"/>
        <v>0.02</v>
      </c>
      <c r="M40" s="77">
        <f t="shared" si="10"/>
        <v>2.5300000000000003E-2</v>
      </c>
      <c r="N40" s="77">
        <f t="shared" si="10"/>
        <v>0</v>
      </c>
      <c r="O40" s="77">
        <f t="shared" si="10"/>
        <v>0</v>
      </c>
      <c r="P40" s="77">
        <f t="shared" si="10"/>
        <v>32</v>
      </c>
      <c r="Q40" s="77">
        <f t="shared" si="11"/>
        <v>17.500000000000004</v>
      </c>
      <c r="R40" s="77">
        <f t="shared" si="12"/>
        <v>0</v>
      </c>
      <c r="S40" s="77">
        <f t="shared" si="12"/>
        <v>0.05</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T1</v>
      </c>
      <c r="C57" s="8" t="str">
        <f t="shared" ref="C57:U57" si="13">D8</f>
        <v>T2</v>
      </c>
      <c r="D57" s="8" t="str">
        <f t="shared" si="13"/>
        <v>T3</v>
      </c>
      <c r="E57" s="8" t="str">
        <f t="shared" si="13"/>
        <v>T4</v>
      </c>
      <c r="F57" s="8" t="str">
        <f t="shared" si="13"/>
        <v>T5</v>
      </c>
      <c r="G57" s="8" t="str">
        <f t="shared" si="13"/>
        <v>T6</v>
      </c>
      <c r="H57" s="8" t="str">
        <f t="shared" si="13"/>
        <v>T7</v>
      </c>
      <c r="I57" s="8" t="str">
        <f t="shared" si="13"/>
        <v>T8</v>
      </c>
      <c r="J57" s="8" t="str">
        <f t="shared" si="13"/>
        <v>SJ1</v>
      </c>
      <c r="K57" s="8" t="str">
        <f t="shared" si="13"/>
        <v>SJ2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Arable</v>
      </c>
      <c r="H58" s="13" t="str">
        <f>I16&amp;" I "&amp;(VLOOKUP(I14,Table24[],6,FALSE))</f>
        <v>Medium/Clay I Grass</v>
      </c>
      <c r="I58" s="13" t="str">
        <f>J16&amp;" I "&amp;(VLOOKUP(J14,Table24[],6,FALSE))</f>
        <v>Medium/Clay I Arable</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6.7</v>
      </c>
      <c r="H59" s="76">
        <f>VLOOKUP(I$14,Table24[],5,FALSE)</f>
        <v>6.2</v>
      </c>
      <c r="I59" s="76">
        <f>VLOOKUP(J$14,Table24[],5,FALSE)</f>
        <v>6.7</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7.1</v>
      </c>
      <c r="C60" s="76">
        <f t="shared" ref="C60:U60" si="14">D10</f>
        <v>6.8</v>
      </c>
      <c r="D60" s="76">
        <f t="shared" si="14"/>
        <v>6.9</v>
      </c>
      <c r="E60" s="76">
        <f t="shared" si="14"/>
        <v>5.6</v>
      </c>
      <c r="F60" s="76">
        <f t="shared" si="14"/>
        <v>5.8</v>
      </c>
      <c r="G60" s="76">
        <f t="shared" si="14"/>
        <v>5.7</v>
      </c>
      <c r="H60" s="76">
        <f t="shared" si="14"/>
        <v>5.7</v>
      </c>
      <c r="I60" s="76">
        <f t="shared" si="14"/>
        <v>5.6</v>
      </c>
      <c r="J60" s="76">
        <f t="shared" si="14"/>
        <v>5.3</v>
      </c>
      <c r="K60" s="76">
        <f t="shared" si="14"/>
        <v>5.4</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8</v>
      </c>
      <c r="H61" s="76">
        <f t="shared" si="15"/>
        <v>6</v>
      </c>
      <c r="I61" s="76">
        <f t="shared" si="15"/>
        <v>8</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45</v>
      </c>
      <c r="H62" s="77">
        <f>B37</f>
        <v>100</v>
      </c>
      <c r="I62" s="77">
        <f>B38</f>
        <v>45</v>
      </c>
      <c r="J62" s="77">
        <f>B39</f>
        <v>100</v>
      </c>
      <c r="K62" s="77">
        <f>B40</f>
        <v>100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-3.5999999999999979</v>
      </c>
      <c r="D64" s="77">
        <f t="shared" si="17"/>
        <v>-4.2000000000000011</v>
      </c>
      <c r="E64" s="77">
        <f t="shared" si="17"/>
        <v>3.6000000000000032</v>
      </c>
      <c r="F64" s="77">
        <f t="shared" si="17"/>
        <v>2.4000000000000021</v>
      </c>
      <c r="G64" s="77">
        <f t="shared" si="17"/>
        <v>8</v>
      </c>
      <c r="H64" s="77">
        <f t="shared" si="17"/>
        <v>3</v>
      </c>
      <c r="I64" s="77">
        <f t="shared" si="17"/>
        <v>8.8000000000000043</v>
      </c>
      <c r="J64" s="77">
        <f t="shared" si="17"/>
        <v>5.4000000000000021</v>
      </c>
      <c r="K64" s="77">
        <f t="shared" si="17"/>
        <v>4.7999999999999989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3.5999999999999979</v>
      </c>
      <c r="D65" s="77">
        <f t="shared" si="18"/>
        <v>4.2000000000000011</v>
      </c>
      <c r="E65" s="77">
        <f t="shared" si="18"/>
        <v>-3.6000000000000032</v>
      </c>
      <c r="F65" s="77">
        <f t="shared" si="18"/>
        <v>-2.4000000000000021</v>
      </c>
      <c r="G65" s="77">
        <f t="shared" si="18"/>
        <v>-8</v>
      </c>
      <c r="H65" s="77">
        <f t="shared" si="18"/>
        <v>-3</v>
      </c>
      <c r="I65" s="77">
        <f t="shared" si="18"/>
        <v>-8.8000000000000043</v>
      </c>
      <c r="J65" s="77">
        <f t="shared" si="18"/>
        <v>-5.4000000000000021</v>
      </c>
      <c r="K65" s="77">
        <f t="shared" si="18"/>
        <v>-4.7999999999999989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31:B50 B62:U66">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topLeftCell="A21" zoomScale="90" zoomScaleNormal="90" workbookViewId="0">
      <selection activeCell="C35" sqref="C3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DAF!C1:D1</f>
        <v>PAN-024920</v>
      </c>
      <c r="D1" s="141"/>
      <c r="E1" s="93" t="s">
        <v>45</v>
      </c>
      <c r="F1" s="39">
        <f>DAF!F1</f>
        <v>50</v>
      </c>
      <c r="G1" s="123" t="s">
        <v>43</v>
      </c>
      <c r="H1" s="124"/>
      <c r="I1" s="118">
        <v>6.51</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DAF!C2:D2</f>
        <v>EPR/JB3533RJ</v>
      </c>
      <c r="D2" s="143"/>
      <c r="E2" s="93" t="s">
        <v>109</v>
      </c>
      <c r="F2" s="96" t="s">
        <v>178</v>
      </c>
      <c r="G2" s="125" t="s">
        <v>110</v>
      </c>
      <c r="H2" s="126"/>
      <c r="I2" s="118">
        <v>607</v>
      </c>
      <c r="J2" s="127" t="s">
        <v>158</v>
      </c>
      <c r="K2" s="127"/>
      <c r="L2" s="97">
        <v>0.17</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DAF!C3:D3</f>
        <v>Simon Jones</v>
      </c>
      <c r="D3" s="143"/>
      <c r="E3" s="93" t="s">
        <v>108</v>
      </c>
      <c r="F3" s="31" t="s">
        <v>77</v>
      </c>
      <c r="G3" s="127" t="s">
        <v>159</v>
      </c>
      <c r="H3" s="127"/>
      <c r="I3" s="118">
        <v>200</v>
      </c>
      <c r="J3" s="123" t="s">
        <v>154</v>
      </c>
      <c r="K3" s="124"/>
      <c r="L3" s="97">
        <f>(L1/(L2*10000))*100</f>
        <v>1.4705882352941175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DAF!C4:D4</f>
        <v>Land at Sarn Fadog, Llanerchymedd, LL71 8ER</v>
      </c>
      <c r="D4" s="141"/>
      <c r="E4" s="94" t="s">
        <v>1</v>
      </c>
      <c r="F4" s="96" t="s">
        <v>179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DAF!C5:D5</f>
        <v xml:space="preserve">Megan Tucker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DAF!C8</f>
        <v>T1</v>
      </c>
      <c r="D8" s="60" t="str">
        <f>DAF!D8</f>
        <v>T2</v>
      </c>
      <c r="E8" s="60" t="str">
        <f>DAF!E8</f>
        <v>T3</v>
      </c>
      <c r="F8" s="60" t="str">
        <f>DAF!F8</f>
        <v>T4</v>
      </c>
      <c r="G8" s="60" t="str">
        <f>DAF!G8</f>
        <v>T5</v>
      </c>
      <c r="H8" s="60" t="str">
        <f>DAF!H8</f>
        <v>T6</v>
      </c>
      <c r="I8" s="60" t="str">
        <f>DAF!I8</f>
        <v>T7</v>
      </c>
      <c r="J8" s="60" t="str">
        <f>DAF!J8</f>
        <v>T8</v>
      </c>
      <c r="K8" s="60" t="str">
        <f>DAF!K8</f>
        <v>SJ1</v>
      </c>
      <c r="L8" s="60" t="str">
        <f>DAF!L8</f>
        <v>SJ2</v>
      </c>
      <c r="M8" s="60">
        <f>DAF!M8</f>
        <v>0</v>
      </c>
      <c r="N8" s="60">
        <f>DAF!N8</f>
        <v>0</v>
      </c>
      <c r="O8" s="60">
        <f>DAF!O8</f>
        <v>0</v>
      </c>
      <c r="P8" s="60">
        <f>DAF!P8</f>
        <v>0</v>
      </c>
      <c r="Q8" s="60">
        <f>DAF!Q8</f>
        <v>0</v>
      </c>
      <c r="R8" s="60">
        <f>DAF!R8</f>
        <v>0</v>
      </c>
      <c r="S8" s="60">
        <f>DAF!S8</f>
        <v>0</v>
      </c>
      <c r="T8" s="60">
        <f>DAF!T8</f>
        <v>0</v>
      </c>
      <c r="U8" s="60">
        <f>DAF!U8</f>
        <v>0</v>
      </c>
      <c r="V8" s="60">
        <f>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DAF!C9</f>
        <v>M</v>
      </c>
      <c r="D9" s="60" t="str">
        <f>DAF!D9</f>
        <v>M</v>
      </c>
      <c r="E9" s="60" t="str">
        <f>DAF!E9</f>
        <v>M</v>
      </c>
      <c r="F9" s="60" t="str">
        <f>DAF!F9</f>
        <v>M</v>
      </c>
      <c r="G9" s="60" t="str">
        <f>DAF!G9</f>
        <v>M</v>
      </c>
      <c r="H9" s="60" t="str">
        <f>DAF!H9</f>
        <v>M</v>
      </c>
      <c r="I9" s="60" t="str">
        <f>DAF!I9</f>
        <v>M</v>
      </c>
      <c r="J9" s="60" t="str">
        <f>DAF!J9</f>
        <v>M</v>
      </c>
      <c r="K9" s="60" t="str">
        <f>DAF!K9</f>
        <v>M</v>
      </c>
      <c r="L9" s="60" t="str">
        <f>DAF!L9</f>
        <v>M</v>
      </c>
      <c r="M9" s="60">
        <f>DAF!M9</f>
        <v>0</v>
      </c>
      <c r="N9" s="60">
        <f>DAF!N9</f>
        <v>0</v>
      </c>
      <c r="O9" s="60">
        <f>DAF!O9</f>
        <v>0</v>
      </c>
      <c r="P9" s="60">
        <f>DAF!P9</f>
        <v>0</v>
      </c>
      <c r="Q9" s="60">
        <f>DAF!Q9</f>
        <v>0</v>
      </c>
      <c r="R9" s="60">
        <f>DAF!R9</f>
        <v>0</v>
      </c>
      <c r="S9" s="60">
        <f>DAF!S9</f>
        <v>0</v>
      </c>
      <c r="T9" s="60">
        <f>DAF!T9</f>
        <v>0</v>
      </c>
      <c r="U9" s="60">
        <f>DAF!U9</f>
        <v>0</v>
      </c>
      <c r="V9" s="60">
        <f>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DAF!C10</f>
        <v>7.1</v>
      </c>
      <c r="D10" s="60">
        <f>DAF!D10</f>
        <v>6.8</v>
      </c>
      <c r="E10" s="60">
        <f>DAF!E10</f>
        <v>6.9</v>
      </c>
      <c r="F10" s="60">
        <f>DAF!F10</f>
        <v>5.6</v>
      </c>
      <c r="G10" s="60">
        <f>DAF!G10</f>
        <v>5.8</v>
      </c>
      <c r="H10" s="60">
        <f>DAF!H10</f>
        <v>5.7</v>
      </c>
      <c r="I10" s="60">
        <f>DAF!I10</f>
        <v>5.7</v>
      </c>
      <c r="J10" s="60">
        <f>DAF!J10</f>
        <v>5.6</v>
      </c>
      <c r="K10" s="60">
        <f>DAF!K10</f>
        <v>5.3</v>
      </c>
      <c r="L10" s="60">
        <f>DAF!L10</f>
        <v>5.4</v>
      </c>
      <c r="M10" s="60">
        <f>DAF!M10</f>
        <v>0</v>
      </c>
      <c r="N10" s="60">
        <f>DAF!N10</f>
        <v>0</v>
      </c>
      <c r="O10" s="60">
        <f>DAF!O10</f>
        <v>0</v>
      </c>
      <c r="P10" s="60">
        <f>DAF!P10</f>
        <v>0</v>
      </c>
      <c r="Q10" s="60">
        <f>DAF!Q10</f>
        <v>0</v>
      </c>
      <c r="R10" s="60">
        <f>DAF!R10</f>
        <v>0</v>
      </c>
      <c r="S10" s="60">
        <f>DAF!S10</f>
        <v>0</v>
      </c>
      <c r="T10" s="60">
        <f>DAF!T10</f>
        <v>0</v>
      </c>
      <c r="U10" s="60">
        <f>DAF!U10</f>
        <v>0</v>
      </c>
      <c r="V10" s="60">
        <f>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DAF!C11</f>
        <v>2</v>
      </c>
      <c r="D11" s="60">
        <f>DAF!D11</f>
        <v>2</v>
      </c>
      <c r="E11" s="60">
        <f>DAF!E11</f>
        <v>2</v>
      </c>
      <c r="F11" s="60">
        <f>DAF!F11</f>
        <v>2</v>
      </c>
      <c r="G11" s="60">
        <f>DAF!G11</f>
        <v>1</v>
      </c>
      <c r="H11" s="60">
        <f>DAF!H11</f>
        <v>1</v>
      </c>
      <c r="I11" s="60">
        <f>DAF!I11</f>
        <v>2</v>
      </c>
      <c r="J11" s="60">
        <f>DAF!J11</f>
        <v>3</v>
      </c>
      <c r="K11" s="60">
        <f>DAF!K11</f>
        <v>2</v>
      </c>
      <c r="L11" s="60">
        <f>DAF!L11</f>
        <v>2</v>
      </c>
      <c r="M11" s="60">
        <f>DAF!M11</f>
        <v>0</v>
      </c>
      <c r="N11" s="60">
        <f>DAF!N11</f>
        <v>0</v>
      </c>
      <c r="O11" s="60">
        <f>DAF!O11</f>
        <v>0</v>
      </c>
      <c r="P11" s="60">
        <f>DAF!P11</f>
        <v>0</v>
      </c>
      <c r="Q11" s="60">
        <f>DAF!Q11</f>
        <v>0</v>
      </c>
      <c r="R11" s="60">
        <f>DAF!R11</f>
        <v>0</v>
      </c>
      <c r="S11" s="60">
        <f>DAF!S11</f>
        <v>0</v>
      </c>
      <c r="T11" s="60">
        <f>DAF!T11</f>
        <v>0</v>
      </c>
      <c r="U11" s="60">
        <f>DAF!U11</f>
        <v>0</v>
      </c>
      <c r="V11" s="60">
        <f>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DAF!C12</f>
        <v>3</v>
      </c>
      <c r="D12" s="60">
        <f>DAF!D12</f>
        <v>2</v>
      </c>
      <c r="E12" s="60">
        <f>DAF!E12</f>
        <v>3</v>
      </c>
      <c r="F12" s="60">
        <f>DAF!F12</f>
        <v>1</v>
      </c>
      <c r="G12" s="60">
        <f>DAF!G12</f>
        <v>0</v>
      </c>
      <c r="H12" s="60">
        <f>DAF!H12</f>
        <v>1</v>
      </c>
      <c r="I12" s="60">
        <f>DAF!I12</f>
        <v>1</v>
      </c>
      <c r="J12" s="60">
        <f>DAF!J12</f>
        <v>1</v>
      </c>
      <c r="K12" s="60">
        <f>DAF!K12</f>
        <v>2</v>
      </c>
      <c r="L12" s="60">
        <f>DAF!L12</f>
        <v>2</v>
      </c>
      <c r="M12" s="60">
        <f>DAF!M12</f>
        <v>0</v>
      </c>
      <c r="N12" s="60">
        <f>DAF!N12</f>
        <v>0</v>
      </c>
      <c r="O12" s="60">
        <f>DAF!O12</f>
        <v>0</v>
      </c>
      <c r="P12" s="60">
        <f>DAF!P12</f>
        <v>0</v>
      </c>
      <c r="Q12" s="60">
        <f>DAF!Q12</f>
        <v>0</v>
      </c>
      <c r="R12" s="60">
        <f>DAF!R12</f>
        <v>0</v>
      </c>
      <c r="S12" s="60">
        <f>DAF!S12</f>
        <v>0</v>
      </c>
      <c r="T12" s="60">
        <f>DAF!T12</f>
        <v>0</v>
      </c>
      <c r="U12" s="60">
        <f>DAF!U12</f>
        <v>0</v>
      </c>
      <c r="V12" s="60">
        <f>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DAF!C13</f>
        <v>3</v>
      </c>
      <c r="D13" s="60">
        <f>DAF!D13</f>
        <v>2</v>
      </c>
      <c r="E13" s="60">
        <f>DAF!E13</f>
        <v>2</v>
      </c>
      <c r="F13" s="60">
        <f>DAF!F13</f>
        <v>3</v>
      </c>
      <c r="G13" s="60">
        <f>DAF!G13</f>
        <v>3</v>
      </c>
      <c r="H13" s="60">
        <f>DAF!H13</f>
        <v>3</v>
      </c>
      <c r="I13" s="60">
        <f>DAF!I13</f>
        <v>3</v>
      </c>
      <c r="J13" s="60">
        <f>DAF!J13</f>
        <v>3</v>
      </c>
      <c r="K13" s="60">
        <f>DAF!K13</f>
        <v>3</v>
      </c>
      <c r="L13" s="60">
        <f>DAF!L13</f>
        <v>3</v>
      </c>
      <c r="M13" s="60">
        <f>DAF!M13</f>
        <v>0</v>
      </c>
      <c r="N13" s="60">
        <f>DAF!N13</f>
        <v>0</v>
      </c>
      <c r="O13" s="60">
        <f>DAF!O13</f>
        <v>0</v>
      </c>
      <c r="P13" s="60">
        <f>DAF!P13</f>
        <v>0</v>
      </c>
      <c r="Q13" s="60">
        <f>DAF!Q13</f>
        <v>0</v>
      </c>
      <c r="R13" s="60">
        <f>DAF!R13</f>
        <v>0</v>
      </c>
      <c r="S13" s="60">
        <f>DAF!S13</f>
        <v>0</v>
      </c>
      <c r="T13" s="60">
        <f>DAF!T13</f>
        <v>0</v>
      </c>
      <c r="U13" s="60">
        <f>DAF!U13</f>
        <v>0</v>
      </c>
      <c r="V13" s="60">
        <f>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DAF!C14</f>
        <v xml:space="preserve">Grass Silage (30% DM) </v>
      </c>
      <c r="D14" s="102" t="str">
        <f>DAF!D14</f>
        <v xml:space="preserve">Grass Silage (30% DM) </v>
      </c>
      <c r="E14" s="102" t="str">
        <f>DAF!E14</f>
        <v xml:space="preserve">Grass Silage (30% DM) </v>
      </c>
      <c r="F14" s="102" t="str">
        <f>DAF!F14</f>
        <v xml:space="preserve">Grass Silage (30% DM) </v>
      </c>
      <c r="G14" s="102" t="str">
        <f>DAF!G14</f>
        <v xml:space="preserve">Grass Silage (30% DM) </v>
      </c>
      <c r="H14" s="102" t="str">
        <f>DAF!H14</f>
        <v>Swedes- roots only</v>
      </c>
      <c r="I14" s="102" t="str">
        <f>DAF!I14</f>
        <v xml:space="preserve">Grass Silage (30% DM) </v>
      </c>
      <c r="J14" s="102" t="str">
        <f>DAF!J14</f>
        <v>Swedes- roots only</v>
      </c>
      <c r="K14" s="102" t="str">
        <f>DAF!K14</f>
        <v xml:space="preserve">Grass Silage (30% DM) </v>
      </c>
      <c r="L14" s="102" t="str">
        <f>DAF!L14</f>
        <v xml:space="preserve">Grass Silage (30% DM) </v>
      </c>
      <c r="M14" s="102">
        <f>DAF!M14</f>
        <v>0</v>
      </c>
      <c r="N14" s="102">
        <f>DAF!N14</f>
        <v>0</v>
      </c>
      <c r="O14" s="102">
        <f>DAF!O14</f>
        <v>0</v>
      </c>
      <c r="P14" s="102">
        <f>DAF!P14</f>
        <v>0</v>
      </c>
      <c r="Q14" s="102">
        <f>DAF!Q14</f>
        <v>0</v>
      </c>
      <c r="R14" s="102">
        <f>DAF!R14</f>
        <v>0</v>
      </c>
      <c r="S14" s="102">
        <f>DAF!S14</f>
        <v>0</v>
      </c>
      <c r="T14" s="102">
        <f>DAF!T14</f>
        <v>0</v>
      </c>
      <c r="U14" s="102">
        <f>DAF!U14</f>
        <v>0</v>
      </c>
      <c r="V14" s="102">
        <f>DAF!V14</f>
        <v>0</v>
      </c>
      <c r="AD14" s="30" t="s">
        <v>138</v>
      </c>
      <c r="AE14" s="30">
        <v>6</v>
      </c>
      <c r="AI14" s="53" t="s">
        <v>119</v>
      </c>
      <c r="AJ14" s="54">
        <v>0.8</v>
      </c>
      <c r="AK14" s="55">
        <v>1.7</v>
      </c>
      <c r="AL14" s="11">
        <v>12</v>
      </c>
      <c r="AM14" s="11">
        <v>6.7</v>
      </c>
      <c r="AN14" s="11" t="s">
        <v>135</v>
      </c>
    </row>
    <row r="15" spans="1:41" ht="13" x14ac:dyDescent="0.25">
      <c r="A15" s="135" t="s">
        <v>9</v>
      </c>
      <c r="B15" s="135"/>
      <c r="C15" s="60">
        <f>DAF!C15</f>
        <v>47</v>
      </c>
      <c r="D15" s="60">
        <f>DAF!D15</f>
        <v>47</v>
      </c>
      <c r="E15" s="60">
        <f>DAF!E15</f>
        <v>47</v>
      </c>
      <c r="F15" s="60">
        <f>DAF!F15</f>
        <v>47</v>
      </c>
      <c r="G15" s="60">
        <f>DAF!G15</f>
        <v>47</v>
      </c>
      <c r="H15" s="60">
        <f>DAF!H15</f>
        <v>65</v>
      </c>
      <c r="I15" s="60">
        <f>DAF!I15</f>
        <v>47</v>
      </c>
      <c r="J15" s="60">
        <f>DAF!J15</f>
        <v>65</v>
      </c>
      <c r="K15" s="60">
        <f>DAF!K15</f>
        <v>47</v>
      </c>
      <c r="L15" s="60">
        <f>DAF!L15</f>
        <v>47</v>
      </c>
      <c r="M15" s="60">
        <f>DAF!M15</f>
        <v>0</v>
      </c>
      <c r="N15" s="60">
        <f>DAF!N15</f>
        <v>0</v>
      </c>
      <c r="O15" s="60">
        <f>DAF!O15</f>
        <v>0</v>
      </c>
      <c r="P15" s="60">
        <f>DAF!P15</f>
        <v>0</v>
      </c>
      <c r="Q15" s="60">
        <f>DAF!Q15</f>
        <v>0</v>
      </c>
      <c r="R15" s="60">
        <f>DAF!R15</f>
        <v>0</v>
      </c>
      <c r="S15" s="60">
        <f>DAF!S15</f>
        <v>0</v>
      </c>
      <c r="T15" s="60">
        <f>DAF!T15</f>
        <v>0</v>
      </c>
      <c r="U15" s="60">
        <f>DAF!U15</f>
        <v>0</v>
      </c>
      <c r="V15" s="60">
        <f>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DAF!C16</f>
        <v>Medium/Clay</v>
      </c>
      <c r="D16" s="103" t="str">
        <f>DAF!D16</f>
        <v>Medium/Clay</v>
      </c>
      <c r="E16" s="103" t="str">
        <f>DAF!E16</f>
        <v>Medium/Clay</v>
      </c>
      <c r="F16" s="103" t="str">
        <f>DAF!F16</f>
        <v>Medium/Clay</v>
      </c>
      <c r="G16" s="103" t="str">
        <f>DAF!G16</f>
        <v>Medium/Clay</v>
      </c>
      <c r="H16" s="103" t="str">
        <f>DAF!H16</f>
        <v>Medium/Clay</v>
      </c>
      <c r="I16" s="103" t="str">
        <f>DAF!I16</f>
        <v>Medium/Clay</v>
      </c>
      <c r="J16" s="103" t="str">
        <f>DAF!J16</f>
        <v>Medium/Clay</v>
      </c>
      <c r="K16" s="103" t="str">
        <f>DAF!K16</f>
        <v>Medium/Clay</v>
      </c>
      <c r="L16" s="103" t="str">
        <f>DAF!L16</f>
        <v>Medium/Clay</v>
      </c>
      <c r="M16" s="103">
        <f>DAF!M16</f>
        <v>0</v>
      </c>
      <c r="N16" s="103">
        <f>DAF!N16</f>
        <v>0</v>
      </c>
      <c r="O16" s="103">
        <f>DAF!O16</f>
        <v>0</v>
      </c>
      <c r="P16" s="103">
        <f>DAF!P16</f>
        <v>0</v>
      </c>
      <c r="Q16" s="103">
        <f>DAF!Q16</f>
        <v>0</v>
      </c>
      <c r="R16" s="103">
        <f>DAF!R16</f>
        <v>0</v>
      </c>
      <c r="S16" s="103">
        <f>DAF!S16</f>
        <v>0</v>
      </c>
      <c r="T16" s="103">
        <f>DAF!T16</f>
        <v>0</v>
      </c>
      <c r="U16" s="103">
        <f>DAF!U16</f>
        <v>0</v>
      </c>
      <c r="V16" s="103">
        <f>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f t="shared" si="0"/>
        <v>45.5</v>
      </c>
      <c r="I17" s="28">
        <f t="shared" si="0"/>
        <v>98.7</v>
      </c>
      <c r="J17" s="28">
        <f t="shared" si="0"/>
        <v>45.5</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48.683749999999996</v>
      </c>
      <c r="D18" s="16">
        <f>$D32</f>
        <v>48.683749999999996</v>
      </c>
      <c r="E18" s="16">
        <f>$D33</f>
        <v>48.683749999999996</v>
      </c>
      <c r="F18" s="16">
        <f>$D34</f>
        <v>48.683749999999996</v>
      </c>
      <c r="G18" s="16">
        <f>$D35</f>
        <v>48.683749999999996</v>
      </c>
      <c r="H18" s="16">
        <f>$D36</f>
        <v>31.157600000000002</v>
      </c>
      <c r="I18" s="16">
        <f>$D37</f>
        <v>48.683749999999996</v>
      </c>
      <c r="J18" s="16">
        <f>$D38</f>
        <v>31.157600000000002</v>
      </c>
      <c r="K18" s="16">
        <f>$D39</f>
        <v>48.683749999999996</v>
      </c>
      <c r="L18" s="16">
        <f>$D40</f>
        <v>48.683749999999996</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-50.016250000000007</v>
      </c>
      <c r="D19" s="16">
        <f t="shared" ref="D19:V19" si="1">D18-D17</f>
        <v>-50.016250000000007</v>
      </c>
      <c r="E19" s="16">
        <f t="shared" si="1"/>
        <v>-50.016250000000007</v>
      </c>
      <c r="F19" s="16">
        <f t="shared" si="1"/>
        <v>-50.016250000000007</v>
      </c>
      <c r="G19" s="16">
        <f t="shared" si="1"/>
        <v>-50.016250000000007</v>
      </c>
      <c r="H19" s="16">
        <f t="shared" si="1"/>
        <v>-14.342399999999998</v>
      </c>
      <c r="I19" s="16">
        <f t="shared" si="1"/>
        <v>-50.016250000000007</v>
      </c>
      <c r="J19" s="16">
        <f t="shared" si="1"/>
        <v>-14.342399999999998</v>
      </c>
      <c r="K19" s="16">
        <f t="shared" si="1"/>
        <v>-50.016250000000007</v>
      </c>
      <c r="L19" s="16">
        <f t="shared" si="1"/>
        <v>-50.016250000000007</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156</v>
      </c>
      <c r="I21" s="28">
        <f t="shared" si="2"/>
        <v>338.40000000000003</v>
      </c>
      <c r="J21" s="28">
        <f t="shared" si="2"/>
        <v>156</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18.075000000000003</v>
      </c>
      <c r="D22" s="16">
        <f>$E32</f>
        <v>18.075000000000003</v>
      </c>
      <c r="E22" s="16">
        <f>$E33</f>
        <v>18.075000000000003</v>
      </c>
      <c r="F22" s="16">
        <f>$E34</f>
        <v>18.075000000000003</v>
      </c>
      <c r="G22" s="16">
        <f>$E35</f>
        <v>18.075000000000003</v>
      </c>
      <c r="H22" s="16">
        <f>$E36</f>
        <v>11.568</v>
      </c>
      <c r="I22" s="16">
        <f>$E37</f>
        <v>18.075000000000003</v>
      </c>
      <c r="J22" s="16">
        <f>$E38</f>
        <v>11.568</v>
      </c>
      <c r="K22" s="16">
        <f>$E39</f>
        <v>18.075000000000003</v>
      </c>
      <c r="L22" s="16">
        <f>$E40</f>
        <v>18.075000000000003</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-320.32500000000005</v>
      </c>
      <c r="D23" s="16">
        <f t="shared" ref="D23:V23" si="3">D22-D21</f>
        <v>-320.32500000000005</v>
      </c>
      <c r="E23" s="16">
        <f t="shared" si="3"/>
        <v>-320.32500000000005</v>
      </c>
      <c r="F23" s="16">
        <f t="shared" si="3"/>
        <v>-320.32500000000005</v>
      </c>
      <c r="G23" s="16">
        <f t="shared" si="3"/>
        <v>-320.32500000000005</v>
      </c>
      <c r="H23" s="16">
        <f t="shared" si="3"/>
        <v>-144.43199999999999</v>
      </c>
      <c r="I23" s="16">
        <f t="shared" si="3"/>
        <v>-320.32500000000005</v>
      </c>
      <c r="J23" s="16">
        <f t="shared" si="3"/>
        <v>-144.43199999999999</v>
      </c>
      <c r="K23" s="16">
        <f t="shared" si="3"/>
        <v>-320.32500000000005</v>
      </c>
      <c r="L23" s="16">
        <f t="shared" si="3"/>
        <v>-320.32500000000005</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56</v>
      </c>
      <c r="E27" s="107" t="s">
        <v>56</v>
      </c>
      <c r="F27" s="107" t="s">
        <v>56</v>
      </c>
      <c r="G27" s="107" t="s">
        <v>54</v>
      </c>
      <c r="H27" s="107" t="s">
        <v>54</v>
      </c>
      <c r="I27" s="107" t="s">
        <v>54</v>
      </c>
      <c r="J27" s="107" t="s">
        <v>54</v>
      </c>
      <c r="K27" s="107" t="s">
        <v>54</v>
      </c>
      <c r="L27" s="107" t="s">
        <v>54</v>
      </c>
      <c r="M27" s="107" t="s">
        <v>54</v>
      </c>
      <c r="N27" s="107"/>
      <c r="O27" s="107"/>
      <c r="P27" s="107" t="s">
        <v>56</v>
      </c>
      <c r="Q27" s="107" t="s">
        <v>56</v>
      </c>
      <c r="R27" s="107"/>
      <c r="S27" s="107" t="s">
        <v>54</v>
      </c>
      <c r="T27" s="107"/>
      <c r="U27" s="107"/>
    </row>
    <row r="28" spans="1:40" s="57" customFormat="1" x14ac:dyDescent="0.35">
      <c r="A28" s="108"/>
      <c r="B28" s="24">
        <v>1.81</v>
      </c>
      <c r="C28" s="15">
        <v>0.17</v>
      </c>
      <c r="D28" s="15">
        <v>1.7000000000000001E-2</v>
      </c>
      <c r="E28" s="15">
        <v>1.2E-2</v>
      </c>
      <c r="F28" s="15">
        <v>1E-3</v>
      </c>
      <c r="G28" s="15">
        <v>0.2</v>
      </c>
      <c r="H28" s="15">
        <v>1.1000000000000001</v>
      </c>
      <c r="I28" s="15">
        <v>0.5</v>
      </c>
      <c r="J28" s="15">
        <v>0.01</v>
      </c>
      <c r="K28" s="23">
        <v>0.05</v>
      </c>
      <c r="L28" s="15">
        <v>0.2</v>
      </c>
      <c r="M28" s="15">
        <v>0.2</v>
      </c>
      <c r="N28" s="15"/>
      <c r="O28" s="15"/>
      <c r="P28" s="15">
        <v>8.3000000000000004E-2</v>
      </c>
      <c r="Q28" s="15">
        <v>1.0999999999999999E-2</v>
      </c>
      <c r="R28" s="15"/>
      <c r="S28" s="15">
        <v>0.5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T1</v>
      </c>
      <c r="B31" s="15">
        <v>125</v>
      </c>
      <c r="C31" s="77">
        <f>IF(C$27="%w/w SAR",((C$28*10)*$B31),IF(C$27="%w/w DM",(((C$28*10)*($B$28/100))*$B31),IF(C$27="kg/t SAR",(C$28*$B31),IF(C$27="kg/t DM",((C$28*($B$28/100))*$B31),IF(C$27="mg/kg SAR",((C$28*0.001)*$B31),IF(C$27="mg/kg DM",(((C$28*0.001)*($B$28/100))*$B31),0))))))</f>
        <v>212.50000000000003</v>
      </c>
      <c r="D31" s="77">
        <f>(IF(D$27="%w/w SAR",((D$28*10)*$B31),IF(D$27="%w/w DM",(((D$28*10)*($B$28/100))*$B31),IF(D$27="kg/t SAR",(D$28*$B31),IF(D$27="kg/t DM",((D$28*($B$28/100))*$B31),IF(D$27="mg/kg SAR",((D$28*0.001)*$B31),IF(D$27="mg/kg DM",(((D$28*0.001)*($B$28/100))*$B31),"0")))))))*2.291</f>
        <v>48.683749999999996</v>
      </c>
      <c r="E31" s="77">
        <f>(IF(E$27="%w/w SAR",((E$28*10)*$B31),IF(E$27="%w/w DM",(((E$28*10)*($B$28/100))*$B31),IF(E$27="kg/t SAR",(E$28*$B31),IF(E$27="kg/t DM",((E$28*($B$28/100))*$B31),IF(E$27="mg/kg SAR",((E$28*0.001)*$B31),IF(E$27="mg/kg DM",(((E$28*0.001)*($B$28/100))*$B31),"0")))))))*1.205</f>
        <v>18.075000000000003</v>
      </c>
      <c r="F31" s="77">
        <f>(IF(F$27="%w/w SAR",((F$28*10)*$B31),IF(F$27="%w/w DM",(((F$28*10)*($B$28/100))*$B31),IF(F$27="kg/t SAR",(F$28*$B31),IF(F$27="kg/t DM",((F$28*($B$28/100))*$B31),IF(F$27="mg/kg SAR",((F$28*0.001)*$B31),IF(F$27="mg/kg DM",(((F$28*0.001)*($B$28/100))*$B31),"0")))))))*1.658</f>
        <v>2.0724999999999998</v>
      </c>
      <c r="G31" s="77">
        <f t="shared" ref="G31:P46" si="5">IF(G$27="%w/w SAR",((G$28*10)*$B31),IF(G$27="%w/w DM",(((G$28*10)*($B$28/100))*$B31),IF(G$27="kg/t SAR",(G$28*$B31),IF(G$27="kg/t DM",((G$28*($B$28/100))*$B31),IF(G$27="mg/kg SAR",((G$28*0.001)*$B31),IF(G$27="mg/kg DM",(((G$28*0.001)*($B$28/100))*$B31),0))))))</f>
        <v>2.5000000000000001E-2</v>
      </c>
      <c r="H31" s="77">
        <f t="shared" si="5"/>
        <v>0.13750000000000001</v>
      </c>
      <c r="I31" s="77">
        <f t="shared" si="5"/>
        <v>6.25E-2</v>
      </c>
      <c r="J31" s="77">
        <f t="shared" si="5"/>
        <v>1.25E-3</v>
      </c>
      <c r="K31" s="77">
        <f t="shared" si="5"/>
        <v>6.2500000000000003E-3</v>
      </c>
      <c r="L31" s="77">
        <f t="shared" si="5"/>
        <v>2.5000000000000001E-2</v>
      </c>
      <c r="M31" s="77">
        <f t="shared" si="5"/>
        <v>2.5000000000000001E-2</v>
      </c>
      <c r="N31" s="77">
        <f t="shared" si="5"/>
        <v>0</v>
      </c>
      <c r="O31" s="77">
        <f t="shared" si="5"/>
        <v>0</v>
      </c>
      <c r="P31" s="77">
        <f t="shared" si="5"/>
        <v>103.75000000000001</v>
      </c>
      <c r="Q31" s="77">
        <f>(IF(Q$27="%w/w SAR",((Q$28*10)*$B31),IF(Q$27="%w/w DM",(((Q$28*10)*($B$28/100))*$B31),IF(Q$27="kg/t SAR",(Q$28*$B31),IF(Q$27="kg/t DM",((Q$28*($B$28/100))*$B31),IF(Q$27="mg/kg SAR",((Q$28*0.001)*$B31),IF(Q$27="mg/kg DM",(((Q$28*0.001)*($B$28/100))*$B31),0)))))))*2.5</f>
        <v>34.374999999999993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6.25E-2</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T2</v>
      </c>
      <c r="B32" s="15">
        <v>125</v>
      </c>
      <c r="C32" s="77">
        <f t="shared" ref="C32:C50" si="6">IF(C$27="%w/w SAR",((C$28*10)*$B32),IF(C$27="%w/w DM",(((C$28*10)*($B$28/100))*$B32),IF(C$27="kg/t SAR",(C$28*$B32),IF(C$27="kg/t DM",((C$28*($B$28/100))*$B32),IF(C$27="mg/kg SAR",((C$28*0.001)*$B32),IF(C$27="mg/kg DM",(((C$28*0.001)*($B$28/100))*$B32),0))))))</f>
        <v>212.50000000000003</v>
      </c>
      <c r="D32" s="77">
        <f t="shared" ref="D32:D50" si="7">(IF(D$27="%w/w SAR",((D$28*10)*$B32),IF(D$27="%w/w DM",(((D$28*10)*($B$28/100))*$B32),IF(D$27="kg/t SAR",(D$28*$B32),IF(D$27="kg/t DM",((D$28*($B$28/100))*$B32),IF(D$27="mg/kg SAR",((D$28*0.001)*$B32),IF(D$27="mg/kg DM",(((D$28*0.001)*($B$28/100))*$B32),"0")))))))*2.291</f>
        <v>48.683749999999996</v>
      </c>
      <c r="E32" s="77">
        <f t="shared" ref="E32:E50" si="8">(IF(E$27="%w/w SAR",((E$28*10)*$B32),IF(E$27="%w/w DM",(((E$28*10)*($B$28/100))*$B32),IF(E$27="kg/t SAR",(E$28*$B32),IF(E$27="kg/t DM",((E$28*($B$28/100))*$B32),IF(E$27="mg/kg SAR",((E$28*0.001)*$B32),IF(E$27="mg/kg DM",(((E$28*0.001)*($B$28/100))*$B32),"0")))))))*1.205</f>
        <v>18.075000000000003</v>
      </c>
      <c r="F32" s="77">
        <f t="shared" ref="F32:F50" si="9">(IF(F$27="%w/w SAR",((F$28*10)*$B32),IF(F$27="%w/w DM",(((F$28*10)*($B$28/100))*$B32),IF(F$27="kg/t SAR",(F$28*$B32),IF(F$27="kg/t DM",((F$28*($B$28/100))*$B32),IF(F$27="mg/kg SAR",((F$28*0.001)*$B32),IF(F$27="mg/kg DM",(((F$28*0.001)*($B$28/100))*$B32),"0")))))))*1.658</f>
        <v>2.0724999999999998</v>
      </c>
      <c r="G32" s="77">
        <f t="shared" si="5"/>
        <v>2.5000000000000001E-2</v>
      </c>
      <c r="H32" s="77">
        <f t="shared" si="5"/>
        <v>0.13750000000000001</v>
      </c>
      <c r="I32" s="77">
        <f t="shared" si="5"/>
        <v>6.25E-2</v>
      </c>
      <c r="J32" s="77">
        <f t="shared" si="5"/>
        <v>1.25E-3</v>
      </c>
      <c r="K32" s="77">
        <f t="shared" si="5"/>
        <v>6.2500000000000003E-3</v>
      </c>
      <c r="L32" s="77">
        <f t="shared" si="5"/>
        <v>2.5000000000000001E-2</v>
      </c>
      <c r="M32" s="77">
        <f t="shared" si="5"/>
        <v>2.5000000000000001E-2</v>
      </c>
      <c r="N32" s="77">
        <f t="shared" si="5"/>
        <v>0</v>
      </c>
      <c r="O32" s="77">
        <f t="shared" si="5"/>
        <v>0</v>
      </c>
      <c r="P32" s="77">
        <f t="shared" si="5"/>
        <v>103.75000000000001</v>
      </c>
      <c r="Q32" s="77">
        <f t="shared" ref="Q32:Q50" si="10">(IF(Q$27="%w/w SAR",((Q$28*10)*$B32),IF(Q$27="%w/w DM",(((Q$28*10)*($B$28/100))*$B32),IF(Q$27="kg/t SAR",(Q$28*$B32),IF(Q$27="kg/t DM",((Q$28*($B$28/100))*$B32),IF(Q$27="mg/kg SAR",((Q$28*0.001)*$B32),IF(Q$27="mg/kg DM",(((Q$28*0.001)*($B$28/100))*$B32),0)))))))*2.5</f>
        <v>34.374999999999993</v>
      </c>
      <c r="R32" s="77">
        <f t="shared" ref="R32:U50" si="11">IF(R$27="%w/w SAR",((R$28*10)*$B32),IF(R$27="%w/w DM",(((R$28*10)*($B$28/100))*$B32),IF(R$27="kg/t SAR",(R$28*$B32),IF(R$27="kg/t DM",((R$28*($B$28/100))*$B32),IF(R$27="mg/kg SAR",((R$28*0.001)*$B32),IF(R$27="mg/kg DM",(((R$28*0.001)*($B$28/100))*$B32),0))))))</f>
        <v>0</v>
      </c>
      <c r="S32" s="77">
        <f t="shared" si="11"/>
        <v>6.25E-2</v>
      </c>
      <c r="T32" s="77">
        <f t="shared" si="11"/>
        <v>0</v>
      </c>
      <c r="U32" s="77">
        <f t="shared" si="11"/>
        <v>0</v>
      </c>
      <c r="AB32" s="59"/>
      <c r="AC32" s="59"/>
      <c r="AD32" s="59"/>
      <c r="AE32" s="59"/>
      <c r="AF32" s="59"/>
      <c r="AG32" s="59"/>
      <c r="AH32" s="59"/>
      <c r="AI32" s="59"/>
    </row>
    <row r="33" spans="1:35" s="72" customFormat="1" ht="13" x14ac:dyDescent="0.35">
      <c r="A33" s="13" t="str">
        <f>E8</f>
        <v>T3</v>
      </c>
      <c r="B33" s="15">
        <v>125</v>
      </c>
      <c r="C33" s="77">
        <f t="shared" si="6"/>
        <v>212.50000000000003</v>
      </c>
      <c r="D33" s="77">
        <f t="shared" si="7"/>
        <v>48.683749999999996</v>
      </c>
      <c r="E33" s="77">
        <f t="shared" si="8"/>
        <v>18.075000000000003</v>
      </c>
      <c r="F33" s="77">
        <f t="shared" si="9"/>
        <v>2.0724999999999998</v>
      </c>
      <c r="G33" s="77">
        <f t="shared" si="5"/>
        <v>2.5000000000000001E-2</v>
      </c>
      <c r="H33" s="77">
        <f t="shared" si="5"/>
        <v>0.13750000000000001</v>
      </c>
      <c r="I33" s="77">
        <f t="shared" si="5"/>
        <v>6.25E-2</v>
      </c>
      <c r="J33" s="77">
        <f t="shared" si="5"/>
        <v>1.25E-3</v>
      </c>
      <c r="K33" s="77">
        <f t="shared" si="5"/>
        <v>6.2500000000000003E-3</v>
      </c>
      <c r="L33" s="77">
        <f t="shared" si="5"/>
        <v>2.5000000000000001E-2</v>
      </c>
      <c r="M33" s="77">
        <f t="shared" si="5"/>
        <v>2.5000000000000001E-2</v>
      </c>
      <c r="N33" s="77">
        <f t="shared" si="5"/>
        <v>0</v>
      </c>
      <c r="O33" s="77">
        <f t="shared" si="5"/>
        <v>0</v>
      </c>
      <c r="P33" s="77">
        <f t="shared" si="5"/>
        <v>103.75000000000001</v>
      </c>
      <c r="Q33" s="77">
        <f t="shared" si="10"/>
        <v>34.374999999999993</v>
      </c>
      <c r="R33" s="77">
        <f t="shared" si="11"/>
        <v>0</v>
      </c>
      <c r="S33" s="77">
        <f t="shared" si="11"/>
        <v>6.25E-2</v>
      </c>
      <c r="T33" s="77">
        <f t="shared" si="11"/>
        <v>0</v>
      </c>
      <c r="U33" s="77">
        <f t="shared" si="11"/>
        <v>0</v>
      </c>
      <c r="AB33" s="59"/>
      <c r="AC33" s="59"/>
      <c r="AD33" s="59"/>
      <c r="AE33" s="59"/>
      <c r="AF33" s="59"/>
      <c r="AG33" s="59"/>
      <c r="AH33" s="59"/>
      <c r="AI33" s="59"/>
    </row>
    <row r="34" spans="1:35" s="72" customFormat="1" ht="13" x14ac:dyDescent="0.35">
      <c r="A34" s="13" t="str">
        <f>F8</f>
        <v>T4</v>
      </c>
      <c r="B34" s="15">
        <v>125</v>
      </c>
      <c r="C34" s="77">
        <f t="shared" si="6"/>
        <v>212.50000000000003</v>
      </c>
      <c r="D34" s="77">
        <f t="shared" si="7"/>
        <v>48.683749999999996</v>
      </c>
      <c r="E34" s="77">
        <f t="shared" si="8"/>
        <v>18.075000000000003</v>
      </c>
      <c r="F34" s="77">
        <f t="shared" si="9"/>
        <v>2.0724999999999998</v>
      </c>
      <c r="G34" s="77">
        <f t="shared" si="5"/>
        <v>2.5000000000000001E-2</v>
      </c>
      <c r="H34" s="77">
        <f t="shared" si="5"/>
        <v>0.13750000000000001</v>
      </c>
      <c r="I34" s="77">
        <f t="shared" si="5"/>
        <v>6.25E-2</v>
      </c>
      <c r="J34" s="77">
        <f t="shared" si="5"/>
        <v>1.25E-3</v>
      </c>
      <c r="K34" s="77">
        <f t="shared" si="5"/>
        <v>6.2500000000000003E-3</v>
      </c>
      <c r="L34" s="77">
        <f t="shared" si="5"/>
        <v>2.5000000000000001E-2</v>
      </c>
      <c r="M34" s="77">
        <f t="shared" si="5"/>
        <v>2.5000000000000001E-2</v>
      </c>
      <c r="N34" s="77">
        <f t="shared" si="5"/>
        <v>0</v>
      </c>
      <c r="O34" s="77">
        <f t="shared" si="5"/>
        <v>0</v>
      </c>
      <c r="P34" s="77">
        <f t="shared" si="5"/>
        <v>103.75000000000001</v>
      </c>
      <c r="Q34" s="77">
        <f t="shared" si="10"/>
        <v>34.374999999999993</v>
      </c>
      <c r="R34" s="77">
        <f t="shared" si="11"/>
        <v>0</v>
      </c>
      <c r="S34" s="77">
        <f t="shared" si="11"/>
        <v>6.25E-2</v>
      </c>
      <c r="T34" s="77">
        <f t="shared" si="11"/>
        <v>0</v>
      </c>
      <c r="U34" s="77">
        <f t="shared" si="11"/>
        <v>0</v>
      </c>
      <c r="AB34" s="59"/>
      <c r="AC34" s="59"/>
      <c r="AD34" s="59"/>
      <c r="AE34" s="59"/>
      <c r="AF34" s="59"/>
      <c r="AG34" s="59"/>
      <c r="AH34" s="59"/>
      <c r="AI34" s="59"/>
    </row>
    <row r="35" spans="1:35" s="72" customFormat="1" ht="13" x14ac:dyDescent="0.35">
      <c r="A35" s="13" t="str">
        <f>G8</f>
        <v>T5</v>
      </c>
      <c r="B35" s="15">
        <v>125</v>
      </c>
      <c r="C35" s="77">
        <f t="shared" si="6"/>
        <v>212.50000000000003</v>
      </c>
      <c r="D35" s="77">
        <f t="shared" si="7"/>
        <v>48.683749999999996</v>
      </c>
      <c r="E35" s="77">
        <f t="shared" si="8"/>
        <v>18.075000000000003</v>
      </c>
      <c r="F35" s="77">
        <f t="shared" si="9"/>
        <v>2.0724999999999998</v>
      </c>
      <c r="G35" s="77">
        <f t="shared" si="5"/>
        <v>2.5000000000000001E-2</v>
      </c>
      <c r="H35" s="77">
        <f t="shared" si="5"/>
        <v>0.13750000000000001</v>
      </c>
      <c r="I35" s="77">
        <f t="shared" si="5"/>
        <v>6.25E-2</v>
      </c>
      <c r="J35" s="77">
        <f t="shared" si="5"/>
        <v>1.25E-3</v>
      </c>
      <c r="K35" s="77">
        <f t="shared" si="5"/>
        <v>6.2500000000000003E-3</v>
      </c>
      <c r="L35" s="77">
        <f t="shared" si="5"/>
        <v>2.5000000000000001E-2</v>
      </c>
      <c r="M35" s="77">
        <f t="shared" si="5"/>
        <v>2.5000000000000001E-2</v>
      </c>
      <c r="N35" s="77">
        <f t="shared" si="5"/>
        <v>0</v>
      </c>
      <c r="O35" s="77">
        <f t="shared" si="5"/>
        <v>0</v>
      </c>
      <c r="P35" s="77">
        <f t="shared" si="5"/>
        <v>103.75000000000001</v>
      </c>
      <c r="Q35" s="77">
        <f t="shared" si="10"/>
        <v>34.374999999999993</v>
      </c>
      <c r="R35" s="77">
        <f t="shared" si="11"/>
        <v>0</v>
      </c>
      <c r="S35" s="77">
        <f t="shared" si="11"/>
        <v>6.25E-2</v>
      </c>
      <c r="T35" s="77">
        <f t="shared" si="11"/>
        <v>0</v>
      </c>
      <c r="U35" s="77">
        <f t="shared" si="11"/>
        <v>0</v>
      </c>
      <c r="AB35" s="59"/>
      <c r="AC35" s="59"/>
      <c r="AD35" s="59"/>
      <c r="AE35" s="59"/>
      <c r="AF35" s="59"/>
      <c r="AG35" s="59"/>
      <c r="AH35" s="59"/>
      <c r="AI35" s="59"/>
    </row>
    <row r="36" spans="1:35" s="72" customFormat="1" ht="13" x14ac:dyDescent="0.35">
      <c r="A36" s="13" t="str">
        <f>H8</f>
        <v>T6</v>
      </c>
      <c r="B36" s="15">
        <v>80</v>
      </c>
      <c r="C36" s="77">
        <f t="shared" si="6"/>
        <v>136</v>
      </c>
      <c r="D36" s="77">
        <f t="shared" si="7"/>
        <v>31.157600000000002</v>
      </c>
      <c r="E36" s="77">
        <f t="shared" si="8"/>
        <v>11.568</v>
      </c>
      <c r="F36" s="77">
        <f t="shared" si="9"/>
        <v>1.3264</v>
      </c>
      <c r="G36" s="77">
        <f t="shared" si="5"/>
        <v>1.6E-2</v>
      </c>
      <c r="H36" s="77">
        <f t="shared" si="5"/>
        <v>8.8000000000000009E-2</v>
      </c>
      <c r="I36" s="77">
        <f t="shared" si="5"/>
        <v>0.04</v>
      </c>
      <c r="J36" s="77">
        <f t="shared" si="5"/>
        <v>8.0000000000000004E-4</v>
      </c>
      <c r="K36" s="77">
        <f t="shared" si="5"/>
        <v>4.0000000000000001E-3</v>
      </c>
      <c r="L36" s="77">
        <f t="shared" si="5"/>
        <v>1.6E-2</v>
      </c>
      <c r="M36" s="77">
        <f t="shared" si="5"/>
        <v>1.6E-2</v>
      </c>
      <c r="N36" s="77">
        <f t="shared" si="5"/>
        <v>0</v>
      </c>
      <c r="O36" s="77">
        <f t="shared" si="5"/>
        <v>0</v>
      </c>
      <c r="P36" s="77">
        <f t="shared" si="5"/>
        <v>66.400000000000006</v>
      </c>
      <c r="Q36" s="77">
        <f t="shared" si="10"/>
        <v>21.999999999999996</v>
      </c>
      <c r="R36" s="77">
        <f t="shared" si="11"/>
        <v>0</v>
      </c>
      <c r="S36" s="77">
        <f t="shared" si="11"/>
        <v>0.04</v>
      </c>
      <c r="T36" s="77">
        <f t="shared" si="11"/>
        <v>0</v>
      </c>
      <c r="U36" s="77">
        <f t="shared" si="11"/>
        <v>0</v>
      </c>
      <c r="AB36" s="59"/>
      <c r="AC36" s="59"/>
      <c r="AD36" s="59"/>
      <c r="AE36" s="59"/>
      <c r="AF36" s="59"/>
      <c r="AG36" s="59"/>
      <c r="AH36" s="59"/>
      <c r="AI36" s="59"/>
    </row>
    <row r="37" spans="1:35" s="72" customFormat="1" ht="13" x14ac:dyDescent="0.35">
      <c r="A37" s="13" t="str">
        <f>I8</f>
        <v>T7</v>
      </c>
      <c r="B37" s="15">
        <v>125</v>
      </c>
      <c r="C37" s="77">
        <f t="shared" si="6"/>
        <v>212.50000000000003</v>
      </c>
      <c r="D37" s="77">
        <f t="shared" si="7"/>
        <v>48.683749999999996</v>
      </c>
      <c r="E37" s="77">
        <f t="shared" si="8"/>
        <v>18.075000000000003</v>
      </c>
      <c r="F37" s="77">
        <f t="shared" si="9"/>
        <v>2.0724999999999998</v>
      </c>
      <c r="G37" s="77">
        <f t="shared" si="5"/>
        <v>2.5000000000000001E-2</v>
      </c>
      <c r="H37" s="77">
        <f t="shared" si="5"/>
        <v>0.13750000000000001</v>
      </c>
      <c r="I37" s="77">
        <f t="shared" si="5"/>
        <v>6.25E-2</v>
      </c>
      <c r="J37" s="77">
        <f t="shared" si="5"/>
        <v>1.25E-3</v>
      </c>
      <c r="K37" s="77">
        <f t="shared" si="5"/>
        <v>6.2500000000000003E-3</v>
      </c>
      <c r="L37" s="77">
        <f t="shared" si="5"/>
        <v>2.5000000000000001E-2</v>
      </c>
      <c r="M37" s="77">
        <f t="shared" si="5"/>
        <v>2.5000000000000001E-2</v>
      </c>
      <c r="N37" s="77">
        <f t="shared" si="5"/>
        <v>0</v>
      </c>
      <c r="O37" s="77">
        <f t="shared" si="5"/>
        <v>0</v>
      </c>
      <c r="P37" s="77">
        <f t="shared" si="5"/>
        <v>103.75000000000001</v>
      </c>
      <c r="Q37" s="77">
        <f t="shared" si="10"/>
        <v>34.374999999999993</v>
      </c>
      <c r="R37" s="77">
        <f t="shared" si="11"/>
        <v>0</v>
      </c>
      <c r="S37" s="77">
        <f t="shared" si="11"/>
        <v>6.25E-2</v>
      </c>
      <c r="T37" s="77">
        <f t="shared" si="11"/>
        <v>0</v>
      </c>
      <c r="U37" s="77">
        <f t="shared" si="11"/>
        <v>0</v>
      </c>
      <c r="AB37" s="59"/>
      <c r="AC37" s="59"/>
      <c r="AD37" s="59"/>
      <c r="AE37" s="59"/>
      <c r="AF37" s="59"/>
      <c r="AG37" s="59"/>
      <c r="AH37" s="59"/>
      <c r="AI37" s="59"/>
    </row>
    <row r="38" spans="1:35" s="72" customFormat="1" ht="13" x14ac:dyDescent="0.35">
      <c r="A38" s="13" t="str">
        <f>J8</f>
        <v>T8</v>
      </c>
      <c r="B38" s="15">
        <v>80</v>
      </c>
      <c r="C38" s="77">
        <f t="shared" si="6"/>
        <v>136</v>
      </c>
      <c r="D38" s="77">
        <f t="shared" si="7"/>
        <v>31.157600000000002</v>
      </c>
      <c r="E38" s="77">
        <f t="shared" si="8"/>
        <v>11.568</v>
      </c>
      <c r="F38" s="77">
        <f t="shared" si="9"/>
        <v>1.3264</v>
      </c>
      <c r="G38" s="77">
        <f t="shared" si="5"/>
        <v>1.6E-2</v>
      </c>
      <c r="H38" s="77">
        <f t="shared" si="5"/>
        <v>8.8000000000000009E-2</v>
      </c>
      <c r="I38" s="77">
        <f t="shared" si="5"/>
        <v>0.04</v>
      </c>
      <c r="J38" s="77">
        <f t="shared" si="5"/>
        <v>8.0000000000000004E-4</v>
      </c>
      <c r="K38" s="77">
        <f t="shared" si="5"/>
        <v>4.0000000000000001E-3</v>
      </c>
      <c r="L38" s="77">
        <f t="shared" si="5"/>
        <v>1.6E-2</v>
      </c>
      <c r="M38" s="77">
        <f t="shared" si="5"/>
        <v>1.6E-2</v>
      </c>
      <c r="N38" s="77">
        <f t="shared" si="5"/>
        <v>0</v>
      </c>
      <c r="O38" s="77">
        <f t="shared" si="5"/>
        <v>0</v>
      </c>
      <c r="P38" s="77">
        <f t="shared" si="5"/>
        <v>66.400000000000006</v>
      </c>
      <c r="Q38" s="77">
        <f t="shared" si="10"/>
        <v>21.999999999999996</v>
      </c>
      <c r="R38" s="77">
        <f t="shared" si="11"/>
        <v>0</v>
      </c>
      <c r="S38" s="77">
        <f t="shared" si="11"/>
        <v>0.04</v>
      </c>
      <c r="T38" s="77">
        <f t="shared" si="11"/>
        <v>0</v>
      </c>
      <c r="U38" s="77">
        <f t="shared" si="11"/>
        <v>0</v>
      </c>
      <c r="AB38" s="59"/>
      <c r="AC38" s="59"/>
      <c r="AD38" s="59"/>
      <c r="AE38" s="59"/>
      <c r="AF38" s="59"/>
      <c r="AG38" s="59"/>
      <c r="AH38" s="59"/>
      <c r="AI38" s="59"/>
    </row>
    <row r="39" spans="1:35" s="72" customFormat="1" ht="13" x14ac:dyDescent="0.35">
      <c r="A39" s="13" t="str">
        <f>K8</f>
        <v>SJ1</v>
      </c>
      <c r="B39" s="15">
        <v>125</v>
      </c>
      <c r="C39" s="77">
        <f t="shared" si="6"/>
        <v>212.50000000000003</v>
      </c>
      <c r="D39" s="77">
        <f t="shared" si="7"/>
        <v>48.683749999999996</v>
      </c>
      <c r="E39" s="77">
        <f t="shared" si="8"/>
        <v>18.075000000000003</v>
      </c>
      <c r="F39" s="77">
        <f t="shared" si="9"/>
        <v>2.0724999999999998</v>
      </c>
      <c r="G39" s="77">
        <f t="shared" si="5"/>
        <v>2.5000000000000001E-2</v>
      </c>
      <c r="H39" s="77">
        <f t="shared" si="5"/>
        <v>0.13750000000000001</v>
      </c>
      <c r="I39" s="77">
        <f t="shared" si="5"/>
        <v>6.25E-2</v>
      </c>
      <c r="J39" s="77">
        <f t="shared" si="5"/>
        <v>1.25E-3</v>
      </c>
      <c r="K39" s="77">
        <f t="shared" si="5"/>
        <v>6.2500000000000003E-3</v>
      </c>
      <c r="L39" s="77">
        <f t="shared" si="5"/>
        <v>2.5000000000000001E-2</v>
      </c>
      <c r="M39" s="77">
        <f t="shared" si="5"/>
        <v>2.5000000000000001E-2</v>
      </c>
      <c r="N39" s="77">
        <f t="shared" si="5"/>
        <v>0</v>
      </c>
      <c r="O39" s="77">
        <f t="shared" si="5"/>
        <v>0</v>
      </c>
      <c r="P39" s="77">
        <f t="shared" si="5"/>
        <v>103.75000000000001</v>
      </c>
      <c r="Q39" s="77">
        <f t="shared" si="10"/>
        <v>34.374999999999993</v>
      </c>
      <c r="R39" s="77">
        <f t="shared" si="11"/>
        <v>0</v>
      </c>
      <c r="S39" s="77">
        <f t="shared" si="11"/>
        <v>6.25E-2</v>
      </c>
      <c r="T39" s="77">
        <f t="shared" si="11"/>
        <v>0</v>
      </c>
      <c r="U39" s="77">
        <f t="shared" si="11"/>
        <v>0</v>
      </c>
      <c r="AB39" s="59"/>
      <c r="AC39" s="59"/>
      <c r="AD39" s="59"/>
      <c r="AE39" s="59"/>
      <c r="AF39" s="59"/>
      <c r="AG39" s="59"/>
      <c r="AH39" s="59"/>
      <c r="AI39" s="59"/>
    </row>
    <row r="40" spans="1:35" s="72" customFormat="1" ht="13" x14ac:dyDescent="0.35">
      <c r="A40" s="13" t="str">
        <f>L8</f>
        <v>SJ2</v>
      </c>
      <c r="B40" s="15">
        <v>125</v>
      </c>
      <c r="C40" s="77">
        <f t="shared" si="6"/>
        <v>212.50000000000003</v>
      </c>
      <c r="D40" s="77">
        <f t="shared" si="7"/>
        <v>48.683749999999996</v>
      </c>
      <c r="E40" s="77">
        <f t="shared" si="8"/>
        <v>18.075000000000003</v>
      </c>
      <c r="F40" s="77">
        <f t="shared" si="9"/>
        <v>2.0724999999999998</v>
      </c>
      <c r="G40" s="77">
        <f t="shared" si="5"/>
        <v>2.5000000000000001E-2</v>
      </c>
      <c r="H40" s="77">
        <f t="shared" si="5"/>
        <v>0.13750000000000001</v>
      </c>
      <c r="I40" s="77">
        <f t="shared" si="5"/>
        <v>6.25E-2</v>
      </c>
      <c r="J40" s="77">
        <f t="shared" si="5"/>
        <v>1.25E-3</v>
      </c>
      <c r="K40" s="77">
        <f t="shared" si="5"/>
        <v>6.2500000000000003E-3</v>
      </c>
      <c r="L40" s="77">
        <f t="shared" si="5"/>
        <v>2.5000000000000001E-2</v>
      </c>
      <c r="M40" s="77">
        <f t="shared" si="5"/>
        <v>2.5000000000000001E-2</v>
      </c>
      <c r="N40" s="77">
        <f t="shared" si="5"/>
        <v>0</v>
      </c>
      <c r="O40" s="77">
        <f t="shared" si="5"/>
        <v>0</v>
      </c>
      <c r="P40" s="77">
        <f t="shared" si="5"/>
        <v>103.75000000000001</v>
      </c>
      <c r="Q40" s="77">
        <f t="shared" si="10"/>
        <v>34.374999999999993</v>
      </c>
      <c r="R40" s="77">
        <f t="shared" si="11"/>
        <v>0</v>
      </c>
      <c r="S40" s="77">
        <f t="shared" si="11"/>
        <v>6.25E-2</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T1</v>
      </c>
      <c r="C57" s="8" t="str">
        <f t="shared" ref="C57:U57" si="13">D8</f>
        <v>T2</v>
      </c>
      <c r="D57" s="8" t="str">
        <f t="shared" si="13"/>
        <v>T3</v>
      </c>
      <c r="E57" s="8" t="str">
        <f t="shared" si="13"/>
        <v>T4</v>
      </c>
      <c r="F57" s="8" t="str">
        <f t="shared" si="13"/>
        <v>T5</v>
      </c>
      <c r="G57" s="8" t="str">
        <f t="shared" si="13"/>
        <v>T6</v>
      </c>
      <c r="H57" s="8" t="str">
        <f t="shared" si="13"/>
        <v>T7</v>
      </c>
      <c r="I57" s="8" t="str">
        <f t="shared" si="13"/>
        <v>T8</v>
      </c>
      <c r="J57" s="8" t="str">
        <f t="shared" si="13"/>
        <v>SJ1</v>
      </c>
      <c r="K57" s="8" t="str">
        <f t="shared" si="13"/>
        <v>SJ2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Arable</v>
      </c>
      <c r="H58" s="13" t="str">
        <f>I16&amp;" I "&amp;(VLOOKUP(I14,Table245[],6,FALSE))</f>
        <v>Medium/Clay I Grass</v>
      </c>
      <c r="I58" s="13" t="str">
        <f>J16&amp;" I "&amp;(VLOOKUP(J14,Table245[],6,FALSE))</f>
        <v>Medium/Clay I Arable</v>
      </c>
      <c r="J58" s="13" t="str">
        <f>K16&amp;" I "&amp;(VLOOKUP(K14,Table245[],6,FALSE))</f>
        <v>Medium/Clay I Grass</v>
      </c>
      <c r="K58" s="13" t="str">
        <f>L16&amp;" I "&amp;(VLOOKUP(L14,Table245[],6,FALSE))</f>
        <v>Medium/Clay I Grass</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6.7</v>
      </c>
      <c r="H59" s="76">
        <f>VLOOKUP(I$14,Table245[],5,FALSE)</f>
        <v>6.2</v>
      </c>
      <c r="I59" s="76">
        <f>VLOOKUP(J$14,Table245[],5,FALSE)</f>
        <v>6.7</v>
      </c>
      <c r="J59" s="76">
        <f>VLOOKUP(K$14,Table245[],5,FALSE)</f>
        <v>6.2</v>
      </c>
      <c r="K59" s="76">
        <f>VLOOKUP(L$14,Table245[],5,FALSE)</f>
        <v>6.2</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7.1</v>
      </c>
      <c r="C60" s="76">
        <f t="shared" ref="C60:U60" si="14">D10</f>
        <v>6.8</v>
      </c>
      <c r="D60" s="76">
        <f t="shared" si="14"/>
        <v>6.9</v>
      </c>
      <c r="E60" s="76">
        <f t="shared" si="14"/>
        <v>5.6</v>
      </c>
      <c r="F60" s="76">
        <f t="shared" si="14"/>
        <v>5.8</v>
      </c>
      <c r="G60" s="76">
        <f t="shared" si="14"/>
        <v>5.7</v>
      </c>
      <c r="H60" s="76">
        <f t="shared" si="14"/>
        <v>5.7</v>
      </c>
      <c r="I60" s="76">
        <f t="shared" si="14"/>
        <v>5.6</v>
      </c>
      <c r="J60" s="76">
        <f t="shared" si="14"/>
        <v>5.3</v>
      </c>
      <c r="K60" s="76">
        <f t="shared" si="14"/>
        <v>5.4</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8</v>
      </c>
      <c r="H61" s="76">
        <f t="shared" si="15"/>
        <v>6</v>
      </c>
      <c r="I61" s="76">
        <f t="shared" si="15"/>
        <v>8</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125</v>
      </c>
      <c r="C62" s="77">
        <f>B32</f>
        <v>125</v>
      </c>
      <c r="D62" s="77">
        <f>B33</f>
        <v>125</v>
      </c>
      <c r="E62" s="77">
        <f>B34</f>
        <v>125</v>
      </c>
      <c r="F62" s="77">
        <f>B35</f>
        <v>125</v>
      </c>
      <c r="G62" s="77">
        <f>B36</f>
        <v>80</v>
      </c>
      <c r="H62" s="77">
        <f>B37</f>
        <v>125</v>
      </c>
      <c r="I62" s="77">
        <f>B38</f>
        <v>80</v>
      </c>
      <c r="J62" s="77">
        <f>B39</f>
        <v>125</v>
      </c>
      <c r="K62" s="77">
        <f>B40</f>
        <v>125</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-3.5999999999999979</v>
      </c>
      <c r="D64" s="77">
        <f t="shared" si="17"/>
        <v>-4.2000000000000011</v>
      </c>
      <c r="E64" s="77">
        <f t="shared" si="17"/>
        <v>3.6000000000000032</v>
      </c>
      <c r="F64" s="77">
        <f t="shared" si="17"/>
        <v>2.4000000000000021</v>
      </c>
      <c r="G64" s="77">
        <f t="shared" si="17"/>
        <v>8</v>
      </c>
      <c r="H64" s="77">
        <f t="shared" si="17"/>
        <v>3</v>
      </c>
      <c r="I64" s="77">
        <f t="shared" si="17"/>
        <v>8.8000000000000043</v>
      </c>
      <c r="J64" s="77">
        <f t="shared" si="17"/>
        <v>5.4000000000000021</v>
      </c>
      <c r="K64" s="77">
        <f t="shared" si="17"/>
        <v>4.7999999999999989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3.5999999999999979</v>
      </c>
      <c r="D65" s="77">
        <f t="shared" si="18"/>
        <v>4.2000000000000011</v>
      </c>
      <c r="E65" s="77">
        <f t="shared" si="18"/>
        <v>-3.6000000000000032</v>
      </c>
      <c r="F65" s="77">
        <f t="shared" si="18"/>
        <v>-2.4000000000000021</v>
      </c>
      <c r="G65" s="77">
        <f t="shared" si="18"/>
        <v>-8</v>
      </c>
      <c r="H65" s="77">
        <f t="shared" si="18"/>
        <v>-3</v>
      </c>
      <c r="I65" s="77">
        <f t="shared" si="18"/>
        <v>-8.8000000000000043</v>
      </c>
      <c r="J65" s="77">
        <f t="shared" si="18"/>
        <v>-5.4000000000000021</v>
      </c>
      <c r="K65" s="77">
        <f t="shared" si="18"/>
        <v>-4.7999999999999989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24" zoomScale="90" zoomScaleNormal="90" workbookViewId="0">
      <selection activeCell="A36" sqref="A36:XFD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DAF!C1:D1</f>
        <v>PAN-024920</v>
      </c>
      <c r="D1" s="141"/>
      <c r="E1" s="93" t="s">
        <v>45</v>
      </c>
      <c r="F1" s="39">
        <f>DAF!F1</f>
        <v>50</v>
      </c>
      <c r="G1" s="123" t="s">
        <v>43</v>
      </c>
      <c r="H1" s="124"/>
      <c r="I1" s="118">
        <v>7.28</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DAF!C2:D2</f>
        <v>EPR/JB3533RJ</v>
      </c>
      <c r="D2" s="143"/>
      <c r="E2" s="93" t="s">
        <v>109</v>
      </c>
      <c r="F2" s="96" t="s">
        <v>165</v>
      </c>
      <c r="G2" s="125" t="s">
        <v>110</v>
      </c>
      <c r="H2" s="126"/>
      <c r="I2" s="118">
        <v>366</v>
      </c>
      <c r="J2" s="127" t="s">
        <v>158</v>
      </c>
      <c r="K2" s="127"/>
      <c r="L2" s="97">
        <v>0.02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DAF!C3:D3</f>
        <v>Simon Jones</v>
      </c>
      <c r="D3" s="143"/>
      <c r="E3" s="93" t="s">
        <v>108</v>
      </c>
      <c r="F3" s="31" t="s">
        <v>77</v>
      </c>
      <c r="G3" s="127" t="s">
        <v>159</v>
      </c>
      <c r="H3" s="127"/>
      <c r="I3" s="118">
        <v>200</v>
      </c>
      <c r="J3" s="123" t="s">
        <v>154</v>
      </c>
      <c r="K3" s="124"/>
      <c r="L3" s="97">
        <f>(L1/(L2*10000))*100</f>
        <v>12.5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DAF!C4:D4</f>
        <v>Land at Sarn Fadog, Llanerchymedd, LL71 8ER</v>
      </c>
      <c r="D4" s="141"/>
      <c r="E4" s="94" t="s">
        <v>1</v>
      </c>
      <c r="F4" s="96" t="s">
        <v>180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DAF!C5:D5</f>
        <v xml:space="preserve">Megan Tucker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DAF!C8</f>
        <v>T1</v>
      </c>
      <c r="D8" s="60" t="str">
        <f>DAF!D8</f>
        <v>T2</v>
      </c>
      <c r="E8" s="60" t="str">
        <f>DAF!E8</f>
        <v>T3</v>
      </c>
      <c r="F8" s="60" t="str">
        <f>DAF!F8</f>
        <v>T4</v>
      </c>
      <c r="G8" s="60" t="str">
        <f>DAF!G8</f>
        <v>T5</v>
      </c>
      <c r="H8" s="60" t="str">
        <f>DAF!H8</f>
        <v>T6</v>
      </c>
      <c r="I8" s="60" t="str">
        <f>DAF!I8</f>
        <v>T7</v>
      </c>
      <c r="J8" s="60" t="str">
        <f>DAF!J8</f>
        <v>T8</v>
      </c>
      <c r="K8" s="60" t="str">
        <f>DAF!K8</f>
        <v>SJ1</v>
      </c>
      <c r="L8" s="60" t="str">
        <f>DAF!L8</f>
        <v>SJ2</v>
      </c>
      <c r="M8" s="60">
        <f>DAF!M8</f>
        <v>0</v>
      </c>
      <c r="N8" s="60">
        <f>DAF!N8</f>
        <v>0</v>
      </c>
      <c r="O8" s="60">
        <f>DAF!O8</f>
        <v>0</v>
      </c>
      <c r="P8" s="60">
        <f>DAF!P8</f>
        <v>0</v>
      </c>
      <c r="Q8" s="60">
        <f>DAF!Q8</f>
        <v>0</v>
      </c>
      <c r="R8" s="60">
        <f>DAF!R8</f>
        <v>0</v>
      </c>
      <c r="S8" s="60">
        <f>DAF!S8</f>
        <v>0</v>
      </c>
      <c r="T8" s="60">
        <f>DAF!T8</f>
        <v>0</v>
      </c>
      <c r="U8" s="60">
        <f>DAF!U8</f>
        <v>0</v>
      </c>
      <c r="V8" s="60">
        <f>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DAF!C9</f>
        <v>M</v>
      </c>
      <c r="D9" s="60" t="str">
        <f>DAF!D9</f>
        <v>M</v>
      </c>
      <c r="E9" s="60" t="str">
        <f>DAF!E9</f>
        <v>M</v>
      </c>
      <c r="F9" s="60" t="str">
        <f>DAF!F9</f>
        <v>M</v>
      </c>
      <c r="G9" s="60" t="str">
        <f>DAF!G9</f>
        <v>M</v>
      </c>
      <c r="H9" s="60" t="str">
        <f>DAF!H9</f>
        <v>M</v>
      </c>
      <c r="I9" s="60" t="str">
        <f>DAF!I9</f>
        <v>M</v>
      </c>
      <c r="J9" s="60" t="str">
        <f>DAF!J9</f>
        <v>M</v>
      </c>
      <c r="K9" s="60" t="str">
        <f>DAF!K9</f>
        <v>M</v>
      </c>
      <c r="L9" s="60" t="str">
        <f>DAF!L9</f>
        <v>M</v>
      </c>
      <c r="M9" s="60">
        <f>DAF!M9</f>
        <v>0</v>
      </c>
      <c r="N9" s="60">
        <f>DAF!N9</f>
        <v>0</v>
      </c>
      <c r="O9" s="60">
        <f>DAF!O9</f>
        <v>0</v>
      </c>
      <c r="P9" s="60">
        <f>DAF!P9</f>
        <v>0</v>
      </c>
      <c r="Q9" s="60">
        <f>DAF!Q9</f>
        <v>0</v>
      </c>
      <c r="R9" s="60">
        <f>DAF!R9</f>
        <v>0</v>
      </c>
      <c r="S9" s="60">
        <f>DAF!S9</f>
        <v>0</v>
      </c>
      <c r="T9" s="60">
        <f>DAF!T9</f>
        <v>0</v>
      </c>
      <c r="U9" s="60">
        <f>DAF!U9</f>
        <v>0</v>
      </c>
      <c r="V9" s="60">
        <f>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DAF!C10</f>
        <v>7.1</v>
      </c>
      <c r="D10" s="60">
        <f>DAF!D10</f>
        <v>6.8</v>
      </c>
      <c r="E10" s="60">
        <f>DAF!E10</f>
        <v>6.9</v>
      </c>
      <c r="F10" s="60">
        <f>DAF!F10</f>
        <v>5.6</v>
      </c>
      <c r="G10" s="60">
        <f>DAF!G10</f>
        <v>5.8</v>
      </c>
      <c r="H10" s="60">
        <f>DAF!H10</f>
        <v>5.7</v>
      </c>
      <c r="I10" s="60">
        <f>DAF!I10</f>
        <v>5.7</v>
      </c>
      <c r="J10" s="60">
        <f>DAF!J10</f>
        <v>5.6</v>
      </c>
      <c r="K10" s="60">
        <f>DAF!K10</f>
        <v>5.3</v>
      </c>
      <c r="L10" s="60">
        <f>DAF!L10</f>
        <v>5.4</v>
      </c>
      <c r="M10" s="60">
        <f>DAF!M10</f>
        <v>0</v>
      </c>
      <c r="N10" s="60">
        <f>DAF!N10</f>
        <v>0</v>
      </c>
      <c r="O10" s="60">
        <f>DAF!O10</f>
        <v>0</v>
      </c>
      <c r="P10" s="60">
        <f>DAF!P10</f>
        <v>0</v>
      </c>
      <c r="Q10" s="60">
        <f>DAF!Q10</f>
        <v>0</v>
      </c>
      <c r="R10" s="60">
        <f>DAF!R10</f>
        <v>0</v>
      </c>
      <c r="S10" s="60">
        <f>DAF!S10</f>
        <v>0</v>
      </c>
      <c r="T10" s="60">
        <f>DAF!T10</f>
        <v>0</v>
      </c>
      <c r="U10" s="60">
        <f>DAF!U10</f>
        <v>0</v>
      </c>
      <c r="V10" s="60">
        <f>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DAF!C11</f>
        <v>2</v>
      </c>
      <c r="D11" s="60">
        <f>DAF!D11</f>
        <v>2</v>
      </c>
      <c r="E11" s="60">
        <f>DAF!E11</f>
        <v>2</v>
      </c>
      <c r="F11" s="60">
        <f>DAF!F11</f>
        <v>2</v>
      </c>
      <c r="G11" s="60">
        <f>DAF!G11</f>
        <v>1</v>
      </c>
      <c r="H11" s="60">
        <f>DAF!H11</f>
        <v>1</v>
      </c>
      <c r="I11" s="60">
        <f>DAF!I11</f>
        <v>2</v>
      </c>
      <c r="J11" s="60">
        <f>DAF!J11</f>
        <v>3</v>
      </c>
      <c r="K11" s="60">
        <f>DAF!K11</f>
        <v>2</v>
      </c>
      <c r="L11" s="60">
        <f>DAF!L11</f>
        <v>2</v>
      </c>
      <c r="M11" s="60">
        <f>DAF!M11</f>
        <v>0</v>
      </c>
      <c r="N11" s="60">
        <f>DAF!N11</f>
        <v>0</v>
      </c>
      <c r="O11" s="60">
        <f>DAF!O11</f>
        <v>0</v>
      </c>
      <c r="P11" s="60">
        <f>DAF!P11</f>
        <v>0</v>
      </c>
      <c r="Q11" s="60">
        <f>DAF!Q11</f>
        <v>0</v>
      </c>
      <c r="R11" s="60">
        <f>DAF!R11</f>
        <v>0</v>
      </c>
      <c r="S11" s="60">
        <f>DAF!S11</f>
        <v>0</v>
      </c>
      <c r="T11" s="60">
        <f>DAF!T11</f>
        <v>0</v>
      </c>
      <c r="U11" s="60">
        <f>DAF!U11</f>
        <v>0</v>
      </c>
      <c r="V11" s="60">
        <f>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DAF!C12</f>
        <v>3</v>
      </c>
      <c r="D12" s="60">
        <f>DAF!D12</f>
        <v>2</v>
      </c>
      <c r="E12" s="60">
        <f>DAF!E12</f>
        <v>3</v>
      </c>
      <c r="F12" s="60">
        <f>DAF!F12</f>
        <v>1</v>
      </c>
      <c r="G12" s="60">
        <f>DAF!G12</f>
        <v>0</v>
      </c>
      <c r="H12" s="60">
        <f>DAF!H12</f>
        <v>1</v>
      </c>
      <c r="I12" s="60">
        <f>DAF!I12</f>
        <v>1</v>
      </c>
      <c r="J12" s="60">
        <f>DAF!J12</f>
        <v>1</v>
      </c>
      <c r="K12" s="60">
        <f>DAF!K12</f>
        <v>2</v>
      </c>
      <c r="L12" s="60">
        <f>DAF!L12</f>
        <v>2</v>
      </c>
      <c r="M12" s="60">
        <f>DAF!M12</f>
        <v>0</v>
      </c>
      <c r="N12" s="60">
        <f>DAF!N12</f>
        <v>0</v>
      </c>
      <c r="O12" s="60">
        <f>DAF!O12</f>
        <v>0</v>
      </c>
      <c r="P12" s="60">
        <f>DAF!P12</f>
        <v>0</v>
      </c>
      <c r="Q12" s="60">
        <f>DAF!Q12</f>
        <v>0</v>
      </c>
      <c r="R12" s="60">
        <f>DAF!R12</f>
        <v>0</v>
      </c>
      <c r="S12" s="60">
        <f>DAF!S12</f>
        <v>0</v>
      </c>
      <c r="T12" s="60">
        <f>DAF!T12</f>
        <v>0</v>
      </c>
      <c r="U12" s="60">
        <f>DAF!U12</f>
        <v>0</v>
      </c>
      <c r="V12" s="60">
        <f>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DAF!C13</f>
        <v>3</v>
      </c>
      <c r="D13" s="60">
        <f>DAF!D13</f>
        <v>2</v>
      </c>
      <c r="E13" s="60">
        <f>DAF!E13</f>
        <v>2</v>
      </c>
      <c r="F13" s="60">
        <f>DAF!F13</f>
        <v>3</v>
      </c>
      <c r="G13" s="60">
        <f>DAF!G13</f>
        <v>3</v>
      </c>
      <c r="H13" s="60">
        <f>DAF!H13</f>
        <v>3</v>
      </c>
      <c r="I13" s="60">
        <f>DAF!I13</f>
        <v>3</v>
      </c>
      <c r="J13" s="60">
        <f>DAF!J13</f>
        <v>3</v>
      </c>
      <c r="K13" s="60">
        <f>DAF!K13</f>
        <v>3</v>
      </c>
      <c r="L13" s="60">
        <f>DAF!L13</f>
        <v>3</v>
      </c>
      <c r="M13" s="60">
        <f>DAF!M13</f>
        <v>0</v>
      </c>
      <c r="N13" s="60">
        <f>DAF!N13</f>
        <v>0</v>
      </c>
      <c r="O13" s="60">
        <f>DAF!O13</f>
        <v>0</v>
      </c>
      <c r="P13" s="60">
        <f>DAF!P13</f>
        <v>0</v>
      </c>
      <c r="Q13" s="60">
        <f>DAF!Q13</f>
        <v>0</v>
      </c>
      <c r="R13" s="60">
        <f>DAF!R13</f>
        <v>0</v>
      </c>
      <c r="S13" s="60">
        <f>DAF!S13</f>
        <v>0</v>
      </c>
      <c r="T13" s="60">
        <f>DAF!T13</f>
        <v>0</v>
      </c>
      <c r="U13" s="60">
        <f>DAF!U13</f>
        <v>0</v>
      </c>
      <c r="V13" s="60">
        <f>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DAF!C14</f>
        <v xml:space="preserve">Grass Silage (30% DM) </v>
      </c>
      <c r="D14" s="102" t="str">
        <f>DAF!D14</f>
        <v xml:space="preserve">Grass Silage (30% DM) </v>
      </c>
      <c r="E14" s="102" t="str">
        <f>DAF!E14</f>
        <v xml:space="preserve">Grass Silage (30% DM) </v>
      </c>
      <c r="F14" s="102" t="str">
        <f>DAF!F14</f>
        <v xml:space="preserve">Grass Silage (30% DM) </v>
      </c>
      <c r="G14" s="102" t="str">
        <f>DAF!G14</f>
        <v xml:space="preserve">Grass Silage (30% DM) </v>
      </c>
      <c r="H14" s="102" t="str">
        <f>DAF!H14</f>
        <v>Swedes- roots only</v>
      </c>
      <c r="I14" s="102" t="str">
        <f>DAF!I14</f>
        <v xml:space="preserve">Grass Silage (30% DM) </v>
      </c>
      <c r="J14" s="102" t="str">
        <f>DAF!J14</f>
        <v>Swedes- roots only</v>
      </c>
      <c r="K14" s="102" t="str">
        <f>DAF!K14</f>
        <v xml:space="preserve">Grass Silage (30% DM) </v>
      </c>
      <c r="L14" s="102" t="str">
        <f>DAF!L14</f>
        <v xml:space="preserve">Grass Silage (30% DM) </v>
      </c>
      <c r="M14" s="102">
        <f>DAF!M14</f>
        <v>0</v>
      </c>
      <c r="N14" s="102">
        <f>DAF!N14</f>
        <v>0</v>
      </c>
      <c r="O14" s="102">
        <f>DAF!O14</f>
        <v>0</v>
      </c>
      <c r="P14" s="102">
        <f>DAF!P14</f>
        <v>0</v>
      </c>
      <c r="Q14" s="102">
        <f>DAF!Q14</f>
        <v>0</v>
      </c>
      <c r="R14" s="102">
        <f>DAF!R14</f>
        <v>0</v>
      </c>
      <c r="S14" s="102">
        <f>DAF!S14</f>
        <v>0</v>
      </c>
      <c r="T14" s="102">
        <f>DAF!T14</f>
        <v>0</v>
      </c>
      <c r="U14" s="102">
        <f>DAF!U14</f>
        <v>0</v>
      </c>
      <c r="V14" s="102">
        <f>DAF!V14</f>
        <v>0</v>
      </c>
      <c r="AD14" s="30" t="s">
        <v>138</v>
      </c>
      <c r="AE14" s="30">
        <v>6</v>
      </c>
      <c r="AI14" s="53" t="s">
        <v>119</v>
      </c>
      <c r="AJ14" s="54">
        <v>0.8</v>
      </c>
      <c r="AK14" s="55">
        <v>1.7</v>
      </c>
      <c r="AL14" s="11">
        <v>12</v>
      </c>
      <c r="AM14" s="11">
        <v>6.7</v>
      </c>
      <c r="AN14" s="11" t="s">
        <v>135</v>
      </c>
    </row>
    <row r="15" spans="1:41" ht="13" x14ac:dyDescent="0.25">
      <c r="A15" s="135" t="s">
        <v>9</v>
      </c>
      <c r="B15" s="135"/>
      <c r="C15" s="60">
        <f>DAF!C15</f>
        <v>47</v>
      </c>
      <c r="D15" s="60">
        <f>DAF!D15</f>
        <v>47</v>
      </c>
      <c r="E15" s="60">
        <f>DAF!E15</f>
        <v>47</v>
      </c>
      <c r="F15" s="60">
        <f>DAF!F15</f>
        <v>47</v>
      </c>
      <c r="G15" s="60">
        <f>DAF!G15</f>
        <v>47</v>
      </c>
      <c r="H15" s="60">
        <f>DAF!H15</f>
        <v>65</v>
      </c>
      <c r="I15" s="60">
        <f>DAF!I15</f>
        <v>47</v>
      </c>
      <c r="J15" s="60">
        <f>DAF!J15</f>
        <v>65</v>
      </c>
      <c r="K15" s="60">
        <f>DAF!K15</f>
        <v>47</v>
      </c>
      <c r="L15" s="60">
        <f>DAF!L15</f>
        <v>47</v>
      </c>
      <c r="M15" s="60">
        <f>DAF!M15</f>
        <v>0</v>
      </c>
      <c r="N15" s="60">
        <f>DAF!N15</f>
        <v>0</v>
      </c>
      <c r="O15" s="60">
        <f>DAF!O15</f>
        <v>0</v>
      </c>
      <c r="P15" s="60">
        <f>DAF!P15</f>
        <v>0</v>
      </c>
      <c r="Q15" s="60">
        <f>DAF!Q15</f>
        <v>0</v>
      </c>
      <c r="R15" s="60">
        <f>DAF!R15</f>
        <v>0</v>
      </c>
      <c r="S15" s="60">
        <f>DAF!S15</f>
        <v>0</v>
      </c>
      <c r="T15" s="60">
        <f>DAF!T15</f>
        <v>0</v>
      </c>
      <c r="U15" s="60">
        <f>DAF!U15</f>
        <v>0</v>
      </c>
      <c r="V15" s="60">
        <f>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DAF!C16</f>
        <v>Medium/Clay</v>
      </c>
      <c r="D16" s="103" t="str">
        <f>DAF!D16</f>
        <v>Medium/Clay</v>
      </c>
      <c r="E16" s="103" t="str">
        <f>DAF!E16</f>
        <v>Medium/Clay</v>
      </c>
      <c r="F16" s="103" t="str">
        <f>DAF!F16</f>
        <v>Medium/Clay</v>
      </c>
      <c r="G16" s="103" t="str">
        <f>DAF!G16</f>
        <v>Medium/Clay</v>
      </c>
      <c r="H16" s="103" t="str">
        <f>DAF!H16</f>
        <v>Medium/Clay</v>
      </c>
      <c r="I16" s="103" t="str">
        <f>DAF!I16</f>
        <v>Medium/Clay</v>
      </c>
      <c r="J16" s="103" t="str">
        <f>DAF!J16</f>
        <v>Medium/Clay</v>
      </c>
      <c r="K16" s="103" t="str">
        <f>DAF!K16</f>
        <v>Medium/Clay</v>
      </c>
      <c r="L16" s="103" t="str">
        <f>DAF!L16</f>
        <v>Medium/Clay</v>
      </c>
      <c r="M16" s="103">
        <f>DAF!M16</f>
        <v>0</v>
      </c>
      <c r="N16" s="103">
        <f>DAF!N16</f>
        <v>0</v>
      </c>
      <c r="O16" s="103">
        <f>DAF!O16</f>
        <v>0</v>
      </c>
      <c r="P16" s="103">
        <f>DAF!P16</f>
        <v>0</v>
      </c>
      <c r="Q16" s="103">
        <f>DAF!Q16</f>
        <v>0</v>
      </c>
      <c r="R16" s="103">
        <f>DAF!R16</f>
        <v>0</v>
      </c>
      <c r="S16" s="103">
        <f>DAF!S16</f>
        <v>0</v>
      </c>
      <c r="T16" s="103">
        <f>DAF!T16</f>
        <v>0</v>
      </c>
      <c r="U16" s="103">
        <f>DAF!U16</f>
        <v>0</v>
      </c>
      <c r="V16" s="103">
        <f>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f t="shared" si="0"/>
        <v>45.5</v>
      </c>
      <c r="I17" s="28">
        <f t="shared" si="0"/>
        <v>98.7</v>
      </c>
      <c r="J17" s="28">
        <f t="shared" si="0"/>
        <v>45.5</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17.182500000000001</v>
      </c>
      <c r="D18" s="16">
        <f>$D32</f>
        <v>17.182500000000001</v>
      </c>
      <c r="E18" s="16">
        <f>$D33</f>
        <v>17.182500000000001</v>
      </c>
      <c r="F18" s="16">
        <f>$D34</f>
        <v>17.182500000000001</v>
      </c>
      <c r="G18" s="16">
        <f>$D35</f>
        <v>17.182500000000001</v>
      </c>
      <c r="H18" s="16">
        <f>$D36</f>
        <v>17.182500000000001</v>
      </c>
      <c r="I18" s="16">
        <f>$D37</f>
        <v>17.182500000000001</v>
      </c>
      <c r="J18" s="16">
        <f>$D38</f>
        <v>17.182500000000001</v>
      </c>
      <c r="K18" s="16">
        <f>$D39</f>
        <v>17.182500000000001</v>
      </c>
      <c r="L18" s="16">
        <f>$D40</f>
        <v>17.182500000000001</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-81.517499999999998</v>
      </c>
      <c r="D19" s="16">
        <f t="shared" ref="D19:V19" si="1">D18-D17</f>
        <v>-81.517499999999998</v>
      </c>
      <c r="E19" s="16">
        <f t="shared" si="1"/>
        <v>-81.517499999999998</v>
      </c>
      <c r="F19" s="16">
        <f t="shared" si="1"/>
        <v>-81.517499999999998</v>
      </c>
      <c r="G19" s="16">
        <f t="shared" si="1"/>
        <v>-81.517499999999998</v>
      </c>
      <c r="H19" s="16">
        <f t="shared" si="1"/>
        <v>-28.317499999999999</v>
      </c>
      <c r="I19" s="16">
        <f t="shared" si="1"/>
        <v>-81.517499999999998</v>
      </c>
      <c r="J19" s="16">
        <f t="shared" si="1"/>
        <v>-28.317499999999999</v>
      </c>
      <c r="K19" s="16">
        <f t="shared" si="1"/>
        <v>-81.517499999999998</v>
      </c>
      <c r="L19" s="16">
        <f t="shared" si="1"/>
        <v>-81.517499999999998</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(VLOOKUP(D$14,$AI2:$AK24,3,FALSE))*D$15</f>
        <v>338.40000000000003</v>
      </c>
      <c r="E21" s="28">
        <f t="shared" si="2"/>
        <v>338.40000000000003</v>
      </c>
      <c r="F21" s="28">
        <f t="shared" si="2"/>
        <v>338.40000000000003</v>
      </c>
      <c r="G21" s="28">
        <f t="shared" si="2"/>
        <v>338.40000000000003</v>
      </c>
      <c r="H21" s="28" t="e">
        <f t="shared" si="2"/>
        <v>#N/A</v>
      </c>
      <c r="I21" s="28">
        <f t="shared" si="2"/>
        <v>338.40000000000003</v>
      </c>
      <c r="J21" s="28" t="e">
        <f t="shared" si="2"/>
        <v>#N/A</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9.0375000000000014</v>
      </c>
      <c r="D22" s="16">
        <f>$E32</f>
        <v>9.0375000000000014</v>
      </c>
      <c r="E22" s="16">
        <f>$E33</f>
        <v>9.0375000000000014</v>
      </c>
      <c r="F22" s="16">
        <f>$E34</f>
        <v>9.0375000000000014</v>
      </c>
      <c r="G22" s="16">
        <f>$E35</f>
        <v>9.0375000000000014</v>
      </c>
      <c r="H22" s="16">
        <f>$E36</f>
        <v>9.0375000000000014</v>
      </c>
      <c r="I22" s="16">
        <f>$E37</f>
        <v>9.0375000000000014</v>
      </c>
      <c r="J22" s="16">
        <f>$E38</f>
        <v>9.0375000000000014</v>
      </c>
      <c r="K22" s="16">
        <f>$E39</f>
        <v>9.0375000000000014</v>
      </c>
      <c r="L22" s="16">
        <f>$E40</f>
        <v>9.0375000000000014</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-329.36250000000001</v>
      </c>
      <c r="D23" s="16">
        <f t="shared" ref="D23:V23" si="3">D22-D21</f>
        <v>-329.36250000000001</v>
      </c>
      <c r="E23" s="16">
        <f t="shared" si="3"/>
        <v>-329.36250000000001</v>
      </c>
      <c r="F23" s="16">
        <f t="shared" si="3"/>
        <v>-329.36250000000001</v>
      </c>
      <c r="G23" s="16">
        <f t="shared" si="3"/>
        <v>-329.36250000000001</v>
      </c>
      <c r="H23" s="16" t="e">
        <f t="shared" si="3"/>
        <v>#N/A</v>
      </c>
      <c r="I23" s="16">
        <f t="shared" si="3"/>
        <v>-329.36250000000001</v>
      </c>
      <c r="J23" s="16" t="e">
        <f t="shared" si="3"/>
        <v>#N/A</v>
      </c>
      <c r="K23" s="16">
        <f t="shared" si="3"/>
        <v>-329.36250000000001</v>
      </c>
      <c r="L23" s="16">
        <f t="shared" si="3"/>
        <v>-329.36250000000001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e">
        <f t="shared" si="4"/>
        <v>#N/A</v>
      </c>
      <c r="I24" s="26" t="str">
        <f t="shared" si="4"/>
        <v>DECREASE</v>
      </c>
      <c r="J24" s="26" t="e">
        <f t="shared" si="4"/>
        <v>#N/A</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56</v>
      </c>
      <c r="E27" s="107" t="s">
        <v>56</v>
      </c>
      <c r="F27" s="107" t="s">
        <v>56</v>
      </c>
      <c r="G27" s="107" t="s">
        <v>54</v>
      </c>
      <c r="H27" s="107" t="s">
        <v>54</v>
      </c>
      <c r="I27" s="107" t="s">
        <v>54</v>
      </c>
      <c r="J27" s="107" t="s">
        <v>54</v>
      </c>
      <c r="K27" s="107" t="s">
        <v>54</v>
      </c>
      <c r="L27" s="107" t="s">
        <v>54</v>
      </c>
      <c r="M27" s="107" t="s">
        <v>54</v>
      </c>
      <c r="N27" s="107"/>
      <c r="O27" s="107"/>
      <c r="P27" s="107" t="s">
        <v>56</v>
      </c>
      <c r="Q27" s="107" t="s">
        <v>56</v>
      </c>
      <c r="R27" s="107"/>
      <c r="S27" s="107" t="s">
        <v>54</v>
      </c>
      <c r="T27" s="107"/>
      <c r="U27" s="107"/>
    </row>
    <row r="28" spans="1:40" s="57" customFormat="1" x14ac:dyDescent="0.35">
      <c r="A28" s="108"/>
      <c r="B28" s="24"/>
      <c r="C28" s="15">
        <v>0.02</v>
      </c>
      <c r="D28" s="15">
        <v>3.0000000000000001E-3</v>
      </c>
      <c r="E28" s="15">
        <v>3.0000000000000001E-3</v>
      </c>
      <c r="F28" s="15">
        <v>1E-3</v>
      </c>
      <c r="G28" s="15">
        <v>0.2</v>
      </c>
      <c r="H28" s="15">
        <v>0.5</v>
      </c>
      <c r="I28" s="15">
        <v>0.5</v>
      </c>
      <c r="J28" s="15">
        <v>0.1</v>
      </c>
      <c r="K28" s="23">
        <v>0.05</v>
      </c>
      <c r="L28" s="15">
        <v>0.2</v>
      </c>
      <c r="M28" s="15">
        <v>0.2</v>
      </c>
      <c r="N28" s="15"/>
      <c r="O28" s="15"/>
      <c r="P28" s="15">
        <v>4.4999999999999998E-2</v>
      </c>
      <c r="Q28" s="15">
        <v>1E-3</v>
      </c>
      <c r="R28" s="15"/>
      <c r="S28" s="15">
        <v>0.5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17.182500000000001</v>
      </c>
      <c r="E31" s="77">
        <f>(IF(E$27="%w/w SAR",((E$28*10)*$B31),IF(E$27="%w/w DM",(((E$28*10)*($B$28/100))*$B31),IF(E$27="kg/t SAR",(E$28*$B31),IF(E$27="kg/t DM",((E$28*($B$28/100))*$B31),IF(E$27="mg/kg SAR",((E$28*0.001)*$B31),IF(E$27="mg/kg DM",(((E$28*0.001)*($B$28/100))*$B31),"0")))))))*1.205</f>
        <v>9.0375000000000014</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0.05</v>
      </c>
      <c r="H31" s="77">
        <f t="shared" si="5"/>
        <v>0.125</v>
      </c>
      <c r="I31" s="77">
        <f t="shared" si="5"/>
        <v>0.125</v>
      </c>
      <c r="J31" s="77">
        <f t="shared" si="5"/>
        <v>2.5000000000000001E-2</v>
      </c>
      <c r="K31" s="77">
        <f t="shared" si="5"/>
        <v>1.2500000000000001E-2</v>
      </c>
      <c r="L31" s="77">
        <f t="shared" si="5"/>
        <v>0.05</v>
      </c>
      <c r="M31" s="77">
        <f t="shared" si="5"/>
        <v>0.05</v>
      </c>
      <c r="N31" s="77">
        <f t="shared" si="5"/>
        <v>0</v>
      </c>
      <c r="O31" s="77">
        <f t="shared" si="5"/>
        <v>0</v>
      </c>
      <c r="P31" s="77">
        <f t="shared" si="5"/>
        <v>112.49999999999999</v>
      </c>
      <c r="Q31" s="77">
        <f>(IF(Q$27="%w/w SAR",((Q$28*10)*$B31),IF(Q$27="%w/w DM",(((Q$28*10)*($B$28/100))*$B31),IF(Q$27="kg/t SAR",(Q$28*$B31),IF(Q$27="kg/t DM",((Q$28*($B$28/100))*$B31),IF(Q$27="mg/kg SAR",((Q$28*0.001)*$B31),IF(Q$27="mg/kg DM",(((Q$28*0.001)*($B$28/100))*$B31),0)))))))*2.5</f>
        <v>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0.125</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17.182500000000001</v>
      </c>
      <c r="E32" s="77">
        <f t="shared" ref="E32:E50" si="8">(IF(E$27="%w/w SAR",((E$28*10)*$B32),IF(E$27="%w/w DM",(((E$28*10)*($B$28/100))*$B32),IF(E$27="kg/t SAR",(E$28*$B32),IF(E$27="kg/t DM",((E$28*($B$28/100))*$B32),IF(E$27="mg/kg SAR",((E$28*0.001)*$B32),IF(E$27="mg/kg DM",(((E$28*0.001)*($B$28/100))*$B32),"0")))))))*1.205</f>
        <v>9.0375000000000014</v>
      </c>
      <c r="F32" s="77">
        <f t="shared" ref="F32:F50" si="9">(IF(F$27="%w/w SAR",((F$28*10)*$B32),IF(F$27="%w/w DM",(((F$28*10)*($B$28/100))*$B32),IF(F$27="kg/t SAR",(F$28*$B32),IF(F$27="kg/t DM",((F$28*($B$28/100))*$B32),IF(F$27="mg/kg SAR",((F$28*0.001)*$B32),IF(F$27="mg/kg DM",(((F$28*0.001)*($B$28/100))*$B32),"0")))))))*1.658</f>
        <v>4.1449999999999996</v>
      </c>
      <c r="G32" s="77">
        <f t="shared" si="5"/>
        <v>0.05</v>
      </c>
      <c r="H32" s="77">
        <f t="shared" si="5"/>
        <v>0.125</v>
      </c>
      <c r="I32" s="77">
        <f t="shared" si="5"/>
        <v>0.125</v>
      </c>
      <c r="J32" s="77">
        <f t="shared" si="5"/>
        <v>2.5000000000000001E-2</v>
      </c>
      <c r="K32" s="77">
        <f t="shared" si="5"/>
        <v>1.2500000000000001E-2</v>
      </c>
      <c r="L32" s="77">
        <f t="shared" si="5"/>
        <v>0.05</v>
      </c>
      <c r="M32" s="77">
        <f t="shared" si="5"/>
        <v>0.05</v>
      </c>
      <c r="N32" s="77">
        <f t="shared" si="5"/>
        <v>0</v>
      </c>
      <c r="O32" s="77">
        <f t="shared" si="5"/>
        <v>0</v>
      </c>
      <c r="P32" s="77">
        <f t="shared" si="5"/>
        <v>112.49999999999999</v>
      </c>
      <c r="Q32" s="77">
        <f t="shared" ref="Q32:Q50" si="10">(IF(Q$27="%w/w SAR",((Q$28*10)*$B32),IF(Q$27="%w/w DM",(((Q$28*10)*($B$28/100))*$B32),IF(Q$27="kg/t SAR",(Q$28*$B32),IF(Q$27="kg/t DM",((Q$28*($B$28/100))*$B32),IF(Q$27="mg/kg SAR",((Q$28*0.001)*$B32),IF(Q$27="mg/kg DM",(((Q$28*0.001)*($B$28/100))*$B32),0)))))))*2.5</f>
        <v>6.25</v>
      </c>
      <c r="R32" s="77">
        <f t="shared" ref="R32:U50" si="11">IF(R$27="%w/w SAR",((R$28*10)*$B32),IF(R$27="%w/w DM",(((R$28*10)*($B$28/100))*$B32),IF(R$27="kg/t SAR",(R$28*$B32),IF(R$27="kg/t DM",((R$28*($B$28/100))*$B32),IF(R$27="mg/kg SAR",((R$28*0.001)*$B32),IF(R$27="mg/kg DM",(((R$28*0.001)*($B$28/100))*$B32),0))))))</f>
        <v>0</v>
      </c>
      <c r="S32" s="77">
        <f t="shared" si="11"/>
        <v>0.125</v>
      </c>
      <c r="T32" s="77">
        <f t="shared" si="11"/>
        <v>0</v>
      </c>
      <c r="U32" s="77">
        <f t="shared" si="11"/>
        <v>0</v>
      </c>
      <c r="AB32" s="59"/>
      <c r="AC32" s="59"/>
      <c r="AD32" s="59"/>
      <c r="AE32" s="59"/>
      <c r="AF32" s="59"/>
      <c r="AG32" s="59"/>
      <c r="AH32" s="59"/>
      <c r="AI32" s="59"/>
    </row>
    <row r="33" spans="1:35" s="72" customFormat="1" ht="13" x14ac:dyDescent="0.35">
      <c r="A33" s="13" t="str">
        <f>E8</f>
        <v>T3</v>
      </c>
      <c r="B33" s="15">
        <v>250</v>
      </c>
      <c r="C33" s="77">
        <f t="shared" si="6"/>
        <v>50</v>
      </c>
      <c r="D33" s="77">
        <f t="shared" si="7"/>
        <v>17.182500000000001</v>
      </c>
      <c r="E33" s="77">
        <f t="shared" si="8"/>
        <v>9.0375000000000014</v>
      </c>
      <c r="F33" s="77">
        <f t="shared" si="9"/>
        <v>4.1449999999999996</v>
      </c>
      <c r="G33" s="77">
        <f t="shared" si="5"/>
        <v>0.05</v>
      </c>
      <c r="H33" s="77">
        <f t="shared" si="5"/>
        <v>0.125</v>
      </c>
      <c r="I33" s="77">
        <f t="shared" si="5"/>
        <v>0.125</v>
      </c>
      <c r="J33" s="77">
        <f t="shared" si="5"/>
        <v>2.5000000000000001E-2</v>
      </c>
      <c r="K33" s="77">
        <f t="shared" si="5"/>
        <v>1.2500000000000001E-2</v>
      </c>
      <c r="L33" s="77">
        <f t="shared" si="5"/>
        <v>0.05</v>
      </c>
      <c r="M33" s="77">
        <f t="shared" si="5"/>
        <v>0.05</v>
      </c>
      <c r="N33" s="77">
        <f t="shared" si="5"/>
        <v>0</v>
      </c>
      <c r="O33" s="77">
        <f t="shared" si="5"/>
        <v>0</v>
      </c>
      <c r="P33" s="77">
        <f t="shared" si="5"/>
        <v>112.49999999999999</v>
      </c>
      <c r="Q33" s="77">
        <f t="shared" si="10"/>
        <v>6.25</v>
      </c>
      <c r="R33" s="77">
        <f t="shared" si="11"/>
        <v>0</v>
      </c>
      <c r="S33" s="77">
        <f t="shared" si="11"/>
        <v>0.125</v>
      </c>
      <c r="T33" s="77">
        <f t="shared" si="11"/>
        <v>0</v>
      </c>
      <c r="U33" s="77">
        <f t="shared" si="11"/>
        <v>0</v>
      </c>
      <c r="AB33" s="59"/>
      <c r="AC33" s="59"/>
      <c r="AD33" s="59"/>
      <c r="AE33" s="59"/>
      <c r="AF33" s="59"/>
      <c r="AG33" s="59"/>
      <c r="AH33" s="59"/>
      <c r="AI33" s="59"/>
    </row>
    <row r="34" spans="1:35" s="72" customFormat="1" ht="13" x14ac:dyDescent="0.35">
      <c r="A34" s="13" t="str">
        <f>F8</f>
        <v>T4</v>
      </c>
      <c r="B34" s="15">
        <v>250</v>
      </c>
      <c r="C34" s="77">
        <f t="shared" si="6"/>
        <v>50</v>
      </c>
      <c r="D34" s="77">
        <f t="shared" si="7"/>
        <v>17.182500000000001</v>
      </c>
      <c r="E34" s="77">
        <f t="shared" si="8"/>
        <v>9.0375000000000014</v>
      </c>
      <c r="F34" s="77">
        <f t="shared" si="9"/>
        <v>4.1449999999999996</v>
      </c>
      <c r="G34" s="77">
        <f t="shared" si="5"/>
        <v>0.05</v>
      </c>
      <c r="H34" s="77">
        <f t="shared" si="5"/>
        <v>0.125</v>
      </c>
      <c r="I34" s="77">
        <f t="shared" si="5"/>
        <v>0.125</v>
      </c>
      <c r="J34" s="77">
        <f t="shared" si="5"/>
        <v>2.5000000000000001E-2</v>
      </c>
      <c r="K34" s="77">
        <f t="shared" si="5"/>
        <v>1.2500000000000001E-2</v>
      </c>
      <c r="L34" s="77">
        <f t="shared" si="5"/>
        <v>0.05</v>
      </c>
      <c r="M34" s="77">
        <f t="shared" si="5"/>
        <v>0.05</v>
      </c>
      <c r="N34" s="77">
        <f t="shared" si="5"/>
        <v>0</v>
      </c>
      <c r="O34" s="77">
        <f t="shared" si="5"/>
        <v>0</v>
      </c>
      <c r="P34" s="77">
        <f t="shared" si="5"/>
        <v>112.49999999999999</v>
      </c>
      <c r="Q34" s="77">
        <f t="shared" si="10"/>
        <v>6.25</v>
      </c>
      <c r="R34" s="77">
        <f t="shared" si="11"/>
        <v>0</v>
      </c>
      <c r="S34" s="77">
        <f t="shared" si="11"/>
        <v>0.125</v>
      </c>
      <c r="T34" s="77">
        <f t="shared" si="11"/>
        <v>0</v>
      </c>
      <c r="U34" s="77">
        <f t="shared" si="11"/>
        <v>0</v>
      </c>
      <c r="AB34" s="59"/>
      <c r="AC34" s="59"/>
      <c r="AD34" s="59"/>
      <c r="AE34" s="59"/>
      <c r="AF34" s="59"/>
      <c r="AG34" s="59"/>
      <c r="AH34" s="59"/>
      <c r="AI34" s="59"/>
    </row>
    <row r="35" spans="1:35" s="72" customFormat="1" ht="13" x14ac:dyDescent="0.35">
      <c r="A35" s="13" t="str">
        <f>G8</f>
        <v>T5</v>
      </c>
      <c r="B35" s="15">
        <v>250</v>
      </c>
      <c r="C35" s="77">
        <f t="shared" si="6"/>
        <v>50</v>
      </c>
      <c r="D35" s="77">
        <f t="shared" si="7"/>
        <v>17.182500000000001</v>
      </c>
      <c r="E35" s="77">
        <f t="shared" si="8"/>
        <v>9.0375000000000014</v>
      </c>
      <c r="F35" s="77">
        <f t="shared" si="9"/>
        <v>4.1449999999999996</v>
      </c>
      <c r="G35" s="77">
        <f t="shared" si="5"/>
        <v>0.05</v>
      </c>
      <c r="H35" s="77">
        <f t="shared" si="5"/>
        <v>0.125</v>
      </c>
      <c r="I35" s="77">
        <f t="shared" si="5"/>
        <v>0.125</v>
      </c>
      <c r="J35" s="77">
        <f t="shared" si="5"/>
        <v>2.5000000000000001E-2</v>
      </c>
      <c r="K35" s="77">
        <f t="shared" si="5"/>
        <v>1.2500000000000001E-2</v>
      </c>
      <c r="L35" s="77">
        <f t="shared" si="5"/>
        <v>0.05</v>
      </c>
      <c r="M35" s="77">
        <f t="shared" si="5"/>
        <v>0.05</v>
      </c>
      <c r="N35" s="77">
        <f t="shared" si="5"/>
        <v>0</v>
      </c>
      <c r="O35" s="77">
        <f t="shared" si="5"/>
        <v>0</v>
      </c>
      <c r="P35" s="77">
        <f t="shared" si="5"/>
        <v>112.49999999999999</v>
      </c>
      <c r="Q35" s="77">
        <f t="shared" si="10"/>
        <v>6.25</v>
      </c>
      <c r="R35" s="77">
        <f t="shared" si="11"/>
        <v>0</v>
      </c>
      <c r="S35" s="77">
        <f t="shared" si="11"/>
        <v>0.125</v>
      </c>
      <c r="T35" s="77">
        <f t="shared" si="11"/>
        <v>0</v>
      </c>
      <c r="U35" s="77">
        <f t="shared" si="11"/>
        <v>0</v>
      </c>
      <c r="AB35" s="59"/>
      <c r="AC35" s="59"/>
      <c r="AD35" s="59"/>
      <c r="AE35" s="59"/>
      <c r="AF35" s="59"/>
      <c r="AG35" s="59"/>
      <c r="AH35" s="59"/>
      <c r="AI35" s="59"/>
    </row>
    <row r="36" spans="1:35" s="72" customFormat="1" ht="13" x14ac:dyDescent="0.35">
      <c r="A36" s="13" t="str">
        <f>H8</f>
        <v>T6</v>
      </c>
      <c r="B36" s="15">
        <v>250</v>
      </c>
      <c r="C36" s="77">
        <f t="shared" si="6"/>
        <v>50</v>
      </c>
      <c r="D36" s="77">
        <f t="shared" si="7"/>
        <v>17.182500000000001</v>
      </c>
      <c r="E36" s="77">
        <f t="shared" si="8"/>
        <v>9.0375000000000014</v>
      </c>
      <c r="F36" s="77">
        <f t="shared" si="9"/>
        <v>4.1449999999999996</v>
      </c>
      <c r="G36" s="77">
        <f t="shared" si="5"/>
        <v>0.05</v>
      </c>
      <c r="H36" s="77">
        <f t="shared" si="5"/>
        <v>0.125</v>
      </c>
      <c r="I36" s="77">
        <f t="shared" si="5"/>
        <v>0.125</v>
      </c>
      <c r="J36" s="77">
        <f t="shared" si="5"/>
        <v>2.5000000000000001E-2</v>
      </c>
      <c r="K36" s="77">
        <f t="shared" si="5"/>
        <v>1.2500000000000001E-2</v>
      </c>
      <c r="L36" s="77">
        <f t="shared" si="5"/>
        <v>0.05</v>
      </c>
      <c r="M36" s="77">
        <f t="shared" si="5"/>
        <v>0.05</v>
      </c>
      <c r="N36" s="77">
        <f t="shared" si="5"/>
        <v>0</v>
      </c>
      <c r="O36" s="77">
        <f t="shared" si="5"/>
        <v>0</v>
      </c>
      <c r="P36" s="77">
        <f t="shared" si="5"/>
        <v>112.49999999999999</v>
      </c>
      <c r="Q36" s="77">
        <f t="shared" si="10"/>
        <v>6.25</v>
      </c>
      <c r="R36" s="77">
        <f t="shared" si="11"/>
        <v>0</v>
      </c>
      <c r="S36" s="77">
        <f t="shared" si="11"/>
        <v>0.125</v>
      </c>
      <c r="T36" s="77">
        <f t="shared" si="11"/>
        <v>0</v>
      </c>
      <c r="U36" s="77">
        <f t="shared" si="11"/>
        <v>0</v>
      </c>
      <c r="AB36" s="59"/>
      <c r="AC36" s="59"/>
      <c r="AD36" s="59"/>
      <c r="AE36" s="59"/>
      <c r="AF36" s="59"/>
      <c r="AG36" s="59"/>
      <c r="AH36" s="59"/>
      <c r="AI36" s="59"/>
    </row>
    <row r="37" spans="1:35" s="72" customFormat="1" ht="13" x14ac:dyDescent="0.35">
      <c r="A37" s="13" t="str">
        <f>I8</f>
        <v>T7</v>
      </c>
      <c r="B37" s="15">
        <v>250</v>
      </c>
      <c r="C37" s="77">
        <f t="shared" si="6"/>
        <v>50</v>
      </c>
      <c r="D37" s="77">
        <f t="shared" si="7"/>
        <v>17.182500000000001</v>
      </c>
      <c r="E37" s="77">
        <f t="shared" si="8"/>
        <v>9.0375000000000014</v>
      </c>
      <c r="F37" s="77">
        <f t="shared" si="9"/>
        <v>4.1449999999999996</v>
      </c>
      <c r="G37" s="77">
        <f t="shared" si="5"/>
        <v>0.05</v>
      </c>
      <c r="H37" s="77">
        <f t="shared" si="5"/>
        <v>0.125</v>
      </c>
      <c r="I37" s="77">
        <f t="shared" si="5"/>
        <v>0.125</v>
      </c>
      <c r="J37" s="77">
        <f t="shared" si="5"/>
        <v>2.5000000000000001E-2</v>
      </c>
      <c r="K37" s="77">
        <f t="shared" si="5"/>
        <v>1.2500000000000001E-2</v>
      </c>
      <c r="L37" s="77">
        <f t="shared" si="5"/>
        <v>0.05</v>
      </c>
      <c r="M37" s="77">
        <f t="shared" si="5"/>
        <v>0.05</v>
      </c>
      <c r="N37" s="77">
        <f t="shared" si="5"/>
        <v>0</v>
      </c>
      <c r="O37" s="77">
        <f t="shared" si="5"/>
        <v>0</v>
      </c>
      <c r="P37" s="77">
        <f t="shared" si="5"/>
        <v>112.49999999999999</v>
      </c>
      <c r="Q37" s="77">
        <f t="shared" si="10"/>
        <v>6.25</v>
      </c>
      <c r="R37" s="77">
        <f t="shared" si="11"/>
        <v>0</v>
      </c>
      <c r="S37" s="77">
        <f t="shared" si="11"/>
        <v>0.125</v>
      </c>
      <c r="T37" s="77">
        <f t="shared" si="11"/>
        <v>0</v>
      </c>
      <c r="U37" s="77">
        <f t="shared" si="11"/>
        <v>0</v>
      </c>
      <c r="AB37" s="59"/>
      <c r="AC37" s="59"/>
      <c r="AD37" s="59"/>
      <c r="AE37" s="59"/>
      <c r="AF37" s="59"/>
      <c r="AG37" s="59"/>
      <c r="AH37" s="59"/>
      <c r="AI37" s="59"/>
    </row>
    <row r="38" spans="1:35" s="72" customFormat="1" ht="13" x14ac:dyDescent="0.35">
      <c r="A38" s="13" t="str">
        <f>J8</f>
        <v>T8</v>
      </c>
      <c r="B38" s="15">
        <v>250</v>
      </c>
      <c r="C38" s="77">
        <f t="shared" si="6"/>
        <v>50</v>
      </c>
      <c r="D38" s="77">
        <f t="shared" si="7"/>
        <v>17.182500000000001</v>
      </c>
      <c r="E38" s="77">
        <f t="shared" si="8"/>
        <v>9.0375000000000014</v>
      </c>
      <c r="F38" s="77">
        <f t="shared" si="9"/>
        <v>4.1449999999999996</v>
      </c>
      <c r="G38" s="77">
        <f t="shared" si="5"/>
        <v>0.05</v>
      </c>
      <c r="H38" s="77">
        <f t="shared" si="5"/>
        <v>0.125</v>
      </c>
      <c r="I38" s="77">
        <f t="shared" si="5"/>
        <v>0.125</v>
      </c>
      <c r="J38" s="77">
        <f t="shared" si="5"/>
        <v>2.5000000000000001E-2</v>
      </c>
      <c r="K38" s="77">
        <f t="shared" si="5"/>
        <v>1.2500000000000001E-2</v>
      </c>
      <c r="L38" s="77">
        <f t="shared" si="5"/>
        <v>0.05</v>
      </c>
      <c r="M38" s="77">
        <f t="shared" si="5"/>
        <v>0.05</v>
      </c>
      <c r="N38" s="77">
        <f t="shared" si="5"/>
        <v>0</v>
      </c>
      <c r="O38" s="77">
        <f t="shared" si="5"/>
        <v>0</v>
      </c>
      <c r="P38" s="77">
        <f t="shared" si="5"/>
        <v>112.49999999999999</v>
      </c>
      <c r="Q38" s="77">
        <f t="shared" si="10"/>
        <v>6.25</v>
      </c>
      <c r="R38" s="77">
        <f t="shared" si="11"/>
        <v>0</v>
      </c>
      <c r="S38" s="77">
        <f t="shared" si="11"/>
        <v>0.125</v>
      </c>
      <c r="T38" s="77">
        <f t="shared" si="11"/>
        <v>0</v>
      </c>
      <c r="U38" s="77">
        <f t="shared" si="11"/>
        <v>0</v>
      </c>
      <c r="AB38" s="59"/>
      <c r="AC38" s="59"/>
      <c r="AD38" s="59"/>
      <c r="AE38" s="59"/>
      <c r="AF38" s="59"/>
      <c r="AG38" s="59"/>
      <c r="AH38" s="59"/>
      <c r="AI38" s="59"/>
    </row>
    <row r="39" spans="1:35" s="72" customFormat="1" ht="13" x14ac:dyDescent="0.35">
      <c r="A39" s="13" t="str">
        <f>K8</f>
        <v>SJ1</v>
      </c>
      <c r="B39" s="15">
        <v>250</v>
      </c>
      <c r="C39" s="77">
        <f t="shared" si="6"/>
        <v>50</v>
      </c>
      <c r="D39" s="77">
        <f t="shared" si="7"/>
        <v>17.182500000000001</v>
      </c>
      <c r="E39" s="77">
        <f t="shared" si="8"/>
        <v>9.0375000000000014</v>
      </c>
      <c r="F39" s="77">
        <f t="shared" si="9"/>
        <v>4.1449999999999996</v>
      </c>
      <c r="G39" s="77">
        <f t="shared" si="5"/>
        <v>0.05</v>
      </c>
      <c r="H39" s="77">
        <f t="shared" si="5"/>
        <v>0.125</v>
      </c>
      <c r="I39" s="77">
        <f t="shared" si="5"/>
        <v>0.125</v>
      </c>
      <c r="J39" s="77">
        <f t="shared" si="5"/>
        <v>2.5000000000000001E-2</v>
      </c>
      <c r="K39" s="77">
        <f t="shared" si="5"/>
        <v>1.2500000000000001E-2</v>
      </c>
      <c r="L39" s="77">
        <f t="shared" si="5"/>
        <v>0.05</v>
      </c>
      <c r="M39" s="77">
        <f t="shared" si="5"/>
        <v>0.05</v>
      </c>
      <c r="N39" s="77">
        <f t="shared" si="5"/>
        <v>0</v>
      </c>
      <c r="O39" s="77">
        <f t="shared" si="5"/>
        <v>0</v>
      </c>
      <c r="P39" s="77">
        <f t="shared" si="5"/>
        <v>112.49999999999999</v>
      </c>
      <c r="Q39" s="77">
        <f t="shared" si="10"/>
        <v>6.25</v>
      </c>
      <c r="R39" s="77">
        <f t="shared" si="11"/>
        <v>0</v>
      </c>
      <c r="S39" s="77">
        <f t="shared" si="11"/>
        <v>0.125</v>
      </c>
      <c r="T39" s="77">
        <f t="shared" si="11"/>
        <v>0</v>
      </c>
      <c r="U39" s="77">
        <f t="shared" si="11"/>
        <v>0</v>
      </c>
      <c r="AB39" s="59"/>
      <c r="AC39" s="59"/>
      <c r="AD39" s="59"/>
      <c r="AE39" s="59"/>
      <c r="AF39" s="59"/>
      <c r="AG39" s="59"/>
      <c r="AH39" s="59"/>
      <c r="AI39" s="59"/>
    </row>
    <row r="40" spans="1:35" s="72" customFormat="1" ht="13" x14ac:dyDescent="0.35">
      <c r="A40" s="13" t="str">
        <f>L8</f>
        <v>SJ2</v>
      </c>
      <c r="B40" s="15">
        <v>250</v>
      </c>
      <c r="C40" s="77">
        <f t="shared" si="6"/>
        <v>50</v>
      </c>
      <c r="D40" s="77">
        <f t="shared" si="7"/>
        <v>17.182500000000001</v>
      </c>
      <c r="E40" s="77">
        <f t="shared" si="8"/>
        <v>9.0375000000000014</v>
      </c>
      <c r="F40" s="77">
        <f t="shared" si="9"/>
        <v>4.1449999999999996</v>
      </c>
      <c r="G40" s="77">
        <f t="shared" si="5"/>
        <v>0.05</v>
      </c>
      <c r="H40" s="77">
        <f t="shared" si="5"/>
        <v>0.125</v>
      </c>
      <c r="I40" s="77">
        <f t="shared" si="5"/>
        <v>0.125</v>
      </c>
      <c r="J40" s="77">
        <f t="shared" si="5"/>
        <v>2.5000000000000001E-2</v>
      </c>
      <c r="K40" s="77">
        <f t="shared" si="5"/>
        <v>1.2500000000000001E-2</v>
      </c>
      <c r="L40" s="77">
        <f t="shared" si="5"/>
        <v>0.05</v>
      </c>
      <c r="M40" s="77">
        <f t="shared" si="5"/>
        <v>0.05</v>
      </c>
      <c r="N40" s="77">
        <f t="shared" si="5"/>
        <v>0</v>
      </c>
      <c r="O40" s="77">
        <f t="shared" si="5"/>
        <v>0</v>
      </c>
      <c r="P40" s="77">
        <f t="shared" si="5"/>
        <v>112.49999999999999</v>
      </c>
      <c r="Q40" s="77">
        <f t="shared" si="10"/>
        <v>6.25</v>
      </c>
      <c r="R40" s="77">
        <f t="shared" si="11"/>
        <v>0</v>
      </c>
      <c r="S40" s="77">
        <f t="shared" si="11"/>
        <v>0.125</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T1</v>
      </c>
      <c r="C57" s="8" t="str">
        <f t="shared" ref="C57:U57" si="13">D8</f>
        <v>T2</v>
      </c>
      <c r="D57" s="8" t="str">
        <f t="shared" si="13"/>
        <v>T3</v>
      </c>
      <c r="E57" s="8" t="str">
        <f t="shared" si="13"/>
        <v>T4</v>
      </c>
      <c r="F57" s="8" t="str">
        <f t="shared" si="13"/>
        <v>T5</v>
      </c>
      <c r="G57" s="8" t="str">
        <f t="shared" si="13"/>
        <v>T6</v>
      </c>
      <c r="H57" s="8" t="str">
        <f t="shared" si="13"/>
        <v>T7</v>
      </c>
      <c r="I57" s="8" t="str">
        <f t="shared" si="13"/>
        <v>T8</v>
      </c>
      <c r="J57" s="8" t="str">
        <f t="shared" si="13"/>
        <v>SJ1</v>
      </c>
      <c r="K57" s="8" t="str">
        <f t="shared" si="13"/>
        <v>SJ2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Arable</v>
      </c>
      <c r="H58" s="13" t="str">
        <f>I16&amp;" I "&amp;(VLOOKUP(I14,Table245811[],6,FALSE))</f>
        <v>Medium/Clay I Grass</v>
      </c>
      <c r="I58" s="13" t="str">
        <f>J16&amp;" I "&amp;(VLOOKUP(J14,Table245811[],6,FALSE))</f>
        <v>Medium/Clay I Arable</v>
      </c>
      <c r="J58" s="13" t="str">
        <f>K16&amp;" I "&amp;(VLOOKUP(K14,Table245811[],6,FALSE))</f>
        <v>Medium/Clay I Grass</v>
      </c>
      <c r="K58" s="13" t="str">
        <f>L16&amp;" I "&amp;(VLOOKUP(L14,Table245811[],6,FALSE))</f>
        <v>Medium/Clay I Grass</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6.7</v>
      </c>
      <c r="H59" s="76">
        <f>VLOOKUP(I$14,Table245811[],5,FALSE)</f>
        <v>6.2</v>
      </c>
      <c r="I59" s="76">
        <f>VLOOKUP(J$14,Table245811[],5,FALSE)</f>
        <v>6.7</v>
      </c>
      <c r="J59" s="76">
        <f>VLOOKUP(K$14,Table245811[],5,FALSE)</f>
        <v>6.2</v>
      </c>
      <c r="K59" s="76">
        <f>VLOOKUP(L$14,Table245811[],5,FALSE)</f>
        <v>6.2</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7.1</v>
      </c>
      <c r="C60" s="76">
        <f t="shared" ref="C60:U60" si="14">D10</f>
        <v>6.8</v>
      </c>
      <c r="D60" s="76">
        <f t="shared" si="14"/>
        <v>6.9</v>
      </c>
      <c r="E60" s="76">
        <f t="shared" si="14"/>
        <v>5.6</v>
      </c>
      <c r="F60" s="76">
        <f t="shared" si="14"/>
        <v>5.8</v>
      </c>
      <c r="G60" s="76">
        <f t="shared" si="14"/>
        <v>5.7</v>
      </c>
      <c r="H60" s="76">
        <f t="shared" si="14"/>
        <v>5.7</v>
      </c>
      <c r="I60" s="76">
        <f t="shared" si="14"/>
        <v>5.6</v>
      </c>
      <c r="J60" s="76">
        <f t="shared" si="14"/>
        <v>5.3</v>
      </c>
      <c r="K60" s="76">
        <f t="shared" si="14"/>
        <v>5.4</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8</v>
      </c>
      <c r="H61" s="76">
        <f t="shared" si="15"/>
        <v>6</v>
      </c>
      <c r="I61" s="76">
        <f t="shared" si="15"/>
        <v>8</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-3.5999999999999979</v>
      </c>
      <c r="D64" s="77">
        <f t="shared" si="17"/>
        <v>-4.2000000000000011</v>
      </c>
      <c r="E64" s="77">
        <f t="shared" si="17"/>
        <v>3.6000000000000032</v>
      </c>
      <c r="F64" s="77">
        <f t="shared" si="17"/>
        <v>2.4000000000000021</v>
      </c>
      <c r="G64" s="77">
        <f t="shared" si="17"/>
        <v>8</v>
      </c>
      <c r="H64" s="77">
        <f t="shared" si="17"/>
        <v>3</v>
      </c>
      <c r="I64" s="77">
        <f t="shared" si="17"/>
        <v>8.8000000000000043</v>
      </c>
      <c r="J64" s="77">
        <f t="shared" si="17"/>
        <v>5.4000000000000021</v>
      </c>
      <c r="K64" s="77">
        <f t="shared" si="17"/>
        <v>4.7999999999999989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3.5999999999999979</v>
      </c>
      <c r="D65" s="77">
        <f t="shared" si="18"/>
        <v>4.2000000000000011</v>
      </c>
      <c r="E65" s="77">
        <f t="shared" si="18"/>
        <v>-3.6000000000000032</v>
      </c>
      <c r="F65" s="77">
        <f t="shared" si="18"/>
        <v>-2.4000000000000021</v>
      </c>
      <c r="G65" s="77">
        <f t="shared" si="18"/>
        <v>-8</v>
      </c>
      <c r="H65" s="77">
        <f t="shared" si="18"/>
        <v>-3</v>
      </c>
      <c r="I65" s="77">
        <f t="shared" si="18"/>
        <v>-8.8000000000000043</v>
      </c>
      <c r="J65" s="77">
        <f t="shared" si="18"/>
        <v>-5.4000000000000021</v>
      </c>
      <c r="K65" s="77">
        <f t="shared" si="18"/>
        <v>-4.7999999999999989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21" zoomScale="90" zoomScaleNormal="90" workbookViewId="0">
      <selection activeCell="A36" sqref="A36:XFD3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DAF!C1:D1</f>
        <v>PAN-024920</v>
      </c>
      <c r="D1" s="141"/>
      <c r="E1" s="93" t="s">
        <v>45</v>
      </c>
      <c r="F1" s="39">
        <f>DAF!F1</f>
        <v>50</v>
      </c>
      <c r="G1" s="123" t="s">
        <v>43</v>
      </c>
      <c r="H1" s="124"/>
      <c r="I1" s="118">
        <v>5.25</v>
      </c>
      <c r="J1" s="127" t="s">
        <v>153</v>
      </c>
      <c r="K1" s="127"/>
      <c r="L1" s="97">
        <v>107</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DAF!C2:D2</f>
        <v>EPR/JB3533RJ</v>
      </c>
      <c r="D2" s="143"/>
      <c r="E2" s="93" t="s">
        <v>109</v>
      </c>
      <c r="F2" s="96" t="s">
        <v>165</v>
      </c>
      <c r="G2" s="125" t="s">
        <v>110</v>
      </c>
      <c r="H2" s="126"/>
      <c r="I2" s="118">
        <v>1567</v>
      </c>
      <c r="J2" s="127" t="s">
        <v>158</v>
      </c>
      <c r="K2" s="127"/>
      <c r="L2" s="97">
        <v>0.13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DAF!C3:D3</f>
        <v>Simon Jones</v>
      </c>
      <c r="D3" s="143"/>
      <c r="E3" s="93" t="s">
        <v>108</v>
      </c>
      <c r="F3" s="31" t="s">
        <v>77</v>
      </c>
      <c r="G3" s="127" t="s">
        <v>159</v>
      </c>
      <c r="H3" s="127"/>
      <c r="I3" s="118">
        <v>200</v>
      </c>
      <c r="J3" s="123" t="s">
        <v>154</v>
      </c>
      <c r="K3" s="124"/>
      <c r="L3" s="97">
        <f>(L1/(L2*10000))*100</f>
        <v>8.2307692307692299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DAF!C4:D4</f>
        <v>Land at Sarn Fadog, Llanerchymedd, LL71 8ER</v>
      </c>
      <c r="D4" s="141"/>
      <c r="E4" s="94" t="s">
        <v>1</v>
      </c>
      <c r="F4" s="96" t="s">
        <v>182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DAF!C5:D5</f>
        <v xml:space="preserve">Megan Tucker </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t="str">
        <f>DAF!C8</f>
        <v>T1</v>
      </c>
      <c r="D8" s="60" t="str">
        <f>DAF!D8</f>
        <v>T2</v>
      </c>
      <c r="E8" s="60" t="str">
        <f>DAF!E8</f>
        <v>T3</v>
      </c>
      <c r="F8" s="60" t="str">
        <f>DAF!F8</f>
        <v>T4</v>
      </c>
      <c r="G8" s="60" t="str">
        <f>DAF!G8</f>
        <v>T5</v>
      </c>
      <c r="H8" s="60" t="str">
        <f>DAF!H8</f>
        <v>T6</v>
      </c>
      <c r="I8" s="60" t="str">
        <f>DAF!I8</f>
        <v>T7</v>
      </c>
      <c r="J8" s="60" t="str">
        <f>DAF!J8</f>
        <v>T8</v>
      </c>
      <c r="K8" s="60" t="str">
        <f>DAF!K8</f>
        <v>SJ1</v>
      </c>
      <c r="L8" s="60" t="str">
        <f>DAF!L8</f>
        <v>SJ2</v>
      </c>
      <c r="M8" s="60">
        <f>DAF!M8</f>
        <v>0</v>
      </c>
      <c r="N8" s="60">
        <f>DAF!N8</f>
        <v>0</v>
      </c>
      <c r="O8" s="60">
        <f>DAF!O8</f>
        <v>0</v>
      </c>
      <c r="P8" s="60">
        <f>DAF!P8</f>
        <v>0</v>
      </c>
      <c r="Q8" s="60">
        <f>DAF!Q8</f>
        <v>0</v>
      </c>
      <c r="R8" s="60">
        <f>DAF!R8</f>
        <v>0</v>
      </c>
      <c r="S8" s="60">
        <f>DAF!S8</f>
        <v>0</v>
      </c>
      <c r="T8" s="60">
        <f>DAF!T8</f>
        <v>0</v>
      </c>
      <c r="U8" s="60">
        <f>DAF!U8</f>
        <v>0</v>
      </c>
      <c r="V8" s="60">
        <f>DAF!V8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DAF!C9</f>
        <v>M</v>
      </c>
      <c r="D9" s="60" t="str">
        <f>DAF!D9</f>
        <v>M</v>
      </c>
      <c r="E9" s="60" t="str">
        <f>DAF!E9</f>
        <v>M</v>
      </c>
      <c r="F9" s="60" t="str">
        <f>DAF!F9</f>
        <v>M</v>
      </c>
      <c r="G9" s="60" t="str">
        <f>DAF!G9</f>
        <v>M</v>
      </c>
      <c r="H9" s="60" t="str">
        <f>DAF!H9</f>
        <v>M</v>
      </c>
      <c r="I9" s="60" t="str">
        <f>DAF!I9</f>
        <v>M</v>
      </c>
      <c r="J9" s="60" t="str">
        <f>DAF!J9</f>
        <v>M</v>
      </c>
      <c r="K9" s="60" t="str">
        <f>DAF!K9</f>
        <v>M</v>
      </c>
      <c r="L9" s="60" t="str">
        <f>DAF!L9</f>
        <v>M</v>
      </c>
      <c r="M9" s="60">
        <f>DAF!M9</f>
        <v>0</v>
      </c>
      <c r="N9" s="60">
        <f>DAF!N9</f>
        <v>0</v>
      </c>
      <c r="O9" s="60">
        <f>DAF!O9</f>
        <v>0</v>
      </c>
      <c r="P9" s="60">
        <f>DAF!P9</f>
        <v>0</v>
      </c>
      <c r="Q9" s="60">
        <f>DAF!Q9</f>
        <v>0</v>
      </c>
      <c r="R9" s="60">
        <f>DAF!R9</f>
        <v>0</v>
      </c>
      <c r="S9" s="60">
        <f>DAF!S9</f>
        <v>0</v>
      </c>
      <c r="T9" s="60">
        <f>DAF!T9</f>
        <v>0</v>
      </c>
      <c r="U9" s="60">
        <f>DAF!U9</f>
        <v>0</v>
      </c>
      <c r="V9" s="60">
        <f>DAF!V9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DAF!C10</f>
        <v>7.1</v>
      </c>
      <c r="D10" s="60">
        <f>DAF!D10</f>
        <v>6.8</v>
      </c>
      <c r="E10" s="60">
        <f>DAF!E10</f>
        <v>6.9</v>
      </c>
      <c r="F10" s="60">
        <f>DAF!F10</f>
        <v>5.6</v>
      </c>
      <c r="G10" s="60">
        <f>DAF!G10</f>
        <v>5.8</v>
      </c>
      <c r="H10" s="60">
        <f>DAF!H10</f>
        <v>5.7</v>
      </c>
      <c r="I10" s="60">
        <f>DAF!I10</f>
        <v>5.7</v>
      </c>
      <c r="J10" s="60">
        <f>DAF!J10</f>
        <v>5.6</v>
      </c>
      <c r="K10" s="60">
        <f>DAF!K10</f>
        <v>5.3</v>
      </c>
      <c r="L10" s="60">
        <f>DAF!L10</f>
        <v>5.4</v>
      </c>
      <c r="M10" s="60">
        <f>DAF!M10</f>
        <v>0</v>
      </c>
      <c r="N10" s="60">
        <f>DAF!N10</f>
        <v>0</v>
      </c>
      <c r="O10" s="60">
        <f>DAF!O10</f>
        <v>0</v>
      </c>
      <c r="P10" s="60">
        <f>DAF!P10</f>
        <v>0</v>
      </c>
      <c r="Q10" s="60">
        <f>DAF!Q10</f>
        <v>0</v>
      </c>
      <c r="R10" s="60">
        <f>DAF!R10</f>
        <v>0</v>
      </c>
      <c r="S10" s="60">
        <f>DAF!S10</f>
        <v>0</v>
      </c>
      <c r="T10" s="60">
        <f>DAF!T10</f>
        <v>0</v>
      </c>
      <c r="U10" s="60">
        <f>DAF!U10</f>
        <v>0</v>
      </c>
      <c r="V10" s="60">
        <f>DAF!V10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DAF!C11</f>
        <v>2</v>
      </c>
      <c r="D11" s="60">
        <f>DAF!D11</f>
        <v>2</v>
      </c>
      <c r="E11" s="60">
        <f>DAF!E11</f>
        <v>2</v>
      </c>
      <c r="F11" s="60">
        <f>DAF!F11</f>
        <v>2</v>
      </c>
      <c r="G11" s="60">
        <f>DAF!G11</f>
        <v>1</v>
      </c>
      <c r="H11" s="60">
        <f>DAF!H11</f>
        <v>1</v>
      </c>
      <c r="I11" s="60">
        <f>DAF!I11</f>
        <v>2</v>
      </c>
      <c r="J11" s="60">
        <f>DAF!J11</f>
        <v>3</v>
      </c>
      <c r="K11" s="60">
        <f>DAF!K11</f>
        <v>2</v>
      </c>
      <c r="L11" s="60">
        <f>DAF!L11</f>
        <v>2</v>
      </c>
      <c r="M11" s="60">
        <f>DAF!M11</f>
        <v>0</v>
      </c>
      <c r="N11" s="60">
        <f>DAF!N11</f>
        <v>0</v>
      </c>
      <c r="O11" s="60">
        <f>DAF!O11</f>
        <v>0</v>
      </c>
      <c r="P11" s="60">
        <f>DAF!P11</f>
        <v>0</v>
      </c>
      <c r="Q11" s="60">
        <f>DAF!Q11</f>
        <v>0</v>
      </c>
      <c r="R11" s="60">
        <f>DAF!R11</f>
        <v>0</v>
      </c>
      <c r="S11" s="60">
        <f>DAF!S11</f>
        <v>0</v>
      </c>
      <c r="T11" s="60">
        <f>DAF!T11</f>
        <v>0</v>
      </c>
      <c r="U11" s="60">
        <f>DAF!U11</f>
        <v>0</v>
      </c>
      <c r="V11" s="60">
        <f>DAF!V11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DAF!C12</f>
        <v>3</v>
      </c>
      <c r="D12" s="60">
        <f>DAF!D12</f>
        <v>2</v>
      </c>
      <c r="E12" s="60">
        <f>DAF!E12</f>
        <v>3</v>
      </c>
      <c r="F12" s="60">
        <f>DAF!F12</f>
        <v>1</v>
      </c>
      <c r="G12" s="60">
        <f>DAF!G12</f>
        <v>0</v>
      </c>
      <c r="H12" s="60">
        <f>DAF!H12</f>
        <v>1</v>
      </c>
      <c r="I12" s="60">
        <f>DAF!I12</f>
        <v>1</v>
      </c>
      <c r="J12" s="60">
        <f>DAF!J12</f>
        <v>1</v>
      </c>
      <c r="K12" s="60">
        <f>DAF!K12</f>
        <v>2</v>
      </c>
      <c r="L12" s="60">
        <f>DAF!L12</f>
        <v>2</v>
      </c>
      <c r="M12" s="60">
        <f>DAF!M12</f>
        <v>0</v>
      </c>
      <c r="N12" s="60">
        <f>DAF!N12</f>
        <v>0</v>
      </c>
      <c r="O12" s="60">
        <f>DAF!O12</f>
        <v>0</v>
      </c>
      <c r="P12" s="60">
        <f>DAF!P12</f>
        <v>0</v>
      </c>
      <c r="Q12" s="60">
        <f>DAF!Q12</f>
        <v>0</v>
      </c>
      <c r="R12" s="60">
        <f>DAF!R12</f>
        <v>0</v>
      </c>
      <c r="S12" s="60">
        <f>DAF!S12</f>
        <v>0</v>
      </c>
      <c r="T12" s="60">
        <f>DAF!T12</f>
        <v>0</v>
      </c>
      <c r="U12" s="60">
        <f>DAF!U12</f>
        <v>0</v>
      </c>
      <c r="V12" s="60">
        <f>DAF!V12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DAF!C13</f>
        <v>3</v>
      </c>
      <c r="D13" s="60">
        <f>DAF!D13</f>
        <v>2</v>
      </c>
      <c r="E13" s="60">
        <f>DAF!E13</f>
        <v>2</v>
      </c>
      <c r="F13" s="60">
        <f>DAF!F13</f>
        <v>3</v>
      </c>
      <c r="G13" s="60">
        <f>DAF!G13</f>
        <v>3</v>
      </c>
      <c r="H13" s="60">
        <f>DAF!H13</f>
        <v>3</v>
      </c>
      <c r="I13" s="60">
        <f>DAF!I13</f>
        <v>3</v>
      </c>
      <c r="J13" s="60">
        <f>DAF!J13</f>
        <v>3</v>
      </c>
      <c r="K13" s="60">
        <f>DAF!K13</f>
        <v>3</v>
      </c>
      <c r="L13" s="60">
        <f>DAF!L13</f>
        <v>3</v>
      </c>
      <c r="M13" s="60">
        <f>DAF!M13</f>
        <v>0</v>
      </c>
      <c r="N13" s="60">
        <f>DAF!N13</f>
        <v>0</v>
      </c>
      <c r="O13" s="60">
        <f>DAF!O13</f>
        <v>0</v>
      </c>
      <c r="P13" s="60">
        <f>DAF!P13</f>
        <v>0</v>
      </c>
      <c r="Q13" s="60">
        <f>DAF!Q13</f>
        <v>0</v>
      </c>
      <c r="R13" s="60">
        <f>DAF!R13</f>
        <v>0</v>
      </c>
      <c r="S13" s="60">
        <f>DAF!S13</f>
        <v>0</v>
      </c>
      <c r="T13" s="60">
        <f>DAF!T13</f>
        <v>0</v>
      </c>
      <c r="U13" s="60">
        <f>DAF!U13</f>
        <v>0</v>
      </c>
      <c r="V13" s="60">
        <f>DAF!V13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DAF!C14</f>
        <v xml:space="preserve">Grass Silage (30% DM) </v>
      </c>
      <c r="D14" s="102" t="str">
        <f>DAF!D14</f>
        <v xml:space="preserve">Grass Silage (30% DM) </v>
      </c>
      <c r="E14" s="102" t="str">
        <f>DAF!E14</f>
        <v xml:space="preserve">Grass Silage (30% DM) </v>
      </c>
      <c r="F14" s="102" t="str">
        <f>DAF!F14</f>
        <v xml:space="preserve">Grass Silage (30% DM) </v>
      </c>
      <c r="G14" s="102" t="str">
        <f>DAF!G14</f>
        <v xml:space="preserve">Grass Silage (30% DM) </v>
      </c>
      <c r="H14" s="102" t="str">
        <f>DAF!H14</f>
        <v>Swedes- roots only</v>
      </c>
      <c r="I14" s="102" t="str">
        <f>DAF!I14</f>
        <v xml:space="preserve">Grass Silage (30% DM) </v>
      </c>
      <c r="J14" s="102" t="str">
        <f>DAF!J14</f>
        <v>Swedes- roots only</v>
      </c>
      <c r="K14" s="102" t="str">
        <f>DAF!K14</f>
        <v xml:space="preserve">Grass Silage (30% DM) </v>
      </c>
      <c r="L14" s="102" t="str">
        <f>DAF!L14</f>
        <v xml:space="preserve">Grass Silage (30% DM) </v>
      </c>
      <c r="M14" s="102">
        <f>DAF!M14</f>
        <v>0</v>
      </c>
      <c r="N14" s="102">
        <f>DAF!N14</f>
        <v>0</v>
      </c>
      <c r="O14" s="102">
        <f>DAF!O14</f>
        <v>0</v>
      </c>
      <c r="P14" s="102">
        <f>DAF!P14</f>
        <v>0</v>
      </c>
      <c r="Q14" s="102">
        <f>DAF!Q14</f>
        <v>0</v>
      </c>
      <c r="R14" s="102">
        <f>DAF!R14</f>
        <v>0</v>
      </c>
      <c r="S14" s="102">
        <f>DAF!S14</f>
        <v>0</v>
      </c>
      <c r="T14" s="102">
        <f>DAF!T14</f>
        <v>0</v>
      </c>
      <c r="U14" s="102">
        <f>DAF!U14</f>
        <v>0</v>
      </c>
      <c r="V14" s="102">
        <f>DAF!V14</f>
        <v>0</v>
      </c>
      <c r="AD14" s="30" t="s">
        <v>138</v>
      </c>
      <c r="AE14" s="30">
        <v>6</v>
      </c>
      <c r="AI14" s="53" t="s">
        <v>119</v>
      </c>
      <c r="AJ14" s="54">
        <v>0.8</v>
      </c>
      <c r="AK14" s="55">
        <v>1.7</v>
      </c>
      <c r="AL14" s="11">
        <v>12</v>
      </c>
      <c r="AM14" s="11">
        <v>6.7</v>
      </c>
      <c r="AN14" s="11" t="s">
        <v>135</v>
      </c>
    </row>
    <row r="15" spans="1:41" ht="13" x14ac:dyDescent="0.25">
      <c r="A15" s="135" t="s">
        <v>9</v>
      </c>
      <c r="B15" s="135"/>
      <c r="C15" s="60">
        <f>DAF!C15</f>
        <v>47</v>
      </c>
      <c r="D15" s="60">
        <f>DAF!D15</f>
        <v>47</v>
      </c>
      <c r="E15" s="60">
        <f>DAF!E15</f>
        <v>47</v>
      </c>
      <c r="F15" s="60">
        <f>DAF!F15</f>
        <v>47</v>
      </c>
      <c r="G15" s="60">
        <f>DAF!G15</f>
        <v>47</v>
      </c>
      <c r="H15" s="60">
        <f>DAF!H15</f>
        <v>65</v>
      </c>
      <c r="I15" s="60">
        <f>DAF!I15</f>
        <v>47</v>
      </c>
      <c r="J15" s="60">
        <f>DAF!J15</f>
        <v>65</v>
      </c>
      <c r="K15" s="60">
        <f>DAF!K15</f>
        <v>47</v>
      </c>
      <c r="L15" s="60">
        <f>DAF!L15</f>
        <v>47</v>
      </c>
      <c r="M15" s="60">
        <f>DAF!M15</f>
        <v>0</v>
      </c>
      <c r="N15" s="60">
        <f>DAF!N15</f>
        <v>0</v>
      </c>
      <c r="O15" s="60">
        <f>DAF!O15</f>
        <v>0</v>
      </c>
      <c r="P15" s="60">
        <f>DAF!P15</f>
        <v>0</v>
      </c>
      <c r="Q15" s="60">
        <f>DAF!Q15</f>
        <v>0</v>
      </c>
      <c r="R15" s="60">
        <f>DAF!R15</f>
        <v>0</v>
      </c>
      <c r="S15" s="60">
        <f>DAF!S15</f>
        <v>0</v>
      </c>
      <c r="T15" s="60">
        <f>DAF!T15</f>
        <v>0</v>
      </c>
      <c r="U15" s="60">
        <f>DAF!U15</f>
        <v>0</v>
      </c>
      <c r="V15" s="60">
        <f>DAF!V15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DAF!C16</f>
        <v>Medium/Clay</v>
      </c>
      <c r="D16" s="103" t="str">
        <f>DAF!D16</f>
        <v>Medium/Clay</v>
      </c>
      <c r="E16" s="103" t="str">
        <f>DAF!E16</f>
        <v>Medium/Clay</v>
      </c>
      <c r="F16" s="103" t="str">
        <f>DAF!F16</f>
        <v>Medium/Clay</v>
      </c>
      <c r="G16" s="103" t="str">
        <f>DAF!G16</f>
        <v>Medium/Clay</v>
      </c>
      <c r="H16" s="103" t="str">
        <f>DAF!H16</f>
        <v>Medium/Clay</v>
      </c>
      <c r="I16" s="103" t="str">
        <f>DAF!I16</f>
        <v>Medium/Clay</v>
      </c>
      <c r="J16" s="103" t="str">
        <f>DAF!J16</f>
        <v>Medium/Clay</v>
      </c>
      <c r="K16" s="103" t="str">
        <f>DAF!K16</f>
        <v>Medium/Clay</v>
      </c>
      <c r="L16" s="103" t="str">
        <f>DAF!L16</f>
        <v>Medium/Clay</v>
      </c>
      <c r="M16" s="103">
        <f>DAF!M16</f>
        <v>0</v>
      </c>
      <c r="N16" s="103">
        <f>DAF!N16</f>
        <v>0</v>
      </c>
      <c r="O16" s="103">
        <f>DAF!O16</f>
        <v>0</v>
      </c>
      <c r="P16" s="103">
        <f>DAF!P16</f>
        <v>0</v>
      </c>
      <c r="Q16" s="103">
        <f>DAF!Q16</f>
        <v>0</v>
      </c>
      <c r="R16" s="103">
        <f>DAF!R16</f>
        <v>0</v>
      </c>
      <c r="S16" s="103">
        <f>DAF!S16</f>
        <v>0</v>
      </c>
      <c r="T16" s="103">
        <f>DAF!T16</f>
        <v>0</v>
      </c>
      <c r="U16" s="103">
        <f>DAF!U16</f>
        <v>0</v>
      </c>
      <c r="V16" s="103">
        <f>DAF!V16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98.7</v>
      </c>
      <c r="D17" s="28">
        <f t="shared" ref="D17:V17" si="0">(VLOOKUP(D$14,$AI2:$AK26,2,FALSE))*D$15</f>
        <v>98.7</v>
      </c>
      <c r="E17" s="28">
        <f t="shared" si="0"/>
        <v>98.7</v>
      </c>
      <c r="F17" s="28">
        <f t="shared" si="0"/>
        <v>98.7</v>
      </c>
      <c r="G17" s="28">
        <f t="shared" si="0"/>
        <v>98.7</v>
      </c>
      <c r="H17" s="28">
        <f t="shared" si="0"/>
        <v>45.5</v>
      </c>
      <c r="I17" s="28">
        <f t="shared" si="0"/>
        <v>98.7</v>
      </c>
      <c r="J17" s="28">
        <f t="shared" si="0"/>
        <v>45.5</v>
      </c>
      <c r="K17" s="28">
        <f t="shared" si="0"/>
        <v>98.7</v>
      </c>
      <c r="L17" s="28">
        <f t="shared" si="0"/>
        <v>98.7</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87.974399999999989</v>
      </c>
      <c r="D18" s="16">
        <f>$D32</f>
        <v>87.974399999999989</v>
      </c>
      <c r="E18" s="16">
        <f>$D33</f>
        <v>87.974399999999989</v>
      </c>
      <c r="F18" s="16">
        <f>$D34</f>
        <v>87.974399999999989</v>
      </c>
      <c r="G18" s="16">
        <f>$D35</f>
        <v>87.974399999999989</v>
      </c>
      <c r="H18" s="16">
        <f>$D36</f>
        <v>43.987199999999994</v>
      </c>
      <c r="I18" s="16">
        <f>$D37</f>
        <v>87.974399999999989</v>
      </c>
      <c r="J18" s="16">
        <f>$D38</f>
        <v>43.987199999999994</v>
      </c>
      <c r="K18" s="16">
        <f>$D39</f>
        <v>87.974399999999989</v>
      </c>
      <c r="L18" s="16">
        <f>$D40</f>
        <v>87.974399999999989</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-10.725600000000014</v>
      </c>
      <c r="D19" s="16">
        <f t="shared" ref="D19:V19" si="1">D18-D17</f>
        <v>-10.725600000000014</v>
      </c>
      <c r="E19" s="16">
        <f t="shared" si="1"/>
        <v>-10.725600000000014</v>
      </c>
      <c r="F19" s="16">
        <f t="shared" si="1"/>
        <v>-10.725600000000014</v>
      </c>
      <c r="G19" s="16">
        <f t="shared" si="1"/>
        <v>-10.725600000000014</v>
      </c>
      <c r="H19" s="16">
        <f t="shared" si="1"/>
        <v>-1.5128000000000057</v>
      </c>
      <c r="I19" s="16">
        <f t="shared" si="1"/>
        <v>-10.725600000000014</v>
      </c>
      <c r="J19" s="16">
        <f t="shared" si="1"/>
        <v>-1.5128000000000057</v>
      </c>
      <c r="K19" s="16">
        <f t="shared" si="1"/>
        <v>-10.725600000000014</v>
      </c>
      <c r="L19" s="16">
        <f t="shared" si="1"/>
        <v>-10.725600000000014</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338.40000000000003</v>
      </c>
      <c r="D21" s="28">
        <f t="shared" ref="D21:V21" si="2">(VLOOKUP(D$14,$AI2:$AK26,3,FALSE))*D$15</f>
        <v>338.40000000000003</v>
      </c>
      <c r="E21" s="28">
        <f t="shared" si="2"/>
        <v>338.40000000000003</v>
      </c>
      <c r="F21" s="28">
        <f t="shared" si="2"/>
        <v>338.40000000000003</v>
      </c>
      <c r="G21" s="28">
        <f t="shared" si="2"/>
        <v>338.40000000000003</v>
      </c>
      <c r="H21" s="28">
        <f t="shared" si="2"/>
        <v>156</v>
      </c>
      <c r="I21" s="28">
        <f t="shared" si="2"/>
        <v>338.40000000000003</v>
      </c>
      <c r="J21" s="28">
        <f t="shared" si="2"/>
        <v>156</v>
      </c>
      <c r="K21" s="28">
        <f t="shared" si="2"/>
        <v>338.40000000000003</v>
      </c>
      <c r="L21" s="28">
        <f t="shared" si="2"/>
        <v>338.40000000000003</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146.52799999999999</v>
      </c>
      <c r="D22" s="16">
        <f>$E32</f>
        <v>146.52799999999999</v>
      </c>
      <c r="E22" s="16">
        <f>$E33</f>
        <v>146.52799999999999</v>
      </c>
      <c r="F22" s="16">
        <f>$E34</f>
        <v>146.52799999999999</v>
      </c>
      <c r="G22" s="16">
        <f>$E35</f>
        <v>146.52799999999999</v>
      </c>
      <c r="H22" s="16">
        <f>$E36</f>
        <v>73.263999999999996</v>
      </c>
      <c r="I22" s="16">
        <f>$E37</f>
        <v>146.52799999999999</v>
      </c>
      <c r="J22" s="16">
        <f>$E38</f>
        <v>73.263999999999996</v>
      </c>
      <c r="K22" s="16">
        <f>$E39</f>
        <v>146.52799999999999</v>
      </c>
      <c r="L22" s="16">
        <f>$E40</f>
        <v>146.52799999999999</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-191.87200000000004</v>
      </c>
      <c r="D23" s="16">
        <f t="shared" ref="D23:V23" si="3">D22-D21</f>
        <v>-191.87200000000004</v>
      </c>
      <c r="E23" s="16">
        <f t="shared" si="3"/>
        <v>-191.87200000000004</v>
      </c>
      <c r="F23" s="16">
        <f t="shared" si="3"/>
        <v>-191.87200000000004</v>
      </c>
      <c r="G23" s="16">
        <f t="shared" si="3"/>
        <v>-191.87200000000004</v>
      </c>
      <c r="H23" s="16">
        <f t="shared" si="3"/>
        <v>-82.736000000000004</v>
      </c>
      <c r="I23" s="16">
        <f t="shared" si="3"/>
        <v>-191.87200000000004</v>
      </c>
      <c r="J23" s="16">
        <f t="shared" si="3"/>
        <v>-82.736000000000004</v>
      </c>
      <c r="K23" s="16">
        <f t="shared" si="3"/>
        <v>-191.87200000000004</v>
      </c>
      <c r="L23" s="16">
        <f t="shared" si="3"/>
        <v>-191.87200000000004</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56</v>
      </c>
      <c r="E27" s="107" t="s">
        <v>56</v>
      </c>
      <c r="F27" s="107" t="s">
        <v>56</v>
      </c>
      <c r="G27" s="107" t="s">
        <v>54</v>
      </c>
      <c r="H27" s="107" t="s">
        <v>54</v>
      </c>
      <c r="I27" s="107" t="s">
        <v>54</v>
      </c>
      <c r="J27" s="107" t="s">
        <v>54</v>
      </c>
      <c r="K27" s="107" t="s">
        <v>54</v>
      </c>
      <c r="L27" s="107" t="s">
        <v>54</v>
      </c>
      <c r="M27" s="107" t="s">
        <v>54</v>
      </c>
      <c r="N27" s="107"/>
      <c r="O27" s="107"/>
      <c r="P27" s="107" t="s">
        <v>56</v>
      </c>
      <c r="Q27" s="107" t="s">
        <v>56</v>
      </c>
      <c r="R27" s="107"/>
      <c r="S27" s="107" t="s">
        <v>54</v>
      </c>
      <c r="T27" s="107"/>
      <c r="U27" s="107"/>
    </row>
    <row r="28" spans="1:40" s="57" customFormat="1" x14ac:dyDescent="0.35">
      <c r="A28" s="108"/>
      <c r="B28" s="24">
        <v>6.46</v>
      </c>
      <c r="C28" s="15">
        <v>0.13</v>
      </c>
      <c r="D28" s="15">
        <v>4.8000000000000001E-2</v>
      </c>
      <c r="E28" s="15">
        <v>0.152</v>
      </c>
      <c r="F28" s="15">
        <v>8.0000000000000002E-3</v>
      </c>
      <c r="G28" s="15">
        <v>0.2</v>
      </c>
      <c r="H28" s="15">
        <v>0.5</v>
      </c>
      <c r="I28" s="15">
        <v>0.5</v>
      </c>
      <c r="J28" s="15">
        <v>0.01</v>
      </c>
      <c r="K28" s="23">
        <v>0.05</v>
      </c>
      <c r="L28" s="15">
        <v>0.2</v>
      </c>
      <c r="M28" s="15">
        <v>0.2</v>
      </c>
      <c r="N28" s="15"/>
      <c r="O28" s="15"/>
      <c r="P28" s="15">
        <v>6.0999999999999999E-2</v>
      </c>
      <c r="Q28" s="15">
        <v>1.2999999999999999E-2</v>
      </c>
      <c r="R28" s="15"/>
      <c r="S28" s="15">
        <v>0.5</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T1</v>
      </c>
      <c r="B31" s="15">
        <v>80</v>
      </c>
      <c r="C31" s="77">
        <f>IF(C$27="%w/w SAR",((C$28*10)*$B31),IF(C$27="%w/w DM",(((C$28*10)*($B$28/100))*$B31),IF(C$27="kg/t SAR",(C$28*$B31),IF(C$27="kg/t DM",((C$28*($B$28/100))*$B31),IF(C$27="mg/kg SAR",((C$28*0.001)*$B31),IF(C$27="mg/kg DM",(((C$28*0.001)*($B$28/100))*$B31),0))))))</f>
        <v>104</v>
      </c>
      <c r="D31" s="77">
        <f>(IF(D$27="%w/w SAR",((D$28*10)*$B31),IF(D$27="%w/w DM",(((D$28*10)*($B$28/100))*$B31),IF(D$27="kg/t SAR",(D$28*$B31),IF(D$27="kg/t DM",((D$28*($B$28/100))*$B31),IF(D$27="mg/kg SAR",((D$28*0.001)*$B31),IF(D$27="mg/kg DM",(((D$28*0.001)*($B$28/100))*$B31),"0")))))))*2.291</f>
        <v>87.974399999999989</v>
      </c>
      <c r="E31" s="77">
        <f>(IF(E$27="%w/w SAR",((E$28*10)*$B31),IF(E$27="%w/w DM",(((E$28*10)*($B$28/100))*$B31),IF(E$27="kg/t SAR",(E$28*$B31),IF(E$27="kg/t DM",((E$28*($B$28/100))*$B31),IF(E$27="mg/kg SAR",((E$28*0.001)*$B31),IF(E$27="mg/kg DM",(((E$28*0.001)*($B$28/100))*$B31),"0")))))))*1.205</f>
        <v>146.52799999999999</v>
      </c>
      <c r="F31" s="77">
        <f>(IF(F$27="%w/w SAR",((F$28*10)*$B31),IF(F$27="%w/w DM",(((F$28*10)*($B$28/100))*$B31),IF(F$27="kg/t SAR",(F$28*$B31),IF(F$27="kg/t DM",((F$28*($B$28/100))*$B31),IF(F$27="mg/kg SAR",((F$28*0.001)*$B31),IF(F$27="mg/kg DM",(((F$28*0.001)*($B$28/100))*$B31),"0")))))))*1.658</f>
        <v>10.6112</v>
      </c>
      <c r="G31" s="77">
        <f t="shared" ref="G31:P46" si="5">IF(G$27="%w/w SAR",((G$28*10)*$B31),IF(G$27="%w/w DM",(((G$28*10)*($B$28/100))*$B31),IF(G$27="kg/t SAR",(G$28*$B31),IF(G$27="kg/t DM",((G$28*($B$28/100))*$B31),IF(G$27="mg/kg SAR",((G$28*0.001)*$B31),IF(G$27="mg/kg DM",(((G$28*0.001)*($B$28/100))*$B31),0))))))</f>
        <v>1.6E-2</v>
      </c>
      <c r="H31" s="77">
        <f t="shared" si="5"/>
        <v>0.04</v>
      </c>
      <c r="I31" s="77">
        <f t="shared" si="5"/>
        <v>0.04</v>
      </c>
      <c r="J31" s="77">
        <f t="shared" si="5"/>
        <v>8.0000000000000004E-4</v>
      </c>
      <c r="K31" s="77">
        <f t="shared" si="5"/>
        <v>4.0000000000000001E-3</v>
      </c>
      <c r="L31" s="77">
        <f t="shared" si="5"/>
        <v>1.6E-2</v>
      </c>
      <c r="M31" s="77">
        <f t="shared" si="5"/>
        <v>1.6E-2</v>
      </c>
      <c r="N31" s="77">
        <f t="shared" si="5"/>
        <v>0</v>
      </c>
      <c r="O31" s="77">
        <f t="shared" si="5"/>
        <v>0</v>
      </c>
      <c r="P31" s="77">
        <f t="shared" si="5"/>
        <v>48.8</v>
      </c>
      <c r="Q31" s="77">
        <f>(IF(Q$27="%w/w SAR",((Q$28*10)*$B31),IF(Q$27="%w/w DM",(((Q$28*10)*($B$28/100))*$B31),IF(Q$27="kg/t SAR",(Q$28*$B31),IF(Q$27="kg/t DM",((Q$28*($B$28/100))*$B31),IF(Q$27="mg/kg SAR",((Q$28*0.001)*$B31),IF(Q$27="mg/kg DM",(((Q$28*0.001)*($B$28/100))*$B31),0)))))))*2.5</f>
        <v>26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T2</v>
      </c>
      <c r="B32" s="15">
        <v>80</v>
      </c>
      <c r="C32" s="77">
        <f t="shared" ref="C32:C50" si="6">IF(C$27="%w/w SAR",((C$28*10)*$B32),IF(C$27="%w/w DM",(((C$28*10)*($B$28/100))*$B32),IF(C$27="kg/t SAR",(C$28*$B32),IF(C$27="kg/t DM",((C$28*($B$28/100))*$B32),IF(C$27="mg/kg SAR",((C$28*0.001)*$B32),IF(C$27="mg/kg DM",(((C$28*0.001)*($B$28/100))*$B32),0))))))</f>
        <v>104</v>
      </c>
      <c r="D32" s="77">
        <f t="shared" ref="D32:D50" si="7">(IF(D$27="%w/w SAR",((D$28*10)*$B32),IF(D$27="%w/w DM",(((D$28*10)*($B$28/100))*$B32),IF(D$27="kg/t SAR",(D$28*$B32),IF(D$27="kg/t DM",((D$28*($B$28/100))*$B32),IF(D$27="mg/kg SAR",((D$28*0.001)*$B32),IF(D$27="mg/kg DM",(((D$28*0.001)*($B$28/100))*$B32),"0")))))))*2.291</f>
        <v>87.974399999999989</v>
      </c>
      <c r="E32" s="77">
        <f t="shared" ref="E32:E50" si="8">(IF(E$27="%w/w SAR",((E$28*10)*$B32),IF(E$27="%w/w DM",(((E$28*10)*($B$28/100))*$B32),IF(E$27="kg/t SAR",(E$28*$B32),IF(E$27="kg/t DM",((E$28*($B$28/100))*$B32),IF(E$27="mg/kg SAR",((E$28*0.001)*$B32),IF(E$27="mg/kg DM",(((E$28*0.001)*($B$28/100))*$B32),"0")))))))*1.205</f>
        <v>146.52799999999999</v>
      </c>
      <c r="F32" s="77">
        <f t="shared" ref="F32:F50" si="9">(IF(F$27="%w/w SAR",((F$28*10)*$B32),IF(F$27="%w/w DM",(((F$28*10)*($B$28/100))*$B32),IF(F$27="kg/t SAR",(F$28*$B32),IF(F$27="kg/t DM",((F$28*($B$28/100))*$B32),IF(F$27="mg/kg SAR",((F$28*0.001)*$B32),IF(F$27="mg/kg DM",(((F$28*0.001)*($B$28/100))*$B32),"0")))))))*1.658</f>
        <v>10.6112</v>
      </c>
      <c r="G32" s="77">
        <f t="shared" si="5"/>
        <v>1.6E-2</v>
      </c>
      <c r="H32" s="77">
        <f t="shared" si="5"/>
        <v>0.04</v>
      </c>
      <c r="I32" s="77">
        <f t="shared" si="5"/>
        <v>0.04</v>
      </c>
      <c r="J32" s="77">
        <f t="shared" si="5"/>
        <v>8.0000000000000004E-4</v>
      </c>
      <c r="K32" s="77">
        <f t="shared" si="5"/>
        <v>4.0000000000000001E-3</v>
      </c>
      <c r="L32" s="77">
        <f t="shared" si="5"/>
        <v>1.6E-2</v>
      </c>
      <c r="M32" s="77">
        <f t="shared" si="5"/>
        <v>1.6E-2</v>
      </c>
      <c r="N32" s="77">
        <f t="shared" si="5"/>
        <v>0</v>
      </c>
      <c r="O32" s="77">
        <f t="shared" si="5"/>
        <v>0</v>
      </c>
      <c r="P32" s="77">
        <f t="shared" si="5"/>
        <v>48.8</v>
      </c>
      <c r="Q32" s="77">
        <f t="shared" ref="Q32:Q50" si="10">(IF(Q$27="%w/w SAR",((Q$28*10)*$B32),IF(Q$27="%w/w DM",(((Q$28*10)*($B$28/100))*$B32),IF(Q$27="kg/t SAR",(Q$28*$B32),IF(Q$27="kg/t DM",((Q$28*($B$28/100))*$B32),IF(Q$27="mg/kg SAR",((Q$28*0.001)*$B32),IF(Q$27="mg/kg DM",(((Q$28*0.001)*($B$28/100))*$B32),0)))))))*2.5</f>
        <v>26</v>
      </c>
      <c r="R32" s="77">
        <f t="shared" ref="R32:U50" si="11">IF(R$27="%w/w SAR",((R$28*10)*$B32),IF(R$27="%w/w DM",(((R$28*10)*($B$28/100))*$B32),IF(R$27="kg/t SAR",(R$28*$B32),IF(R$27="kg/t DM",((R$28*($B$28/100))*$B32),IF(R$27="mg/kg SAR",((R$28*0.001)*$B32),IF(R$27="mg/kg DM",(((R$28*0.001)*($B$28/100))*$B32),0))))))</f>
        <v>0</v>
      </c>
      <c r="S32" s="77">
        <f t="shared" si="11"/>
        <v>0.04</v>
      </c>
      <c r="T32" s="77">
        <f t="shared" si="11"/>
        <v>0</v>
      </c>
      <c r="U32" s="77">
        <f t="shared" si="11"/>
        <v>0</v>
      </c>
      <c r="AB32" s="59"/>
      <c r="AC32" s="59"/>
      <c r="AD32" s="59"/>
      <c r="AE32" s="59"/>
      <c r="AF32" s="59"/>
      <c r="AG32" s="59"/>
      <c r="AH32" s="59"/>
      <c r="AI32" s="59"/>
    </row>
    <row r="33" spans="1:35" s="72" customFormat="1" ht="13" x14ac:dyDescent="0.35">
      <c r="A33" s="13" t="str">
        <f>E8</f>
        <v>T3</v>
      </c>
      <c r="B33" s="15">
        <v>80</v>
      </c>
      <c r="C33" s="77">
        <f t="shared" si="6"/>
        <v>104</v>
      </c>
      <c r="D33" s="77">
        <f t="shared" si="7"/>
        <v>87.974399999999989</v>
      </c>
      <c r="E33" s="77">
        <f t="shared" si="8"/>
        <v>146.52799999999999</v>
      </c>
      <c r="F33" s="77">
        <f t="shared" si="9"/>
        <v>10.6112</v>
      </c>
      <c r="G33" s="77">
        <f t="shared" si="5"/>
        <v>1.6E-2</v>
      </c>
      <c r="H33" s="77">
        <f t="shared" si="5"/>
        <v>0.04</v>
      </c>
      <c r="I33" s="77">
        <f t="shared" si="5"/>
        <v>0.04</v>
      </c>
      <c r="J33" s="77">
        <f t="shared" si="5"/>
        <v>8.0000000000000004E-4</v>
      </c>
      <c r="K33" s="77">
        <f t="shared" si="5"/>
        <v>4.0000000000000001E-3</v>
      </c>
      <c r="L33" s="77">
        <f t="shared" si="5"/>
        <v>1.6E-2</v>
      </c>
      <c r="M33" s="77">
        <f t="shared" si="5"/>
        <v>1.6E-2</v>
      </c>
      <c r="N33" s="77">
        <f t="shared" si="5"/>
        <v>0</v>
      </c>
      <c r="O33" s="77">
        <f t="shared" si="5"/>
        <v>0</v>
      </c>
      <c r="P33" s="77">
        <f t="shared" si="5"/>
        <v>48.8</v>
      </c>
      <c r="Q33" s="77">
        <f t="shared" si="10"/>
        <v>26</v>
      </c>
      <c r="R33" s="77">
        <f t="shared" si="11"/>
        <v>0</v>
      </c>
      <c r="S33" s="77">
        <f t="shared" si="11"/>
        <v>0.04</v>
      </c>
      <c r="T33" s="77">
        <f t="shared" si="11"/>
        <v>0</v>
      </c>
      <c r="U33" s="77">
        <f t="shared" si="11"/>
        <v>0</v>
      </c>
      <c r="AB33" s="59"/>
      <c r="AC33" s="59"/>
      <c r="AD33" s="59"/>
      <c r="AE33" s="59"/>
      <c r="AF33" s="59"/>
      <c r="AG33" s="59"/>
      <c r="AH33" s="59"/>
      <c r="AI33" s="59"/>
    </row>
    <row r="34" spans="1:35" s="72" customFormat="1" ht="13" x14ac:dyDescent="0.35">
      <c r="A34" s="13" t="str">
        <f>F8</f>
        <v>T4</v>
      </c>
      <c r="B34" s="15">
        <v>80</v>
      </c>
      <c r="C34" s="77">
        <f t="shared" si="6"/>
        <v>104</v>
      </c>
      <c r="D34" s="77">
        <f t="shared" si="7"/>
        <v>87.974399999999989</v>
      </c>
      <c r="E34" s="77">
        <f t="shared" si="8"/>
        <v>146.52799999999999</v>
      </c>
      <c r="F34" s="77">
        <f t="shared" si="9"/>
        <v>10.6112</v>
      </c>
      <c r="G34" s="77">
        <f t="shared" si="5"/>
        <v>1.6E-2</v>
      </c>
      <c r="H34" s="77">
        <f t="shared" si="5"/>
        <v>0.04</v>
      </c>
      <c r="I34" s="77">
        <f t="shared" si="5"/>
        <v>0.04</v>
      </c>
      <c r="J34" s="77">
        <f t="shared" si="5"/>
        <v>8.0000000000000004E-4</v>
      </c>
      <c r="K34" s="77">
        <f t="shared" si="5"/>
        <v>4.0000000000000001E-3</v>
      </c>
      <c r="L34" s="77">
        <f t="shared" si="5"/>
        <v>1.6E-2</v>
      </c>
      <c r="M34" s="77">
        <f t="shared" si="5"/>
        <v>1.6E-2</v>
      </c>
      <c r="N34" s="77">
        <f t="shared" si="5"/>
        <v>0</v>
      </c>
      <c r="O34" s="77">
        <f t="shared" si="5"/>
        <v>0</v>
      </c>
      <c r="P34" s="77">
        <f t="shared" si="5"/>
        <v>48.8</v>
      </c>
      <c r="Q34" s="77">
        <f t="shared" si="10"/>
        <v>26</v>
      </c>
      <c r="R34" s="77">
        <f t="shared" si="11"/>
        <v>0</v>
      </c>
      <c r="S34" s="77">
        <f t="shared" si="11"/>
        <v>0.04</v>
      </c>
      <c r="T34" s="77">
        <f t="shared" si="11"/>
        <v>0</v>
      </c>
      <c r="U34" s="77">
        <f t="shared" si="11"/>
        <v>0</v>
      </c>
      <c r="AB34" s="59"/>
      <c r="AC34" s="59"/>
      <c r="AD34" s="59"/>
      <c r="AE34" s="59"/>
      <c r="AF34" s="59"/>
      <c r="AG34" s="59"/>
      <c r="AH34" s="59"/>
      <c r="AI34" s="59"/>
    </row>
    <row r="35" spans="1:35" s="72" customFormat="1" ht="13" x14ac:dyDescent="0.35">
      <c r="A35" s="13" t="str">
        <f>G8</f>
        <v>T5</v>
      </c>
      <c r="B35" s="15">
        <v>80</v>
      </c>
      <c r="C35" s="77">
        <f t="shared" si="6"/>
        <v>104</v>
      </c>
      <c r="D35" s="77">
        <f t="shared" si="7"/>
        <v>87.974399999999989</v>
      </c>
      <c r="E35" s="77">
        <f t="shared" si="8"/>
        <v>146.52799999999999</v>
      </c>
      <c r="F35" s="77">
        <f t="shared" si="9"/>
        <v>10.6112</v>
      </c>
      <c r="G35" s="77">
        <f t="shared" si="5"/>
        <v>1.6E-2</v>
      </c>
      <c r="H35" s="77">
        <f t="shared" si="5"/>
        <v>0.04</v>
      </c>
      <c r="I35" s="77">
        <f t="shared" si="5"/>
        <v>0.04</v>
      </c>
      <c r="J35" s="77">
        <f t="shared" si="5"/>
        <v>8.0000000000000004E-4</v>
      </c>
      <c r="K35" s="77">
        <f t="shared" si="5"/>
        <v>4.0000000000000001E-3</v>
      </c>
      <c r="L35" s="77">
        <f t="shared" si="5"/>
        <v>1.6E-2</v>
      </c>
      <c r="M35" s="77">
        <f t="shared" si="5"/>
        <v>1.6E-2</v>
      </c>
      <c r="N35" s="77">
        <f t="shared" si="5"/>
        <v>0</v>
      </c>
      <c r="O35" s="77">
        <f t="shared" si="5"/>
        <v>0</v>
      </c>
      <c r="P35" s="77">
        <f t="shared" si="5"/>
        <v>48.8</v>
      </c>
      <c r="Q35" s="77">
        <f t="shared" si="10"/>
        <v>26</v>
      </c>
      <c r="R35" s="77">
        <f t="shared" si="11"/>
        <v>0</v>
      </c>
      <c r="S35" s="77">
        <f t="shared" si="11"/>
        <v>0.04</v>
      </c>
      <c r="T35" s="77">
        <f t="shared" si="11"/>
        <v>0</v>
      </c>
      <c r="U35" s="77">
        <f t="shared" si="11"/>
        <v>0</v>
      </c>
      <c r="AB35" s="59"/>
      <c r="AC35" s="59"/>
      <c r="AD35" s="59"/>
      <c r="AE35" s="59"/>
      <c r="AF35" s="59"/>
      <c r="AG35" s="59"/>
      <c r="AH35" s="59"/>
      <c r="AI35" s="59"/>
    </row>
    <row r="36" spans="1:35" s="72" customFormat="1" ht="13" x14ac:dyDescent="0.35">
      <c r="A36" s="13" t="str">
        <f>H8</f>
        <v>T6</v>
      </c>
      <c r="B36" s="15">
        <v>40</v>
      </c>
      <c r="C36" s="77">
        <f t="shared" si="6"/>
        <v>52</v>
      </c>
      <c r="D36" s="77">
        <f t="shared" si="7"/>
        <v>43.987199999999994</v>
      </c>
      <c r="E36" s="77">
        <f t="shared" si="8"/>
        <v>73.263999999999996</v>
      </c>
      <c r="F36" s="77">
        <f t="shared" si="9"/>
        <v>5.3056000000000001</v>
      </c>
      <c r="G36" s="77">
        <f t="shared" si="5"/>
        <v>8.0000000000000002E-3</v>
      </c>
      <c r="H36" s="77">
        <f t="shared" si="5"/>
        <v>0.02</v>
      </c>
      <c r="I36" s="77">
        <f t="shared" si="5"/>
        <v>0.02</v>
      </c>
      <c r="J36" s="77">
        <f t="shared" si="5"/>
        <v>4.0000000000000002E-4</v>
      </c>
      <c r="K36" s="77">
        <f t="shared" si="5"/>
        <v>2E-3</v>
      </c>
      <c r="L36" s="77">
        <f t="shared" si="5"/>
        <v>8.0000000000000002E-3</v>
      </c>
      <c r="M36" s="77">
        <f t="shared" si="5"/>
        <v>8.0000000000000002E-3</v>
      </c>
      <c r="N36" s="77">
        <f t="shared" si="5"/>
        <v>0</v>
      </c>
      <c r="O36" s="77">
        <f t="shared" si="5"/>
        <v>0</v>
      </c>
      <c r="P36" s="77">
        <f t="shared" si="5"/>
        <v>24.4</v>
      </c>
      <c r="Q36" s="77">
        <f t="shared" si="10"/>
        <v>13</v>
      </c>
      <c r="R36" s="77">
        <f t="shared" si="11"/>
        <v>0</v>
      </c>
      <c r="S36" s="77">
        <f t="shared" si="11"/>
        <v>0.02</v>
      </c>
      <c r="T36" s="77">
        <f t="shared" si="11"/>
        <v>0</v>
      </c>
      <c r="U36" s="77">
        <f t="shared" si="11"/>
        <v>0</v>
      </c>
      <c r="AB36" s="59"/>
      <c r="AC36" s="59"/>
      <c r="AD36" s="59"/>
      <c r="AE36" s="59"/>
      <c r="AF36" s="59"/>
      <c r="AG36" s="59"/>
      <c r="AH36" s="59"/>
      <c r="AI36" s="59"/>
    </row>
    <row r="37" spans="1:35" s="72" customFormat="1" ht="13" x14ac:dyDescent="0.35">
      <c r="A37" s="13" t="str">
        <f>I8</f>
        <v>T7</v>
      </c>
      <c r="B37" s="15">
        <v>80</v>
      </c>
      <c r="C37" s="77">
        <f t="shared" si="6"/>
        <v>104</v>
      </c>
      <c r="D37" s="77">
        <f t="shared" si="7"/>
        <v>87.974399999999989</v>
      </c>
      <c r="E37" s="77">
        <f t="shared" si="8"/>
        <v>146.52799999999999</v>
      </c>
      <c r="F37" s="77">
        <f t="shared" si="9"/>
        <v>10.6112</v>
      </c>
      <c r="G37" s="77">
        <f t="shared" si="5"/>
        <v>1.6E-2</v>
      </c>
      <c r="H37" s="77">
        <f t="shared" si="5"/>
        <v>0.04</v>
      </c>
      <c r="I37" s="77">
        <f t="shared" si="5"/>
        <v>0.04</v>
      </c>
      <c r="J37" s="77">
        <f t="shared" si="5"/>
        <v>8.0000000000000004E-4</v>
      </c>
      <c r="K37" s="77">
        <f t="shared" si="5"/>
        <v>4.0000000000000001E-3</v>
      </c>
      <c r="L37" s="77">
        <f t="shared" si="5"/>
        <v>1.6E-2</v>
      </c>
      <c r="M37" s="77">
        <f t="shared" si="5"/>
        <v>1.6E-2</v>
      </c>
      <c r="N37" s="77">
        <f t="shared" si="5"/>
        <v>0</v>
      </c>
      <c r="O37" s="77">
        <f t="shared" si="5"/>
        <v>0</v>
      </c>
      <c r="P37" s="77">
        <f t="shared" si="5"/>
        <v>48.8</v>
      </c>
      <c r="Q37" s="77">
        <f t="shared" si="10"/>
        <v>26</v>
      </c>
      <c r="R37" s="77">
        <f t="shared" si="11"/>
        <v>0</v>
      </c>
      <c r="S37" s="77">
        <f t="shared" si="11"/>
        <v>0.04</v>
      </c>
      <c r="T37" s="77">
        <f t="shared" si="11"/>
        <v>0</v>
      </c>
      <c r="U37" s="77">
        <f t="shared" si="11"/>
        <v>0</v>
      </c>
      <c r="AB37" s="59"/>
      <c r="AC37" s="59"/>
      <c r="AD37" s="59"/>
      <c r="AE37" s="59"/>
      <c r="AF37" s="59"/>
      <c r="AG37" s="59"/>
      <c r="AH37" s="59"/>
      <c r="AI37" s="59"/>
    </row>
    <row r="38" spans="1:35" s="72" customFormat="1" ht="13" x14ac:dyDescent="0.35">
      <c r="A38" s="13" t="str">
        <f>J8</f>
        <v>T8</v>
      </c>
      <c r="B38" s="15">
        <v>40</v>
      </c>
      <c r="C38" s="77">
        <f t="shared" si="6"/>
        <v>52</v>
      </c>
      <c r="D38" s="77">
        <f t="shared" si="7"/>
        <v>43.987199999999994</v>
      </c>
      <c r="E38" s="77">
        <f t="shared" si="8"/>
        <v>73.263999999999996</v>
      </c>
      <c r="F38" s="77">
        <f t="shared" si="9"/>
        <v>5.3056000000000001</v>
      </c>
      <c r="G38" s="77">
        <f t="shared" si="5"/>
        <v>8.0000000000000002E-3</v>
      </c>
      <c r="H38" s="77">
        <f t="shared" si="5"/>
        <v>0.02</v>
      </c>
      <c r="I38" s="77">
        <f t="shared" si="5"/>
        <v>0.02</v>
      </c>
      <c r="J38" s="77">
        <f t="shared" si="5"/>
        <v>4.0000000000000002E-4</v>
      </c>
      <c r="K38" s="77">
        <f t="shared" si="5"/>
        <v>2E-3</v>
      </c>
      <c r="L38" s="77">
        <f t="shared" si="5"/>
        <v>8.0000000000000002E-3</v>
      </c>
      <c r="M38" s="77">
        <f t="shared" si="5"/>
        <v>8.0000000000000002E-3</v>
      </c>
      <c r="N38" s="77">
        <f t="shared" si="5"/>
        <v>0</v>
      </c>
      <c r="O38" s="77">
        <f t="shared" si="5"/>
        <v>0</v>
      </c>
      <c r="P38" s="77">
        <f t="shared" si="5"/>
        <v>24.4</v>
      </c>
      <c r="Q38" s="77">
        <f t="shared" si="10"/>
        <v>13</v>
      </c>
      <c r="R38" s="77">
        <f t="shared" si="11"/>
        <v>0</v>
      </c>
      <c r="S38" s="77">
        <f t="shared" si="11"/>
        <v>0.02</v>
      </c>
      <c r="T38" s="77">
        <f t="shared" si="11"/>
        <v>0</v>
      </c>
      <c r="U38" s="77">
        <f t="shared" si="11"/>
        <v>0</v>
      </c>
      <c r="AB38" s="59"/>
      <c r="AC38" s="59"/>
      <c r="AD38" s="59"/>
      <c r="AE38" s="59"/>
      <c r="AF38" s="59"/>
      <c r="AG38" s="59"/>
      <c r="AH38" s="59"/>
      <c r="AI38" s="59"/>
    </row>
    <row r="39" spans="1:35" s="72" customFormat="1" ht="13" x14ac:dyDescent="0.35">
      <c r="A39" s="13" t="str">
        <f>K8</f>
        <v>SJ1</v>
      </c>
      <c r="B39" s="15">
        <v>80</v>
      </c>
      <c r="C39" s="77">
        <f t="shared" si="6"/>
        <v>104</v>
      </c>
      <c r="D39" s="77">
        <f t="shared" si="7"/>
        <v>87.974399999999989</v>
      </c>
      <c r="E39" s="77">
        <f t="shared" si="8"/>
        <v>146.52799999999999</v>
      </c>
      <c r="F39" s="77">
        <f t="shared" si="9"/>
        <v>10.6112</v>
      </c>
      <c r="G39" s="77">
        <f t="shared" si="5"/>
        <v>1.6E-2</v>
      </c>
      <c r="H39" s="77">
        <f t="shared" si="5"/>
        <v>0.04</v>
      </c>
      <c r="I39" s="77">
        <f t="shared" si="5"/>
        <v>0.04</v>
      </c>
      <c r="J39" s="77">
        <f t="shared" si="5"/>
        <v>8.0000000000000004E-4</v>
      </c>
      <c r="K39" s="77">
        <f t="shared" si="5"/>
        <v>4.0000000000000001E-3</v>
      </c>
      <c r="L39" s="77">
        <f t="shared" si="5"/>
        <v>1.6E-2</v>
      </c>
      <c r="M39" s="77">
        <f t="shared" si="5"/>
        <v>1.6E-2</v>
      </c>
      <c r="N39" s="77">
        <f t="shared" si="5"/>
        <v>0</v>
      </c>
      <c r="O39" s="77">
        <f t="shared" si="5"/>
        <v>0</v>
      </c>
      <c r="P39" s="77">
        <f t="shared" si="5"/>
        <v>48.8</v>
      </c>
      <c r="Q39" s="77">
        <f t="shared" si="10"/>
        <v>26</v>
      </c>
      <c r="R39" s="77">
        <f t="shared" si="11"/>
        <v>0</v>
      </c>
      <c r="S39" s="77">
        <f t="shared" si="11"/>
        <v>0.04</v>
      </c>
      <c r="T39" s="77">
        <f t="shared" si="11"/>
        <v>0</v>
      </c>
      <c r="U39" s="77">
        <f t="shared" si="11"/>
        <v>0</v>
      </c>
      <c r="AB39" s="59"/>
      <c r="AC39" s="59"/>
      <c r="AD39" s="59"/>
      <c r="AE39" s="59"/>
      <c r="AF39" s="59"/>
      <c r="AG39" s="59"/>
      <c r="AH39" s="59"/>
      <c r="AI39" s="59"/>
    </row>
    <row r="40" spans="1:35" s="72" customFormat="1" ht="13" x14ac:dyDescent="0.35">
      <c r="A40" s="13" t="str">
        <f>L8</f>
        <v>SJ2</v>
      </c>
      <c r="B40" s="15">
        <v>80</v>
      </c>
      <c r="C40" s="77">
        <f t="shared" si="6"/>
        <v>104</v>
      </c>
      <c r="D40" s="77">
        <f t="shared" si="7"/>
        <v>87.974399999999989</v>
      </c>
      <c r="E40" s="77">
        <f t="shared" si="8"/>
        <v>146.52799999999999</v>
      </c>
      <c r="F40" s="77">
        <f t="shared" si="9"/>
        <v>10.6112</v>
      </c>
      <c r="G40" s="77">
        <f t="shared" si="5"/>
        <v>1.6E-2</v>
      </c>
      <c r="H40" s="77">
        <f t="shared" si="5"/>
        <v>0.04</v>
      </c>
      <c r="I40" s="77">
        <f t="shared" si="5"/>
        <v>0.04</v>
      </c>
      <c r="J40" s="77">
        <f t="shared" si="5"/>
        <v>8.0000000000000004E-4</v>
      </c>
      <c r="K40" s="77">
        <f t="shared" si="5"/>
        <v>4.0000000000000001E-3</v>
      </c>
      <c r="L40" s="77">
        <f t="shared" si="5"/>
        <v>1.6E-2</v>
      </c>
      <c r="M40" s="77">
        <f t="shared" si="5"/>
        <v>1.6E-2</v>
      </c>
      <c r="N40" s="77">
        <f t="shared" si="5"/>
        <v>0</v>
      </c>
      <c r="O40" s="77">
        <f t="shared" si="5"/>
        <v>0</v>
      </c>
      <c r="P40" s="77">
        <f t="shared" si="5"/>
        <v>48.8</v>
      </c>
      <c r="Q40" s="77">
        <f t="shared" si="10"/>
        <v>26</v>
      </c>
      <c r="R40" s="77">
        <f t="shared" si="11"/>
        <v>0</v>
      </c>
      <c r="S40" s="77">
        <f t="shared" si="11"/>
        <v>0.04</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T1</v>
      </c>
      <c r="C57" s="8" t="str">
        <f t="shared" ref="C57:U57" si="13">D8</f>
        <v>T2</v>
      </c>
      <c r="D57" s="8" t="str">
        <f t="shared" si="13"/>
        <v>T3</v>
      </c>
      <c r="E57" s="8" t="str">
        <f t="shared" si="13"/>
        <v>T4</v>
      </c>
      <c r="F57" s="8" t="str">
        <f t="shared" si="13"/>
        <v>T5</v>
      </c>
      <c r="G57" s="8" t="str">
        <f t="shared" si="13"/>
        <v>T6</v>
      </c>
      <c r="H57" s="8" t="str">
        <f t="shared" si="13"/>
        <v>T7</v>
      </c>
      <c r="I57" s="8" t="str">
        <f t="shared" si="13"/>
        <v>T8</v>
      </c>
      <c r="J57" s="8" t="str">
        <f t="shared" si="13"/>
        <v>SJ1</v>
      </c>
      <c r="K57" s="8" t="str">
        <f t="shared" si="13"/>
        <v>SJ2</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Arable</v>
      </c>
      <c r="H58" s="13" t="str">
        <f>I16&amp;" I "&amp;(VLOOKUP(I14,Table24581112[],6,FALSE))</f>
        <v>Medium/Clay I Grass</v>
      </c>
      <c r="I58" s="13" t="str">
        <f>J16&amp;" I "&amp;(VLOOKUP(J14,Table24581112[],6,FALSE))</f>
        <v>Medium/Clay I Arable</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6.7</v>
      </c>
      <c r="H59" s="76">
        <f>VLOOKUP(I$14,Table24581112[],5,FALSE)</f>
        <v>6.2</v>
      </c>
      <c r="I59" s="76">
        <f>VLOOKUP(J$14,Table24581112[],5,FALSE)</f>
        <v>6.7</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7.1</v>
      </c>
      <c r="C60" s="76">
        <f t="shared" ref="C60:U60" si="14">D10</f>
        <v>6.8</v>
      </c>
      <c r="D60" s="76">
        <f t="shared" si="14"/>
        <v>6.9</v>
      </c>
      <c r="E60" s="76">
        <f t="shared" si="14"/>
        <v>5.6</v>
      </c>
      <c r="F60" s="76">
        <f t="shared" si="14"/>
        <v>5.8</v>
      </c>
      <c r="G60" s="76">
        <f t="shared" si="14"/>
        <v>5.7</v>
      </c>
      <c r="H60" s="76">
        <f t="shared" si="14"/>
        <v>5.7</v>
      </c>
      <c r="I60" s="76">
        <f t="shared" si="14"/>
        <v>5.6</v>
      </c>
      <c r="J60" s="76">
        <f t="shared" si="14"/>
        <v>5.3</v>
      </c>
      <c r="K60" s="76">
        <f t="shared" si="14"/>
        <v>5.4</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8</v>
      </c>
      <c r="H61" s="76">
        <f t="shared" si="15"/>
        <v>6</v>
      </c>
      <c r="I61" s="76">
        <f t="shared" si="15"/>
        <v>8</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80</v>
      </c>
      <c r="C62" s="77">
        <f>B32</f>
        <v>80</v>
      </c>
      <c r="D62" s="77">
        <f>B33</f>
        <v>80</v>
      </c>
      <c r="E62" s="77">
        <f>B34</f>
        <v>80</v>
      </c>
      <c r="F62" s="77">
        <f>B35</f>
        <v>80</v>
      </c>
      <c r="G62" s="77">
        <f>B36</f>
        <v>40</v>
      </c>
      <c r="H62" s="77">
        <f>B37</f>
        <v>80</v>
      </c>
      <c r="I62" s="77">
        <f>B38</f>
        <v>40</v>
      </c>
      <c r="J62" s="77">
        <f>B39</f>
        <v>80</v>
      </c>
      <c r="K62" s="77">
        <f>B40</f>
        <v>80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-5.3999999999999968</v>
      </c>
      <c r="C64" s="77">
        <f t="shared" ref="C64:U64" si="17">(C59-C60)*C61</f>
        <v>-3.5999999999999979</v>
      </c>
      <c r="D64" s="77">
        <f t="shared" si="17"/>
        <v>-4.2000000000000011</v>
      </c>
      <c r="E64" s="77">
        <f t="shared" si="17"/>
        <v>3.6000000000000032</v>
      </c>
      <c r="F64" s="77">
        <f t="shared" si="17"/>
        <v>2.4000000000000021</v>
      </c>
      <c r="G64" s="77">
        <f t="shared" si="17"/>
        <v>8</v>
      </c>
      <c r="H64" s="77">
        <f t="shared" si="17"/>
        <v>3</v>
      </c>
      <c r="I64" s="77">
        <f t="shared" si="17"/>
        <v>8.8000000000000043</v>
      </c>
      <c r="J64" s="77">
        <f t="shared" si="17"/>
        <v>5.4000000000000021</v>
      </c>
      <c r="K64" s="77">
        <f t="shared" si="17"/>
        <v>4.7999999999999989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5.3999999999999968</v>
      </c>
      <c r="C65" s="77">
        <f t="shared" ref="C65:U65" si="18">C63-C64</f>
        <v>3.5999999999999979</v>
      </c>
      <c r="D65" s="77">
        <f t="shared" si="18"/>
        <v>4.2000000000000011</v>
      </c>
      <c r="E65" s="77">
        <f t="shared" si="18"/>
        <v>-3.6000000000000032</v>
      </c>
      <c r="F65" s="77">
        <f t="shared" si="18"/>
        <v>-2.4000000000000021</v>
      </c>
      <c r="G65" s="77">
        <f t="shared" si="18"/>
        <v>-8</v>
      </c>
      <c r="H65" s="77">
        <f t="shared" si="18"/>
        <v>-3</v>
      </c>
      <c r="I65" s="77">
        <f t="shared" si="18"/>
        <v>-8.8000000000000043</v>
      </c>
      <c r="J65" s="77">
        <f t="shared" si="18"/>
        <v>-5.4000000000000021</v>
      </c>
      <c r="K65" s="77">
        <f t="shared" si="18"/>
        <v>-4.7999999999999989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UNDER</v>
      </c>
      <c r="H66" s="78" t="str">
        <f t="shared" si="19"/>
        <v>UNDER</v>
      </c>
      <c r="I66" s="78" t="str">
        <f t="shared" si="19"/>
        <v>UNDER</v>
      </c>
      <c r="J66" s="78" t="str">
        <f t="shared" si="19"/>
        <v>UNDER</v>
      </c>
      <c r="K66" s="78" t="str">
        <f t="shared" si="19"/>
        <v>UNDER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topLeftCell="A7"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DAF!B29</f>
        <v>Application Rate</v>
      </c>
      <c r="C1" s="38" t="str">
        <f>DAF!C29</f>
        <v>Nitrogen Addition</v>
      </c>
      <c r="D1" s="38" t="str">
        <f>DAF!D29</f>
        <v>Phosphate Addition</v>
      </c>
      <c r="E1" s="38" t="str">
        <f>DAF!E29</f>
        <v>Potash  Addition</v>
      </c>
      <c r="F1" s="38" t="str">
        <f>DAF!F29</f>
        <v>Mg Oxide Addition</v>
      </c>
      <c r="G1" s="38" t="str">
        <f>DAF!G29</f>
        <v>Copper Addition</v>
      </c>
      <c r="H1" s="38" t="str">
        <f>DAF!H29</f>
        <v>Zinc Addition</v>
      </c>
      <c r="I1" s="38" t="str">
        <f>DAF!I29</f>
        <v>Lead Addition</v>
      </c>
      <c r="J1" s="38" t="str">
        <f>DAF!J29</f>
        <v>Cadmium Addition</v>
      </c>
      <c r="K1" s="38" t="str">
        <f>DAF!K29</f>
        <v>Mercury Addition</v>
      </c>
      <c r="L1" s="38" t="str">
        <f>DAF!L29</f>
        <v>Nickel Addition</v>
      </c>
      <c r="M1" s="38" t="str">
        <f>DAF!M29</f>
        <v>Chromium Addition</v>
      </c>
      <c r="N1" s="38" t="str">
        <f>DAF!N29</f>
        <v>Aluminium Addition</v>
      </c>
      <c r="O1" s="38" t="str">
        <f>DAF!O29</f>
        <v>Iron Addition</v>
      </c>
      <c r="P1" s="38" t="str">
        <f>DAF!P29</f>
        <v xml:space="preserve">Sodium Addition                 </v>
      </c>
      <c r="Q1" s="38" t="str">
        <f>DAF!Q29</f>
        <v>SO3  Addition                             kg/ha</v>
      </c>
      <c r="R1" s="38" t="str">
        <f>DAF!R29</f>
        <v xml:space="preserve">Selenium Addition </v>
      </c>
      <c r="S1" s="38" t="str">
        <f>DAF!S29</f>
        <v xml:space="preserve">Arsenic  Addition  </v>
      </c>
      <c r="T1" s="38" t="str">
        <f>DAF!T29</f>
        <v xml:space="preserve">Molybdenum Addition  </v>
      </c>
      <c r="U1" s="38" t="str">
        <f>DAF!U29</f>
        <v xml:space="preserve">Fluoride Addition </v>
      </c>
    </row>
    <row r="2" spans="1:21" ht="25" x14ac:dyDescent="0.25">
      <c r="A2" s="144"/>
      <c r="B2" s="38" t="str">
        <f>DAF!B30</f>
        <v>tonnes/ha</v>
      </c>
      <c r="C2" s="38" t="str">
        <f>DAF!C30</f>
        <v>kg/ha</v>
      </c>
      <c r="D2" s="38" t="str">
        <f>DAF!D30</f>
        <v>P2O5 
kg/ha</v>
      </c>
      <c r="E2" s="38" t="str">
        <f>DAF!E30</f>
        <v>K2O 
kg/ha</v>
      </c>
      <c r="F2" s="38" t="str">
        <f>DAF!F30</f>
        <v>MgO 
kg/ha</v>
      </c>
      <c r="G2" s="38" t="str">
        <f>DAF!G30</f>
        <v>kg/ha</v>
      </c>
      <c r="H2" s="38" t="str">
        <f>DAF!H30</f>
        <v>kg/ha</v>
      </c>
      <c r="I2" s="38" t="str">
        <f>DAF!I30</f>
        <v>kg/ha</v>
      </c>
      <c r="J2" s="38" t="str">
        <f>DAF!J30</f>
        <v>kg/ha</v>
      </c>
      <c r="K2" s="38" t="str">
        <f>DAF!K30</f>
        <v>kg/ha</v>
      </c>
      <c r="L2" s="38" t="str">
        <f>DAF!L30</f>
        <v>kg/ha</v>
      </c>
      <c r="M2" s="38" t="str">
        <f>DAF!M30</f>
        <v>kg/ha</v>
      </c>
      <c r="N2" s="38" t="str">
        <f>DAF!N30</f>
        <v>kg/ha</v>
      </c>
      <c r="O2" s="38" t="str">
        <f>DAF!O30</f>
        <v>kg/ha</v>
      </c>
      <c r="P2" s="38" t="str">
        <f>DAF!P30</f>
        <v>kg/ha</v>
      </c>
      <c r="Q2" s="38" t="str">
        <f>DAF!Q30</f>
        <v>kg/ha</v>
      </c>
      <c r="R2" s="38" t="str">
        <f>DAF!R30</f>
        <v>kg/ha</v>
      </c>
      <c r="S2" s="38" t="str">
        <f>DAF!S30</f>
        <v>kg/ha</v>
      </c>
      <c r="T2" s="38" t="str">
        <f>DAF!T30</f>
        <v>kg/ha</v>
      </c>
      <c r="U2" s="38" t="str">
        <f>DAF!U30</f>
        <v>kg/ha</v>
      </c>
    </row>
    <row r="3" spans="1:21" x14ac:dyDescent="0.25">
      <c r="A3" s="36">
        <v>1</v>
      </c>
      <c r="B3" s="33">
        <f>DAF!B31</f>
        <v>100</v>
      </c>
      <c r="C3" s="33">
        <f>DAF!C31</f>
        <v>130</v>
      </c>
      <c r="D3" s="33">
        <f>DAF!D31</f>
        <v>98.512999999999977</v>
      </c>
      <c r="E3" s="33">
        <f>DAF!E31</f>
        <v>7.23</v>
      </c>
      <c r="F3" s="33">
        <f>DAF!F31</f>
        <v>1.6579999999999999</v>
      </c>
      <c r="G3" s="33">
        <f>DAF!G31</f>
        <v>0.02</v>
      </c>
      <c r="H3" s="33">
        <f>DAF!H31</f>
        <v>0.05</v>
      </c>
      <c r="I3" s="33">
        <f>DAF!I31</f>
        <v>0.05</v>
      </c>
      <c r="J3" s="33">
        <f>DAF!J31</f>
        <v>1E-3</v>
      </c>
      <c r="K3" s="33">
        <f>DAF!K31</f>
        <v>5.0000000000000001E-3</v>
      </c>
      <c r="L3" s="33">
        <f>DAF!L31</f>
        <v>0.02</v>
      </c>
      <c r="M3" s="33">
        <f>DAF!M31</f>
        <v>2.5300000000000003E-2</v>
      </c>
      <c r="N3" s="33">
        <f>DAF!N31</f>
        <v>0</v>
      </c>
      <c r="O3" s="33">
        <f>DAF!O31</f>
        <v>0</v>
      </c>
      <c r="P3" s="33">
        <f>DAF!P31</f>
        <v>32</v>
      </c>
      <c r="Q3" s="33">
        <f>DAF!Q31</f>
        <v>17.500000000000004</v>
      </c>
      <c r="R3" s="33">
        <f>DAF!R31</f>
        <v>0</v>
      </c>
      <c r="S3" s="33">
        <f>DAF!S31</f>
        <v>0.05</v>
      </c>
      <c r="T3" s="33">
        <f>DAF!T31</f>
        <v>0</v>
      </c>
      <c r="U3" s="33">
        <f>DAF!U31</f>
        <v>0</v>
      </c>
    </row>
    <row r="4" spans="1:21" x14ac:dyDescent="0.25">
      <c r="A4" s="36">
        <v>2</v>
      </c>
      <c r="B4" s="33">
        <f>'Heavy Eff'!B31</f>
        <v>125</v>
      </c>
      <c r="C4" s="33">
        <f>'Heavy Eff'!C31</f>
        <v>212.50000000000003</v>
      </c>
      <c r="D4" s="33">
        <f>'Heavy Eff'!D31</f>
        <v>48.683749999999996</v>
      </c>
      <c r="E4" s="33">
        <f>'Heavy Eff'!E31</f>
        <v>18.075000000000003</v>
      </c>
      <c r="F4" s="33">
        <f>'Heavy Eff'!F31</f>
        <v>2.0724999999999998</v>
      </c>
      <c r="G4" s="33">
        <f>'Heavy Eff'!G31</f>
        <v>2.5000000000000001E-2</v>
      </c>
      <c r="H4" s="33">
        <f>'Heavy Eff'!H31</f>
        <v>0.13750000000000001</v>
      </c>
      <c r="I4" s="33">
        <f>'Heavy Eff'!I31</f>
        <v>6.25E-2</v>
      </c>
      <c r="J4" s="33">
        <f>'Heavy Eff'!J31</f>
        <v>1.25E-3</v>
      </c>
      <c r="K4" s="33">
        <f>'Heavy Eff'!K31</f>
        <v>6.2500000000000003E-3</v>
      </c>
      <c r="L4" s="33">
        <f>'Heavy Eff'!L31</f>
        <v>2.5000000000000001E-2</v>
      </c>
      <c r="M4" s="33">
        <f>'Heavy Eff'!M31</f>
        <v>2.5000000000000001E-2</v>
      </c>
      <c r="N4" s="33">
        <f>'Heavy Eff'!N31</f>
        <v>0</v>
      </c>
      <c r="O4" s="33">
        <f>'Heavy Eff'!O31</f>
        <v>0</v>
      </c>
      <c r="P4" s="33">
        <f>'Heavy Eff'!P31</f>
        <v>103.75000000000001</v>
      </c>
      <c r="Q4" s="33">
        <f>'Heavy Eff'!Q31</f>
        <v>34.374999999999993</v>
      </c>
      <c r="R4" s="33">
        <f>'Heavy Eff'!R31</f>
        <v>0</v>
      </c>
      <c r="S4" s="33">
        <f>'Heavy Eff'!S31</f>
        <v>6.25E-2</v>
      </c>
      <c r="T4" s="33">
        <f>'Heavy Eff'!T31</f>
        <v>0</v>
      </c>
      <c r="U4" s="33">
        <f>'Heavy Eff'!U31</f>
        <v>0</v>
      </c>
    </row>
    <row r="5" spans="1:21" x14ac:dyDescent="0.25">
      <c r="A5" s="36">
        <v>3</v>
      </c>
      <c r="B5" s="33">
        <f>'Wash Water'!B31</f>
        <v>250</v>
      </c>
      <c r="C5" s="33">
        <f>'Wash Water'!C31</f>
        <v>50</v>
      </c>
      <c r="D5" s="33">
        <f>'Wash Water'!D31</f>
        <v>17.182500000000001</v>
      </c>
      <c r="E5" s="33">
        <f>'Wash Water'!E31</f>
        <v>9.0375000000000014</v>
      </c>
      <c r="F5" s="33">
        <f>'Wash Water'!F31</f>
        <v>4.1449999999999996</v>
      </c>
      <c r="G5" s="33">
        <f>'Wash Water'!G31</f>
        <v>0.05</v>
      </c>
      <c r="H5" s="33">
        <f>'Wash Water'!H31</f>
        <v>0.125</v>
      </c>
      <c r="I5" s="33">
        <f>'Wash Water'!I31</f>
        <v>0.125</v>
      </c>
      <c r="J5" s="33">
        <f>'Wash Water'!J31</f>
        <v>2.5000000000000001E-2</v>
      </c>
      <c r="K5" s="33">
        <f>'Wash Water'!K31</f>
        <v>1.2500000000000001E-2</v>
      </c>
      <c r="L5" s="33">
        <f>'Wash Water'!L31</f>
        <v>0.05</v>
      </c>
      <c r="M5" s="33">
        <f>'Wash Water'!M31</f>
        <v>0.05</v>
      </c>
      <c r="N5" s="33">
        <f>'Wash Water'!N31</f>
        <v>0</v>
      </c>
      <c r="O5" s="33">
        <f>'Wash Water'!O31</f>
        <v>0</v>
      </c>
      <c r="P5" s="33">
        <f>'Wash Water'!P31</f>
        <v>112.49999999999999</v>
      </c>
      <c r="Q5" s="33">
        <f>'Wash Water'!Q31</f>
        <v>6.25</v>
      </c>
      <c r="R5" s="33">
        <f>'Wash Water'!R31</f>
        <v>0</v>
      </c>
      <c r="S5" s="33">
        <f>'Wash Water'!S31</f>
        <v>0.125</v>
      </c>
      <c r="T5" s="33">
        <f>'Wash Water'!T31</f>
        <v>0</v>
      </c>
      <c r="U5" s="33">
        <f>'Wash Water'!U31</f>
        <v>0</v>
      </c>
    </row>
    <row r="6" spans="1:21" x14ac:dyDescent="0.25">
      <c r="A6" s="36">
        <v>4</v>
      </c>
      <c r="B6" s="33">
        <f>Whey!B31</f>
        <v>80</v>
      </c>
      <c r="C6" s="33">
        <f>Whey!C31</f>
        <v>104</v>
      </c>
      <c r="D6" s="33">
        <f>Whey!D31</f>
        <v>87.974399999999989</v>
      </c>
      <c r="E6" s="33">
        <f>Whey!E31</f>
        <v>146.52799999999999</v>
      </c>
      <c r="F6" s="33">
        <f>Whey!F31</f>
        <v>10.6112</v>
      </c>
      <c r="G6" s="33">
        <f>Whey!G31</f>
        <v>1.6E-2</v>
      </c>
      <c r="H6" s="33">
        <f>Whey!H31</f>
        <v>0.04</v>
      </c>
      <c r="I6" s="33">
        <f>Whey!I31</f>
        <v>0.04</v>
      </c>
      <c r="J6" s="33">
        <f>Whey!J31</f>
        <v>8.0000000000000004E-4</v>
      </c>
      <c r="K6" s="33">
        <f>Whey!K31</f>
        <v>4.0000000000000001E-3</v>
      </c>
      <c r="L6" s="33">
        <f>Whey!L31</f>
        <v>1.6E-2</v>
      </c>
      <c r="M6" s="33">
        <f>Whey!M31</f>
        <v>1.6E-2</v>
      </c>
      <c r="N6" s="33">
        <f>Whey!N31</f>
        <v>0</v>
      </c>
      <c r="O6" s="33">
        <f>Whey!O31</f>
        <v>0</v>
      </c>
      <c r="P6" s="33">
        <f>Whey!P31</f>
        <v>48.8</v>
      </c>
      <c r="Q6" s="33">
        <f>Whey!Q31</f>
        <v>26</v>
      </c>
      <c r="R6" s="33">
        <f>Whey!R31</f>
        <v>0</v>
      </c>
      <c r="S6" s="33">
        <f>Whey!S31</f>
        <v>0.04</v>
      </c>
      <c r="T6" s="33">
        <f>Whey!T31</f>
        <v>0</v>
      </c>
      <c r="U6" s="33">
        <f>Whey!U31</f>
        <v>0</v>
      </c>
    </row>
    <row r="7" spans="1:21" x14ac:dyDescent="0.25">
      <c r="A7" s="36">
        <v>5</v>
      </c>
      <c r="B7" s="33" t="e">
        <f>#REF!</f>
        <v>#REF!</v>
      </c>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row>
    <row r="8" spans="1:21" x14ac:dyDescent="0.25">
      <c r="A8" s="36">
        <v>6</v>
      </c>
      <c r="B8" s="33" t="e">
        <f>#REF!</f>
        <v>#REF!</v>
      </c>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row>
    <row r="9" spans="1:21" x14ac:dyDescent="0.25">
      <c r="A9" s="36">
        <v>7</v>
      </c>
      <c r="B9" s="33" t="e">
        <f>#REF!</f>
        <v>#REF!</v>
      </c>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t="e">
        <f>#REF!</f>
        <v>#REF!</v>
      </c>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DAF!B29</f>
        <v>Application Rate</v>
      </c>
      <c r="D1" s="35" t="str">
        <f>DAF!C29</f>
        <v>Nitrogen Addition</v>
      </c>
      <c r="E1" s="35" t="str">
        <f>DAF!D29</f>
        <v>Phosphate Addition</v>
      </c>
      <c r="F1" s="35" t="str">
        <f>DAF!E29</f>
        <v>Potash  Addition</v>
      </c>
      <c r="G1" s="35" t="str">
        <f>DAF!F29</f>
        <v>Mg Oxide Addition</v>
      </c>
      <c r="H1" s="35" t="str">
        <f>DAF!G29</f>
        <v>Copper Addition</v>
      </c>
      <c r="I1" s="35" t="str">
        <f>DAF!H29</f>
        <v>Zinc Addition</v>
      </c>
      <c r="J1" s="35" t="str">
        <f>DAF!I29</f>
        <v>Lead Addition</v>
      </c>
      <c r="K1" s="35" t="str">
        <f>DAF!J29</f>
        <v>Cadmium Addition</v>
      </c>
      <c r="L1" s="35" t="str">
        <f>DAF!K29</f>
        <v>Mercury Addition</v>
      </c>
      <c r="M1" s="35" t="str">
        <f>DAF!L29</f>
        <v>Nickel Addition</v>
      </c>
      <c r="N1" s="35" t="str">
        <f>DAF!M29</f>
        <v>Chromium Addition</v>
      </c>
      <c r="O1" s="35" t="str">
        <f>DAF!N29</f>
        <v>Aluminium Addition</v>
      </c>
      <c r="P1" s="35" t="str">
        <f>DAF!O29</f>
        <v>Iron Addition</v>
      </c>
      <c r="Q1" s="35" t="str">
        <f>DAF!P29</f>
        <v xml:space="preserve">Sodium Addition                 </v>
      </c>
      <c r="R1" s="35" t="str">
        <f>DAF!Q29</f>
        <v>SO3  Addition                             kg/ha</v>
      </c>
      <c r="S1" s="35" t="str">
        <f>DAF!R29</f>
        <v xml:space="preserve">Selenium Addition </v>
      </c>
      <c r="T1" s="35" t="str">
        <f>DAF!S29</f>
        <v xml:space="preserve">Arsenic  Addition  </v>
      </c>
      <c r="U1" s="35" t="str">
        <f>DAF!T29</f>
        <v xml:space="preserve">Molybdenum Addition  </v>
      </c>
      <c r="V1" s="35" t="str">
        <f>DAF!U29</f>
        <v xml:space="preserve">Fluoride Addition </v>
      </c>
    </row>
    <row r="2" spans="1:22" s="83" customFormat="1" ht="25" x14ac:dyDescent="0.35">
      <c r="A2" s="145"/>
      <c r="B2" s="32" t="s">
        <v>46</v>
      </c>
      <c r="C2" s="35" t="str">
        <f>DAF!B30</f>
        <v>tonnes/ha</v>
      </c>
      <c r="D2" s="35" t="str">
        <f>DAF!C30</f>
        <v>kg/ha</v>
      </c>
      <c r="E2" s="35" t="str">
        <f>DAF!D30</f>
        <v>P2O5 
kg/ha</v>
      </c>
      <c r="F2" s="35" t="str">
        <f>DAF!E30</f>
        <v>K2O 
kg/ha</v>
      </c>
      <c r="G2" s="35" t="str">
        <f>DAF!F30</f>
        <v>MgO 
kg/ha</v>
      </c>
      <c r="H2" s="35" t="str">
        <f>DAF!G30</f>
        <v>kg/ha</v>
      </c>
      <c r="I2" s="35" t="str">
        <f>DAF!H30</f>
        <v>kg/ha</v>
      </c>
      <c r="J2" s="35" t="str">
        <f>DAF!I30</f>
        <v>kg/ha</v>
      </c>
      <c r="K2" s="35" t="str">
        <f>DAF!J30</f>
        <v>kg/ha</v>
      </c>
      <c r="L2" s="35" t="str">
        <f>DAF!K30</f>
        <v>kg/ha</v>
      </c>
      <c r="M2" s="35" t="str">
        <f>DAF!L30</f>
        <v>kg/ha</v>
      </c>
      <c r="N2" s="35" t="str">
        <f>DAF!M30</f>
        <v>kg/ha</v>
      </c>
      <c r="O2" s="35" t="str">
        <f>DAF!N30</f>
        <v>kg/ha</v>
      </c>
      <c r="P2" s="35" t="str">
        <f>DAF!O30</f>
        <v>kg/ha</v>
      </c>
      <c r="Q2" s="35" t="str">
        <f>DAF!P30</f>
        <v>kg/ha</v>
      </c>
      <c r="R2" s="35" t="str">
        <f>DAF!Q30</f>
        <v>kg/ha</v>
      </c>
      <c r="S2" s="35" t="str">
        <f>DAF!R30</f>
        <v>kg/ha</v>
      </c>
      <c r="T2" s="35" t="str">
        <f>DAF!S30</f>
        <v>kg/ha</v>
      </c>
      <c r="U2" s="35" t="str">
        <f>DAF!T30</f>
        <v>kg/ha</v>
      </c>
      <c r="V2" s="35" t="str">
        <f>DAF!U30</f>
        <v>kg/ha</v>
      </c>
    </row>
    <row r="3" spans="1:22" x14ac:dyDescent="0.25">
      <c r="A3" s="36">
        <v>1</v>
      </c>
      <c r="B3" s="91"/>
      <c r="C3" s="33">
        <f>DAF!B31</f>
        <v>100</v>
      </c>
      <c r="D3" s="33">
        <f>DAF!C31</f>
        <v>130</v>
      </c>
      <c r="E3" s="33">
        <f>DAF!D31</f>
        <v>98.512999999999977</v>
      </c>
      <c r="F3" s="33">
        <f>DAF!E31</f>
        <v>7.23</v>
      </c>
      <c r="G3" s="33">
        <f>DAF!F31</f>
        <v>1.6579999999999999</v>
      </c>
      <c r="H3" s="33">
        <f>DAF!G31</f>
        <v>0.02</v>
      </c>
      <c r="I3" s="33">
        <f>DAF!H31</f>
        <v>0.05</v>
      </c>
      <c r="J3" s="33">
        <f>DAF!I31</f>
        <v>0.05</v>
      </c>
      <c r="K3" s="33">
        <f>DAF!J31</f>
        <v>1E-3</v>
      </c>
      <c r="L3" s="33">
        <f>DAF!K31</f>
        <v>5.0000000000000001E-3</v>
      </c>
      <c r="M3" s="33">
        <f>DAF!L31</f>
        <v>0.02</v>
      </c>
      <c r="N3" s="33">
        <f>DAF!M31</f>
        <v>2.5300000000000003E-2</v>
      </c>
      <c r="O3" s="33">
        <f>DAF!N31</f>
        <v>0</v>
      </c>
      <c r="P3" s="33">
        <f>DAF!O31</f>
        <v>0</v>
      </c>
      <c r="Q3" s="33">
        <f>DAF!P31</f>
        <v>32</v>
      </c>
      <c r="R3" s="33">
        <f>DAF!Q31</f>
        <v>17.500000000000004</v>
      </c>
      <c r="S3" s="33">
        <f>DAF!R31</f>
        <v>0</v>
      </c>
      <c r="T3" s="33">
        <f>DAF!S31</f>
        <v>0.05</v>
      </c>
      <c r="U3" s="33">
        <f>DAF!T31</f>
        <v>0</v>
      </c>
      <c r="V3" s="33">
        <f>DAF!U31</f>
        <v>0</v>
      </c>
    </row>
    <row r="4" spans="1:22" x14ac:dyDescent="0.25">
      <c r="A4" s="36">
        <v>2</v>
      </c>
      <c r="B4" s="91"/>
      <c r="C4" s="33">
        <f>'Heavy Eff'!B31</f>
        <v>125</v>
      </c>
      <c r="D4" s="33">
        <f>'Heavy Eff'!C31</f>
        <v>212.50000000000003</v>
      </c>
      <c r="E4" s="33">
        <f>'Heavy Eff'!D31</f>
        <v>48.683749999999996</v>
      </c>
      <c r="F4" s="33">
        <f>'Heavy Eff'!E31</f>
        <v>18.075000000000003</v>
      </c>
      <c r="G4" s="33">
        <f>'Heavy Eff'!F31</f>
        <v>2.0724999999999998</v>
      </c>
      <c r="H4" s="33">
        <f>'Heavy Eff'!G31</f>
        <v>2.5000000000000001E-2</v>
      </c>
      <c r="I4" s="33">
        <f>'Heavy Eff'!H31</f>
        <v>0.13750000000000001</v>
      </c>
      <c r="J4" s="33">
        <f>'Heavy Eff'!I31</f>
        <v>6.25E-2</v>
      </c>
      <c r="K4" s="33">
        <f>'Heavy Eff'!J31</f>
        <v>1.25E-3</v>
      </c>
      <c r="L4" s="33">
        <f>'Heavy Eff'!K31</f>
        <v>6.2500000000000003E-3</v>
      </c>
      <c r="M4" s="33">
        <f>'Heavy Eff'!L31</f>
        <v>2.5000000000000001E-2</v>
      </c>
      <c r="N4" s="33">
        <f>'Heavy Eff'!M31</f>
        <v>2.5000000000000001E-2</v>
      </c>
      <c r="O4" s="33">
        <f>'Heavy Eff'!N31</f>
        <v>0</v>
      </c>
      <c r="P4" s="33">
        <f>'Heavy Eff'!O31</f>
        <v>0</v>
      </c>
      <c r="Q4" s="33">
        <f>'Heavy Eff'!P31</f>
        <v>103.75000000000001</v>
      </c>
      <c r="R4" s="33">
        <f>'Heavy Eff'!Q31</f>
        <v>34.374999999999993</v>
      </c>
      <c r="S4" s="33">
        <f>'Heavy Eff'!R31</f>
        <v>0</v>
      </c>
      <c r="T4" s="33">
        <f>'Heavy Eff'!S31</f>
        <v>6.25E-2</v>
      </c>
      <c r="U4" s="33">
        <f>'Heavy Eff'!T31</f>
        <v>0</v>
      </c>
      <c r="V4" s="33">
        <f>'Heavy Eff'!U31</f>
        <v>0</v>
      </c>
    </row>
    <row r="5" spans="1:22" x14ac:dyDescent="0.25">
      <c r="A5" s="36">
        <v>3</v>
      </c>
      <c r="B5" s="91"/>
      <c r="C5" s="33">
        <f>'Wash Water'!B31</f>
        <v>250</v>
      </c>
      <c r="D5" s="33">
        <f>'Wash Water'!C31</f>
        <v>50</v>
      </c>
      <c r="E5" s="33">
        <f>'Wash Water'!D31</f>
        <v>17.182500000000001</v>
      </c>
      <c r="F5" s="33">
        <f>'Wash Water'!E31</f>
        <v>9.0375000000000014</v>
      </c>
      <c r="G5" s="33">
        <f>'Wash Water'!F31</f>
        <v>4.1449999999999996</v>
      </c>
      <c r="H5" s="33">
        <f>'Wash Water'!G31</f>
        <v>0.05</v>
      </c>
      <c r="I5" s="33">
        <f>'Wash Water'!H31</f>
        <v>0.125</v>
      </c>
      <c r="J5" s="33">
        <f>'Wash Water'!I31</f>
        <v>0.125</v>
      </c>
      <c r="K5" s="33">
        <f>'Wash Water'!J31</f>
        <v>2.5000000000000001E-2</v>
      </c>
      <c r="L5" s="33">
        <f>'Wash Water'!K31</f>
        <v>1.2500000000000001E-2</v>
      </c>
      <c r="M5" s="33">
        <f>'Wash Water'!L31</f>
        <v>0.05</v>
      </c>
      <c r="N5" s="33">
        <f>'Wash Water'!M31</f>
        <v>0.05</v>
      </c>
      <c r="O5" s="33">
        <f>'Wash Water'!N31</f>
        <v>0</v>
      </c>
      <c r="P5" s="33">
        <f>'Wash Water'!O31</f>
        <v>0</v>
      </c>
      <c r="Q5" s="33">
        <f>'Wash Water'!P31</f>
        <v>112.49999999999999</v>
      </c>
      <c r="R5" s="33">
        <f>'Wash Water'!Q31</f>
        <v>6.25</v>
      </c>
      <c r="S5" s="33">
        <f>'Wash Water'!R31</f>
        <v>0</v>
      </c>
      <c r="T5" s="33">
        <f>'Wash Water'!S31</f>
        <v>0.125</v>
      </c>
      <c r="U5" s="33">
        <f>'Wash Water'!T31</f>
        <v>0</v>
      </c>
      <c r="V5" s="33">
        <f>'Wash Water'!U31</f>
        <v>0</v>
      </c>
    </row>
    <row r="6" spans="1:22" x14ac:dyDescent="0.25">
      <c r="A6" s="36">
        <v>4</v>
      </c>
      <c r="B6" s="91"/>
      <c r="C6" s="33">
        <f>Whey!B31</f>
        <v>80</v>
      </c>
      <c r="D6" s="33">
        <f>Whey!C31</f>
        <v>104</v>
      </c>
      <c r="E6" s="33">
        <f>Whey!D31</f>
        <v>87.974399999999989</v>
      </c>
      <c r="F6" s="33">
        <f>Whey!E31</f>
        <v>146.52799999999999</v>
      </c>
      <c r="G6" s="33">
        <f>Whey!F31</f>
        <v>10.6112</v>
      </c>
      <c r="H6" s="33">
        <f>Whey!G31</f>
        <v>1.6E-2</v>
      </c>
      <c r="I6" s="33">
        <f>Whey!H31</f>
        <v>0.04</v>
      </c>
      <c r="J6" s="33">
        <f>Whey!I31</f>
        <v>0.04</v>
      </c>
      <c r="K6" s="33">
        <f>Whey!J31</f>
        <v>8.0000000000000004E-4</v>
      </c>
      <c r="L6" s="33">
        <f>Whey!K31</f>
        <v>4.0000000000000001E-3</v>
      </c>
      <c r="M6" s="33">
        <f>Whey!L31</f>
        <v>1.6E-2</v>
      </c>
      <c r="N6" s="33">
        <f>Whey!M31</f>
        <v>1.6E-2</v>
      </c>
      <c r="O6" s="33">
        <f>Whey!N31</f>
        <v>0</v>
      </c>
      <c r="P6" s="33">
        <f>Whey!O31</f>
        <v>0</v>
      </c>
      <c r="Q6" s="33">
        <f>Whey!P31</f>
        <v>48.8</v>
      </c>
      <c r="R6" s="33">
        <f>Whey!Q31</f>
        <v>26</v>
      </c>
      <c r="S6" s="33">
        <f>Whey!R31</f>
        <v>0</v>
      </c>
      <c r="T6" s="33">
        <f>Whey!S31</f>
        <v>0.04</v>
      </c>
      <c r="U6" s="33">
        <f>Whey!T31</f>
        <v>0</v>
      </c>
      <c r="V6" s="33">
        <f>Whey!U31</f>
        <v>0</v>
      </c>
    </row>
    <row r="7" spans="1:22" x14ac:dyDescent="0.25">
      <c r="A7" s="36">
        <v>5</v>
      </c>
      <c r="B7" s="91"/>
      <c r="C7" s="33" t="e">
        <f>#REF!</f>
        <v>#REF!</v>
      </c>
      <c r="D7" s="33" t="e">
        <f>#REF!</f>
        <v>#REF!</v>
      </c>
      <c r="E7" s="33" t="e">
        <f>#REF!</f>
        <v>#REF!</v>
      </c>
      <c r="F7" s="33" t="e">
        <f>#REF!</f>
        <v>#REF!</v>
      </c>
      <c r="G7" s="33" t="e">
        <f>#REF!</f>
        <v>#REF!</v>
      </c>
      <c r="H7" s="33" t="e">
        <f>#REF!</f>
        <v>#REF!</v>
      </c>
      <c r="I7" s="33" t="e">
        <f>#REF!</f>
        <v>#REF!</v>
      </c>
      <c r="J7" s="33" t="e">
        <f>#REF!</f>
        <v>#REF!</v>
      </c>
      <c r="K7" s="33" t="e">
        <f>#REF!</f>
        <v>#REF!</v>
      </c>
      <c r="L7" s="33" t="e">
        <f>#REF!</f>
        <v>#REF!</v>
      </c>
      <c r="M7" s="33" t="e">
        <f>#REF!</f>
        <v>#REF!</v>
      </c>
      <c r="N7" s="33" t="e">
        <f>#REF!</f>
        <v>#REF!</v>
      </c>
      <c r="O7" s="33" t="e">
        <f>#REF!</f>
        <v>#REF!</v>
      </c>
      <c r="P7" s="33" t="e">
        <f>#REF!</f>
        <v>#REF!</v>
      </c>
      <c r="Q7" s="33" t="e">
        <f>#REF!</f>
        <v>#REF!</v>
      </c>
      <c r="R7" s="33" t="e">
        <f>#REF!</f>
        <v>#REF!</v>
      </c>
      <c r="S7" s="33" t="e">
        <f>#REF!</f>
        <v>#REF!</v>
      </c>
      <c r="T7" s="33" t="e">
        <f>#REF!</f>
        <v>#REF!</v>
      </c>
      <c r="U7" s="33" t="e">
        <f>#REF!</f>
        <v>#REF!</v>
      </c>
      <c r="V7" s="33" t="e">
        <f>#REF!</f>
        <v>#REF!</v>
      </c>
    </row>
    <row r="8" spans="1:22" x14ac:dyDescent="0.25">
      <c r="A8" s="36">
        <v>6</v>
      </c>
      <c r="B8" s="91"/>
      <c r="C8" s="33" t="e">
        <f>#REF!</f>
        <v>#REF!</v>
      </c>
      <c r="D8" s="33" t="e">
        <f>#REF!</f>
        <v>#REF!</v>
      </c>
      <c r="E8" s="33" t="e">
        <f>#REF!</f>
        <v>#REF!</v>
      </c>
      <c r="F8" s="33" t="e">
        <f>#REF!</f>
        <v>#REF!</v>
      </c>
      <c r="G8" s="33" t="e">
        <f>#REF!</f>
        <v>#REF!</v>
      </c>
      <c r="H8" s="33" t="e">
        <f>#REF!</f>
        <v>#REF!</v>
      </c>
      <c r="I8" s="33" t="e">
        <f>#REF!</f>
        <v>#REF!</v>
      </c>
      <c r="J8" s="33" t="e">
        <f>#REF!</f>
        <v>#REF!</v>
      </c>
      <c r="K8" s="33" t="e">
        <f>#REF!</f>
        <v>#REF!</v>
      </c>
      <c r="L8" s="33" t="e">
        <f>#REF!</f>
        <v>#REF!</v>
      </c>
      <c r="M8" s="33" t="e">
        <f>#REF!</f>
        <v>#REF!</v>
      </c>
      <c r="N8" s="33" t="e">
        <f>#REF!</f>
        <v>#REF!</v>
      </c>
      <c r="O8" s="33" t="e">
        <f>#REF!</f>
        <v>#REF!</v>
      </c>
      <c r="P8" s="33" t="e">
        <f>#REF!</f>
        <v>#REF!</v>
      </c>
      <c r="Q8" s="33" t="e">
        <f>#REF!</f>
        <v>#REF!</v>
      </c>
      <c r="R8" s="33" t="e">
        <f>#REF!</f>
        <v>#REF!</v>
      </c>
      <c r="S8" s="33" t="e">
        <f>#REF!</f>
        <v>#REF!</v>
      </c>
      <c r="T8" s="33" t="e">
        <f>#REF!</f>
        <v>#REF!</v>
      </c>
      <c r="U8" s="33" t="e">
        <f>#REF!</f>
        <v>#REF!</v>
      </c>
      <c r="V8" s="33" t="e">
        <f>#REF!</f>
        <v>#REF!</v>
      </c>
    </row>
    <row r="9" spans="1:22" x14ac:dyDescent="0.25">
      <c r="A9" s="36">
        <v>7</v>
      </c>
      <c r="B9" s="91"/>
      <c r="C9" s="33" t="e">
        <f>#REF!</f>
        <v>#REF!</v>
      </c>
      <c r="D9" s="33" t="e">
        <f>#REF!</f>
        <v>#REF!</v>
      </c>
      <c r="E9" s="33" t="e">
        <f>#REF!</f>
        <v>#REF!</v>
      </c>
      <c r="F9" s="33" t="e">
        <f>#REF!</f>
        <v>#REF!</v>
      </c>
      <c r="G9" s="33" t="e">
        <f>#REF!</f>
        <v>#REF!</v>
      </c>
      <c r="H9" s="33" t="e">
        <f>#REF!</f>
        <v>#REF!</v>
      </c>
      <c r="I9" s="33" t="e">
        <f>#REF!</f>
        <v>#REF!</v>
      </c>
      <c r="J9" s="33" t="e">
        <f>#REF!</f>
        <v>#REF!</v>
      </c>
      <c r="K9" s="33" t="e">
        <f>#REF!</f>
        <v>#REF!</v>
      </c>
      <c r="L9" s="33" t="e">
        <f>#REF!</f>
        <v>#REF!</v>
      </c>
      <c r="M9" s="33" t="e">
        <f>#REF!</f>
        <v>#REF!</v>
      </c>
      <c r="N9" s="33" t="e">
        <f>#REF!</f>
        <v>#REF!</v>
      </c>
      <c r="O9" s="33" t="e">
        <f>#REF!</f>
        <v>#REF!</v>
      </c>
      <c r="P9" s="33" t="e">
        <f>#REF!</f>
        <v>#REF!</v>
      </c>
      <c r="Q9" s="33" t="e">
        <f>#REF!</f>
        <v>#REF!</v>
      </c>
      <c r="R9" s="33" t="e">
        <f>#REF!</f>
        <v>#REF!</v>
      </c>
      <c r="S9" s="33" t="e">
        <f>#REF!</f>
        <v>#REF!</v>
      </c>
      <c r="T9" s="33" t="e">
        <f>#REF!</f>
        <v>#REF!</v>
      </c>
      <c r="U9" s="33" t="e">
        <f>#REF!</f>
        <v>#REF!</v>
      </c>
      <c r="V9" s="33" t="e">
        <f>#REF!</f>
        <v>#REF!</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t="e">
        <f>#REF!</f>
        <v>#REF!</v>
      </c>
      <c r="D11" s="33" t="e">
        <f>#REF!</f>
        <v>#REF!</v>
      </c>
      <c r="E11" s="33" t="e">
        <f>#REF!</f>
        <v>#REF!</v>
      </c>
      <c r="F11" s="33" t="e">
        <f>#REF!</f>
        <v>#REF!</v>
      </c>
      <c r="G11" s="33" t="e">
        <f>#REF!</f>
        <v>#REF!</v>
      </c>
      <c r="H11" s="33" t="e">
        <f>#REF!</f>
        <v>#REF!</v>
      </c>
      <c r="I11" s="33" t="e">
        <f>#REF!</f>
        <v>#REF!</v>
      </c>
      <c r="J11" s="33" t="e">
        <f>#REF!</f>
        <v>#REF!</v>
      </c>
      <c r="K11" s="33" t="e">
        <f>#REF!</f>
        <v>#REF!</v>
      </c>
      <c r="L11" s="33" t="e">
        <f>#REF!</f>
        <v>#REF!</v>
      </c>
      <c r="M11" s="33" t="e">
        <f>#REF!</f>
        <v>#REF!</v>
      </c>
      <c r="N11" s="33" t="e">
        <f>#REF!</f>
        <v>#REF!</v>
      </c>
      <c r="O11" s="33" t="e">
        <f>#REF!</f>
        <v>#REF!</v>
      </c>
      <c r="P11" s="33" t="e">
        <f>#REF!</f>
        <v>#REF!</v>
      </c>
      <c r="Q11" s="33" t="e">
        <f>#REF!</f>
        <v>#REF!</v>
      </c>
      <c r="R11" s="33" t="e">
        <f>#REF!</f>
        <v>#REF!</v>
      </c>
      <c r="S11" s="33" t="e">
        <f>#REF!</f>
        <v>#REF!</v>
      </c>
      <c r="T11" s="33" t="e">
        <f>#REF!</f>
        <v>#REF!</v>
      </c>
      <c r="U11" s="33" t="e">
        <f>#REF!</f>
        <v>#REF!</v>
      </c>
      <c r="V11" s="33" t="e">
        <f>#REF!</f>
        <v>#REF!</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DAF!B43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DAF!B44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100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125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80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t="e">
        <f t="shared" si="9"/>
        <v>#REF!</v>
      </c>
      <c r="D21" s="88" t="e">
        <f>D7*$B$7</f>
        <v>#REF!</v>
      </c>
      <c r="E21" s="88" t="e">
        <f t="shared" ref="E21:V21" si="10">E7*$B$7</f>
        <v>#REF!</v>
      </c>
      <c r="F21" s="88" t="e">
        <f t="shared" si="10"/>
        <v>#REF!</v>
      </c>
      <c r="G21" s="88" t="e">
        <f t="shared" si="10"/>
        <v>#REF!</v>
      </c>
      <c r="H21" s="88" t="e">
        <f t="shared" si="10"/>
        <v>#REF!</v>
      </c>
      <c r="I21" s="88" t="e">
        <f t="shared" si="10"/>
        <v>#REF!</v>
      </c>
      <c r="J21" s="88" t="e">
        <f t="shared" si="10"/>
        <v>#REF!</v>
      </c>
      <c r="K21" s="88" t="e">
        <f t="shared" si="10"/>
        <v>#REF!</v>
      </c>
      <c r="L21" s="88" t="e">
        <f t="shared" si="10"/>
        <v>#REF!</v>
      </c>
      <c r="M21" s="88" t="e">
        <f t="shared" si="10"/>
        <v>#REF!</v>
      </c>
      <c r="N21" s="88" t="e">
        <f t="shared" si="10"/>
        <v>#REF!</v>
      </c>
      <c r="O21" s="88" t="e">
        <f t="shared" si="10"/>
        <v>#REF!</v>
      </c>
      <c r="P21" s="88" t="e">
        <f t="shared" si="10"/>
        <v>#REF!</v>
      </c>
      <c r="Q21" s="88" t="e">
        <f t="shared" si="10"/>
        <v>#REF!</v>
      </c>
      <c r="R21" s="88" t="e">
        <f t="shared" si="10"/>
        <v>#REF!</v>
      </c>
      <c r="S21" s="88" t="e">
        <f t="shared" si="10"/>
        <v>#REF!</v>
      </c>
      <c r="T21" s="88" t="e">
        <f t="shared" si="10"/>
        <v>#REF!</v>
      </c>
      <c r="U21" s="88" t="e">
        <f t="shared" si="10"/>
        <v>#REF!</v>
      </c>
      <c r="V21" s="88" t="e">
        <f t="shared" si="10"/>
        <v>#REF!</v>
      </c>
    </row>
    <row r="22" spans="1:22" x14ac:dyDescent="0.25">
      <c r="A22" s="85">
        <v>6</v>
      </c>
      <c r="B22" s="86">
        <f t="shared" ref="B22:C22" si="11">B8</f>
        <v>0</v>
      </c>
      <c r="C22" s="87" t="e">
        <f t="shared" si="11"/>
        <v>#REF!</v>
      </c>
      <c r="D22" s="88" t="e">
        <f>D8*$B$8</f>
        <v>#REF!</v>
      </c>
      <c r="E22" s="88" t="e">
        <f t="shared" ref="E22:V22" si="12">E8*$B$8</f>
        <v>#REF!</v>
      </c>
      <c r="F22" s="88" t="e">
        <f t="shared" si="12"/>
        <v>#REF!</v>
      </c>
      <c r="G22" s="88" t="e">
        <f t="shared" si="12"/>
        <v>#REF!</v>
      </c>
      <c r="H22" s="88" t="e">
        <f t="shared" si="12"/>
        <v>#REF!</v>
      </c>
      <c r="I22" s="88" t="e">
        <f t="shared" si="12"/>
        <v>#REF!</v>
      </c>
      <c r="J22" s="88" t="e">
        <f t="shared" si="12"/>
        <v>#REF!</v>
      </c>
      <c r="K22" s="88" t="e">
        <f t="shared" si="12"/>
        <v>#REF!</v>
      </c>
      <c r="L22" s="88" t="e">
        <f t="shared" si="12"/>
        <v>#REF!</v>
      </c>
      <c r="M22" s="88" t="e">
        <f t="shared" si="12"/>
        <v>#REF!</v>
      </c>
      <c r="N22" s="88" t="e">
        <f t="shared" si="12"/>
        <v>#REF!</v>
      </c>
      <c r="O22" s="88" t="e">
        <f t="shared" si="12"/>
        <v>#REF!</v>
      </c>
      <c r="P22" s="88" t="e">
        <f t="shared" si="12"/>
        <v>#REF!</v>
      </c>
      <c r="Q22" s="88" t="e">
        <f t="shared" si="12"/>
        <v>#REF!</v>
      </c>
      <c r="R22" s="88" t="e">
        <f t="shared" si="12"/>
        <v>#REF!</v>
      </c>
      <c r="S22" s="88" t="e">
        <f t="shared" si="12"/>
        <v>#REF!</v>
      </c>
      <c r="T22" s="88" t="e">
        <f t="shared" si="12"/>
        <v>#REF!</v>
      </c>
      <c r="U22" s="88" t="e">
        <f t="shared" si="12"/>
        <v>#REF!</v>
      </c>
      <c r="V22" s="88" t="e">
        <f t="shared" si="12"/>
        <v>#REF!</v>
      </c>
    </row>
    <row r="23" spans="1:22" x14ac:dyDescent="0.25">
      <c r="A23" s="85">
        <v>7</v>
      </c>
      <c r="B23" s="86">
        <f t="shared" ref="B23:C23" si="13">B9</f>
        <v>0</v>
      </c>
      <c r="C23" s="87" t="e">
        <f t="shared" si="13"/>
        <v>#REF!</v>
      </c>
      <c r="D23" s="88" t="e">
        <f>D9*$B$9</f>
        <v>#REF!</v>
      </c>
      <c r="E23" s="88" t="e">
        <f t="shared" ref="E23:V23" si="14">E9*$B$9</f>
        <v>#REF!</v>
      </c>
      <c r="F23" s="88" t="e">
        <f t="shared" si="14"/>
        <v>#REF!</v>
      </c>
      <c r="G23" s="88" t="e">
        <f t="shared" si="14"/>
        <v>#REF!</v>
      </c>
      <c r="H23" s="88" t="e">
        <f t="shared" si="14"/>
        <v>#REF!</v>
      </c>
      <c r="I23" s="88" t="e">
        <f t="shared" si="14"/>
        <v>#REF!</v>
      </c>
      <c r="J23" s="88" t="e">
        <f t="shared" si="14"/>
        <v>#REF!</v>
      </c>
      <c r="K23" s="88" t="e">
        <f t="shared" si="14"/>
        <v>#REF!</v>
      </c>
      <c r="L23" s="88" t="e">
        <f t="shared" si="14"/>
        <v>#REF!</v>
      </c>
      <c r="M23" s="88" t="e">
        <f t="shared" si="14"/>
        <v>#REF!</v>
      </c>
      <c r="N23" s="88" t="e">
        <f t="shared" si="14"/>
        <v>#REF!</v>
      </c>
      <c r="O23" s="88" t="e">
        <f t="shared" si="14"/>
        <v>#REF!</v>
      </c>
      <c r="P23" s="88" t="e">
        <f t="shared" si="14"/>
        <v>#REF!</v>
      </c>
      <c r="Q23" s="88" t="e">
        <f t="shared" si="14"/>
        <v>#REF!</v>
      </c>
      <c r="R23" s="88" t="e">
        <f t="shared" si="14"/>
        <v>#REF!</v>
      </c>
      <c r="S23" s="88" t="e">
        <f t="shared" si="14"/>
        <v>#REF!</v>
      </c>
      <c r="T23" s="88" t="e">
        <f t="shared" si="14"/>
        <v>#REF!</v>
      </c>
      <c r="U23" s="88" t="e">
        <f t="shared" si="14"/>
        <v>#REF!</v>
      </c>
      <c r="V23" s="88" t="e">
        <f t="shared" si="14"/>
        <v>#REF!</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t="e">
        <f t="shared" si="17"/>
        <v>#REF!</v>
      </c>
      <c r="D25" s="88" t="e">
        <f>D11*$B$11</f>
        <v>#REF!</v>
      </c>
      <c r="E25" s="88" t="e">
        <f t="shared" ref="E25:V25" si="18">E11*$B$11</f>
        <v>#REF!</v>
      </c>
      <c r="F25" s="88" t="e">
        <f t="shared" si="18"/>
        <v>#REF!</v>
      </c>
      <c r="G25" s="88" t="e">
        <f t="shared" si="18"/>
        <v>#REF!</v>
      </c>
      <c r="H25" s="88" t="e">
        <f t="shared" si="18"/>
        <v>#REF!</v>
      </c>
      <c r="I25" s="88" t="e">
        <f t="shared" si="18"/>
        <v>#REF!</v>
      </c>
      <c r="J25" s="88" t="e">
        <f t="shared" si="18"/>
        <v>#REF!</v>
      </c>
      <c r="K25" s="88" t="e">
        <f t="shared" si="18"/>
        <v>#REF!</v>
      </c>
      <c r="L25" s="88" t="e">
        <f t="shared" si="18"/>
        <v>#REF!</v>
      </c>
      <c r="M25" s="88" t="e">
        <f t="shared" si="18"/>
        <v>#REF!</v>
      </c>
      <c r="N25" s="88" t="e">
        <f t="shared" si="18"/>
        <v>#REF!</v>
      </c>
      <c r="O25" s="88" t="e">
        <f t="shared" si="18"/>
        <v>#REF!</v>
      </c>
      <c r="P25" s="88" t="e">
        <f t="shared" si="18"/>
        <v>#REF!</v>
      </c>
      <c r="Q25" s="88" t="e">
        <f t="shared" si="18"/>
        <v>#REF!</v>
      </c>
      <c r="R25" s="88" t="e">
        <f t="shared" si="18"/>
        <v>#REF!</v>
      </c>
      <c r="S25" s="88" t="e">
        <f t="shared" si="18"/>
        <v>#REF!</v>
      </c>
      <c r="T25" s="88" t="e">
        <f t="shared" si="18"/>
        <v>#REF!</v>
      </c>
      <c r="U25" s="88" t="e">
        <f t="shared" si="18"/>
        <v>#REF!</v>
      </c>
      <c r="V25" s="88" t="e">
        <f t="shared" si="18"/>
        <v>#REF!</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8" ma:contentTypeDescription="Permitting &amp; Compliance Word Document" ma:contentTypeScope="" ma:versionID="76b3d9b7ab437247407c7f3c36df9314">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dba0e4fe5647f5d1361bde62c246555b"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REGU-204-2749859</_dlc_DocId>
    <_dlc_DocIdUrl xmlns="9be56660-2c31-41ef-bc00-23e72f632f2a">
      <Url>https://cyfoethnaturiolcymru.sharepoint.com/teams/Regulatory/Permitting/_layouts/15/DocIdRedir.aspx?ID=REGU-204-2749859</Url>
      <Description>REGU-204-2749859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f4145418-6eb2-4e2f-90f8-d42e4734b249">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2024-05-15T23:00:00+00:00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BFE90948-4B58-4689-897A-BEB5E12882FA}"/>
</file>

<file path=customXml/itemProps4.xml><?xml version="1.0" encoding="utf-8"?>
<ds:datastoreItem xmlns:ds="http://schemas.openxmlformats.org/officeDocument/2006/customXml" ds:itemID="{1674F990-AFFC-4B48-80A9-20439B9FB9C6}"/>
</file>

<file path=customXml/itemProps5.xml><?xml version="1.0" encoding="utf-8"?>
<ds:datastoreItem xmlns:ds="http://schemas.openxmlformats.org/officeDocument/2006/customXml" ds:itemID="{3EB88BFD-E29A-4849-A8E6-116EB74B98EA}">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DAF</vt:lpstr>
      <vt:lpstr>Heavy Eff</vt:lpstr>
      <vt:lpstr>Wash Water</vt:lpstr>
      <vt:lpstr>Whey</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2024-05-16T11:55:55Z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9b26fc32-f9e3-4657-beb9-a038fe6bc706</vt:lpwstr>
  </property>
  <property fmtid="{D5CDD505-2E9C-101B-9397-08002B2CF9AE}" pid="4" name="Order">
    <vt:r8>274985900</vt:r8>
  </property>
  <property fmtid="{D5CDD505-2E9C-101B-9397-08002B2CF9AE}" pid="5" name="MediaServiceImageTags">
    <vt:lpwstr/>
  </property>
</Properties>
</file>