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5045 Dan James med/issue/"/>
    </mc:Choice>
  </mc:AlternateContent>
  <xr:revisionPtr revIDLastSave="0" documentId="8_{A1C95AF8-64A6-4754-95D5-FFCBC0B40036}" xr6:coauthVersionLast="47" xr6:coauthVersionMax="47" xr10:uidLastSave="{00000000-0000-0000-0000-000000000000}"/>
  <bookViews>
    <workbookView xWindow="28680" yWindow="-120" windowWidth="29040" windowHeight="15840" tabRatio="870" xr2:uid="{00000000-000D-0000-FFFF-FFFF00000000}"/>
  </bookViews>
  <sheets>
    <sheet name="Field data and Dairy Partners" sheetId="1" r:id="rId1"/>
    <sheet name="Volac" sheetId="21" r:id="rId2"/>
    <sheet name="First Milk"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U18" i="27"/>
  <c r="T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19" i="26" s="1"/>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23" i="21" s="1"/>
  <c r="R24" i="21" s="1"/>
  <c r="R17" i="21"/>
  <c r="R19" i="21" s="1"/>
  <c r="R20" i="21" s="1"/>
  <c r="K59" i="22"/>
  <c r="L21" i="22"/>
  <c r="L23" i="22" s="1"/>
  <c r="L17" i="22"/>
  <c r="L19" i="22" s="1"/>
  <c r="G12" i="20"/>
  <c r="H12" i="19"/>
  <c r="H26" i="19" s="1"/>
  <c r="J4" i="20"/>
  <c r="K4" i="19"/>
  <c r="K18" i="19" s="1"/>
  <c r="U63" i="21"/>
  <c r="N63" i="21"/>
  <c r="F63" i="21"/>
  <c r="P59" i="21"/>
  <c r="P64" i="21" s="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23" i="24" s="1"/>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M23" i="23" s="1"/>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K23" i="28" s="1"/>
  <c r="R59" i="28"/>
  <c r="S17" i="28"/>
  <c r="S21" i="28"/>
  <c r="S23" i="28" s="1"/>
  <c r="I59" i="29"/>
  <c r="J17" i="29"/>
  <c r="J21" i="29"/>
  <c r="Q59" i="29"/>
  <c r="R21" i="29"/>
  <c r="R23" i="29" s="1"/>
  <c r="R17" i="29"/>
  <c r="H59" i="30"/>
  <c r="H64" i="30" s="1"/>
  <c r="H65" i="30" s="1"/>
  <c r="I17" i="30"/>
  <c r="I19" i="30" s="1"/>
  <c r="I21" i="30"/>
  <c r="Q17" i="30"/>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17" i="26"/>
  <c r="M19" i="26" s="1"/>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N19" i="27" s="1"/>
  <c r="N20" i="27" s="1"/>
  <c r="U59" i="27"/>
  <c r="V17" i="27"/>
  <c r="E59" i="28"/>
  <c r="F17" i="28"/>
  <c r="F19" i="28" s="1"/>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23" i="24" s="1"/>
  <c r="T17" i="24"/>
  <c r="T19" i="24" s="1"/>
  <c r="H21" i="26"/>
  <c r="H23" i="26" s="1"/>
  <c r="H17" i="26"/>
  <c r="P21" i="26"/>
  <c r="P23" i="26" s="1"/>
  <c r="P17" i="26"/>
  <c r="F59" i="28"/>
  <c r="G17" i="28"/>
  <c r="G19" i="28" s="1"/>
  <c r="G21" i="28"/>
  <c r="G23" i="28" s="1"/>
  <c r="N59" i="28"/>
  <c r="O17" i="28"/>
  <c r="O19" i="28" s="1"/>
  <c r="O21" i="28"/>
  <c r="O23" i="28" s="1"/>
  <c r="E59" i="29"/>
  <c r="F17" i="29"/>
  <c r="F21" i="29"/>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17" i="23"/>
  <c r="D59" i="24"/>
  <c r="E17" i="24"/>
  <c r="E21" i="24"/>
  <c r="E23" i="24" s="1"/>
  <c r="L59" i="24"/>
  <c r="M17" i="24"/>
  <c r="M19" i="24" s="1"/>
  <c r="M21" i="24"/>
  <c r="M23" i="24" s="1"/>
  <c r="T59" i="24"/>
  <c r="U21" i="24"/>
  <c r="U17" i="24"/>
  <c r="H59" i="26"/>
  <c r="I17" i="26"/>
  <c r="I19" i="26" s="1"/>
  <c r="I21" i="26"/>
  <c r="I23" i="26" s="1"/>
  <c r="P59" i="26"/>
  <c r="Q17" i="26"/>
  <c r="Q19" i="26" s="1"/>
  <c r="Q21" i="26"/>
  <c r="E63" i="26"/>
  <c r="H17" i="27"/>
  <c r="P17" i="27"/>
  <c r="P19" i="27" s="1"/>
  <c r="P20" i="27" s="1"/>
  <c r="H21" i="28"/>
  <c r="H23" i="28" s="1"/>
  <c r="H17" i="28"/>
  <c r="H19" i="28" s="1"/>
  <c r="P21" i="28"/>
  <c r="P23" i="28" s="1"/>
  <c r="P17" i="28"/>
  <c r="P19" i="28" s="1"/>
  <c r="G17" i="29"/>
  <c r="G21" i="29"/>
  <c r="G23" i="29" s="1"/>
  <c r="O17" i="29"/>
  <c r="O19" i="29" s="1"/>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17" i="28"/>
  <c r="I19" i="28" s="1"/>
  <c r="Q21" i="28"/>
  <c r="Q23" i="28" s="1"/>
  <c r="Q17" i="28"/>
  <c r="Q19" i="28" s="1"/>
  <c r="H21" i="29"/>
  <c r="H23" i="29" s="1"/>
  <c r="H17" i="29"/>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T23" i="23" s="1"/>
  <c r="G17" i="24"/>
  <c r="G19" i="24" s="1"/>
  <c r="G21" i="24"/>
  <c r="G23" i="24" s="1"/>
  <c r="O17" i="24"/>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R19" i="28" s="1"/>
  <c r="I21" i="29"/>
  <c r="I23" i="29" s="1"/>
  <c r="I17" i="29"/>
  <c r="I19" i="29" s="1"/>
  <c r="Q21" i="29"/>
  <c r="Q23" i="29" s="1"/>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R65" i="21" s="1"/>
  <c r="O57" i="21"/>
  <c r="A43" i="21"/>
  <c r="J58" i="21"/>
  <c r="J61" i="21" s="1"/>
  <c r="G23" i="26"/>
  <c r="D58" i="29"/>
  <c r="D61" i="29" s="1"/>
  <c r="G21" i="27"/>
  <c r="G23" i="27" s="1"/>
  <c r="G24" i="27" s="1"/>
  <c r="O21" i="27"/>
  <c r="O23" i="27" s="1"/>
  <c r="O24" i="27" s="1"/>
  <c r="D58" i="30"/>
  <c r="D61" i="30" s="1"/>
  <c r="L58" i="30"/>
  <c r="L61" i="30" s="1"/>
  <c r="R58" i="23"/>
  <c r="R61" i="23" s="1"/>
  <c r="H21" i="27"/>
  <c r="H23" i="27" s="1"/>
  <c r="H24" i="27" s="1"/>
  <c r="P21" i="27"/>
  <c r="P23" i="27" s="1"/>
  <c r="P24" i="27" s="1"/>
  <c r="J58" i="22"/>
  <c r="J61" i="22" s="1"/>
  <c r="J58" i="26"/>
  <c r="J61" i="26" s="1"/>
  <c r="R19" i="23"/>
  <c r="J58" i="27"/>
  <c r="J61" i="27" s="1"/>
  <c r="R58" i="27"/>
  <c r="R61" i="27" s="1"/>
  <c r="R64" i="27" s="1"/>
  <c r="R58" i="28"/>
  <c r="R61" i="28" s="1"/>
  <c r="R64" i="28" s="1"/>
  <c r="R65"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F59" i="22"/>
  <c r="K58" i="29"/>
  <c r="K61" i="29" s="1"/>
  <c r="I58" i="23"/>
  <c r="I61" i="23" s="1"/>
  <c r="Q58" i="23"/>
  <c r="Q61" i="23" s="1"/>
  <c r="L58" i="29"/>
  <c r="L61" i="29" s="1"/>
  <c r="T58" i="29"/>
  <c r="T61" i="29" s="1"/>
  <c r="T64" i="29" s="1"/>
  <c r="T65" i="29" s="1"/>
  <c r="I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R65" i="30" s="1"/>
  <c r="P57" i="30"/>
  <c r="J57" i="21"/>
  <c r="H59" i="21"/>
  <c r="Q23" i="22"/>
  <c r="J19" i="27"/>
  <c r="J20" i="27" s="1"/>
  <c r="R21" i="27"/>
  <c r="R23" i="27" s="1"/>
  <c r="R24" i="27" s="1"/>
  <c r="E58" i="27"/>
  <c r="E61" i="27" s="1"/>
  <c r="E64"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T23" i="30"/>
  <c r="G58" i="30"/>
  <c r="G61" i="30" s="1"/>
  <c r="O58" i="30"/>
  <c r="O61" i="30" s="1"/>
  <c r="Q57" i="30"/>
  <c r="A36" i="22"/>
  <c r="G58" i="27"/>
  <c r="G61" i="27" s="1"/>
  <c r="T58" i="28"/>
  <c r="T61" i="28" s="1"/>
  <c r="T64" i="28" s="1"/>
  <c r="T65" i="28" s="1"/>
  <c r="C58" i="29"/>
  <c r="C61"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P58" i="26"/>
  <c r="P61" i="26" s="1"/>
  <c r="F59" i="26"/>
  <c r="O58" i="27"/>
  <c r="O61" i="27" s="1"/>
  <c r="A38" i="21"/>
  <c r="F57" i="22"/>
  <c r="N59" i="22"/>
  <c r="E58" i="23"/>
  <c r="E61" i="23" s="1"/>
  <c r="E64" i="23" s="1"/>
  <c r="E65" i="23" s="1"/>
  <c r="M58" i="23"/>
  <c r="M61" i="23" s="1"/>
  <c r="U58" i="23"/>
  <c r="U61" i="23" s="1"/>
  <c r="U64" i="23" s="1"/>
  <c r="U65" i="23" s="1"/>
  <c r="V19" i="23"/>
  <c r="O23" i="24"/>
  <c r="F58" i="24"/>
  <c r="F61" i="24" s="1"/>
  <c r="N58" i="24"/>
  <c r="N61" i="24" s="1"/>
  <c r="F59" i="24"/>
  <c r="I58" i="27"/>
  <c r="I61" i="27" s="1"/>
  <c r="I64" i="27" s="1"/>
  <c r="Q58" i="27"/>
  <c r="Q61" i="27" s="1"/>
  <c r="Q64"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H65" i="26" s="1"/>
  <c r="L58" i="28"/>
  <c r="L61" i="28" s="1"/>
  <c r="S58" i="29"/>
  <c r="S61" i="29" s="1"/>
  <c r="S64" i="29" s="1"/>
  <c r="S65" i="29" s="1"/>
  <c r="P19" i="21"/>
  <c r="P20" i="21" s="1"/>
  <c r="H23" i="22"/>
  <c r="P23" i="22"/>
  <c r="C58" i="22"/>
  <c r="C61" i="22" s="1"/>
  <c r="C64" i="22" s="1"/>
  <c r="C65" i="22" s="1"/>
  <c r="K58" i="22"/>
  <c r="K61" i="22" s="1"/>
  <c r="S58" i="22"/>
  <c r="S61" i="22" s="1"/>
  <c r="S64" i="22" s="1"/>
  <c r="S65" i="22" s="1"/>
  <c r="F57" i="23"/>
  <c r="D23" i="24"/>
  <c r="L23" i="24"/>
  <c r="G58" i="24"/>
  <c r="G61" i="24" s="1"/>
  <c r="O58" i="24"/>
  <c r="O61" i="24" s="1"/>
  <c r="N59" i="24"/>
  <c r="C58" i="26"/>
  <c r="C61" i="26" s="1"/>
  <c r="K58" i="26"/>
  <c r="K61" i="26" s="1"/>
  <c r="S58" i="26"/>
  <c r="S61" i="26" s="1"/>
  <c r="S64" i="26" s="1"/>
  <c r="S65"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D64" i="30"/>
  <c r="D65" i="30" s="1"/>
  <c r="I57" i="30"/>
  <c r="M19" i="21"/>
  <c r="M20" i="21" s="1"/>
  <c r="G57" i="21"/>
  <c r="E58" i="22"/>
  <c r="E61"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N57" i="26"/>
  <c r="P59" i="27"/>
  <c r="I58" i="28"/>
  <c r="I61" i="28" s="1"/>
  <c r="Q58" i="28"/>
  <c r="Q61" i="28" s="1"/>
  <c r="Q64" i="28" s="1"/>
  <c r="Q65" i="28" s="1"/>
  <c r="H58" i="29"/>
  <c r="H61" i="29" s="1"/>
  <c r="P58" i="29"/>
  <c r="P61" i="29" s="1"/>
  <c r="E58" i="30"/>
  <c r="E61" i="30" s="1"/>
  <c r="E64" i="30" s="1"/>
  <c r="E65" i="30" s="1"/>
  <c r="M58" i="30"/>
  <c r="M61" i="30" s="1"/>
  <c r="U58" i="30"/>
  <c r="U61" i="30" s="1"/>
  <c r="U64"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S19" i="30"/>
  <c r="S23" i="30"/>
  <c r="A31" i="30"/>
  <c r="A33" i="30"/>
  <c r="A39" i="30"/>
  <c r="A41" i="30"/>
  <c r="A47" i="30"/>
  <c r="A49" i="30"/>
  <c r="G57" i="30"/>
  <c r="O57" i="30"/>
  <c r="G59" i="30"/>
  <c r="O59" i="30"/>
  <c r="G63" i="30"/>
  <c r="O63" i="30"/>
  <c r="P63" i="30"/>
  <c r="I63" i="30"/>
  <c r="Q63" i="30"/>
  <c r="T19" i="30"/>
  <c r="E19" i="30"/>
  <c r="N19" i="30"/>
  <c r="V19" i="30"/>
  <c r="B63" i="30"/>
  <c r="J63" i="30"/>
  <c r="R63" i="30"/>
  <c r="A32" i="30"/>
  <c r="A34" i="30"/>
  <c r="A40" i="30"/>
  <c r="A42" i="30"/>
  <c r="A48" i="30"/>
  <c r="A50" i="30"/>
  <c r="C63" i="30"/>
  <c r="K63" i="30"/>
  <c r="S63" i="30"/>
  <c r="D63" i="30"/>
  <c r="L63" i="30"/>
  <c r="T63" i="30"/>
  <c r="H63" i="30"/>
  <c r="Q19" i="30"/>
  <c r="E63" i="30"/>
  <c r="M63" i="30"/>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V19" i="29"/>
  <c r="F23" i="29"/>
  <c r="B63" i="29"/>
  <c r="J63" i="29"/>
  <c r="R63" i="29"/>
  <c r="L19" i="29"/>
  <c r="G19" i="29"/>
  <c r="A32" i="29"/>
  <c r="A34" i="29"/>
  <c r="A40" i="29"/>
  <c r="A42" i="29"/>
  <c r="A48" i="29"/>
  <c r="A50" i="29"/>
  <c r="C63" i="29"/>
  <c r="K63" i="29"/>
  <c r="S63" i="29"/>
  <c r="H19" i="29"/>
  <c r="P19" i="29"/>
  <c r="D63" i="29"/>
  <c r="L63" i="29"/>
  <c r="T63" i="29"/>
  <c r="E63" i="29"/>
  <c r="M63" i="29"/>
  <c r="K19" i="28"/>
  <c r="S19"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V19" i="28"/>
  <c r="N23" i="28"/>
  <c r="V23" i="28"/>
  <c r="B63" i="28"/>
  <c r="J63" i="28"/>
  <c r="R63" i="28"/>
  <c r="A32" i="28"/>
  <c r="A34" i="28"/>
  <c r="A40" i="28"/>
  <c r="A42" i="28"/>
  <c r="A48" i="28"/>
  <c r="A50" i="28"/>
  <c r="C63" i="28"/>
  <c r="K63" i="28"/>
  <c r="S63" i="28"/>
  <c r="D63" i="28"/>
  <c r="L63" i="28"/>
  <c r="T63" i="28"/>
  <c r="E63" i="28"/>
  <c r="M63" i="28"/>
  <c r="Q23" i="27"/>
  <c r="Q24" i="27" s="1"/>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C65" i="27" s="1"/>
  <c r="K63" i="27"/>
  <c r="S63" i="27"/>
  <c r="L19" i="27"/>
  <c r="L20" i="27" s="1"/>
  <c r="H19" i="27"/>
  <c r="H20" i="27" s="1"/>
  <c r="D63" i="27"/>
  <c r="L63" i="27"/>
  <c r="T63" i="27"/>
  <c r="H63" i="27"/>
  <c r="Q19" i="27"/>
  <c r="Q20" i="27" s="1"/>
  <c r="E63" i="27"/>
  <c r="M63" i="27"/>
  <c r="U64" i="26"/>
  <c r="O23" i="26"/>
  <c r="A31" i="26"/>
  <c r="A33" i="26"/>
  <c r="A37" i="26"/>
  <c r="A39" i="26"/>
  <c r="A41" i="26"/>
  <c r="A45" i="26"/>
  <c r="A47" i="26"/>
  <c r="A49" i="26"/>
  <c r="G57" i="26"/>
  <c r="O57" i="26"/>
  <c r="G59" i="26"/>
  <c r="O59" i="26"/>
  <c r="G63" i="26"/>
  <c r="O63" i="26"/>
  <c r="L19" i="26"/>
  <c r="T19" i="26"/>
  <c r="L23" i="26"/>
  <c r="T23" i="26"/>
  <c r="H63" i="26"/>
  <c r="P63" i="26"/>
  <c r="E23" i="26"/>
  <c r="M23" i="26"/>
  <c r="I57" i="26"/>
  <c r="Q57" i="26"/>
  <c r="I59" i="26"/>
  <c r="I64" i="26" s="1"/>
  <c r="I65" i="26" s="1"/>
  <c r="Q59" i="26"/>
  <c r="I63" i="26"/>
  <c r="Q63" i="26"/>
  <c r="N23" i="26"/>
  <c r="V23" i="26"/>
  <c r="B63" i="26"/>
  <c r="J63" i="26"/>
  <c r="R63" i="26"/>
  <c r="G19" i="26"/>
  <c r="O19" i="26"/>
  <c r="A32" i="26"/>
  <c r="A34" i="26"/>
  <c r="A40" i="26"/>
  <c r="A42" i="26"/>
  <c r="A48" i="26"/>
  <c r="A50" i="26"/>
  <c r="C63" i="26"/>
  <c r="K63" i="26"/>
  <c r="S63" i="26"/>
  <c r="H19" i="26"/>
  <c r="P19" i="26"/>
  <c r="D63" i="26"/>
  <c r="L63"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O19" i="24"/>
  <c r="A32" i="24"/>
  <c r="A34" i="24"/>
  <c r="A40" i="24"/>
  <c r="A42" i="24"/>
  <c r="A48" i="24"/>
  <c r="A50" i="24"/>
  <c r="C63" i="24"/>
  <c r="K63" i="24"/>
  <c r="S6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E19" i="23"/>
  <c r="M19" i="23"/>
  <c r="E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T19" i="22"/>
  <c r="T23" i="22"/>
  <c r="K23" i="22"/>
  <c r="A31" i="22"/>
  <c r="A33" i="22"/>
  <c r="A41" i="22"/>
  <c r="A47" i="22"/>
  <c r="M19" i="22"/>
  <c r="E23" i="22"/>
  <c r="U23" i="22"/>
  <c r="I57" i="22"/>
  <c r="Q57" i="22"/>
  <c r="K19" i="22"/>
  <c r="A39" i="22"/>
  <c r="A49" i="22"/>
  <c r="V19" i="22"/>
  <c r="V23" i="22"/>
  <c r="A32" i="22"/>
  <c r="A34" i="22"/>
  <c r="A40" i="22"/>
  <c r="A42" i="22"/>
  <c r="A48" i="22"/>
  <c r="A50" i="22"/>
  <c r="P19" i="22"/>
  <c r="H23" i="21"/>
  <c r="H24" i="21" s="1"/>
  <c r="L23" i="21"/>
  <c r="L24" i="21" s="1"/>
  <c r="F23" i="21"/>
  <c r="F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Q20" i="21" s="1"/>
  <c r="J23" i="21"/>
  <c r="J24" i="21" s="1"/>
  <c r="I19" i="21"/>
  <c r="I20" i="21" s="1"/>
  <c r="L19" i="21"/>
  <c r="L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P64" i="22" l="1"/>
  <c r="P65" i="22" s="1"/>
  <c r="Q65" i="27"/>
  <c r="J64" i="27"/>
  <c r="J65" i="27" s="1"/>
  <c r="D64" i="28"/>
  <c r="D65" i="28" s="1"/>
  <c r="C64" i="26"/>
  <c r="C65" i="26" s="1"/>
  <c r="K64" i="22"/>
  <c r="K65" i="22" s="1"/>
  <c r="I65" i="27"/>
  <c r="E64" i="22"/>
  <c r="E65" i="22" s="1"/>
  <c r="I64" i="23"/>
  <c r="I65" i="23" s="1"/>
  <c r="E65" i="27"/>
  <c r="I64" i="28"/>
  <c r="I65" i="28" s="1"/>
  <c r="C64" i="29"/>
  <c r="C65" i="29" s="1"/>
  <c r="L65" i="21"/>
  <c r="D65" i="27"/>
  <c r="R65" i="27"/>
  <c r="S65" i="27"/>
  <c r="F64" i="26"/>
  <c r="F66" i="26" s="1"/>
  <c r="T65" i="27"/>
  <c r="D65" i="21"/>
  <c r="K65" i="21"/>
  <c r="Q65" i="21"/>
  <c r="P65" i="21"/>
  <c r="O65" i="21"/>
  <c r="C65" i="21"/>
  <c r="B64" i="30"/>
  <c r="B65" i="30" s="1"/>
  <c r="H64" i="22"/>
  <c r="H65" i="22" s="1"/>
  <c r="L64" i="30"/>
  <c r="L65" i="30" s="1"/>
  <c r="L64" i="28"/>
  <c r="L65" i="28" s="1"/>
  <c r="U66" i="21"/>
  <c r="U65" i="21"/>
  <c r="N66" i="21"/>
  <c r="N65" i="21"/>
  <c r="U66" i="30"/>
  <c r="U65" i="30"/>
  <c r="U66" i="26"/>
  <c r="U65" i="26"/>
  <c r="L64" i="24"/>
  <c r="L65" i="24" s="1"/>
  <c r="N64" i="22"/>
  <c r="N65" i="22" s="1"/>
  <c r="Q64" i="26"/>
  <c r="Q65" i="26" s="1"/>
  <c r="G64" i="30"/>
  <c r="G65" i="30" s="1"/>
  <c r="M66" i="26"/>
  <c r="M65" i="26"/>
  <c r="K65" i="27"/>
  <c r="C23" i="21"/>
  <c r="C24" i="21"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M66" i="27" s="1"/>
  <c r="H64" i="27"/>
  <c r="H66" i="27" s="1"/>
  <c r="G64" i="22"/>
  <c r="L64" i="29"/>
  <c r="L65" i="29" s="1"/>
  <c r="G64" i="24"/>
  <c r="H64" i="24"/>
  <c r="D64" i="23"/>
  <c r="D65" i="23" s="1"/>
  <c r="K64" i="24"/>
  <c r="K65" i="24" s="1"/>
  <c r="P64" i="24"/>
  <c r="P65" i="24" s="1"/>
  <c r="U64" i="29"/>
  <c r="O66" i="21"/>
  <c r="M64" i="30"/>
  <c r="K64" i="26"/>
  <c r="C64" i="28"/>
  <c r="C64" i="24"/>
  <c r="L64" i="27"/>
  <c r="L66" i="27" s="1"/>
  <c r="R64" i="24"/>
  <c r="K64" i="29"/>
  <c r="J64" i="29"/>
  <c r="E64" i="29"/>
  <c r="M64" i="21"/>
  <c r="M65" i="21" s="1"/>
  <c r="P64" i="28"/>
  <c r="I64" i="21"/>
  <c r="U64" i="28"/>
  <c r="U64" i="24"/>
  <c r="F64" i="23"/>
  <c r="U64" i="27"/>
  <c r="C19" i="22"/>
  <c r="C20" i="22" s="1"/>
  <c r="S66" i="27"/>
  <c r="D66" i="30"/>
  <c r="Q66" i="30"/>
  <c r="B64" i="22"/>
  <c r="B64" i="29"/>
  <c r="B64" i="28"/>
  <c r="B64" i="27"/>
  <c r="B66" i="27" s="1"/>
  <c r="B64" i="26"/>
  <c r="B64" i="21"/>
  <c r="T66" i="29"/>
  <c r="O64" i="27"/>
  <c r="O66" i="27" s="1"/>
  <c r="O64" i="28"/>
  <c r="N64" i="27"/>
  <c r="N66" i="27" s="1"/>
  <c r="N64" i="30"/>
  <c r="J66" i="28"/>
  <c r="G64" i="26"/>
  <c r="G64" i="29"/>
  <c r="F64" i="22"/>
  <c r="D66" i="29"/>
  <c r="O64" i="26"/>
  <c r="R66" i="22"/>
  <c r="L66" i="22"/>
  <c r="T66" i="24"/>
  <c r="U66" i="23"/>
  <c r="P64" i="30"/>
  <c r="C66" i="23"/>
  <c r="P66" i="23"/>
  <c r="T66" i="23"/>
  <c r="Q66" i="21"/>
  <c r="P66" i="21"/>
  <c r="K66" i="27"/>
  <c r="G64" i="23"/>
  <c r="Q66" i="24"/>
  <c r="R66" i="27"/>
  <c r="C66" i="27"/>
  <c r="H66" i="23"/>
  <c r="J66" i="27"/>
  <c r="G64" i="27"/>
  <c r="G66" i="27" s="1"/>
  <c r="J66" i="30"/>
  <c r="F64" i="27"/>
  <c r="F66" i="27" s="1"/>
  <c r="T66" i="27"/>
  <c r="C66" i="22"/>
  <c r="T66" i="21"/>
  <c r="S66" i="23"/>
  <c r="H66" i="30"/>
  <c r="E66" i="30"/>
  <c r="S66" i="24"/>
  <c r="L66" i="21"/>
  <c r="S66" i="26"/>
  <c r="L66" i="26"/>
  <c r="T66" i="30"/>
  <c r="C66" i="29"/>
  <c r="R66" i="28"/>
  <c r="N64" i="26"/>
  <c r="O64" i="29"/>
  <c r="P64" i="29"/>
  <c r="S64" i="1"/>
  <c r="R66" i="26"/>
  <c r="D66" i="27"/>
  <c r="N64" i="29"/>
  <c r="R66" i="30"/>
  <c r="L66" i="23"/>
  <c r="O66" i="22"/>
  <c r="R64" i="1"/>
  <c r="J66" i="23"/>
  <c r="Q64" i="1"/>
  <c r="U64" i="1"/>
  <c r="U65" i="1" s="1"/>
  <c r="P64" i="1"/>
  <c r="E66" i="27"/>
  <c r="J66" i="24"/>
  <c r="Q66" i="29"/>
  <c r="F64" i="29"/>
  <c r="O64" i="23"/>
  <c r="O64" i="30"/>
  <c r="N64" i="24"/>
  <c r="B66" i="24"/>
  <c r="K66" i="30"/>
  <c r="C66" i="30"/>
  <c r="I66" i="30"/>
  <c r="R66" i="29"/>
  <c r="I66" i="29"/>
  <c r="S66" i="29"/>
  <c r="T66" i="28"/>
  <c r="D66" i="28"/>
  <c r="Q66" i="28"/>
  <c r="I66" i="28"/>
  <c r="S66" i="28"/>
  <c r="K66" i="28"/>
  <c r="Q66" i="27"/>
  <c r="I66" i="27"/>
  <c r="C66" i="26"/>
  <c r="I66" i="26"/>
  <c r="H66" i="26"/>
  <c r="L66" i="24"/>
  <c r="P66" i="24"/>
  <c r="D66" i="24"/>
  <c r="E66" i="23"/>
  <c r="I66" i="22"/>
  <c r="M66" i="22"/>
  <c r="S66" i="22"/>
  <c r="T66" i="22"/>
  <c r="H66" i="21"/>
  <c r="K66" i="21"/>
  <c r="C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6" i="1" s="1"/>
  <c r="S63" i="1"/>
  <c r="O63" i="1"/>
  <c r="G63" i="1"/>
  <c r="N63" i="1"/>
  <c r="E63" i="1"/>
  <c r="B63" i="1"/>
  <c r="U63" i="1"/>
  <c r="M63" i="1"/>
  <c r="P66" i="22" l="1"/>
  <c r="K66" i="22"/>
  <c r="H65" i="1"/>
  <c r="H66" i="22"/>
  <c r="F65" i="26"/>
  <c r="D66" i="22"/>
  <c r="N66" i="22"/>
  <c r="N65" i="1"/>
  <c r="P66" i="27"/>
  <c r="N66" i="23"/>
  <c r="M66" i="29"/>
  <c r="M66" i="21"/>
  <c r="J65" i="1"/>
  <c r="I66" i="23"/>
  <c r="E65" i="1"/>
  <c r="D65" i="1"/>
  <c r="E66" i="22"/>
  <c r="K65" i="1"/>
  <c r="D66" i="26"/>
  <c r="B66" i="30"/>
  <c r="K66" i="24"/>
  <c r="M66" i="28"/>
  <c r="Q66" i="22"/>
  <c r="I66" i="24"/>
  <c r="G65" i="27"/>
  <c r="G66" i="30"/>
  <c r="O65" i="27"/>
  <c r="T65" i="1"/>
  <c r="S65" i="1"/>
  <c r="M66" i="24"/>
  <c r="R65" i="1"/>
  <c r="N66" i="30"/>
  <c r="N65" i="30"/>
  <c r="N66" i="28"/>
  <c r="N65" i="28"/>
  <c r="F65" i="1"/>
  <c r="H66" i="28"/>
  <c r="H65" i="28"/>
  <c r="Q66" i="26"/>
  <c r="P66" i="29"/>
  <c r="P65" i="29"/>
  <c r="L66" i="28"/>
  <c r="O66" i="29"/>
  <c r="O65" i="29"/>
  <c r="B66" i="21"/>
  <c r="B65" i="21"/>
  <c r="P66" i="28"/>
  <c r="P65" i="28"/>
  <c r="C66" i="28"/>
  <c r="C65" i="28"/>
  <c r="H66" i="24"/>
  <c r="H65" i="24"/>
  <c r="F66" i="24"/>
  <c r="F65" i="24"/>
  <c r="F65" i="27"/>
  <c r="F66" i="30"/>
  <c r="F65" i="30"/>
  <c r="O66" i="28"/>
  <c r="O65" i="28"/>
  <c r="F66" i="23"/>
  <c r="F65" i="23"/>
  <c r="S66" i="30"/>
  <c r="S65" i="30"/>
  <c r="C65" i="1"/>
  <c r="G66" i="26"/>
  <c r="G65" i="26"/>
  <c r="G65" i="1"/>
  <c r="I65" i="1"/>
  <c r="O65" i="1"/>
  <c r="Q66" i="1"/>
  <c r="Q65" i="1"/>
  <c r="D66" i="23"/>
  <c r="N66" i="26"/>
  <c r="N65" i="26"/>
  <c r="J66" i="26"/>
  <c r="L66" i="30"/>
  <c r="B66" i="26"/>
  <c r="B65" i="26"/>
  <c r="K66" i="26"/>
  <c r="K65" i="26"/>
  <c r="G66" i="24"/>
  <c r="G65" i="24"/>
  <c r="E66" i="28"/>
  <c r="E65" i="28"/>
  <c r="K66" i="23"/>
  <c r="K65" i="23"/>
  <c r="J66" i="21"/>
  <c r="J65" i="21"/>
  <c r="M65" i="27"/>
  <c r="E66" i="26"/>
  <c r="E65" i="26"/>
  <c r="M65" i="1"/>
  <c r="N66" i="24"/>
  <c r="N65" i="24"/>
  <c r="N66" i="29"/>
  <c r="N65" i="29"/>
  <c r="L66" i="29"/>
  <c r="O66" i="26"/>
  <c r="O65" i="26"/>
  <c r="B66" i="28"/>
  <c r="B65" i="28"/>
  <c r="U66" i="27"/>
  <c r="U65" i="27"/>
  <c r="J66" i="29"/>
  <c r="J65" i="29"/>
  <c r="G66" i="22"/>
  <c r="G65" i="22"/>
  <c r="G66" i="28"/>
  <c r="G65" i="28"/>
  <c r="Q66" i="23"/>
  <c r="Q65" i="23"/>
  <c r="F66" i="21"/>
  <c r="F65" i="21"/>
  <c r="T66" i="26"/>
  <c r="T65" i="26"/>
  <c r="M66" i="23"/>
  <c r="M65" i="23"/>
  <c r="B65" i="27"/>
  <c r="L65" i="27"/>
  <c r="M66" i="30"/>
  <c r="M65" i="30"/>
  <c r="B66" i="29"/>
  <c r="B65" i="29"/>
  <c r="E66" i="21"/>
  <c r="E65" i="21"/>
  <c r="B65" i="1"/>
  <c r="P65" i="1"/>
  <c r="L65" i="1"/>
  <c r="O66" i="23"/>
  <c r="O65" i="23"/>
  <c r="F66" i="22"/>
  <c r="F65" i="22"/>
  <c r="B66" i="22"/>
  <c r="B65" i="22"/>
  <c r="U66" i="24"/>
  <c r="U65" i="24"/>
  <c r="R66" i="24"/>
  <c r="R65" i="24"/>
  <c r="H66" i="29"/>
  <c r="H65" i="29"/>
  <c r="S66" i="21"/>
  <c r="S65" i="21"/>
  <c r="U66" i="22"/>
  <c r="U65" i="22"/>
  <c r="E66" i="29"/>
  <c r="E65" i="29"/>
  <c r="R66" i="23"/>
  <c r="R65" i="23"/>
  <c r="K66" i="29"/>
  <c r="K65" i="29"/>
  <c r="P66" i="26"/>
  <c r="F66" i="29"/>
  <c r="F65" i="29"/>
  <c r="G66" i="23"/>
  <c r="G65" i="23"/>
  <c r="P66" i="30"/>
  <c r="P65" i="30"/>
  <c r="G66" i="29"/>
  <c r="G65" i="29"/>
  <c r="U66" i="28"/>
  <c r="U65" i="28"/>
  <c r="B66" i="23"/>
  <c r="B65" i="23"/>
  <c r="J66" i="22"/>
  <c r="J65" i="22"/>
  <c r="G66" i="21"/>
  <c r="G65" i="21"/>
  <c r="O66" i="30"/>
  <c r="O65" i="30"/>
  <c r="U66" i="29"/>
  <c r="U65" i="29"/>
  <c r="I66" i="21"/>
  <c r="I65" i="21"/>
  <c r="C66" i="24"/>
  <c r="C65" i="24"/>
  <c r="E66" i="24"/>
  <c r="E65" i="24"/>
  <c r="F66" i="28"/>
  <c r="F65" i="28"/>
  <c r="O66" i="24"/>
  <c r="O65" i="24"/>
  <c r="N65" i="27"/>
  <c r="H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<sst xmlns="http://schemas.openxmlformats.org/spreadsheetml/2006/main" count="2144" uniqueCount="185">
  <si>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</si>
  <si>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</si>
  <si>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</si>
  <si>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</si>
  <si>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</si>
  <si>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</si>
  <si>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</si>
  <si>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</si>
  <si>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</si>
  <si>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</si>
  <si>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</si>
  <si>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</si>
  <si>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</si>
  <si>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</si>
  <si>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</si>
  <si>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</si>
  <si>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</si>
  <si>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</si>
  <si>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</si>
  <si>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</si>
  <si>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</si>
  <si>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</si>
  <si>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</si>
  <si>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</si>
  <si>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</si>
  <si>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</si>
  <si>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</si>
  <si>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</si>
  <si>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</si>
  <si>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</si>
  <si>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</si>
  <si>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</si>
  <si>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</si>
  <si>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</si>
  <si>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</si>
  <si>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</si>
  <si>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</si>
  <si>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</si>
  <si>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</si>
  <si>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</si>
  <si>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</si>
  <si>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</si>
  <si>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</si>
  <si>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</si>
  <si>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</si>
  <si>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</si>
  <si>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</si>
  <si>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</si>
  <si>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</si>
  <si>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</si>
  <si>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</si>
  <si>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</si>
  <si>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</si>
  <si>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</si>
  <si>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</si>
  <si>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</si>
  <si>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</si>
  <si>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</si>
  <si>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</si>
  <si>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</si>
  <si>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</si>
  <si>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</si>
  <si>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</si>
  <si>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</si>
  <si>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</si>
  <si>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</si>
  <si>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</si>
  <si>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</si>
  <si>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</si>
  <si>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</si>
  <si>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</si>
  <si>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</si>
  <si>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</si>
  <si>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</si>
  <si>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</si>
  <si>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</si>
  <si>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</si>
  <si>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</si>
  <si>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</si>
  <si>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</si>
  <si>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</si>
  <si>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</si>
  <si>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</si>
  <si>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</si>
  <si>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</si>
  <si>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</si>
  <si>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</si>
  <si>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</si>
  <si>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</si>
  <si>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</si>
  <si>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</si>
  <si>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</si>
  <si>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</si>
  <si>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</si>
  <si>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</si>
  <si>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</si>
  <si>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</si>
  <si>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</si>
  <si>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</si>
  <si>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</si>
  <si>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</si>
  <si>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</si>
  <si>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</si>
  <si>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</si>
  <si>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</si>
  <si>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</si>
  <si>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</si>
  <si>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</si>
  <si>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</si>
  <si>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</si>
  <si>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</si>
  <si>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</si>
  <si>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</si>
  <si>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</si>
  <si>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</si>
  <si>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</si>
  <si>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</si>
  <si>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</si>
  <si>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</si>
  <si>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</si>
  <si>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</si>
  <si>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</si>
  <si>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</si>
  <si>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</si>
  <si>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</si>
  <si>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</si>
  <si>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</si>
  <si>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</si>
  <si>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</si>
  <si>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</si>
  <si>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</si>
  <si>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</si>
  <si>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</si>
  <si>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</si>
  <si>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</si>
  <si>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</si>
  <si>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</si>
  <si>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</si>
  <si>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</si>
  <si>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</si>
  <si>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</si>
  <si>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</si>
  <si>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</si>
  <si>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</si>
  <si>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</si>
  <si>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</si>
  <si>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</si>
  <si>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</si>
  <si>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</si>
  <si>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</si>
  <si>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</si>
  <si>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</si>
  <si>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</si>
  <si>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</si>
  <si>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</si>
  <si>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</si>
  <si>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</si>
  <si>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</si>
  <si>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</si>
  <si>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</si>
  <si>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PAN-025045</t>
  </si>
  <si>
    <t>EPR/AB3891CX</t>
  </si>
  <si>
    <t>Mr Daniel James and Mrs Carys James</t>
  </si>
  <si>
    <t>Windy Hill Farm
Rhoshill, Cardigan, Pembrokeshire SA43 2TS</t>
  </si>
  <si>
    <t>Bryan Burn</t>
  </si>
  <si>
    <t>Dairy Partners</t>
  </si>
  <si>
    <t>Volac</t>
  </si>
  <si>
    <t>First Milk</t>
  </si>
  <si>
    <t>Windy Hill 1</t>
  </si>
  <si>
    <t>Windy Hill 2</t>
  </si>
  <si>
    <t>Windy Hill 3</t>
  </si>
  <si>
    <t>Windy Hill 4</t>
  </si>
  <si>
    <t>Windy Hill 5</t>
  </si>
  <si>
    <t>Windy Hill 6</t>
  </si>
  <si>
    <t>Windy Hill 7</t>
  </si>
  <si>
    <t>Windy Hill 8</t>
  </si>
  <si>
    <t>Windy Hill 9</t>
  </si>
  <si>
    <t>Windy Hill 10</t>
  </si>
  <si>
    <t>Windy Hill 11</t>
  </si>
  <si>
    <t>Ty Gwyn 23</t>
  </si>
  <si>
    <t>Ty Gwyn 24</t>
  </si>
  <si>
    <t>Cilrhue 4</t>
  </si>
  <si>
    <t>Cilrhue 21</t>
  </si>
  <si>
    <t>Cilrhue 22</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</si>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</sst>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13" sqref="A13:B1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48.8</v>
      </c>
      <c r="G1" s="123" t="s">
        <v>43</v>
      </c>
      <c r="H1" s="124"/>
      <c r="I1" s="96">
        <v>5.62</v>
      </c>
      <c r="J1" s="127" t="s">
        <v>153</v>
      </c>
      <c r="K1" s="127"/>
      <c r="L1" s="96">
        <v>109</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v>20502</v>
      </c>
      <c r="G2" s="125" t="s">
        <v>110</v>
      </c>
      <c r="H2" s="126"/>
      <c r="I2" s="96">
        <v>477</v>
      </c>
      <c r="J2" s="127" t="s">
        <v>158</v>
      </c>
      <c r="K2" s="127"/>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5420</v>
      </c>
      <c r="J3" s="123" t="s">
        <v>154</v>
      </c>
      <c r="K3" s="124"/>
      <c r="L3" s="96">
        <f>(L1/(L2*10000))*100</f>
        <v>8.384615384615385</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8" t="s">
        <v>163</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9" t="s">
        <v>164</v>
      </c>
      <c r="D5" s="129"/>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168</v>
      </c>
      <c r="D8" s="15" t="s">
        <v>169</v>
      </c>
      <c r="E8" s="15" t="s">
        <v>170</v>
      </c>
      <c r="F8" s="15" t="s">
        <v>171</v>
      </c>
      <c r="G8" s="15" t="s">
        <v>172</v>
      </c>
      <c r="H8" s="15" t="s">
        <v>173</v>
      </c>
      <c r="I8" s="15" t="s">
        <v>174</v>
      </c>
      <c r="J8" s="15" t="s">
        <v>175</v>
      </c>
      <c r="K8" s="15" t="s">
        <v>176</v>
      </c>
      <c r="L8" s="15" t="s">
        <v>177</v>
      </c>
      <c r="M8" s="15" t="s">
        <v>178</v>
      </c>
      <c r="N8" s="15" t="s">
        <v>179</v>
      </c>
      <c r="O8" s="15" t="s">
        <v>180</v>
      </c>
      <c r="P8" s="15" t="s">
        <v>181</v>
      </c>
      <c r="Q8" s="15" t="s">
        <v>182</v>
      </c>
      <c r="R8" s="15" t="s">
        <v>183</v>
      </c>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184</v>
      </c>
      <c r="D9" s="15" t="s">
        <v>184</v>
      </c>
      <c r="E9" s="15" t="s">
        <v>184</v>
      </c>
      <c r="F9" s="15" t="s">
        <v>184</v>
      </c>
      <c r="G9" s="15" t="s">
        <v>184</v>
      </c>
      <c r="H9" s="15" t="s">
        <v>184</v>
      </c>
      <c r="I9" s="15" t="s">
        <v>184</v>
      </c>
      <c r="J9" s="15" t="s">
        <v>184</v>
      </c>
      <c r="K9" s="15" t="s">
        <v>184</v>
      </c>
      <c r="L9" s="15" t="s">
        <v>184</v>
      </c>
      <c r="M9" s="15" t="s">
        <v>184</v>
      </c>
      <c r="N9" s="15" t="s">
        <v>184</v>
      </c>
      <c r="O9" s="15" t="s">
        <v>184</v>
      </c>
      <c r="P9" s="15" t="s">
        <v>184</v>
      </c>
      <c r="Q9" s="15" t="s">
        <v>184</v>
      </c>
      <c r="R9" s="15" t="s">
        <v>184</v>
      </c>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5.9</v>
      </c>
      <c r="D10" s="15">
        <v>5.7</v>
      </c>
      <c r="E10" s="15">
        <v>5.7</v>
      </c>
      <c r="F10" s="15">
        <v>5.8</v>
      </c>
      <c r="G10" s="15">
        <v>5.8</v>
      </c>
      <c r="H10" s="15">
        <v>5.8</v>
      </c>
      <c r="I10" s="15">
        <v>5.6</v>
      </c>
      <c r="J10" s="15">
        <v>5.8</v>
      </c>
      <c r="K10" s="15">
        <v>5.8</v>
      </c>
      <c r="L10" s="15">
        <v>5.5</v>
      </c>
      <c r="M10" s="15">
        <v>5.6</v>
      </c>
      <c r="N10" s="15">
        <v>6.7</v>
      </c>
      <c r="O10" s="15">
        <v>6.6</v>
      </c>
      <c r="P10" s="15">
        <v>6.2</v>
      </c>
      <c r="Q10" s="15">
        <v>5.6</v>
      </c>
      <c r="R10" s="15">
        <v>5.6</v>
      </c>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3</v>
      </c>
      <c r="E11" s="15">
        <v>3</v>
      </c>
      <c r="F11" s="15">
        <v>2</v>
      </c>
      <c r="G11" s="15">
        <v>2</v>
      </c>
      <c r="H11" s="15">
        <v>3</v>
      </c>
      <c r="I11" s="15">
        <v>3</v>
      </c>
      <c r="J11" s="15">
        <v>2</v>
      </c>
      <c r="K11" s="15">
        <v>2</v>
      </c>
      <c r="L11" s="15">
        <v>3</v>
      </c>
      <c r="M11" s="15">
        <v>2</v>
      </c>
      <c r="N11" s="15">
        <v>2</v>
      </c>
      <c r="O11" s="15">
        <v>2</v>
      </c>
      <c r="P11" s="15">
        <v>2</v>
      </c>
      <c r="Q11" s="15">
        <v>2</v>
      </c>
      <c r="R11" s="15">
        <v>1</v>
      </c>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1</v>
      </c>
      <c r="G12" s="15">
        <v>1</v>
      </c>
      <c r="H12" s="15">
        <v>1</v>
      </c>
      <c r="I12" s="15">
        <v>1</v>
      </c>
      <c r="J12" s="15">
        <v>1</v>
      </c>
      <c r="K12" s="15">
        <v>0</v>
      </c>
      <c r="L12" s="15">
        <v>0</v>
      </c>
      <c r="M12" s="15">
        <v>0</v>
      </c>
      <c r="N12" s="15">
        <v>1</v>
      </c>
      <c r="O12" s="15">
        <v>1</v>
      </c>
      <c r="P12" s="15">
        <v>2</v>
      </c>
      <c r="Q12" s="15">
        <v>2</v>
      </c>
      <c r="R12" s="15">
        <v>2</v>
      </c>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2</v>
      </c>
      <c r="I13" s="15">
        <v>2</v>
      </c>
      <c r="J13" s="15">
        <v>2</v>
      </c>
      <c r="K13" s="15">
        <v>2</v>
      </c>
      <c r="L13" s="15">
        <v>2</v>
      </c>
      <c r="M13" s="15">
        <v>2</v>
      </c>
      <c r="N13" s="15">
        <v>2</v>
      </c>
      <c r="O13" s="15">
        <v>2</v>
      </c>
      <c r="P13" s="15">
        <v>1</v>
      </c>
      <c r="Q13" s="15">
        <v>3</v>
      </c>
      <c r="R13" s="15">
        <v>3</v>
      </c>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7" t="s">
        <v>8</v>
      </c>
      <c r="B14" s="137"/>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c r="T14" s="100"/>
      <c r="U14" s="100"/>
      <c r="V14" s="100"/>
      <c r="AD14" s="30" t="s">
        <v>138</v>
      </c>
      <c r="AE14" s="30">
        <v>6</v>
      </c>
      <c r="AI14" s="53" t="s">
        <v>119</v>
      </c>
      <c r="AJ14" s="54">
        <v>0.8</v>
      </c>
      <c r="AK14" s="55">
        <v>1.7</v>
      </c>
      <c r="AL14" s="11">
        <v>12</v>
      </c>
      <c r="AM14" s="11">
        <v>6.7</v>
      </c>
      <c r="AN14" s="11" t="s">
        <v>135</v>
      </c>
    </row>
    <row r="15" spans="1:40" ht="13" x14ac:dyDescent="0.25">
      <c r="A15" s="136" t="s">
        <v>9</v>
      </c>
      <c r="B15" s="136"/>
      <c r="C15" s="15">
        <v>38</v>
      </c>
      <c r="D15" s="15">
        <v>38</v>
      </c>
      <c r="E15" s="15">
        <v>38</v>
      </c>
      <c r="F15" s="15">
        <v>38</v>
      </c>
      <c r="G15" s="15">
        <v>38</v>
      </c>
      <c r="H15" s="15">
        <v>38</v>
      </c>
      <c r="I15" s="15">
        <v>38</v>
      </c>
      <c r="J15" s="15">
        <v>38</v>
      </c>
      <c r="K15" s="15">
        <v>38</v>
      </c>
      <c r="L15" s="15">
        <v>38</v>
      </c>
      <c r="M15" s="15">
        <v>38</v>
      </c>
      <c r="N15" s="15">
        <v>47</v>
      </c>
      <c r="O15" s="15">
        <v>47</v>
      </c>
      <c r="P15" s="15">
        <v>38</v>
      </c>
      <c r="Q15" s="15">
        <v>47</v>
      </c>
      <c r="R15" s="15">
        <v>47</v>
      </c>
      <c r="S15" s="15"/>
      <c r="T15" s="15"/>
      <c r="U15" s="15"/>
      <c r="V15" s="15"/>
      <c r="AD15" s="30" t="s">
        <v>144</v>
      </c>
      <c r="AE15" s="30">
        <v>7</v>
      </c>
      <c r="AI15" s="53" t="s">
        <v>101</v>
      </c>
      <c r="AJ15" s="62">
        <v>1.8</v>
      </c>
      <c r="AK15" s="55">
        <v>5.4</v>
      </c>
      <c r="AL15" s="11">
        <v>13</v>
      </c>
      <c r="AM15" s="11">
        <v>6.7</v>
      </c>
      <c r="AN15" s="11" t="s">
        <v>135</v>
      </c>
    </row>
    <row r="16" spans="1:40" ht="13.5"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c r="T16" s="101"/>
      <c r="U16" s="101"/>
      <c r="V16" s="101"/>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64.821553999999992</v>
      </c>
      <c r="D18" s="16">
        <f>$D32</f>
        <v>64.821553999999992</v>
      </c>
      <c r="E18" s="16">
        <f>$D33</f>
        <v>64.821553999999992</v>
      </c>
      <c r="F18" s="16">
        <f>$D34</f>
        <v>64.821553999999992</v>
      </c>
      <c r="G18" s="16">
        <f>$D35</f>
        <v>64.821553999999992</v>
      </c>
      <c r="H18" s="16">
        <f>$D36</f>
        <v>64.821553999999992</v>
      </c>
      <c r="I18" s="16">
        <f>$D37</f>
        <v>64.821553999999992</v>
      </c>
      <c r="J18" s="16">
        <f>$D38</f>
        <v>64.821553999999992</v>
      </c>
      <c r="K18" s="16">
        <f>$D39</f>
        <v>64.821553999999992</v>
      </c>
      <c r="L18" s="16">
        <f>$D40</f>
        <v>64.821553999999992</v>
      </c>
      <c r="M18" s="16">
        <f>$D41</f>
        <v>64.821553999999992</v>
      </c>
      <c r="N18" s="16">
        <f>$D42</f>
        <v>79.896333999999996</v>
      </c>
      <c r="O18" s="16">
        <f>$D43</f>
        <v>79.896333999999996</v>
      </c>
      <c r="P18" s="16">
        <f>$D44</f>
        <v>64.821553999999992</v>
      </c>
      <c r="Q18" s="16">
        <f>$D45</f>
        <v>79.896333999999996</v>
      </c>
      <c r="R18" s="16">
        <f>$D46</f>
        <v>132.658064</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0.22155399999999759</v>
      </c>
      <c r="D19" s="16">
        <f t="shared" ref="D19:V19" si="1">D18-D17</f>
        <v>0.22155399999999759</v>
      </c>
      <c r="E19" s="16">
        <f t="shared" si="1"/>
        <v>0.22155399999999759</v>
      </c>
      <c r="F19" s="16">
        <f t="shared" si="1"/>
        <v>0.22155399999999759</v>
      </c>
      <c r="G19" s="16">
        <f t="shared" si="1"/>
        <v>0.22155399999999759</v>
      </c>
      <c r="H19" s="16">
        <f t="shared" si="1"/>
        <v>0.22155399999999759</v>
      </c>
      <c r="I19" s="16">
        <f t="shared" si="1"/>
        <v>0.22155399999999759</v>
      </c>
      <c r="J19" s="16">
        <f t="shared" si="1"/>
        <v>0.22155399999999759</v>
      </c>
      <c r="K19" s="16">
        <f t="shared" si="1"/>
        <v>0.22155399999999759</v>
      </c>
      <c r="L19" s="16">
        <f t="shared" si="1"/>
        <v>0.22155399999999759</v>
      </c>
      <c r="M19" s="16">
        <f t="shared" si="1"/>
        <v>0.22155399999999759</v>
      </c>
      <c r="N19" s="16">
        <f t="shared" si="1"/>
        <v>-3.6659999999955062E-3</v>
      </c>
      <c r="O19" s="16">
        <f t="shared" si="1"/>
        <v>-3.6659999999955062E-3</v>
      </c>
      <c r="P19" s="16">
        <f t="shared" si="1"/>
        <v>0.22155399999999759</v>
      </c>
      <c r="Q19" s="16">
        <f t="shared" si="1"/>
        <v>-3.6659999999955062E-3</v>
      </c>
      <c r="R19" s="16">
        <f t="shared" si="1"/>
        <v>52.758064000000005</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DECREASE</v>
      </c>
      <c r="O20" s="26" t="str">
        <f>IF($B43="","",IF(O$19&gt;=0,"INCREASE","DECREASE"))</f>
        <v>DECREASE</v>
      </c>
      <c r="P20" s="26" t="str">
        <f>IF($B44="","",IF(P$19&gt;=0,"INCREASE","DECREASE"))</f>
        <v>INCREASE</v>
      </c>
      <c r="Q20" s="26" t="str">
        <f>IF($B45="","",IF(Q$19&gt;=0,"INCREASE","DECREASE"))</f>
        <v>DECREASE</v>
      </c>
      <c r="R20" s="26" t="str">
        <f>IF($B46="","",IF(R$19&gt;=0,"INCREASE","DECREASE"))</f>
        <v>INCREASE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23.524010000000004</v>
      </c>
      <c r="D22" s="16">
        <f>$E32</f>
        <v>23.524010000000004</v>
      </c>
      <c r="E22" s="16">
        <f>$E33</f>
        <v>23.524010000000004</v>
      </c>
      <c r="F22" s="16">
        <f>$E34</f>
        <v>23.524010000000004</v>
      </c>
      <c r="G22" s="16">
        <f>$E35</f>
        <v>23.524010000000004</v>
      </c>
      <c r="H22" s="16">
        <f>$E36</f>
        <v>23.524010000000004</v>
      </c>
      <c r="I22" s="16">
        <f>$E37</f>
        <v>23.524010000000004</v>
      </c>
      <c r="J22" s="16">
        <f>$E38</f>
        <v>23.524010000000004</v>
      </c>
      <c r="K22" s="16">
        <f>$E39</f>
        <v>23.524010000000004</v>
      </c>
      <c r="L22" s="16">
        <f>$E40</f>
        <v>23.524010000000004</v>
      </c>
      <c r="M22" s="16">
        <f>$E41</f>
        <v>23.524010000000004</v>
      </c>
      <c r="N22" s="16">
        <f>$E42</f>
        <v>28.994710000000005</v>
      </c>
      <c r="O22" s="16">
        <f>$E43</f>
        <v>28.994710000000005</v>
      </c>
      <c r="P22" s="16">
        <f>$E44</f>
        <v>23.524010000000004</v>
      </c>
      <c r="Q22" s="16">
        <f>$E45</f>
        <v>28.994710000000005</v>
      </c>
      <c r="R22" s="16">
        <f>$E46</f>
        <v>48.142160000000004</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-204.47599</v>
      </c>
      <c r="D23" s="16">
        <f t="shared" ref="D23:V23" si="3">D22-D21</f>
        <v>-204.47599</v>
      </c>
      <c r="E23" s="16">
        <f t="shared" si="3"/>
        <v>-204.47599</v>
      </c>
      <c r="F23" s="16">
        <f t="shared" si="3"/>
        <v>-204.47599</v>
      </c>
      <c r="G23" s="16">
        <f t="shared" si="3"/>
        <v>-204.47599</v>
      </c>
      <c r="H23" s="16">
        <f t="shared" si="3"/>
        <v>-204.47599</v>
      </c>
      <c r="I23" s="16">
        <f t="shared" si="3"/>
        <v>-204.47599</v>
      </c>
      <c r="J23" s="16">
        <f t="shared" si="3"/>
        <v>-204.47599</v>
      </c>
      <c r="K23" s="16">
        <f t="shared" si="3"/>
        <v>-204.47599</v>
      </c>
      <c r="L23" s="16">
        <f t="shared" si="3"/>
        <v>-204.47599</v>
      </c>
      <c r="M23" s="16">
        <f t="shared" si="3"/>
        <v>-204.47599</v>
      </c>
      <c r="N23" s="16">
        <f t="shared" si="3"/>
        <v>-253.00529</v>
      </c>
      <c r="O23" s="16">
        <f t="shared" si="3"/>
        <v>-253.00529</v>
      </c>
      <c r="P23" s="16">
        <f t="shared" si="3"/>
        <v>-204.47599</v>
      </c>
      <c r="Q23" s="16">
        <f t="shared" si="3"/>
        <v>-253.00529</v>
      </c>
      <c r="R23" s="16">
        <f t="shared" si="3"/>
        <v>-233.85784000000001</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 t="shared" ref="C24:V24" si="4">IF($B31="","",IF(C$23&gt;=0,"INCREASE","DECREASE"))</f>
        <v>DECREASE</v>
      </c>
      <c r="D24" s="26" t="str">
        <f t="shared" si="4"/>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55</v>
      </c>
      <c r="H27" s="107" t="s">
        <v>55</v>
      </c>
      <c r="I27" s="107" t="s">
        <v>55</v>
      </c>
      <c r="J27" s="107" t="s">
        <v>55</v>
      </c>
      <c r="K27" s="107" t="s">
        <v>55</v>
      </c>
      <c r="L27" s="107" t="s">
        <v>55</v>
      </c>
      <c r="M27" s="107" t="s">
        <v>55</v>
      </c>
      <c r="N27" s="107"/>
      <c r="O27" s="107"/>
      <c r="P27" s="107" t="s">
        <v>54</v>
      </c>
      <c r="Q27" s="107" t="s">
        <v>54</v>
      </c>
      <c r="R27" s="107"/>
      <c r="S27" s="107"/>
      <c r="T27" s="107"/>
      <c r="U27" s="107"/>
    </row>
    <row r="28" spans="1:40" s="57" customFormat="1" x14ac:dyDescent="0.35">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v>86</v>
      </c>
      <c r="C31" s="77">
        <f t="shared" ref="C31:C46" si="5">IF(C$27="%w/w SAR",((C$28*10)*$B31),IF(C$27="%w/w DM",(((C$28*10)*($B$28/100))*$B31),IF(C$27="kg/t SAR",(C$28*$B31),IF(C$27="kg/t DM",((C$28*($B$28/100))*$B31),IF(C$27="mg/kg SAR",((C$28*0.001)*$B31),IF(C$27="mg/kg DM",(((C$28*0.001)*($B$28/100))*$B31),0))))))</f>
        <v>111.8</v>
      </c>
      <c r="D31" s="77">
        <f t="shared" ref="D31:D46" si="6">(IF(D$27="%w/w SAR",((D$28*10)*$B31),IF(D$27="%w/w DM",(((D$28*10)*($B$28/100))*$B31),IF(D$27="kg/t SAR",(D$28*$B31),IF(D$27="kg/t DM",((D$28*($B$28/100))*$B31),IF(D$27="mg/kg SAR",((D$28*0.001)*$B31),IF(D$27="mg/kg DM",(((D$28*0.001)*($B$28/100))*$B31),"0")))))))*2.291</f>
        <v>64.821553999999992</v>
      </c>
      <c r="E31" s="77">
        <f t="shared" ref="E31:E46" si="7">(IF(E$27="%w/w SAR",((E$28*10)*$B31),IF(E$27="%w/w DM",(((E$28*10)*($B$28/100))*$B31),IF(E$27="kg/t SAR",(E$28*$B31),IF(E$27="kg/t DM",((E$28*($B$28/100))*$B31),IF(E$27="mg/kg SAR",((E$28*0.001)*$B31),IF(E$27="mg/kg DM",(((E$28*0.001)*($B$28/100))*$B31),"0")))))))*1.205</f>
        <v>23.524010000000004</v>
      </c>
      <c r="F31" s="77">
        <f t="shared" ref="F31:F46" si="8">(IF(F$27="%w/w SAR",((F$28*10)*$B31),IF(F$27="%w/w DM",(((F$28*10)*($B$28/100))*$B31),IF(F$27="kg/t SAR",(F$28*$B31),IF(F$27="kg/t DM",((F$28*($B$28/100))*$B31),IF(F$27="mg/kg SAR",((F$28*0.001)*$B31),IF(F$27="mg/kg DM",(((F$28*0.001)*($B$28/100))*$B31),"0")))))))*1.658</f>
        <v>4.5770748000000001</v>
      </c>
      <c r="G31" s="77">
        <f t="shared" ref="G31:P40" si="9">IF(G$27="%w/w SAR",((G$28*10)*$B31),IF(G$27="%w/w DM",(((G$28*10)*($B$28/100))*$B31),IF(G$27="kg/t SAR",(G$28*$B31),IF(G$27="kg/t DM",((G$28*($B$28/100))*$B31),IF(G$27="mg/kg SAR",((G$28*0.001)*$B31),IF(G$27="mg/kg DM",(((G$28*0.001)*($B$28/100))*$B31),0))))))</f>
        <v>6.0724599999999998E-4</v>
      </c>
      <c r="H31" s="77">
        <f t="shared" si="9"/>
        <v>5.7820379999999998E-3</v>
      </c>
      <c r="I31" s="77">
        <f t="shared" si="9"/>
        <v>1.3201E-3</v>
      </c>
      <c r="J31" s="77">
        <f t="shared" si="9"/>
        <v>2.6401999999999999E-5</v>
      </c>
      <c r="K31" s="77">
        <f t="shared" si="9"/>
        <v>1.3201E-4</v>
      </c>
      <c r="L31" s="77">
        <f t="shared" si="9"/>
        <v>5.2804000000000002E-4</v>
      </c>
      <c r="M31" s="77">
        <f t="shared" si="9"/>
        <v>9.2406999999999993E-4</v>
      </c>
      <c r="N31" s="77">
        <f t="shared" si="9"/>
        <v>0</v>
      </c>
      <c r="O31" s="77">
        <f t="shared" si="9"/>
        <v>0</v>
      </c>
      <c r="P31" s="77">
        <f t="shared" si="9"/>
        <v>25.369999999999997</v>
      </c>
      <c r="Q31" s="77">
        <f t="shared" ref="Q31:Q46" si="10">(IF(Q$27="%w/w SAR",((Q$28*10)*$B31),IF(Q$27="%w/w DM",(((Q$28*10)*($B$28/100))*$B31),IF(Q$27="kg/t SAR",(Q$28*$B31),IF(Q$27="kg/t DM",((Q$28*($B$28/100))*$B31),IF(Q$27="mg/kg SAR",((Q$28*0.001)*$B31),IF(Q$27="mg/kg DM",(((Q$28*0.001)*($B$28/100))*$B31),0)))))))*2.5</f>
        <v>19.951999999999998</v>
      </c>
      <c r="R31" s="77">
        <f t="shared" ref="R31:U46" si="11">IF(R$27="%w/w SAR",((R$28*10)*$B31),IF(R$27="%w/w DM",(((R$28*10)*($B$28/100))*$B31),IF(R$27="kg/t SAR",(R$28*$B31),IF(R$27="kg/t DM",((R$28*($B$28/100))*$B31),IF(R$27="mg/kg SAR",((R$28*0.001)*$B31),IF(R$27="mg/kg DM",(((R$28*0.001)*($B$28/100))*$B31),0))))))</f>
        <v>0</v>
      </c>
      <c r="S31" s="77">
        <f t="shared" si="11"/>
        <v>0</v>
      </c>
      <c r="T31" s="77">
        <f t="shared" si="11"/>
        <v>0</v>
      </c>
      <c r="U31" s="77">
        <f t="shared" si="11"/>
        <v>0</v>
      </c>
      <c r="AB31" s="59"/>
      <c r="AC31" s="59"/>
      <c r="AD31" s="59"/>
      <c r="AE31" s="59"/>
      <c r="AF31" s="59"/>
      <c r="AG31" s="59"/>
      <c r="AH31" s="59"/>
      <c r="AI31" s="59"/>
    </row>
    <row r="32" spans="1:40" s="72" customFormat="1" ht="13" x14ac:dyDescent="0.35">
      <c r="A32" s="13" t="str">
        <f>D8</f>
        <v>Windy Hill 2</v>
      </c>
      <c r="B32" s="15">
        <v>86</v>
      </c>
      <c r="C32" s="77">
        <f t="shared" si="5"/>
        <v>111.8</v>
      </c>
      <c r="D32" s="77">
        <f t="shared" si="6"/>
        <v>64.821553999999992</v>
      </c>
      <c r="E32" s="77">
        <f t="shared" si="7"/>
        <v>23.524010000000004</v>
      </c>
      <c r="F32" s="77">
        <f t="shared" si="8"/>
        <v>4.5770748000000001</v>
      </c>
      <c r="G32" s="77">
        <f t="shared" si="9"/>
        <v>6.0724599999999998E-4</v>
      </c>
      <c r="H32" s="77">
        <f t="shared" si="9"/>
        <v>5.7820379999999998E-3</v>
      </c>
      <c r="I32" s="77">
        <f t="shared" si="9"/>
        <v>1.3201E-3</v>
      </c>
      <c r="J32" s="77">
        <f t="shared" si="9"/>
        <v>2.6401999999999999E-5</v>
      </c>
      <c r="K32" s="77">
        <f t="shared" si="9"/>
        <v>1.3201E-4</v>
      </c>
      <c r="L32" s="77">
        <f t="shared" si="9"/>
        <v>5.2804000000000002E-4</v>
      </c>
      <c r="M32" s="77">
        <f t="shared" si="9"/>
        <v>9.2406999999999993E-4</v>
      </c>
      <c r="N32" s="77">
        <f t="shared" si="9"/>
        <v>0</v>
      </c>
      <c r="O32" s="77">
        <f t="shared" si="9"/>
        <v>0</v>
      </c>
      <c r="P32" s="77">
        <f t="shared" si="9"/>
        <v>25.369999999999997</v>
      </c>
      <c r="Q32" s="77">
        <f t="shared" si="10"/>
        <v>19.951999999999998</v>
      </c>
      <c r="R32" s="77">
        <f t="shared" si="11"/>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v>86</v>
      </c>
      <c r="C33" s="77">
        <f t="shared" si="5"/>
        <v>111.8</v>
      </c>
      <c r="D33" s="77">
        <f t="shared" si="6"/>
        <v>64.821553999999992</v>
      </c>
      <c r="E33" s="77">
        <f t="shared" si="7"/>
        <v>23.524010000000004</v>
      </c>
      <c r="F33" s="77">
        <f t="shared" si="8"/>
        <v>4.5770748000000001</v>
      </c>
      <c r="G33" s="77">
        <f t="shared" si="9"/>
        <v>6.0724599999999998E-4</v>
      </c>
      <c r="H33" s="77">
        <f t="shared" si="9"/>
        <v>5.7820379999999998E-3</v>
      </c>
      <c r="I33" s="77">
        <f t="shared" si="9"/>
        <v>1.3201E-3</v>
      </c>
      <c r="J33" s="77">
        <f t="shared" si="9"/>
        <v>2.6401999999999999E-5</v>
      </c>
      <c r="K33" s="77">
        <f t="shared" si="9"/>
        <v>1.3201E-4</v>
      </c>
      <c r="L33" s="77">
        <f t="shared" si="9"/>
        <v>5.2804000000000002E-4</v>
      </c>
      <c r="M33" s="77">
        <f t="shared" si="9"/>
        <v>9.2406999999999993E-4</v>
      </c>
      <c r="N33" s="77">
        <f t="shared" si="9"/>
        <v>0</v>
      </c>
      <c r="O33" s="77">
        <f t="shared" si="9"/>
        <v>0</v>
      </c>
      <c r="P33" s="77">
        <f t="shared" si="9"/>
        <v>25.369999999999997</v>
      </c>
      <c r="Q33" s="77">
        <f t="shared" si="10"/>
        <v>19.951999999999998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v>86</v>
      </c>
      <c r="C34" s="77">
        <f t="shared" si="5"/>
        <v>111.8</v>
      </c>
      <c r="D34" s="77">
        <f t="shared" si="6"/>
        <v>64.821553999999992</v>
      </c>
      <c r="E34" s="77">
        <f t="shared" si="7"/>
        <v>23.524010000000004</v>
      </c>
      <c r="F34" s="77">
        <f t="shared" si="8"/>
        <v>4.5770748000000001</v>
      </c>
      <c r="G34" s="77">
        <f t="shared" si="9"/>
        <v>6.0724599999999998E-4</v>
      </c>
      <c r="H34" s="77">
        <f t="shared" si="9"/>
        <v>5.7820379999999998E-3</v>
      </c>
      <c r="I34" s="77">
        <f t="shared" si="9"/>
        <v>1.3201E-3</v>
      </c>
      <c r="J34" s="77">
        <f t="shared" si="9"/>
        <v>2.6401999999999999E-5</v>
      </c>
      <c r="K34" s="77">
        <f t="shared" si="9"/>
        <v>1.3201E-4</v>
      </c>
      <c r="L34" s="77">
        <f t="shared" si="9"/>
        <v>5.2804000000000002E-4</v>
      </c>
      <c r="M34" s="77">
        <f t="shared" si="9"/>
        <v>9.2406999999999993E-4</v>
      </c>
      <c r="N34" s="77">
        <f t="shared" si="9"/>
        <v>0</v>
      </c>
      <c r="O34" s="77">
        <f t="shared" si="9"/>
        <v>0</v>
      </c>
      <c r="P34" s="77">
        <f t="shared" si="9"/>
        <v>25.369999999999997</v>
      </c>
      <c r="Q34" s="77">
        <f t="shared" si="10"/>
        <v>19.951999999999998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v>86</v>
      </c>
      <c r="C35" s="77">
        <f t="shared" si="5"/>
        <v>111.8</v>
      </c>
      <c r="D35" s="77">
        <f t="shared" si="6"/>
        <v>64.821553999999992</v>
      </c>
      <c r="E35" s="77">
        <f t="shared" si="7"/>
        <v>23.524010000000004</v>
      </c>
      <c r="F35" s="77">
        <f t="shared" si="8"/>
        <v>4.5770748000000001</v>
      </c>
      <c r="G35" s="77">
        <f t="shared" si="9"/>
        <v>6.0724599999999998E-4</v>
      </c>
      <c r="H35" s="77">
        <f t="shared" si="9"/>
        <v>5.7820379999999998E-3</v>
      </c>
      <c r="I35" s="77">
        <f t="shared" si="9"/>
        <v>1.3201E-3</v>
      </c>
      <c r="J35" s="77">
        <f t="shared" si="9"/>
        <v>2.6401999999999999E-5</v>
      </c>
      <c r="K35" s="77">
        <f t="shared" si="9"/>
        <v>1.3201E-4</v>
      </c>
      <c r="L35" s="77">
        <f t="shared" si="9"/>
        <v>5.2804000000000002E-4</v>
      </c>
      <c r="M35" s="77">
        <f t="shared" si="9"/>
        <v>9.2406999999999993E-4</v>
      </c>
      <c r="N35" s="77">
        <f t="shared" si="9"/>
        <v>0</v>
      </c>
      <c r="O35" s="77">
        <f t="shared" si="9"/>
        <v>0</v>
      </c>
      <c r="P35" s="77">
        <f t="shared" si="9"/>
        <v>25.369999999999997</v>
      </c>
      <c r="Q35" s="77">
        <f t="shared" si="10"/>
        <v>19.951999999999998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v>86</v>
      </c>
      <c r="C36" s="77">
        <f t="shared" si="5"/>
        <v>111.8</v>
      </c>
      <c r="D36" s="77">
        <f t="shared" si="6"/>
        <v>64.821553999999992</v>
      </c>
      <c r="E36" s="77">
        <f t="shared" si="7"/>
        <v>23.524010000000004</v>
      </c>
      <c r="F36" s="77">
        <f t="shared" si="8"/>
        <v>4.5770748000000001</v>
      </c>
      <c r="G36" s="77">
        <f t="shared" si="9"/>
        <v>6.0724599999999998E-4</v>
      </c>
      <c r="H36" s="77">
        <f t="shared" si="9"/>
        <v>5.7820379999999998E-3</v>
      </c>
      <c r="I36" s="77">
        <f t="shared" si="9"/>
        <v>1.3201E-3</v>
      </c>
      <c r="J36" s="77">
        <f t="shared" si="9"/>
        <v>2.6401999999999999E-5</v>
      </c>
      <c r="K36" s="77">
        <f t="shared" si="9"/>
        <v>1.3201E-4</v>
      </c>
      <c r="L36" s="77">
        <f t="shared" si="9"/>
        <v>5.2804000000000002E-4</v>
      </c>
      <c r="M36" s="77">
        <f t="shared" si="9"/>
        <v>9.2406999999999993E-4</v>
      </c>
      <c r="N36" s="77">
        <f t="shared" si="9"/>
        <v>0</v>
      </c>
      <c r="O36" s="77">
        <f t="shared" si="9"/>
        <v>0</v>
      </c>
      <c r="P36" s="77">
        <f t="shared" si="9"/>
        <v>25.369999999999997</v>
      </c>
      <c r="Q36" s="77">
        <f t="shared" si="10"/>
        <v>19.951999999999998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v>86</v>
      </c>
      <c r="C37" s="77">
        <f t="shared" si="5"/>
        <v>111.8</v>
      </c>
      <c r="D37" s="77">
        <f t="shared" si="6"/>
        <v>64.821553999999992</v>
      </c>
      <c r="E37" s="77">
        <f t="shared" si="7"/>
        <v>23.524010000000004</v>
      </c>
      <c r="F37" s="77">
        <f t="shared" si="8"/>
        <v>4.5770748000000001</v>
      </c>
      <c r="G37" s="77">
        <f t="shared" si="9"/>
        <v>6.0724599999999998E-4</v>
      </c>
      <c r="H37" s="77">
        <f t="shared" si="9"/>
        <v>5.7820379999999998E-3</v>
      </c>
      <c r="I37" s="77">
        <f t="shared" si="9"/>
        <v>1.3201E-3</v>
      </c>
      <c r="J37" s="77">
        <f t="shared" si="9"/>
        <v>2.6401999999999999E-5</v>
      </c>
      <c r="K37" s="77">
        <f t="shared" si="9"/>
        <v>1.3201E-4</v>
      </c>
      <c r="L37" s="77">
        <f t="shared" si="9"/>
        <v>5.2804000000000002E-4</v>
      </c>
      <c r="M37" s="77">
        <f t="shared" si="9"/>
        <v>9.2406999999999993E-4</v>
      </c>
      <c r="N37" s="77">
        <f t="shared" si="9"/>
        <v>0</v>
      </c>
      <c r="O37" s="77">
        <f t="shared" si="9"/>
        <v>0</v>
      </c>
      <c r="P37" s="77">
        <f t="shared" si="9"/>
        <v>25.369999999999997</v>
      </c>
      <c r="Q37" s="77">
        <f t="shared" si="10"/>
        <v>19.951999999999998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v>86</v>
      </c>
      <c r="C38" s="77">
        <f t="shared" si="5"/>
        <v>111.8</v>
      </c>
      <c r="D38" s="77">
        <f t="shared" si="6"/>
        <v>64.821553999999992</v>
      </c>
      <c r="E38" s="77">
        <f t="shared" si="7"/>
        <v>23.524010000000004</v>
      </c>
      <c r="F38" s="77">
        <f t="shared" si="8"/>
        <v>4.5770748000000001</v>
      </c>
      <c r="G38" s="77">
        <f t="shared" si="9"/>
        <v>6.0724599999999998E-4</v>
      </c>
      <c r="H38" s="77">
        <f t="shared" si="9"/>
        <v>5.7820379999999998E-3</v>
      </c>
      <c r="I38" s="77">
        <f t="shared" si="9"/>
        <v>1.3201E-3</v>
      </c>
      <c r="J38" s="77">
        <f t="shared" si="9"/>
        <v>2.6401999999999999E-5</v>
      </c>
      <c r="K38" s="77">
        <f t="shared" si="9"/>
        <v>1.3201E-4</v>
      </c>
      <c r="L38" s="77">
        <f t="shared" si="9"/>
        <v>5.2804000000000002E-4</v>
      </c>
      <c r="M38" s="77">
        <f t="shared" si="9"/>
        <v>9.2406999999999993E-4</v>
      </c>
      <c r="N38" s="77">
        <f t="shared" si="9"/>
        <v>0</v>
      </c>
      <c r="O38" s="77">
        <f t="shared" si="9"/>
        <v>0</v>
      </c>
      <c r="P38" s="77">
        <f t="shared" si="9"/>
        <v>25.369999999999997</v>
      </c>
      <c r="Q38" s="77">
        <f t="shared" si="10"/>
        <v>19.951999999999998</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v>86</v>
      </c>
      <c r="C39" s="77">
        <f t="shared" si="5"/>
        <v>111.8</v>
      </c>
      <c r="D39" s="77">
        <f t="shared" si="6"/>
        <v>64.821553999999992</v>
      </c>
      <c r="E39" s="77">
        <f t="shared" si="7"/>
        <v>23.524010000000004</v>
      </c>
      <c r="F39" s="77">
        <f t="shared" si="8"/>
        <v>4.5770748000000001</v>
      </c>
      <c r="G39" s="77">
        <f t="shared" si="9"/>
        <v>6.0724599999999998E-4</v>
      </c>
      <c r="H39" s="77">
        <f t="shared" si="9"/>
        <v>5.7820379999999998E-3</v>
      </c>
      <c r="I39" s="77">
        <f t="shared" si="9"/>
        <v>1.3201E-3</v>
      </c>
      <c r="J39" s="77">
        <f t="shared" si="9"/>
        <v>2.6401999999999999E-5</v>
      </c>
      <c r="K39" s="77">
        <f t="shared" si="9"/>
        <v>1.3201E-4</v>
      </c>
      <c r="L39" s="77">
        <f t="shared" si="9"/>
        <v>5.2804000000000002E-4</v>
      </c>
      <c r="M39" s="77">
        <f t="shared" si="9"/>
        <v>9.2406999999999993E-4</v>
      </c>
      <c r="N39" s="77">
        <f t="shared" si="9"/>
        <v>0</v>
      </c>
      <c r="O39" s="77">
        <f t="shared" si="9"/>
        <v>0</v>
      </c>
      <c r="P39" s="77">
        <f t="shared" si="9"/>
        <v>25.369999999999997</v>
      </c>
      <c r="Q39" s="77">
        <f t="shared" si="10"/>
        <v>19.951999999999998</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v>86</v>
      </c>
      <c r="C40" s="77">
        <f t="shared" si="5"/>
        <v>111.8</v>
      </c>
      <c r="D40" s="77">
        <f t="shared" si="6"/>
        <v>64.821553999999992</v>
      </c>
      <c r="E40" s="77">
        <f t="shared" si="7"/>
        <v>23.524010000000004</v>
      </c>
      <c r="F40" s="77">
        <f t="shared" si="8"/>
        <v>4.5770748000000001</v>
      </c>
      <c r="G40" s="77">
        <f t="shared" si="9"/>
        <v>6.0724599999999998E-4</v>
      </c>
      <c r="H40" s="77">
        <f t="shared" si="9"/>
        <v>5.7820379999999998E-3</v>
      </c>
      <c r="I40" s="77">
        <f t="shared" si="9"/>
        <v>1.3201E-3</v>
      </c>
      <c r="J40" s="77">
        <f t="shared" si="9"/>
        <v>2.6401999999999999E-5</v>
      </c>
      <c r="K40" s="77">
        <f t="shared" si="9"/>
        <v>1.3201E-4</v>
      </c>
      <c r="L40" s="77">
        <f t="shared" si="9"/>
        <v>5.2804000000000002E-4</v>
      </c>
      <c r="M40" s="77">
        <f t="shared" si="9"/>
        <v>9.2406999999999993E-4</v>
      </c>
      <c r="N40" s="77">
        <f t="shared" si="9"/>
        <v>0</v>
      </c>
      <c r="O40" s="77">
        <f t="shared" si="9"/>
        <v>0</v>
      </c>
      <c r="P40" s="77">
        <f t="shared" si="9"/>
        <v>25.369999999999997</v>
      </c>
      <c r="Q40" s="77">
        <f t="shared" si="10"/>
        <v>19.951999999999998</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v>86</v>
      </c>
      <c r="C41" s="77">
        <f t="shared" si="5"/>
        <v>111.8</v>
      </c>
      <c r="D41" s="77">
        <f t="shared" si="6"/>
        <v>64.821553999999992</v>
      </c>
      <c r="E41" s="77">
        <f t="shared" si="7"/>
        <v>23.524010000000004</v>
      </c>
      <c r="F41" s="77">
        <f t="shared" si="8"/>
        <v>4.5770748000000001</v>
      </c>
      <c r="G41" s="77">
        <f t="shared" ref="G41:P46" si="12">IF(G$27="%w/w SAR",((G$28*10)*$B41),IF(G$27="%w/w DM",(((G$28*10)*($B$28/100))*$B41),IF(G$27="kg/t SAR",(G$28*$B41),IF(G$27="kg/t DM",((G$28*($B$28/100))*$B41),IF(G$27="mg/kg SAR",((G$28*0.001)*$B41),IF(G$27="mg/kg DM",(((G$28*0.001)*($B$28/100))*$B41),0))))))</f>
        <v>6.0724599999999998E-4</v>
      </c>
      <c r="H41" s="77">
        <f t="shared" si="12"/>
        <v>5.7820379999999998E-3</v>
      </c>
      <c r="I41" s="77">
        <f t="shared" si="12"/>
        <v>1.3201E-3</v>
      </c>
      <c r="J41" s="77">
        <f t="shared" si="12"/>
        <v>2.6401999999999999E-5</v>
      </c>
      <c r="K41" s="77">
        <f t="shared" si="12"/>
        <v>1.3201E-4</v>
      </c>
      <c r="L41" s="77">
        <f t="shared" si="12"/>
        <v>5.2804000000000002E-4</v>
      </c>
      <c r="M41" s="77">
        <f t="shared" si="12"/>
        <v>9.2406999999999993E-4</v>
      </c>
      <c r="N41" s="77">
        <f t="shared" si="12"/>
        <v>0</v>
      </c>
      <c r="O41" s="77">
        <f t="shared" si="12"/>
        <v>0</v>
      </c>
      <c r="P41" s="77">
        <f t="shared" si="12"/>
        <v>25.369999999999997</v>
      </c>
      <c r="Q41" s="77">
        <f t="shared" si="10"/>
        <v>19.951999999999998</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v>106</v>
      </c>
      <c r="C42" s="77">
        <f t="shared" si="5"/>
        <v>137.80000000000001</v>
      </c>
      <c r="D42" s="77">
        <f t="shared" si="6"/>
        <v>79.896333999999996</v>
      </c>
      <c r="E42" s="77">
        <f t="shared" si="7"/>
        <v>28.994710000000005</v>
      </c>
      <c r="F42" s="77">
        <f t="shared" si="8"/>
        <v>5.6415108000000007</v>
      </c>
      <c r="G42" s="77">
        <f t="shared" si="12"/>
        <v>7.4846599999999993E-4</v>
      </c>
      <c r="H42" s="77">
        <f t="shared" si="12"/>
        <v>7.1266979999999999E-3</v>
      </c>
      <c r="I42" s="77">
        <f t="shared" si="12"/>
        <v>1.6271E-3</v>
      </c>
      <c r="J42" s="77">
        <f t="shared" si="12"/>
        <v>3.2542000000000001E-5</v>
      </c>
      <c r="K42" s="77">
        <f t="shared" si="12"/>
        <v>1.6270999999999999E-4</v>
      </c>
      <c r="L42" s="77">
        <f t="shared" si="12"/>
        <v>6.5083999999999997E-4</v>
      </c>
      <c r="M42" s="77">
        <f t="shared" si="12"/>
        <v>1.13897E-3</v>
      </c>
      <c r="N42" s="77">
        <f t="shared" si="12"/>
        <v>0</v>
      </c>
      <c r="O42" s="77">
        <f t="shared" si="12"/>
        <v>0</v>
      </c>
      <c r="P42" s="77">
        <f t="shared" si="12"/>
        <v>31.27</v>
      </c>
      <c r="Q42" s="77">
        <f t="shared" si="10"/>
        <v>24.591999999999999</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v>106</v>
      </c>
      <c r="C43" s="77">
        <f t="shared" si="5"/>
        <v>137.80000000000001</v>
      </c>
      <c r="D43" s="77">
        <f t="shared" si="6"/>
        <v>79.896333999999996</v>
      </c>
      <c r="E43" s="77">
        <f t="shared" si="7"/>
        <v>28.994710000000005</v>
      </c>
      <c r="F43" s="77">
        <f t="shared" si="8"/>
        <v>5.6415108000000007</v>
      </c>
      <c r="G43" s="77">
        <f t="shared" si="12"/>
        <v>7.4846599999999993E-4</v>
      </c>
      <c r="H43" s="77">
        <f t="shared" si="12"/>
        <v>7.1266979999999999E-3</v>
      </c>
      <c r="I43" s="77">
        <f t="shared" si="12"/>
        <v>1.6271E-3</v>
      </c>
      <c r="J43" s="77">
        <f t="shared" si="12"/>
        <v>3.2542000000000001E-5</v>
      </c>
      <c r="K43" s="77">
        <f t="shared" si="12"/>
        <v>1.6270999999999999E-4</v>
      </c>
      <c r="L43" s="77">
        <f t="shared" si="12"/>
        <v>6.5083999999999997E-4</v>
      </c>
      <c r="M43" s="77">
        <f t="shared" si="12"/>
        <v>1.13897E-3</v>
      </c>
      <c r="N43" s="77">
        <f t="shared" si="12"/>
        <v>0</v>
      </c>
      <c r="O43" s="77">
        <f t="shared" si="12"/>
        <v>0</v>
      </c>
      <c r="P43" s="77">
        <f t="shared" si="12"/>
        <v>31.27</v>
      </c>
      <c r="Q43" s="77">
        <f t="shared" si="10"/>
        <v>24.591999999999999</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v>86</v>
      </c>
      <c r="C44" s="77">
        <f t="shared" si="5"/>
        <v>111.8</v>
      </c>
      <c r="D44" s="77">
        <f t="shared" si="6"/>
        <v>64.821553999999992</v>
      </c>
      <c r="E44" s="77">
        <f t="shared" si="7"/>
        <v>23.524010000000004</v>
      </c>
      <c r="F44" s="77">
        <f t="shared" si="8"/>
        <v>4.5770748000000001</v>
      </c>
      <c r="G44" s="77">
        <f t="shared" si="12"/>
        <v>6.0724599999999998E-4</v>
      </c>
      <c r="H44" s="77">
        <f t="shared" si="12"/>
        <v>5.7820379999999998E-3</v>
      </c>
      <c r="I44" s="77">
        <f t="shared" si="12"/>
        <v>1.3201E-3</v>
      </c>
      <c r="J44" s="77">
        <f t="shared" si="12"/>
        <v>2.6401999999999999E-5</v>
      </c>
      <c r="K44" s="77">
        <f t="shared" si="12"/>
        <v>1.3201E-4</v>
      </c>
      <c r="L44" s="77">
        <f t="shared" si="12"/>
        <v>5.2804000000000002E-4</v>
      </c>
      <c r="M44" s="77">
        <f t="shared" si="12"/>
        <v>9.2406999999999993E-4</v>
      </c>
      <c r="N44" s="77">
        <f t="shared" si="12"/>
        <v>0</v>
      </c>
      <c r="O44" s="77">
        <f t="shared" si="12"/>
        <v>0</v>
      </c>
      <c r="P44" s="77">
        <f t="shared" si="12"/>
        <v>25.369999999999997</v>
      </c>
      <c r="Q44" s="77">
        <f t="shared" si="10"/>
        <v>19.951999999999998</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v>106</v>
      </c>
      <c r="C45" s="77">
        <f t="shared" si="5"/>
        <v>137.80000000000001</v>
      </c>
      <c r="D45" s="77">
        <f t="shared" si="6"/>
        <v>79.896333999999996</v>
      </c>
      <c r="E45" s="77">
        <f t="shared" si="7"/>
        <v>28.994710000000005</v>
      </c>
      <c r="F45" s="77">
        <f t="shared" si="8"/>
        <v>5.6415108000000007</v>
      </c>
      <c r="G45" s="77">
        <f t="shared" si="12"/>
        <v>7.4846599999999993E-4</v>
      </c>
      <c r="H45" s="77">
        <f t="shared" si="12"/>
        <v>7.1266979999999999E-3</v>
      </c>
      <c r="I45" s="77">
        <f t="shared" si="12"/>
        <v>1.6271E-3</v>
      </c>
      <c r="J45" s="77">
        <f t="shared" si="12"/>
        <v>3.2542000000000001E-5</v>
      </c>
      <c r="K45" s="77">
        <f t="shared" si="12"/>
        <v>1.6270999999999999E-4</v>
      </c>
      <c r="L45" s="77">
        <f t="shared" si="12"/>
        <v>6.5083999999999997E-4</v>
      </c>
      <c r="M45" s="77">
        <f t="shared" si="12"/>
        <v>1.13897E-3</v>
      </c>
      <c r="N45" s="77">
        <f t="shared" si="12"/>
        <v>0</v>
      </c>
      <c r="O45" s="77">
        <f t="shared" si="12"/>
        <v>0</v>
      </c>
      <c r="P45" s="77">
        <f t="shared" si="12"/>
        <v>31.27</v>
      </c>
      <c r="Q45" s="77">
        <f t="shared" si="10"/>
        <v>24.591999999999999</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v>176</v>
      </c>
      <c r="C46" s="77">
        <f t="shared" si="5"/>
        <v>228.8</v>
      </c>
      <c r="D46" s="77">
        <f t="shared" si="6"/>
        <v>132.658064</v>
      </c>
      <c r="E46" s="77">
        <f t="shared" si="7"/>
        <v>48.142160000000004</v>
      </c>
      <c r="F46" s="77">
        <f t="shared" si="8"/>
        <v>9.3670368000000011</v>
      </c>
      <c r="G46" s="77">
        <f t="shared" si="12"/>
        <v>1.2427359999999999E-3</v>
      </c>
      <c r="H46" s="77">
        <f t="shared" si="12"/>
        <v>1.1833007999999999E-2</v>
      </c>
      <c r="I46" s="77">
        <f t="shared" si="12"/>
        <v>2.7016000000000002E-3</v>
      </c>
      <c r="J46" s="77">
        <f t="shared" si="12"/>
        <v>5.4032E-5</v>
      </c>
      <c r="K46" s="77">
        <f t="shared" si="12"/>
        <v>2.7015999999999997E-4</v>
      </c>
      <c r="L46" s="77">
        <f t="shared" si="12"/>
        <v>1.0806399999999999E-3</v>
      </c>
      <c r="M46" s="77">
        <f t="shared" si="12"/>
        <v>1.89112E-3</v>
      </c>
      <c r="N46" s="77">
        <f t="shared" si="12"/>
        <v>0</v>
      </c>
      <c r="O46" s="77">
        <f t="shared" si="12"/>
        <v>0</v>
      </c>
      <c r="P46" s="77">
        <f t="shared" si="12"/>
        <v>51.919999999999995</v>
      </c>
      <c r="Q46" s="77">
        <f t="shared" si="10"/>
        <v>40.831999999999994</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ref="C47:C50" si="13">IF(C$27="%w/w SAR",((C$28*10)*$B47),IF(C$27="%w/w DM",(((C$28*10)*($B$28/100))*$B47),IF(C$27="kg/t SAR",(C$28*$B47),IF(C$27="kg/t DM",((C$28*($B$28/100))*$B47),IF(C$27="mg/kg SAR",((C$28*0.001)*$B47),IF(C$27="mg/kg DM",(((C$28*0.001)*($B$28/100))*$B47),0))))))</f>
        <v>0</v>
      </c>
      <c r="D47" s="77">
        <f t="shared" ref="D47:D50" si="14">(IF(D$27="%w/w SAR",((D$28*10)*$B47),IF(D$27="%w/w DM",(((D$28*10)*($B$28/100))*$B47),IF(D$27="kg/t SAR",(D$28*$B47),IF(D$27="kg/t DM",((D$28*($B$28/100))*$B47),IF(D$27="mg/kg SAR",((D$28*0.001)*$B47),IF(D$27="mg/kg DM",(((D$28*0.001)*($B$28/100))*$B47),"0")))))))*2.291</f>
        <v>0</v>
      </c>
      <c r="E47" s="77">
        <f t="shared" ref="E47:E50" si="15">(IF(E$27="%w/w SAR",((E$28*10)*$B47),IF(E$27="%w/w DM",(((E$28*10)*($B$28/100))*$B47),IF(E$27="kg/t SAR",(E$28*$B47),IF(E$27="kg/t DM",((E$28*($B$28/100))*$B47),IF(E$27="mg/kg SAR",((E$28*0.001)*$B47),IF(E$27="mg/kg DM",(((E$28*0.001)*($B$28/100))*$B47),"0")))))))*1.205</f>
        <v>0</v>
      </c>
      <c r="F47" s="77">
        <f t="shared" ref="F47:F50" si="16">(IF(F$27="%w/w SAR",((F$28*10)*$B47),IF(F$27="%w/w DM",(((F$28*10)*($B$28/100))*$B47),IF(F$27="kg/t SAR",(F$28*$B47),IF(F$27="kg/t DM",((F$28*($B$28/100))*$B47),IF(F$27="mg/kg SAR",((F$28*0.001)*$B47),IF(F$27="mg/kg DM",(((F$28*0.001)*($B$28/100))*$B47),"0")))))))*1.658</f>
        <v>0</v>
      </c>
      <c r="G47" s="77">
        <f t="shared" ref="G47:P50" si="17">IF(G$27="%w/w SAR",((G$28*10)*$B47),IF(G$27="%w/w DM",(((G$28*10)*($B$28/100))*$B47),IF(G$27="kg/t SAR",(G$28*$B47),IF(G$27="kg/t DM",((G$28*($B$28/100))*$B47),IF(G$27="mg/kg SAR",((G$28*0.001)*$B47),IF(G$27="mg/kg DM",(((G$28*0.001)*($B$28/100))*$B47),0))))))</f>
        <v>0</v>
      </c>
      <c r="H47" s="77">
        <f t="shared" si="17"/>
        <v>0</v>
      </c>
      <c r="I47" s="77">
        <f t="shared" si="17"/>
        <v>0</v>
      </c>
      <c r="J47" s="77">
        <f t="shared" si="17"/>
        <v>0</v>
      </c>
      <c r="K47" s="77">
        <f t="shared" si="17"/>
        <v>0</v>
      </c>
      <c r="L47" s="77">
        <f t="shared" si="17"/>
        <v>0</v>
      </c>
      <c r="M47" s="77">
        <f t="shared" si="17"/>
        <v>0</v>
      </c>
      <c r="N47" s="77">
        <f t="shared" si="17"/>
        <v>0</v>
      </c>
      <c r="O47" s="77">
        <f t="shared" si="17"/>
        <v>0</v>
      </c>
      <c r="P47" s="77">
        <f t="shared" si="17"/>
        <v>0</v>
      </c>
      <c r="Q47" s="77">
        <f t="shared" ref="Q47:Q50" si="18">(IF(Q$27="%w/w SAR",((Q$28*10)*$B47),IF(Q$27="%w/w DM",(((Q$28*10)*($B$28/100))*$B47),IF(Q$27="kg/t SAR",(Q$28*$B47),IF(Q$27="kg/t DM",((Q$28*($B$28/100))*$B47),IF(Q$27="mg/kg SAR",((Q$28*0.001)*$B47),IF(Q$27="mg/kg DM",(((Q$28*0.001)*($B$28/100))*$B47),0)))))))*2.5</f>
        <v>0</v>
      </c>
      <c r="R47" s="77">
        <f t="shared" ref="R47:U50" si="19">IF(R$27="%w/w SAR",((R$28*10)*$B47),IF(R$27="%w/w DM",(((R$28*10)*($B$28/100))*$B47),IF(R$27="kg/t SAR",(R$28*$B47),IF(R$27="kg/t DM",((R$28*($B$28/100))*$B47),IF(R$27="mg/kg SAR",((R$28*0.001)*$B47),IF(R$27="mg/kg DM",(((R$28*0.001)*($B$28/100))*$B47),0))))))</f>
        <v>0</v>
      </c>
      <c r="S47" s="77">
        <f t="shared" si="19"/>
        <v>0</v>
      </c>
      <c r="T47" s="77">
        <f t="shared" si="19"/>
        <v>0</v>
      </c>
      <c r="U47" s="77">
        <f t="shared" si="19"/>
        <v>0</v>
      </c>
      <c r="AB47" s="59"/>
      <c r="AC47" s="59"/>
      <c r="AD47" s="59"/>
      <c r="AE47" s="59"/>
      <c r="AF47" s="59"/>
      <c r="AG47" s="59"/>
      <c r="AH47" s="59"/>
      <c r="AI47" s="59"/>
    </row>
    <row r="48" spans="1:35" s="72" customFormat="1" ht="13" x14ac:dyDescent="0.35">
      <c r="A48" s="13">
        <f>T8</f>
        <v>0</v>
      </c>
      <c r="B48" s="15"/>
      <c r="C48" s="77">
        <f t="shared" si="13"/>
        <v>0</v>
      </c>
      <c r="D48" s="77">
        <f t="shared" si="14"/>
        <v>0</v>
      </c>
      <c r="E48" s="77">
        <f t="shared" si="15"/>
        <v>0</v>
      </c>
      <c r="F48" s="77">
        <f t="shared" si="16"/>
        <v>0</v>
      </c>
      <c r="G48" s="77">
        <f t="shared" si="17"/>
        <v>0</v>
      </c>
      <c r="H48" s="77">
        <f t="shared" si="17"/>
        <v>0</v>
      </c>
      <c r="I48" s="77">
        <f t="shared" si="17"/>
        <v>0</v>
      </c>
      <c r="J48" s="77">
        <f t="shared" si="17"/>
        <v>0</v>
      </c>
      <c r="K48" s="77">
        <f t="shared" si="17"/>
        <v>0</v>
      </c>
      <c r="L48" s="77">
        <f t="shared" si="17"/>
        <v>0</v>
      </c>
      <c r="M48" s="77">
        <f t="shared" si="17"/>
        <v>0</v>
      </c>
      <c r="N48" s="77">
        <f t="shared" si="17"/>
        <v>0</v>
      </c>
      <c r="O48" s="77">
        <f t="shared" si="17"/>
        <v>0</v>
      </c>
      <c r="P48" s="77">
        <f t="shared" si="17"/>
        <v>0</v>
      </c>
      <c r="Q48" s="77">
        <f t="shared" si="18"/>
        <v>0</v>
      </c>
      <c r="R48" s="77">
        <f t="shared" si="19"/>
        <v>0</v>
      </c>
      <c r="S48" s="77">
        <f t="shared" si="19"/>
        <v>0</v>
      </c>
      <c r="T48" s="77">
        <f t="shared" si="19"/>
        <v>0</v>
      </c>
      <c r="U48" s="77">
        <f t="shared" si="19"/>
        <v>0</v>
      </c>
      <c r="AB48" s="59"/>
      <c r="AC48" s="59"/>
      <c r="AD48" s="59"/>
      <c r="AE48" s="59"/>
      <c r="AF48" s="59"/>
      <c r="AG48" s="59"/>
      <c r="AH48" s="59"/>
      <c r="AI48" s="59"/>
    </row>
    <row r="49" spans="1:35" s="72" customFormat="1" ht="13" x14ac:dyDescent="0.35">
      <c r="A49" s="13">
        <f>U8</f>
        <v>0</v>
      </c>
      <c r="B49" s="15"/>
      <c r="C49" s="77">
        <f t="shared" si="13"/>
        <v>0</v>
      </c>
      <c r="D49" s="77">
        <f t="shared" si="14"/>
        <v>0</v>
      </c>
      <c r="E49" s="77">
        <f t="shared" si="15"/>
        <v>0</v>
      </c>
      <c r="F49" s="77">
        <f t="shared" si="16"/>
        <v>0</v>
      </c>
      <c r="G49" s="77">
        <f t="shared" si="17"/>
        <v>0</v>
      </c>
      <c r="H49" s="77">
        <f t="shared" si="17"/>
        <v>0</v>
      </c>
      <c r="I49" s="77">
        <f t="shared" si="17"/>
        <v>0</v>
      </c>
      <c r="J49" s="77">
        <f t="shared" si="17"/>
        <v>0</v>
      </c>
      <c r="K49" s="77">
        <f t="shared" si="17"/>
        <v>0</v>
      </c>
      <c r="L49" s="77">
        <f t="shared" si="17"/>
        <v>0</v>
      </c>
      <c r="M49" s="77">
        <f t="shared" si="17"/>
        <v>0</v>
      </c>
      <c r="N49" s="77">
        <f t="shared" si="17"/>
        <v>0</v>
      </c>
      <c r="O49" s="77">
        <f t="shared" si="17"/>
        <v>0</v>
      </c>
      <c r="P49" s="77">
        <f t="shared" si="17"/>
        <v>0</v>
      </c>
      <c r="Q49" s="77">
        <f t="shared" si="18"/>
        <v>0</v>
      </c>
      <c r="R49" s="77">
        <f t="shared" si="19"/>
        <v>0</v>
      </c>
      <c r="S49" s="77">
        <f t="shared" si="19"/>
        <v>0</v>
      </c>
      <c r="T49" s="77">
        <f t="shared" si="19"/>
        <v>0</v>
      </c>
      <c r="U49" s="77">
        <f t="shared" si="19"/>
        <v>0</v>
      </c>
      <c r="AB49" s="59"/>
      <c r="AC49" s="59"/>
      <c r="AD49" s="59"/>
      <c r="AE49" s="59"/>
      <c r="AF49" s="59"/>
      <c r="AG49" s="59"/>
      <c r="AH49" s="59"/>
      <c r="AI49" s="59"/>
    </row>
    <row r="50" spans="1:35" s="72" customFormat="1" ht="13.5" thickBot="1" x14ac:dyDescent="0.4">
      <c r="A50" s="14">
        <f>V8</f>
        <v>0</v>
      </c>
      <c r="B50" s="15"/>
      <c r="C50" s="98">
        <f t="shared" si="13"/>
        <v>0</v>
      </c>
      <c r="D50" s="98">
        <f t="shared" si="14"/>
        <v>0</v>
      </c>
      <c r="E50" s="98">
        <f t="shared" si="15"/>
        <v>0</v>
      </c>
      <c r="F50" s="98">
        <f t="shared" si="16"/>
        <v>0</v>
      </c>
      <c r="G50" s="98">
        <f t="shared" si="17"/>
        <v>0</v>
      </c>
      <c r="H50" s="98">
        <f t="shared" si="17"/>
        <v>0</v>
      </c>
      <c r="I50" s="98">
        <f t="shared" si="17"/>
        <v>0</v>
      </c>
      <c r="J50" s="98">
        <f t="shared" si="17"/>
        <v>0</v>
      </c>
      <c r="K50" s="98">
        <f t="shared" si="17"/>
        <v>0</v>
      </c>
      <c r="L50" s="98">
        <f t="shared" si="17"/>
        <v>0</v>
      </c>
      <c r="M50" s="98">
        <f t="shared" si="17"/>
        <v>0</v>
      </c>
      <c r="N50" s="98">
        <f t="shared" si="17"/>
        <v>0</v>
      </c>
      <c r="O50" s="98">
        <f t="shared" si="17"/>
        <v>0</v>
      </c>
      <c r="P50" s="98">
        <f t="shared" si="17"/>
        <v>0</v>
      </c>
      <c r="Q50" s="98">
        <f t="shared" si="18"/>
        <v>0</v>
      </c>
      <c r="R50" s="98">
        <f t="shared" si="19"/>
        <v>0</v>
      </c>
      <c r="S50" s="98">
        <f t="shared" si="19"/>
        <v>0</v>
      </c>
      <c r="T50" s="98">
        <f t="shared" si="19"/>
        <v>0</v>
      </c>
      <c r="U50" s="98">
        <f t="shared" si="19"/>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20">D8</f>
        <v>Windy Hill 2</v>
      </c>
      <c r="D57" s="8" t="str">
        <f t="shared" si="20"/>
        <v>Windy Hill 3</v>
      </c>
      <c r="E57" s="8" t="str">
        <f t="shared" si="20"/>
        <v>Windy Hill 4</v>
      </c>
      <c r="F57" s="8" t="str">
        <f t="shared" si="20"/>
        <v>Windy Hill 5</v>
      </c>
      <c r="G57" s="8" t="str">
        <f t="shared" si="20"/>
        <v>Windy Hill 6</v>
      </c>
      <c r="H57" s="8" t="str">
        <f t="shared" si="20"/>
        <v>Windy Hill 7</v>
      </c>
      <c r="I57" s="8" t="str">
        <f t="shared" si="20"/>
        <v>Windy Hill 8</v>
      </c>
      <c r="J57" s="8" t="str">
        <f t="shared" si="20"/>
        <v>Windy Hill 9</v>
      </c>
      <c r="K57" s="8" t="str">
        <f t="shared" si="20"/>
        <v>Windy Hill 10</v>
      </c>
      <c r="L57" s="8" t="str">
        <f t="shared" si="20"/>
        <v>Windy Hill 11</v>
      </c>
      <c r="M57" s="8" t="str">
        <f t="shared" si="20"/>
        <v>Ty Gwyn 23</v>
      </c>
      <c r="N57" s="8" t="str">
        <f t="shared" si="20"/>
        <v>Ty Gwyn 24</v>
      </c>
      <c r="O57" s="8" t="str">
        <f t="shared" si="20"/>
        <v>Cilrhue 4</v>
      </c>
      <c r="P57" s="8" t="str">
        <f t="shared" si="20"/>
        <v>Cilrhue 21</v>
      </c>
      <c r="Q57" s="8" t="str">
        <f t="shared" si="20"/>
        <v>Cilrhue 22</v>
      </c>
      <c r="R57" s="8">
        <f t="shared" si="20"/>
        <v>0</v>
      </c>
      <c r="S57" s="8">
        <f t="shared" si="20"/>
        <v>0</v>
      </c>
      <c r="T57" s="8">
        <f t="shared" si="20"/>
        <v>0</v>
      </c>
      <c r="U57" s="8">
        <f t="shared" si="20"/>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5.9</v>
      </c>
      <c r="C60" s="76">
        <f t="shared" ref="C60:U60" si="21">D10</f>
        <v>5.7</v>
      </c>
      <c r="D60" s="76">
        <f t="shared" si="21"/>
        <v>5.7</v>
      </c>
      <c r="E60" s="76">
        <f t="shared" si="21"/>
        <v>5.8</v>
      </c>
      <c r="F60" s="76">
        <f t="shared" si="21"/>
        <v>5.8</v>
      </c>
      <c r="G60" s="76">
        <f t="shared" si="21"/>
        <v>5.8</v>
      </c>
      <c r="H60" s="76">
        <f t="shared" si="21"/>
        <v>5.6</v>
      </c>
      <c r="I60" s="76">
        <f t="shared" si="21"/>
        <v>5.8</v>
      </c>
      <c r="J60" s="76">
        <f t="shared" si="21"/>
        <v>5.8</v>
      </c>
      <c r="K60" s="76">
        <f t="shared" si="21"/>
        <v>5.5</v>
      </c>
      <c r="L60" s="76">
        <f t="shared" si="21"/>
        <v>5.6</v>
      </c>
      <c r="M60" s="76">
        <f t="shared" si="21"/>
        <v>6.7</v>
      </c>
      <c r="N60" s="76">
        <f t="shared" si="21"/>
        <v>6.6</v>
      </c>
      <c r="O60" s="76">
        <f t="shared" si="21"/>
        <v>6.2</v>
      </c>
      <c r="P60" s="76">
        <f t="shared" si="21"/>
        <v>5.6</v>
      </c>
      <c r="Q60" s="76">
        <f t="shared" si="21"/>
        <v>5.6</v>
      </c>
      <c r="R60" s="76">
        <f t="shared" si="21"/>
        <v>0</v>
      </c>
      <c r="S60" s="76">
        <f t="shared" si="21"/>
        <v>0</v>
      </c>
      <c r="T60" s="76">
        <f t="shared" si="21"/>
        <v>0</v>
      </c>
      <c r="U60" s="76">
        <f t="shared" si="21"/>
        <v>0</v>
      </c>
    </row>
    <row r="61" spans="1:35" s="19" customFormat="1" ht="13" x14ac:dyDescent="0.3">
      <c r="A61" s="111" t="s">
        <v>133</v>
      </c>
      <c r="B61" s="76">
        <f t="shared" ref="B61:U61" si="22">VLOOKUP(B58,$AD9:$AE18,2,FALSE)</f>
        <v>6</v>
      </c>
      <c r="C61" s="76">
        <f t="shared" si="22"/>
        <v>6</v>
      </c>
      <c r="D61" s="76">
        <f t="shared" si="22"/>
        <v>6</v>
      </c>
      <c r="E61" s="76">
        <f t="shared" si="22"/>
        <v>6</v>
      </c>
      <c r="F61" s="76">
        <f t="shared" si="22"/>
        <v>6</v>
      </c>
      <c r="G61" s="76">
        <f t="shared" si="22"/>
        <v>6</v>
      </c>
      <c r="H61" s="76">
        <f t="shared" si="22"/>
        <v>6</v>
      </c>
      <c r="I61" s="76">
        <f t="shared" si="22"/>
        <v>6</v>
      </c>
      <c r="J61" s="76">
        <f t="shared" si="22"/>
        <v>6</v>
      </c>
      <c r="K61" s="76">
        <f t="shared" si="22"/>
        <v>6</v>
      </c>
      <c r="L61" s="76">
        <f t="shared" si="22"/>
        <v>6</v>
      </c>
      <c r="M61" s="76">
        <f t="shared" si="22"/>
        <v>6</v>
      </c>
      <c r="N61" s="76">
        <f t="shared" si="22"/>
        <v>6</v>
      </c>
      <c r="O61" s="76">
        <f t="shared" si="22"/>
        <v>6</v>
      </c>
      <c r="P61" s="76">
        <f t="shared" si="22"/>
        <v>6</v>
      </c>
      <c r="Q61" s="76">
        <f t="shared" si="22"/>
        <v>6</v>
      </c>
      <c r="R61" s="76" t="e">
        <f t="shared" si="22"/>
        <v>#N/A</v>
      </c>
      <c r="S61" s="76" t="e">
        <f t="shared" si="22"/>
        <v>#N/A</v>
      </c>
      <c r="T61" s="76" t="e">
        <f t="shared" si="22"/>
        <v>#N/A</v>
      </c>
      <c r="U61" s="76" t="e">
        <f t="shared" si="22"/>
        <v>#N/A</v>
      </c>
    </row>
    <row r="62" spans="1:35" s="19" customFormat="1" ht="13" x14ac:dyDescent="0.3">
      <c r="A62" s="111" t="s">
        <v>134</v>
      </c>
      <c r="B62" s="77">
        <f>B31</f>
        <v>86</v>
      </c>
      <c r="C62" s="77">
        <f>B32</f>
        <v>86</v>
      </c>
      <c r="D62" s="77">
        <f>B33</f>
        <v>86</v>
      </c>
      <c r="E62" s="77">
        <f>B34</f>
        <v>86</v>
      </c>
      <c r="F62" s="77">
        <f>B35</f>
        <v>86</v>
      </c>
      <c r="G62" s="77">
        <f>B36</f>
        <v>86</v>
      </c>
      <c r="H62" s="77">
        <f>B37</f>
        <v>86</v>
      </c>
      <c r="I62" s="77">
        <f>B38</f>
        <v>86</v>
      </c>
      <c r="J62" s="77">
        <f>B39</f>
        <v>86</v>
      </c>
      <c r="K62" s="77">
        <f>B40</f>
        <v>86</v>
      </c>
      <c r="L62" s="77">
        <f>B41</f>
        <v>86</v>
      </c>
      <c r="M62" s="77">
        <f>B42</f>
        <v>106</v>
      </c>
      <c r="N62" s="77">
        <f>B43</f>
        <v>106</v>
      </c>
      <c r="O62" s="77">
        <f>B44</f>
        <v>86</v>
      </c>
      <c r="P62" s="77">
        <f>B45</f>
        <v>106</v>
      </c>
      <c r="Q62" s="77">
        <f>B46</f>
        <v>176</v>
      </c>
      <c r="R62" s="77">
        <f>B47</f>
        <v>0</v>
      </c>
      <c r="S62" s="77">
        <f>B48</f>
        <v>0</v>
      </c>
      <c r="T62" s="77">
        <f>B49</f>
        <v>0</v>
      </c>
      <c r="U62" s="77">
        <f>B50</f>
        <v>0</v>
      </c>
    </row>
    <row r="63" spans="1:35" s="19" customFormat="1" ht="39" x14ac:dyDescent="0.3">
      <c r="A63" s="112" t="s">
        <v>155</v>
      </c>
      <c r="B63" s="77">
        <f>$E55*(B62/100)</f>
        <v>0</v>
      </c>
      <c r="C63" s="77">
        <f t="shared" ref="C63:U63" si="23">$E55*(C62/100)</f>
        <v>0</v>
      </c>
      <c r="D63" s="77">
        <f t="shared" si="23"/>
        <v>0</v>
      </c>
      <c r="E63" s="77">
        <f t="shared" si="23"/>
        <v>0</v>
      </c>
      <c r="F63" s="77">
        <f>$E55*(F62/100)</f>
        <v>0</v>
      </c>
      <c r="G63" s="77">
        <f t="shared" si="23"/>
        <v>0</v>
      </c>
      <c r="H63" s="77">
        <f t="shared" si="23"/>
        <v>0</v>
      </c>
      <c r="I63" s="77">
        <f t="shared" si="23"/>
        <v>0</v>
      </c>
      <c r="J63" s="77">
        <f t="shared" si="23"/>
        <v>0</v>
      </c>
      <c r="K63" s="77">
        <f t="shared" si="23"/>
        <v>0</v>
      </c>
      <c r="L63" s="77">
        <f t="shared" si="23"/>
        <v>0</v>
      </c>
      <c r="M63" s="77">
        <f t="shared" si="23"/>
        <v>0</v>
      </c>
      <c r="N63" s="77">
        <f t="shared" si="23"/>
        <v>0</v>
      </c>
      <c r="O63" s="77">
        <f t="shared" si="23"/>
        <v>0</v>
      </c>
      <c r="P63" s="77">
        <f t="shared" si="23"/>
        <v>0</v>
      </c>
      <c r="Q63" s="77">
        <f t="shared" si="23"/>
        <v>0</v>
      </c>
      <c r="R63" s="77">
        <f t="shared" si="23"/>
        <v>0</v>
      </c>
      <c r="S63" s="77">
        <f t="shared" si="23"/>
        <v>0</v>
      </c>
      <c r="T63" s="77">
        <f t="shared" si="23"/>
        <v>0</v>
      </c>
      <c r="U63" s="77">
        <f t="shared" si="23"/>
        <v>0</v>
      </c>
    </row>
    <row r="64" spans="1:35" s="19" customFormat="1" ht="52" x14ac:dyDescent="0.3">
      <c r="A64" s="112" t="s">
        <v>156</v>
      </c>
      <c r="B64" s="77">
        <f>(B59-B60)*B61</f>
        <v>1.7999999999999989</v>
      </c>
      <c r="C64" s="77">
        <f t="shared" ref="C64:U64" si="24">(C59-C60)*C61</f>
        <v>3</v>
      </c>
      <c r="D64" s="77">
        <f t="shared" si="24"/>
        <v>3</v>
      </c>
      <c r="E64" s="77">
        <f t="shared" si="24"/>
        <v>2.4000000000000021</v>
      </c>
      <c r="F64" s="77">
        <f t="shared" si="24"/>
        <v>2.4000000000000021</v>
      </c>
      <c r="G64" s="77">
        <f t="shared" si="24"/>
        <v>2.4000000000000021</v>
      </c>
      <c r="H64" s="77">
        <f t="shared" si="24"/>
        <v>3.6000000000000032</v>
      </c>
      <c r="I64" s="77">
        <f t="shared" si="24"/>
        <v>2.4000000000000021</v>
      </c>
      <c r="J64" s="77">
        <f t="shared" si="24"/>
        <v>2.4000000000000021</v>
      </c>
      <c r="K64" s="77">
        <f t="shared" si="24"/>
        <v>4.2000000000000011</v>
      </c>
      <c r="L64" s="77">
        <f t="shared" si="24"/>
        <v>3.6000000000000032</v>
      </c>
      <c r="M64" s="77">
        <f t="shared" si="24"/>
        <v>-3</v>
      </c>
      <c r="N64" s="77">
        <f t="shared" si="24"/>
        <v>-2.3999999999999968</v>
      </c>
      <c r="O64" s="77">
        <f t="shared" si="24"/>
        <v>0</v>
      </c>
      <c r="P64" s="77">
        <f t="shared" si="24"/>
        <v>3.6000000000000032</v>
      </c>
      <c r="Q64" s="77">
        <f t="shared" si="24"/>
        <v>3.6000000000000032</v>
      </c>
      <c r="R64" s="77" t="e">
        <f t="shared" si="24"/>
        <v>#N/A</v>
      </c>
      <c r="S64" s="77" t="e">
        <f t="shared" si="24"/>
        <v>#N/A</v>
      </c>
      <c r="T64" s="77" t="e">
        <f t="shared" si="24"/>
        <v>#N/A</v>
      </c>
      <c r="U64" s="77" t="e">
        <f t="shared" si="24"/>
        <v>#N/A</v>
      </c>
    </row>
    <row r="65" spans="1:21" s="19" customFormat="1" ht="52" x14ac:dyDescent="0.3">
      <c r="A65" s="112" t="s">
        <v>157</v>
      </c>
      <c r="B65" s="77">
        <f>B63-B64</f>
        <v>-1.7999999999999989</v>
      </c>
      <c r="C65" s="77">
        <f t="shared" ref="C65:U65" si="25">C63-C64</f>
        <v>-3</v>
      </c>
      <c r="D65" s="77">
        <f t="shared" si="25"/>
        <v>-3</v>
      </c>
      <c r="E65" s="77">
        <f t="shared" si="25"/>
        <v>-2.4000000000000021</v>
      </c>
      <c r="F65" s="77">
        <f t="shared" si="25"/>
        <v>-2.4000000000000021</v>
      </c>
      <c r="G65" s="77">
        <f t="shared" si="25"/>
        <v>-2.4000000000000021</v>
      </c>
      <c r="H65" s="77">
        <f t="shared" si="25"/>
        <v>-3.6000000000000032</v>
      </c>
      <c r="I65" s="77">
        <f t="shared" si="25"/>
        <v>-2.4000000000000021</v>
      </c>
      <c r="J65" s="77">
        <f t="shared" si="25"/>
        <v>-2.4000000000000021</v>
      </c>
      <c r="K65" s="77">
        <f t="shared" si="25"/>
        <v>-4.2000000000000011</v>
      </c>
      <c r="L65" s="77">
        <f t="shared" si="25"/>
        <v>-3.6000000000000032</v>
      </c>
      <c r="M65" s="77">
        <f t="shared" si="25"/>
        <v>3</v>
      </c>
      <c r="N65" s="77">
        <f t="shared" si="25"/>
        <v>2.3999999999999968</v>
      </c>
      <c r="O65" s="77">
        <f t="shared" si="25"/>
        <v>0</v>
      </c>
      <c r="P65" s="77">
        <f t="shared" si="25"/>
        <v>-3.6000000000000032</v>
      </c>
      <c r="Q65" s="77">
        <f t="shared" si="25"/>
        <v>-3.6000000000000032</v>
      </c>
      <c r="R65" s="77" t="e">
        <f t="shared" si="25"/>
        <v>#N/A</v>
      </c>
      <c r="S65" s="77" t="e">
        <f t="shared" si="25"/>
        <v>#N/A</v>
      </c>
      <c r="T65" s="77" t="e">
        <f t="shared" si="25"/>
        <v>#N/A</v>
      </c>
      <c r="U65" s="77" t="e">
        <f t="shared" si="25"/>
        <v>#N/A</v>
      </c>
    </row>
    <row r="66" spans="1:21" s="19" customFormat="1" ht="26" x14ac:dyDescent="0.3">
      <c r="A66" s="112" t="s">
        <v>148</v>
      </c>
      <c r="B66" s="78" t="str">
        <f>IF(B64&lt;=B63,"OVER","UNDER")</f>
        <v>UNDER</v>
      </c>
      <c r="C66" s="78" t="str">
        <f t="shared" ref="C66:U66" si="26">IF(C64&lt;=C63,"OVER","UNDER")</f>
        <v>UNDER</v>
      </c>
      <c r="D66" s="78" t="str">
        <f t="shared" si="26"/>
        <v>UNDER</v>
      </c>
      <c r="E66" s="78" t="str">
        <f t="shared" si="26"/>
        <v>UNDER</v>
      </c>
      <c r="F66" s="78" t="str">
        <f t="shared" si="26"/>
        <v>UNDER</v>
      </c>
      <c r="G66" s="78" t="str">
        <f t="shared" si="26"/>
        <v>UNDER</v>
      </c>
      <c r="H66" s="78" t="str">
        <f t="shared" si="26"/>
        <v>UNDER</v>
      </c>
      <c r="I66" s="78" t="str">
        <f t="shared" si="26"/>
        <v>UNDER</v>
      </c>
      <c r="J66" s="78" t="str">
        <f t="shared" si="26"/>
        <v>UNDER</v>
      </c>
      <c r="K66" s="78" t="str">
        <f t="shared" si="26"/>
        <v>UNDER</v>
      </c>
      <c r="L66" s="78" t="str">
        <f t="shared" si="26"/>
        <v>UNDER</v>
      </c>
      <c r="M66" s="78" t="str">
        <f t="shared" si="26"/>
        <v>OVER</v>
      </c>
      <c r="N66" s="78" t="str">
        <f t="shared" si="26"/>
        <v>OVER</v>
      </c>
      <c r="O66" s="78" t="str">
        <f t="shared" si="26"/>
        <v>OVER</v>
      </c>
      <c r="P66" s="78" t="str">
        <f t="shared" si="26"/>
        <v>UNDER</v>
      </c>
      <c r="Q66" s="78" t="str">
        <f t="shared" si="26"/>
        <v>UNDER</v>
      </c>
      <c r="R66" s="78" t="e">
        <f t="shared" si="26"/>
        <v>#N/A</v>
      </c>
      <c r="S66" s="78" t="e">
        <f t="shared" si="26"/>
        <v>#N/A</v>
      </c>
      <c r="T66" s="78" t="e">
        <f t="shared" si="26"/>
        <v>#N/A</v>
      </c>
      <c r="U66" s="78" t="e">
        <f t="shared" si="26"/>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I1" zoomScale="90" zoomScaleNormal="90" workbookViewId="0">
      <selection activeCell="B47" sqref="B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v>5.84</v>
      </c>
      <c r="J1" s="127" t="s">
        <v>153</v>
      </c>
      <c r="K1" s="127"/>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v>20502</v>
      </c>
      <c r="G2" s="125" t="s">
        <v>110</v>
      </c>
      <c r="H2" s="126"/>
      <c r="I2" s="118">
        <v>636</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t="s">
        <v>78</v>
      </c>
      <c r="G3" s="127" t="s">
        <v>159</v>
      </c>
      <c r="H3" s="127"/>
      <c r="I3" s="118">
        <v>680</v>
      </c>
      <c r="J3" s="123" t="s">
        <v>154</v>
      </c>
      <c r="K3" s="124"/>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64.221311999999998</v>
      </c>
      <c r="D18" s="16">
        <f>$D32</f>
        <v>64.221311999999998</v>
      </c>
      <c r="E18" s="16">
        <f>$D33</f>
        <v>64.221311999999998</v>
      </c>
      <c r="F18" s="16">
        <f>$D34</f>
        <v>64.221311999999998</v>
      </c>
      <c r="G18" s="16">
        <f>$D35</f>
        <v>64.221311999999998</v>
      </c>
      <c r="H18" s="16">
        <f>$D36</f>
        <v>64.221311999999998</v>
      </c>
      <c r="I18" s="16">
        <f>$D37</f>
        <v>64.221311999999998</v>
      </c>
      <c r="J18" s="16">
        <f>$D38</f>
        <v>64.221311999999998</v>
      </c>
      <c r="K18" s="16">
        <f>$D39</f>
        <v>64.221311999999998</v>
      </c>
      <c r="L18" s="16">
        <f>$D40</f>
        <v>64.221311999999998</v>
      </c>
      <c r="M18" s="16">
        <f>$D41</f>
        <v>64.221311999999998</v>
      </c>
      <c r="N18" s="16">
        <f>$D42</f>
        <v>78.269723999999997</v>
      </c>
      <c r="O18" s="16">
        <f>$D43</f>
        <v>78.269723999999997</v>
      </c>
      <c r="P18" s="16">
        <f>$D44</f>
        <v>64.221311999999998</v>
      </c>
      <c r="Q18" s="16">
        <f>$D45</f>
        <v>78.269723999999997</v>
      </c>
      <c r="R18" s="16">
        <f>$D46</f>
        <v>132.456456</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-0.3786879999999968</v>
      </c>
      <c r="D19" s="16">
        <f t="shared" ref="D19:V19" si="1">D18-D17</f>
        <v>-0.3786879999999968</v>
      </c>
      <c r="E19" s="16">
        <f t="shared" si="1"/>
        <v>-0.3786879999999968</v>
      </c>
      <c r="F19" s="16">
        <f t="shared" si="1"/>
        <v>-0.3786879999999968</v>
      </c>
      <c r="G19" s="16">
        <f t="shared" si="1"/>
        <v>-0.3786879999999968</v>
      </c>
      <c r="H19" s="16">
        <f t="shared" si="1"/>
        <v>-0.3786879999999968</v>
      </c>
      <c r="I19" s="16">
        <f t="shared" si="1"/>
        <v>-0.3786879999999968</v>
      </c>
      <c r="J19" s="16">
        <f t="shared" si="1"/>
        <v>-0.3786879999999968</v>
      </c>
      <c r="K19" s="16">
        <f t="shared" si="1"/>
        <v>-0.3786879999999968</v>
      </c>
      <c r="L19" s="16">
        <f t="shared" si="1"/>
        <v>-0.3786879999999968</v>
      </c>
      <c r="M19" s="16">
        <f t="shared" si="1"/>
        <v>-0.3786879999999968</v>
      </c>
      <c r="N19" s="16">
        <f t="shared" si="1"/>
        <v>-1.630275999999995</v>
      </c>
      <c r="O19" s="16">
        <f t="shared" si="1"/>
        <v>-1.630275999999995</v>
      </c>
      <c r="P19" s="16">
        <f t="shared" si="1"/>
        <v>-0.3786879999999968</v>
      </c>
      <c r="Q19" s="16">
        <f t="shared" si="1"/>
        <v>-1.630275999999995</v>
      </c>
      <c r="R19" s="16">
        <f t="shared" si="1"/>
        <v>52.556456000000011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INCREASE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18.624480000000002</v>
      </c>
      <c r="D22" s="16">
        <f>$E32</f>
        <v>18.624480000000002</v>
      </c>
      <c r="E22" s="16">
        <f>$E33</f>
        <v>18.624480000000002</v>
      </c>
      <c r="F22" s="16">
        <f>$E34</f>
        <v>18.624480000000002</v>
      </c>
      <c r="G22" s="16">
        <f>$E35</f>
        <v>18.624480000000002</v>
      </c>
      <c r="H22" s="16">
        <f>$E36</f>
        <v>18.624480000000002</v>
      </c>
      <c r="I22" s="16">
        <f>$E37</f>
        <v>18.624480000000002</v>
      </c>
      <c r="J22" s="16">
        <f>$E38</f>
        <v>18.624480000000002</v>
      </c>
      <c r="K22" s="16">
        <f>$E39</f>
        <v>18.624480000000002</v>
      </c>
      <c r="L22" s="16">
        <f>$E40</f>
        <v>18.624480000000002</v>
      </c>
      <c r="M22" s="16">
        <f>$E41</f>
        <v>18.624480000000002</v>
      </c>
      <c r="N22" s="16">
        <f>$E42</f>
        <v>22.698585000000001</v>
      </c>
      <c r="O22" s="16">
        <f>$E43</f>
        <v>22.698585000000001</v>
      </c>
      <c r="P22" s="16">
        <f>$E44</f>
        <v>18.624480000000002</v>
      </c>
      <c r="Q22" s="16">
        <f>$E45</f>
        <v>22.698585000000001</v>
      </c>
      <c r="R22" s="16">
        <f>$E46</f>
        <v>38.412990000000001</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-209.37551999999999</v>
      </c>
      <c r="D23" s="16">
        <f t="shared" ref="D23:V23" si="3">D22-D21</f>
        <v>-209.37551999999999</v>
      </c>
      <c r="E23" s="16">
        <f t="shared" si="3"/>
        <v>-209.37551999999999</v>
      </c>
      <c r="F23" s="16">
        <f t="shared" si="3"/>
        <v>-209.37551999999999</v>
      </c>
      <c r="G23" s="16">
        <f t="shared" si="3"/>
        <v>-209.37551999999999</v>
      </c>
      <c r="H23" s="16">
        <f t="shared" si="3"/>
        <v>-209.37551999999999</v>
      </c>
      <c r="I23" s="16">
        <f t="shared" si="3"/>
        <v>-209.37551999999999</v>
      </c>
      <c r="J23" s="16">
        <f t="shared" si="3"/>
        <v>-209.37551999999999</v>
      </c>
      <c r="K23" s="16">
        <f t="shared" si="3"/>
        <v>-209.37551999999999</v>
      </c>
      <c r="L23" s="16">
        <f t="shared" si="3"/>
        <v>-209.37551999999999</v>
      </c>
      <c r="M23" s="16">
        <f t="shared" si="3"/>
        <v>-209.37551999999999</v>
      </c>
      <c r="N23" s="16">
        <f t="shared" si="3"/>
        <v>-259.30141500000002</v>
      </c>
      <c r="O23" s="16">
        <f t="shared" si="3"/>
        <v>-259.30141500000002</v>
      </c>
      <c r="P23" s="16">
        <f t="shared" si="3"/>
        <v>-209.37551999999999</v>
      </c>
      <c r="Q23" s="16">
        <f t="shared" si="3"/>
        <v>-259.30141500000002</v>
      </c>
      <c r="R23" s="16">
        <f t="shared" si="3"/>
        <v>-243.58700999999999</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v>32</v>
      </c>
      <c r="C31" s="77">
        <f>IF(C$27="%w/w SAR",((C$28*10)*$B31),IF(C$27="%w/w DM",(((C$28*10)*($B$28/100))*$B31),IF(C$27="kg/t SAR",(C$28*$B31),IF(C$27="kg/t DM",((C$28*($B$28/100))*$B31),IF(C$27="mg/kg SAR",((C$28*0.001)*$B31),IF(C$27="mg/kg DM",(((C$28*0.001)*($B$28/100))*$B31),0))))))</f>
        <v>35.200000000000003</v>
      </c>
      <c r="D31" s="77">
        <f>(IF(D$27="%w/w SAR",((D$28*10)*$B31),IF(D$27="%w/w DM",(((D$28*10)*($B$28/100))*$B31),IF(D$27="kg/t SAR",(D$28*$B31),IF(D$27="kg/t DM",((D$28*($B$28/100))*$B31),IF(D$27="mg/kg SAR",((D$28*0.001)*$B31),IF(D$27="mg/kg DM",(((D$28*0.001)*($B$28/100))*$B31),"0")))))))*2.291</f>
        <v>64.221311999999998</v>
      </c>
      <c r="E31" s="77">
        <f>(IF(E$27="%w/w SAR",((E$28*10)*$B31),IF(E$27="%w/w DM",(((E$28*10)*($B$28/100))*$B31),IF(E$27="kg/t SAR",(E$28*$B31),IF(E$27="kg/t DM",((E$28*($B$28/100))*$B31),IF(E$27="mg/kg SAR",((E$28*0.001)*$B31),IF(E$27="mg/kg DM",(((E$28*0.001)*($B$28/100))*$B31),"0")))))))*1.205</f>
        <v>18.624480000000002</v>
      </c>
      <c r="F31" s="77">
        <f>(IF(F$27="%w/w SAR",((F$28*10)*$B31),IF(F$27="%w/w DM",(((F$28*10)*($B$28/100))*$B31),IF(F$27="kg/t SAR",(F$28*$B31),IF(F$27="kg/t DM",((F$28*($B$28/100))*$B31),IF(F$27="mg/kg SAR",((F$28*0.001)*$B31),IF(F$27="mg/kg DM",(((F$28*0.001)*($B$28/100))*$B31),"0")))))))*1.658</f>
        <v>3.0878592</v>
      </c>
      <c r="G31" s="77">
        <f t="shared" ref="G31:P46" si="5">IF(G$27="%w/w SAR",((G$28*10)*$B31),IF(G$27="%w/w DM",(((G$28*10)*($B$28/100))*$B31),IF(G$27="kg/t SAR",(G$28*$B31),IF(G$27="kg/t DM",((G$28*($B$28/100))*$B31),IF(G$27="mg/kg SAR",((G$28*0.001)*$B31),IF(G$27="mg/kg DM",(((G$28*0.001)*($B$28/100))*$B31),0))))))</f>
        <v>6.4000000000000003E-3</v>
      </c>
      <c r="H31" s="77">
        <f t="shared" si="5"/>
        <v>7.1040000000000006E-2</v>
      </c>
      <c r="I31" s="77">
        <f t="shared" si="5"/>
        <v>1.6E-2</v>
      </c>
      <c r="J31" s="77">
        <f t="shared" si="5"/>
        <v>3.2000000000000003E-4</v>
      </c>
      <c r="K31" s="77">
        <f t="shared" si="5"/>
        <v>1.6000000000000001E-3</v>
      </c>
      <c r="L31" s="77">
        <f t="shared" si="5"/>
        <v>6.4000000000000003E-3</v>
      </c>
      <c r="M31" s="77">
        <f t="shared" si="5"/>
        <v>7.6800000000000002E-3</v>
      </c>
      <c r="N31" s="77">
        <f t="shared" si="5"/>
        <v>0</v>
      </c>
      <c r="O31" s="77">
        <f t="shared" si="5"/>
        <v>0</v>
      </c>
      <c r="P31" s="77">
        <f t="shared" si="5"/>
        <v>8.2240000000000002</v>
      </c>
      <c r="Q31" s="77">
        <f>(IF(Q$27="%w/w SAR",((Q$28*10)*$B31),IF(Q$27="%w/w DM",(((Q$28*10)*($B$28/100))*$B31),IF(Q$27="kg/t SAR",(Q$28*$B31),IF(Q$27="kg/t DM",((Q$28*($B$28/100))*$B31),IF(Q$27="mg/kg SAR",((Q$28*0.001)*$B31),IF(Q$27="mg/kg DM",(((Q$28*0.001)*($B$28/100))*$B31),0)))))))*2.5</f>
        <v>8.7200000000000006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v>32</v>
      </c>
      <c r="C32" s="77">
        <f t="shared" ref="C32:C50" si="6">IF(C$27="%w/w SAR",((C$28*10)*$B32),IF(C$27="%w/w DM",(((C$28*10)*($B$28/100))*$B32),IF(C$27="kg/t SAR",(C$28*$B32),IF(C$27="kg/t DM",((C$28*($B$28/100))*$B32),IF(C$27="mg/kg SAR",((C$28*0.001)*$B32),IF(C$27="mg/kg DM",(((C$28*0.001)*($B$28/100))*$B32),0))))))</f>
        <v>35.200000000000003</v>
      </c>
      <c r="D32" s="77">
        <f t="shared" ref="D32:D50" si="7">(IF(D$27="%w/w SAR",((D$28*10)*$B32),IF(D$27="%w/w DM",(((D$28*10)*($B$28/100))*$B32),IF(D$27="kg/t SAR",(D$28*$B32),IF(D$27="kg/t DM",((D$28*($B$28/100))*$B32),IF(D$27="mg/kg SAR",((D$28*0.001)*$B32),IF(D$27="mg/kg DM",(((D$28*0.001)*($B$28/100))*$B32),"0")))))))*2.291</f>
        <v>64.221311999999998</v>
      </c>
      <c r="E32" s="77">
        <f t="shared" ref="E32:E50" si="8">(IF(E$27="%w/w SAR",((E$28*10)*$B32),IF(E$27="%w/w DM",(((E$28*10)*($B$28/100))*$B32),IF(E$27="kg/t SAR",(E$28*$B32),IF(E$27="kg/t DM",((E$28*($B$28/100))*$B32),IF(E$27="mg/kg SAR",((E$28*0.001)*$B32),IF(E$27="mg/kg DM",(((E$28*0.001)*($B$28/100))*$B32),"0")))))))*1.205</f>
        <v>18.624480000000002</v>
      </c>
      <c r="F32" s="77">
        <f t="shared" ref="F32:F50" si="9">(IF(F$27="%w/w SAR",((F$28*10)*$B32),IF(F$27="%w/w DM",(((F$28*10)*($B$28/100))*$B32),IF(F$27="kg/t SAR",(F$28*$B32),IF(F$27="kg/t DM",((F$28*($B$28/100))*$B32),IF(F$27="mg/kg SAR",((F$28*0.001)*$B32),IF(F$27="mg/kg DM",(((F$28*0.001)*($B$28/100))*$B32),"0")))))))*1.658</f>
        <v>3.0878592</v>
      </c>
      <c r="G32" s="77">
        <f t="shared" si="5"/>
        <v>6.4000000000000003E-3</v>
      </c>
      <c r="H32" s="77">
        <f t="shared" si="5"/>
        <v>7.1040000000000006E-2</v>
      </c>
      <c r="I32" s="77">
        <f t="shared" si="5"/>
        <v>1.6E-2</v>
      </c>
      <c r="J32" s="77">
        <f t="shared" si="5"/>
        <v>3.2000000000000003E-4</v>
      </c>
      <c r="K32" s="77">
        <f t="shared" si="5"/>
        <v>1.6000000000000001E-3</v>
      </c>
      <c r="L32" s="77">
        <f t="shared" si="5"/>
        <v>6.4000000000000003E-3</v>
      </c>
      <c r="M32" s="77">
        <f t="shared" si="5"/>
        <v>7.6800000000000002E-3</v>
      </c>
      <c r="N32" s="77">
        <f t="shared" si="5"/>
        <v>0</v>
      </c>
      <c r="O32" s="77">
        <f t="shared" si="5"/>
        <v>0</v>
      </c>
      <c r="P32" s="77">
        <f t="shared" si="5"/>
        <v>8.2240000000000002</v>
      </c>
      <c r="Q32" s="77">
        <f t="shared" ref="Q32:Q50" si="10">(IF(Q$27="%w/w SAR",((Q$28*10)*$B32),IF(Q$27="%w/w DM",(((Q$28*10)*($B$28/100))*$B32),IF(Q$27="kg/t SAR",(Q$28*$B32),IF(Q$27="kg/t DM",((Q$28*($B$28/100))*$B32),IF(Q$27="mg/kg SAR",((Q$28*0.001)*$B32),IF(Q$27="mg/kg DM",(((Q$28*0.001)*($B$28/100))*$B32),0)))))))*2.5</f>
        <v>8.7200000000000006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v>32</v>
      </c>
      <c r="C33" s="77">
        <f t="shared" si="6"/>
        <v>35.200000000000003</v>
      </c>
      <c r="D33" s="77">
        <f t="shared" si="7"/>
        <v>64.221311999999998</v>
      </c>
      <c r="E33" s="77">
        <f t="shared" si="8"/>
        <v>18.624480000000002</v>
      </c>
      <c r="F33" s="77">
        <f t="shared" si="9"/>
        <v>3.0878592</v>
      </c>
      <c r="G33" s="77">
        <f t="shared" si="5"/>
        <v>6.4000000000000003E-3</v>
      </c>
      <c r="H33" s="77">
        <f t="shared" si="5"/>
        <v>7.1040000000000006E-2</v>
      </c>
      <c r="I33" s="77">
        <f t="shared" si="5"/>
        <v>1.6E-2</v>
      </c>
      <c r="J33" s="77">
        <f t="shared" si="5"/>
        <v>3.2000000000000003E-4</v>
      </c>
      <c r="K33" s="77">
        <f t="shared" si="5"/>
        <v>1.6000000000000001E-3</v>
      </c>
      <c r="L33" s="77">
        <f t="shared" si="5"/>
        <v>6.4000000000000003E-3</v>
      </c>
      <c r="M33" s="77">
        <f t="shared" si="5"/>
        <v>7.6800000000000002E-3</v>
      </c>
      <c r="N33" s="77">
        <f t="shared" si="5"/>
        <v>0</v>
      </c>
      <c r="O33" s="77">
        <f t="shared" si="5"/>
        <v>0</v>
      </c>
      <c r="P33" s="77">
        <f t="shared" si="5"/>
        <v>8.2240000000000002</v>
      </c>
      <c r="Q33" s="77">
        <f t="shared" si="10"/>
        <v>8.7200000000000006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v>32</v>
      </c>
      <c r="C34" s="77">
        <f t="shared" si="6"/>
        <v>35.200000000000003</v>
      </c>
      <c r="D34" s="77">
        <f t="shared" si="7"/>
        <v>64.221311999999998</v>
      </c>
      <c r="E34" s="77">
        <f t="shared" si="8"/>
        <v>18.624480000000002</v>
      </c>
      <c r="F34" s="77">
        <f t="shared" si="9"/>
        <v>3.0878592</v>
      </c>
      <c r="G34" s="77">
        <f t="shared" si="5"/>
        <v>6.4000000000000003E-3</v>
      </c>
      <c r="H34" s="77">
        <f t="shared" si="5"/>
        <v>7.1040000000000006E-2</v>
      </c>
      <c r="I34" s="77">
        <f t="shared" si="5"/>
        <v>1.6E-2</v>
      </c>
      <c r="J34" s="77">
        <f t="shared" si="5"/>
        <v>3.2000000000000003E-4</v>
      </c>
      <c r="K34" s="77">
        <f t="shared" si="5"/>
        <v>1.6000000000000001E-3</v>
      </c>
      <c r="L34" s="77">
        <f t="shared" si="5"/>
        <v>6.4000000000000003E-3</v>
      </c>
      <c r="M34" s="77">
        <f t="shared" si="5"/>
        <v>7.6800000000000002E-3</v>
      </c>
      <c r="N34" s="77">
        <f t="shared" si="5"/>
        <v>0</v>
      </c>
      <c r="O34" s="77">
        <f t="shared" si="5"/>
        <v>0</v>
      </c>
      <c r="P34" s="77">
        <f t="shared" si="5"/>
        <v>8.2240000000000002</v>
      </c>
      <c r="Q34" s="77">
        <f t="shared" si="10"/>
        <v>8.7200000000000006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v>32</v>
      </c>
      <c r="C35" s="77">
        <f t="shared" si="6"/>
        <v>35.200000000000003</v>
      </c>
      <c r="D35" s="77">
        <f t="shared" si="7"/>
        <v>64.221311999999998</v>
      </c>
      <c r="E35" s="77">
        <f t="shared" si="8"/>
        <v>18.624480000000002</v>
      </c>
      <c r="F35" s="77">
        <f t="shared" si="9"/>
        <v>3.0878592</v>
      </c>
      <c r="G35" s="77">
        <f t="shared" si="5"/>
        <v>6.4000000000000003E-3</v>
      </c>
      <c r="H35" s="77">
        <f t="shared" si="5"/>
        <v>7.1040000000000006E-2</v>
      </c>
      <c r="I35" s="77">
        <f t="shared" si="5"/>
        <v>1.6E-2</v>
      </c>
      <c r="J35" s="77">
        <f t="shared" si="5"/>
        <v>3.2000000000000003E-4</v>
      </c>
      <c r="K35" s="77">
        <f t="shared" si="5"/>
        <v>1.6000000000000001E-3</v>
      </c>
      <c r="L35" s="77">
        <f t="shared" si="5"/>
        <v>6.4000000000000003E-3</v>
      </c>
      <c r="M35" s="77">
        <f t="shared" si="5"/>
        <v>7.6800000000000002E-3</v>
      </c>
      <c r="N35" s="77">
        <f t="shared" si="5"/>
        <v>0</v>
      </c>
      <c r="O35" s="77">
        <f t="shared" si="5"/>
        <v>0</v>
      </c>
      <c r="P35" s="77">
        <f t="shared" si="5"/>
        <v>8.2240000000000002</v>
      </c>
      <c r="Q35" s="77">
        <f t="shared" si="10"/>
        <v>8.7200000000000006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v>32</v>
      </c>
      <c r="C36" s="77">
        <f t="shared" si="6"/>
        <v>35.200000000000003</v>
      </c>
      <c r="D36" s="77">
        <f t="shared" si="7"/>
        <v>64.221311999999998</v>
      </c>
      <c r="E36" s="77">
        <f t="shared" si="8"/>
        <v>18.624480000000002</v>
      </c>
      <c r="F36" s="77">
        <f t="shared" si="9"/>
        <v>3.0878592</v>
      </c>
      <c r="G36" s="77">
        <f t="shared" si="5"/>
        <v>6.4000000000000003E-3</v>
      </c>
      <c r="H36" s="77">
        <f t="shared" si="5"/>
        <v>7.1040000000000006E-2</v>
      </c>
      <c r="I36" s="77">
        <f t="shared" si="5"/>
        <v>1.6E-2</v>
      </c>
      <c r="J36" s="77">
        <f t="shared" si="5"/>
        <v>3.2000000000000003E-4</v>
      </c>
      <c r="K36" s="77">
        <f t="shared" si="5"/>
        <v>1.6000000000000001E-3</v>
      </c>
      <c r="L36" s="77">
        <f t="shared" si="5"/>
        <v>6.4000000000000003E-3</v>
      </c>
      <c r="M36" s="77">
        <f t="shared" si="5"/>
        <v>7.6800000000000002E-3</v>
      </c>
      <c r="N36" s="77">
        <f t="shared" si="5"/>
        <v>0</v>
      </c>
      <c r="O36" s="77">
        <f t="shared" si="5"/>
        <v>0</v>
      </c>
      <c r="P36" s="77">
        <f t="shared" si="5"/>
        <v>8.2240000000000002</v>
      </c>
      <c r="Q36" s="77">
        <f t="shared" si="10"/>
        <v>8.7200000000000006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v>32</v>
      </c>
      <c r="C37" s="77">
        <f t="shared" si="6"/>
        <v>35.200000000000003</v>
      </c>
      <c r="D37" s="77">
        <f t="shared" si="7"/>
        <v>64.221311999999998</v>
      </c>
      <c r="E37" s="77">
        <f t="shared" si="8"/>
        <v>18.624480000000002</v>
      </c>
      <c r="F37" s="77">
        <f t="shared" si="9"/>
        <v>3.0878592</v>
      </c>
      <c r="G37" s="77">
        <f t="shared" si="5"/>
        <v>6.4000000000000003E-3</v>
      </c>
      <c r="H37" s="77">
        <f t="shared" si="5"/>
        <v>7.1040000000000006E-2</v>
      </c>
      <c r="I37" s="77">
        <f t="shared" si="5"/>
        <v>1.6E-2</v>
      </c>
      <c r="J37" s="77">
        <f t="shared" si="5"/>
        <v>3.2000000000000003E-4</v>
      </c>
      <c r="K37" s="77">
        <f t="shared" si="5"/>
        <v>1.6000000000000001E-3</v>
      </c>
      <c r="L37" s="77">
        <f t="shared" si="5"/>
        <v>6.4000000000000003E-3</v>
      </c>
      <c r="M37" s="77">
        <f t="shared" si="5"/>
        <v>7.6800000000000002E-3</v>
      </c>
      <c r="N37" s="77">
        <f t="shared" si="5"/>
        <v>0</v>
      </c>
      <c r="O37" s="77">
        <f t="shared" si="5"/>
        <v>0</v>
      </c>
      <c r="P37" s="77">
        <f t="shared" si="5"/>
        <v>8.2240000000000002</v>
      </c>
      <c r="Q37" s="77">
        <f t="shared" si="10"/>
        <v>8.7200000000000006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v>32</v>
      </c>
      <c r="C38" s="77">
        <f t="shared" si="6"/>
        <v>35.200000000000003</v>
      </c>
      <c r="D38" s="77">
        <f t="shared" si="7"/>
        <v>64.221311999999998</v>
      </c>
      <c r="E38" s="77">
        <f t="shared" si="8"/>
        <v>18.624480000000002</v>
      </c>
      <c r="F38" s="77">
        <f t="shared" si="9"/>
        <v>3.0878592</v>
      </c>
      <c r="G38" s="77">
        <f t="shared" si="5"/>
        <v>6.4000000000000003E-3</v>
      </c>
      <c r="H38" s="77">
        <f t="shared" si="5"/>
        <v>7.1040000000000006E-2</v>
      </c>
      <c r="I38" s="77">
        <f t="shared" si="5"/>
        <v>1.6E-2</v>
      </c>
      <c r="J38" s="77">
        <f t="shared" si="5"/>
        <v>3.2000000000000003E-4</v>
      </c>
      <c r="K38" s="77">
        <f t="shared" si="5"/>
        <v>1.6000000000000001E-3</v>
      </c>
      <c r="L38" s="77">
        <f t="shared" si="5"/>
        <v>6.4000000000000003E-3</v>
      </c>
      <c r="M38" s="77">
        <f t="shared" si="5"/>
        <v>7.6800000000000002E-3</v>
      </c>
      <c r="N38" s="77">
        <f t="shared" si="5"/>
        <v>0</v>
      </c>
      <c r="O38" s="77">
        <f t="shared" si="5"/>
        <v>0</v>
      </c>
      <c r="P38" s="77">
        <f t="shared" si="5"/>
        <v>8.2240000000000002</v>
      </c>
      <c r="Q38" s="77">
        <f t="shared" si="10"/>
        <v>8.7200000000000006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v>32</v>
      </c>
      <c r="C39" s="77">
        <f t="shared" si="6"/>
        <v>35.200000000000003</v>
      </c>
      <c r="D39" s="77">
        <f t="shared" si="7"/>
        <v>64.221311999999998</v>
      </c>
      <c r="E39" s="77">
        <f t="shared" si="8"/>
        <v>18.624480000000002</v>
      </c>
      <c r="F39" s="77">
        <f t="shared" si="9"/>
        <v>3.0878592</v>
      </c>
      <c r="G39" s="77">
        <f t="shared" si="5"/>
        <v>6.4000000000000003E-3</v>
      </c>
      <c r="H39" s="77">
        <f t="shared" si="5"/>
        <v>7.1040000000000006E-2</v>
      </c>
      <c r="I39" s="77">
        <f t="shared" si="5"/>
        <v>1.6E-2</v>
      </c>
      <c r="J39" s="77">
        <f t="shared" si="5"/>
        <v>3.2000000000000003E-4</v>
      </c>
      <c r="K39" s="77">
        <f t="shared" si="5"/>
        <v>1.6000000000000001E-3</v>
      </c>
      <c r="L39" s="77">
        <f t="shared" si="5"/>
        <v>6.4000000000000003E-3</v>
      </c>
      <c r="M39" s="77">
        <f t="shared" si="5"/>
        <v>7.6800000000000002E-3</v>
      </c>
      <c r="N39" s="77">
        <f t="shared" si="5"/>
        <v>0</v>
      </c>
      <c r="O39" s="77">
        <f t="shared" si="5"/>
        <v>0</v>
      </c>
      <c r="P39" s="77">
        <f t="shared" si="5"/>
        <v>8.2240000000000002</v>
      </c>
      <c r="Q39" s="77">
        <f t="shared" si="10"/>
        <v>8.7200000000000006</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v>32</v>
      </c>
      <c r="C40" s="77">
        <f t="shared" si="6"/>
        <v>35.200000000000003</v>
      </c>
      <c r="D40" s="77">
        <f t="shared" si="7"/>
        <v>64.221311999999998</v>
      </c>
      <c r="E40" s="77">
        <f t="shared" si="8"/>
        <v>18.624480000000002</v>
      </c>
      <c r="F40" s="77">
        <f t="shared" si="9"/>
        <v>3.0878592</v>
      </c>
      <c r="G40" s="77">
        <f t="shared" si="5"/>
        <v>6.4000000000000003E-3</v>
      </c>
      <c r="H40" s="77">
        <f t="shared" si="5"/>
        <v>7.1040000000000006E-2</v>
      </c>
      <c r="I40" s="77">
        <f t="shared" si="5"/>
        <v>1.6E-2</v>
      </c>
      <c r="J40" s="77">
        <f t="shared" si="5"/>
        <v>3.2000000000000003E-4</v>
      </c>
      <c r="K40" s="77">
        <f t="shared" si="5"/>
        <v>1.6000000000000001E-3</v>
      </c>
      <c r="L40" s="77">
        <f t="shared" si="5"/>
        <v>6.4000000000000003E-3</v>
      </c>
      <c r="M40" s="77">
        <f t="shared" si="5"/>
        <v>7.6800000000000002E-3</v>
      </c>
      <c r="N40" s="77">
        <f t="shared" si="5"/>
        <v>0</v>
      </c>
      <c r="O40" s="77">
        <f t="shared" si="5"/>
        <v>0</v>
      </c>
      <c r="P40" s="77">
        <f t="shared" si="5"/>
        <v>8.2240000000000002</v>
      </c>
      <c r="Q40" s="77">
        <f t="shared" si="10"/>
        <v>8.7200000000000006</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v>32</v>
      </c>
      <c r="C41" s="77">
        <f t="shared" si="6"/>
        <v>35.200000000000003</v>
      </c>
      <c r="D41" s="77">
        <f t="shared" si="7"/>
        <v>64.221311999999998</v>
      </c>
      <c r="E41" s="77">
        <f t="shared" si="8"/>
        <v>18.624480000000002</v>
      </c>
      <c r="F41" s="77">
        <f t="shared" si="9"/>
        <v>3.0878592</v>
      </c>
      <c r="G41" s="77">
        <f t="shared" si="5"/>
        <v>6.4000000000000003E-3</v>
      </c>
      <c r="H41" s="77">
        <f t="shared" si="5"/>
        <v>7.1040000000000006E-2</v>
      </c>
      <c r="I41" s="77">
        <f t="shared" si="5"/>
        <v>1.6E-2</v>
      </c>
      <c r="J41" s="77">
        <f t="shared" si="5"/>
        <v>3.2000000000000003E-4</v>
      </c>
      <c r="K41" s="77">
        <f t="shared" si="5"/>
        <v>1.6000000000000001E-3</v>
      </c>
      <c r="L41" s="77">
        <f t="shared" si="5"/>
        <v>6.4000000000000003E-3</v>
      </c>
      <c r="M41" s="77">
        <f t="shared" si="5"/>
        <v>7.6800000000000002E-3</v>
      </c>
      <c r="N41" s="77">
        <f t="shared" si="5"/>
        <v>0</v>
      </c>
      <c r="O41" s="77">
        <f t="shared" si="5"/>
        <v>0</v>
      </c>
      <c r="P41" s="77">
        <f t="shared" si="5"/>
        <v>8.2240000000000002</v>
      </c>
      <c r="Q41" s="77">
        <f t="shared" si="10"/>
        <v>8.7200000000000006</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v>39</v>
      </c>
      <c r="C42" s="77">
        <f t="shared" si="6"/>
        <v>42.900000000000006</v>
      </c>
      <c r="D42" s="77">
        <f t="shared" si="7"/>
        <v>78.269723999999997</v>
      </c>
      <c r="E42" s="77">
        <f t="shared" si="8"/>
        <v>22.698585000000001</v>
      </c>
      <c r="F42" s="77">
        <f t="shared" si="9"/>
        <v>3.7633283999999998</v>
      </c>
      <c r="G42" s="77">
        <f t="shared" si="5"/>
        <v>7.8000000000000005E-3</v>
      </c>
      <c r="H42" s="77">
        <f t="shared" si="5"/>
        <v>8.6580000000000004E-2</v>
      </c>
      <c r="I42" s="77">
        <f t="shared" si="5"/>
        <v>1.95E-2</v>
      </c>
      <c r="J42" s="77">
        <f t="shared" si="5"/>
        <v>3.9000000000000005E-4</v>
      </c>
      <c r="K42" s="77">
        <f t="shared" si="5"/>
        <v>1.9500000000000001E-3</v>
      </c>
      <c r="L42" s="77">
        <f t="shared" si="5"/>
        <v>7.8000000000000005E-3</v>
      </c>
      <c r="M42" s="77">
        <f t="shared" si="5"/>
        <v>9.3600000000000003E-3</v>
      </c>
      <c r="N42" s="77">
        <f t="shared" si="5"/>
        <v>0</v>
      </c>
      <c r="O42" s="77">
        <f t="shared" si="5"/>
        <v>0</v>
      </c>
      <c r="P42" s="77">
        <f t="shared" si="5"/>
        <v>10.023</v>
      </c>
      <c r="Q42" s="77">
        <f t="shared" si="10"/>
        <v>10.627500000000001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v>39</v>
      </c>
      <c r="C43" s="77">
        <f t="shared" si="6"/>
        <v>42.900000000000006</v>
      </c>
      <c r="D43" s="77">
        <f t="shared" si="7"/>
        <v>78.269723999999997</v>
      </c>
      <c r="E43" s="77">
        <f t="shared" si="8"/>
        <v>22.698585000000001</v>
      </c>
      <c r="F43" s="77">
        <f t="shared" si="9"/>
        <v>3.7633283999999998</v>
      </c>
      <c r="G43" s="77">
        <f t="shared" si="5"/>
        <v>7.8000000000000005E-3</v>
      </c>
      <c r="H43" s="77">
        <f t="shared" si="5"/>
        <v>8.6580000000000004E-2</v>
      </c>
      <c r="I43" s="77">
        <f t="shared" si="5"/>
        <v>1.95E-2</v>
      </c>
      <c r="J43" s="77">
        <f t="shared" si="5"/>
        <v>3.9000000000000005E-4</v>
      </c>
      <c r="K43" s="77">
        <f t="shared" si="5"/>
        <v>1.9500000000000001E-3</v>
      </c>
      <c r="L43" s="77">
        <f t="shared" si="5"/>
        <v>7.8000000000000005E-3</v>
      </c>
      <c r="M43" s="77">
        <f t="shared" si="5"/>
        <v>9.3600000000000003E-3</v>
      </c>
      <c r="N43" s="77">
        <f t="shared" si="5"/>
        <v>0</v>
      </c>
      <c r="O43" s="77">
        <f t="shared" si="5"/>
        <v>0</v>
      </c>
      <c r="P43" s="77">
        <f t="shared" si="5"/>
        <v>10.023</v>
      </c>
      <c r="Q43" s="77">
        <f t="shared" si="10"/>
        <v>10.627500000000001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v>32</v>
      </c>
      <c r="C44" s="77">
        <f t="shared" si="6"/>
        <v>35.200000000000003</v>
      </c>
      <c r="D44" s="77">
        <f t="shared" si="7"/>
        <v>64.221311999999998</v>
      </c>
      <c r="E44" s="77">
        <f t="shared" si="8"/>
        <v>18.624480000000002</v>
      </c>
      <c r="F44" s="77">
        <f t="shared" si="9"/>
        <v>3.0878592</v>
      </c>
      <c r="G44" s="77">
        <f t="shared" si="5"/>
        <v>6.4000000000000003E-3</v>
      </c>
      <c r="H44" s="77">
        <f t="shared" si="5"/>
        <v>7.1040000000000006E-2</v>
      </c>
      <c r="I44" s="77">
        <f t="shared" si="5"/>
        <v>1.6E-2</v>
      </c>
      <c r="J44" s="77">
        <f t="shared" si="5"/>
        <v>3.2000000000000003E-4</v>
      </c>
      <c r="K44" s="77">
        <f t="shared" si="5"/>
        <v>1.6000000000000001E-3</v>
      </c>
      <c r="L44" s="77">
        <f t="shared" si="5"/>
        <v>6.4000000000000003E-3</v>
      </c>
      <c r="M44" s="77">
        <f t="shared" si="5"/>
        <v>7.6800000000000002E-3</v>
      </c>
      <c r="N44" s="77">
        <f t="shared" si="5"/>
        <v>0</v>
      </c>
      <c r="O44" s="77">
        <f t="shared" si="5"/>
        <v>0</v>
      </c>
      <c r="P44" s="77">
        <f t="shared" si="5"/>
        <v>8.2240000000000002</v>
      </c>
      <c r="Q44" s="77">
        <f t="shared" si="10"/>
        <v>8.7200000000000006</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v>39</v>
      </c>
      <c r="C45" s="77">
        <f t="shared" si="6"/>
        <v>42.900000000000006</v>
      </c>
      <c r="D45" s="77">
        <f t="shared" si="7"/>
        <v>78.269723999999997</v>
      </c>
      <c r="E45" s="77">
        <f t="shared" si="8"/>
        <v>22.698585000000001</v>
      </c>
      <c r="F45" s="77">
        <f t="shared" si="9"/>
        <v>3.7633283999999998</v>
      </c>
      <c r="G45" s="77">
        <f t="shared" si="5"/>
        <v>7.8000000000000005E-3</v>
      </c>
      <c r="H45" s="77">
        <f t="shared" si="5"/>
        <v>8.6580000000000004E-2</v>
      </c>
      <c r="I45" s="77">
        <f t="shared" si="5"/>
        <v>1.95E-2</v>
      </c>
      <c r="J45" s="77">
        <f t="shared" si="5"/>
        <v>3.9000000000000005E-4</v>
      </c>
      <c r="K45" s="77">
        <f t="shared" si="5"/>
        <v>1.9500000000000001E-3</v>
      </c>
      <c r="L45" s="77">
        <f t="shared" si="5"/>
        <v>7.8000000000000005E-3</v>
      </c>
      <c r="M45" s="77">
        <f t="shared" si="5"/>
        <v>9.3600000000000003E-3</v>
      </c>
      <c r="N45" s="77">
        <f t="shared" si="5"/>
        <v>0</v>
      </c>
      <c r="O45" s="77">
        <f t="shared" si="5"/>
        <v>0</v>
      </c>
      <c r="P45" s="77">
        <f t="shared" si="5"/>
        <v>10.023</v>
      </c>
      <c r="Q45" s="77">
        <f t="shared" si="10"/>
        <v>10.627500000000001</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v>66</v>
      </c>
      <c r="C46" s="77">
        <f t="shared" si="6"/>
        <v>72.600000000000009</v>
      </c>
      <c r="D46" s="77">
        <f t="shared" si="7"/>
        <v>132.456456</v>
      </c>
      <c r="E46" s="77">
        <f t="shared" si="8"/>
        <v>38.412990000000001</v>
      </c>
      <c r="F46" s="77">
        <f t="shared" si="9"/>
        <v>6.3687095999999999</v>
      </c>
      <c r="G46" s="77">
        <f t="shared" si="5"/>
        <v>1.32E-2</v>
      </c>
      <c r="H46" s="77">
        <f t="shared" si="5"/>
        <v>0.14652000000000001</v>
      </c>
      <c r="I46" s="77">
        <f t="shared" si="5"/>
        <v>3.3000000000000002E-2</v>
      </c>
      <c r="J46" s="77">
        <f t="shared" si="5"/>
        <v>6.600000000000001E-4</v>
      </c>
      <c r="K46" s="77">
        <f t="shared" si="5"/>
        <v>3.3E-3</v>
      </c>
      <c r="L46" s="77">
        <f t="shared" si="5"/>
        <v>1.32E-2</v>
      </c>
      <c r="M46" s="77">
        <f t="shared" si="5"/>
        <v>1.584E-2</v>
      </c>
      <c r="N46" s="77">
        <f t="shared" si="5"/>
        <v>0</v>
      </c>
      <c r="O46" s="77">
        <f t="shared" si="5"/>
        <v>0</v>
      </c>
      <c r="P46" s="77">
        <f t="shared" si="5"/>
        <v>16.962</v>
      </c>
      <c r="Q46" s="77">
        <f t="shared" si="10"/>
        <v>17.984999999999999</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32</v>
      </c>
      <c r="H62" s="77">
        <f>B37</f>
        <v>32</v>
      </c>
      <c r="I62" s="77">
        <f>B38</f>
        <v>32</v>
      </c>
      <c r="J62" s="77">
        <f>B39</f>
        <v>32</v>
      </c>
      <c r="K62" s="77">
        <f>B40</f>
        <v>32</v>
      </c>
      <c r="L62" s="77">
        <f>B41</f>
        <v>32</v>
      </c>
      <c r="M62" s="77">
        <f>B42</f>
        <v>39</v>
      </c>
      <c r="N62" s="77">
        <f>B43</f>
        <v>39</v>
      </c>
      <c r="O62" s="77">
        <f>B44</f>
        <v>32</v>
      </c>
      <c r="P62" s="77">
        <f>B45</f>
        <v>39</v>
      </c>
      <c r="Q62" s="77">
        <f>B46</f>
        <v>66</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H1" zoomScale="90" zoomScaleNormal="90" workbookViewId="0">
      <selection activeCell="C9" sqref="C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v>7.29</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v>20502</v>
      </c>
      <c r="G2" s="125" t="s">
        <v>110</v>
      </c>
      <c r="H2" s="126"/>
      <c r="I2" s="118">
        <v>611</v>
      </c>
      <c r="J2" s="127" t="s">
        <v>158</v>
      </c>
      <c r="K2" s="127"/>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t="s">
        <v>78</v>
      </c>
      <c r="G3" s="127" t="s">
        <v>159</v>
      </c>
      <c r="H3" s="127"/>
      <c r="I3" s="118">
        <v>200</v>
      </c>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8.934899999999999</v>
      </c>
      <c r="D18" s="16">
        <f>$D32</f>
        <v>8.934899999999999</v>
      </c>
      <c r="E18" s="16">
        <f>$D33</f>
        <v>8.934899999999999</v>
      </c>
      <c r="F18" s="16">
        <f>$D34</f>
        <v>8.934899999999999</v>
      </c>
      <c r="G18" s="16">
        <f>$D35</f>
        <v>8.934899999999999</v>
      </c>
      <c r="H18" s="16">
        <f>$D36</f>
        <v>8.934899999999999</v>
      </c>
      <c r="I18" s="16">
        <f>$D37</f>
        <v>8.934899999999999</v>
      </c>
      <c r="J18" s="16">
        <f>$D38</f>
        <v>8.934899999999999</v>
      </c>
      <c r="K18" s="16">
        <f>$D39</f>
        <v>8.934899999999999</v>
      </c>
      <c r="L18" s="16">
        <f>$D40</f>
        <v>8.934899999999999</v>
      </c>
      <c r="M18" s="16">
        <f>$D41</f>
        <v>8.934899999999999</v>
      </c>
      <c r="N18" s="16">
        <f>$D42</f>
        <v>8.934899999999999</v>
      </c>
      <c r="O18" s="16">
        <f>$D43</f>
        <v>8.934899999999999</v>
      </c>
      <c r="P18" s="16">
        <f>$D44</f>
        <v>8.934899999999999</v>
      </c>
      <c r="Q18" s="16">
        <f>$D45</f>
        <v>8.934899999999999</v>
      </c>
      <c r="R18" s="16">
        <f>$D46</f>
        <v>8.934899999999999</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-55.665099999999995</v>
      </c>
      <c r="D19" s="16">
        <f t="shared" ref="D19:V19" si="1">D18-D17</f>
        <v>-55.665099999999995</v>
      </c>
      <c r="E19" s="16">
        <f t="shared" si="1"/>
        <v>-55.665099999999995</v>
      </c>
      <c r="F19" s="16">
        <f t="shared" si="1"/>
        <v>-55.665099999999995</v>
      </c>
      <c r="G19" s="16">
        <f t="shared" si="1"/>
        <v>-55.665099999999995</v>
      </c>
      <c r="H19" s="16">
        <f t="shared" si="1"/>
        <v>-55.665099999999995</v>
      </c>
      <c r="I19" s="16">
        <f t="shared" si="1"/>
        <v>-55.665099999999995</v>
      </c>
      <c r="J19" s="16">
        <f t="shared" si="1"/>
        <v>-55.665099999999995</v>
      </c>
      <c r="K19" s="16">
        <f t="shared" si="1"/>
        <v>-55.665099999999995</v>
      </c>
      <c r="L19" s="16">
        <f t="shared" si="1"/>
        <v>-55.665099999999995</v>
      </c>
      <c r="M19" s="16">
        <f t="shared" si="1"/>
        <v>-55.665099999999995</v>
      </c>
      <c r="N19" s="16">
        <f t="shared" si="1"/>
        <v>-70.965099999999993</v>
      </c>
      <c r="O19" s="16">
        <f t="shared" si="1"/>
        <v>-70.965099999999993</v>
      </c>
      <c r="P19" s="16">
        <f t="shared" si="1"/>
        <v>-55.665099999999995</v>
      </c>
      <c r="Q19" s="16">
        <f t="shared" si="1"/>
        <v>-70.965099999999993</v>
      </c>
      <c r="R19" s="16">
        <f t="shared" si="1"/>
        <v>-70.965099999999993</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31.631250000000001</v>
      </c>
      <c r="D22" s="16">
        <f>$E32</f>
        <v>31.631250000000001</v>
      </c>
      <c r="E22" s="16">
        <f>$E33</f>
        <v>31.631250000000001</v>
      </c>
      <c r="F22" s="16">
        <f>$E34</f>
        <v>31.631250000000001</v>
      </c>
      <c r="G22" s="16">
        <f>$E35</f>
        <v>31.631250000000001</v>
      </c>
      <c r="H22" s="16">
        <f>$E36</f>
        <v>31.631250000000001</v>
      </c>
      <c r="I22" s="16">
        <f>$E37</f>
        <v>31.631250000000001</v>
      </c>
      <c r="J22" s="16">
        <f>$E38</f>
        <v>31.631250000000001</v>
      </c>
      <c r="K22" s="16">
        <f>$E39</f>
        <v>31.631250000000001</v>
      </c>
      <c r="L22" s="16">
        <f>$E40</f>
        <v>31.631250000000001</v>
      </c>
      <c r="M22" s="16">
        <f>$E41</f>
        <v>31.631250000000001</v>
      </c>
      <c r="N22" s="16">
        <f>$E42</f>
        <v>31.631250000000001</v>
      </c>
      <c r="O22" s="16">
        <f>$E43</f>
        <v>31.631250000000001</v>
      </c>
      <c r="P22" s="16">
        <f>$E44</f>
        <v>31.631250000000001</v>
      </c>
      <c r="Q22" s="16">
        <f>$E45</f>
        <v>31.631250000000001</v>
      </c>
      <c r="R22" s="16">
        <f>$E46</f>
        <v>31.631250000000001</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-196.36875000000001</v>
      </c>
      <c r="D23" s="16">
        <f t="shared" ref="D23:V23" si="3">D22-D21</f>
        <v>-196.36875000000001</v>
      </c>
      <c r="E23" s="16">
        <f t="shared" si="3"/>
        <v>-196.36875000000001</v>
      </c>
      <c r="F23" s="16">
        <f t="shared" si="3"/>
        <v>-196.36875000000001</v>
      </c>
      <c r="G23" s="16">
        <f t="shared" si="3"/>
        <v>-196.36875000000001</v>
      </c>
      <c r="H23" s="16">
        <f t="shared" si="3"/>
        <v>-196.36875000000001</v>
      </c>
      <c r="I23" s="16">
        <f t="shared" si="3"/>
        <v>-196.36875000000001</v>
      </c>
      <c r="J23" s="16">
        <f t="shared" si="3"/>
        <v>-196.36875000000001</v>
      </c>
      <c r="K23" s="16">
        <f t="shared" si="3"/>
        <v>-196.36875000000001</v>
      </c>
      <c r="L23" s="16">
        <f t="shared" si="3"/>
        <v>-196.36875000000001</v>
      </c>
      <c r="M23" s="16">
        <f t="shared" si="3"/>
        <v>-196.36875000000001</v>
      </c>
      <c r="N23" s="16">
        <f t="shared" si="3"/>
        <v>-250.36875000000001</v>
      </c>
      <c r="O23" s="16">
        <f t="shared" si="3"/>
        <v>-250.36875000000001</v>
      </c>
      <c r="P23" s="16">
        <f t="shared" si="3"/>
        <v>-196.36875000000001</v>
      </c>
      <c r="Q23" s="16">
        <f t="shared" si="3"/>
        <v>-250.36875000000001</v>
      </c>
      <c r="R23" s="16">
        <f t="shared" si="3"/>
        <v>-250.36875000000001</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 t="shared" ref="C24:V24" si="4">IF($B31="","",IF(C$23&gt;=0,"INCREASE","DECREASE"))</f>
        <v>DECREASE</v>
      </c>
      <c r="D24" s="26" t="str">
        <f t="shared" si="4"/>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0.38</v>
      </c>
      <c r="C28" s="15">
        <v>0.01</v>
      </c>
      <c r="D28" s="15">
        <v>15.6</v>
      </c>
      <c r="E28" s="15">
        <v>105</v>
      </c>
      <c r="F28" s="15">
        <v>10</v>
      </c>
      <c r="G28" s="15">
        <v>0.2</v>
      </c>
      <c r="H28" s="15">
        <v>2</v>
      </c>
      <c r="I28" s="15">
        <v>0.5</v>
      </c>
      <c r="J28" s="15">
        <v>0.01</v>
      </c>
      <c r="K28" s="23">
        <v>0.05</v>
      </c>
      <c r="L28" s="15">
        <v>0.2</v>
      </c>
      <c r="M28" s="15">
        <v>0.2</v>
      </c>
      <c r="N28" s="15"/>
      <c r="O28" s="15"/>
      <c r="P28" s="15">
        <v>684</v>
      </c>
      <c r="Q28" s="15">
        <v>28.6</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v>250</v>
      </c>
      <c r="C31" s="77">
        <f t="shared" ref="C31:C50" si="5">IF(C$27="%w/w SAR",((C$28*10)*$B31),IF(C$27="%w/w DM",(((C$28*10)*($B$28/100))*$B31),IF(C$27="kg/t SAR",(C$28*$B31),IF(C$27="kg/t DM",((C$28*($B$28/100))*$B31),IF(C$27="mg/kg SAR",((C$28*0.001)*$B31),IF(C$27="mg/kg DM",(((C$28*0.001)*($B$28/100))*$B31),0))))))</f>
        <v>25</v>
      </c>
      <c r="D31" s="77">
        <f t="shared" ref="D31:D50" si="6">(IF(D$27="%w/w SAR",((D$28*10)*$B31),IF(D$27="%w/w DM",(((D$28*10)*($B$28/100))*$B31),IF(D$27="kg/t SAR",(D$28*$B31),IF(D$27="kg/t DM",((D$28*($B$28/100))*$B31),IF(D$27="mg/kg SAR",((D$28*0.001)*$B31),IF(D$27="mg/kg DM",(((D$28*0.001)*($B$28/100))*$B31),"0")))))))*2.291</f>
        <v>8.934899999999999</v>
      </c>
      <c r="E31" s="77">
        <f t="shared" ref="E31:E50" si="7">(IF(E$27="%w/w SAR",((E$28*10)*$B31),IF(E$27="%w/w DM",(((E$28*10)*($B$28/100))*$B31),IF(E$27="kg/t SAR",(E$28*$B31),IF(E$27="kg/t DM",((E$28*($B$28/100))*$B31),IF(E$27="mg/kg SAR",((E$28*0.001)*$B31),IF(E$27="mg/kg DM",(((E$28*0.001)*($B$28/100))*$B31),"0")))))))*1.205</f>
        <v>31.631250000000001</v>
      </c>
      <c r="F31" s="77">
        <f t="shared" ref="F31:F50" si="8">(IF(F$27="%w/w SAR",((F$28*10)*$B31),IF(F$27="%w/w DM",(((F$28*10)*($B$28/100))*$B31),IF(F$27="kg/t SAR",(F$28*$B31),IF(F$27="kg/t DM",((F$28*($B$28/100))*$B31),IF(F$27="mg/kg SAR",((F$28*0.001)*$B31),IF(F$27="mg/kg DM",(((F$28*0.001)*($B$28/100))*$B31),"0")))))))*1.658</f>
        <v>4.1449999999999996</v>
      </c>
      <c r="G31" s="77">
        <f t="shared" ref="G31:P40" si="9">IF(G$27="%w/w SAR",((G$28*10)*$B31),IF(G$27="%w/w DM",(((G$28*10)*($B$28/100))*$B31),IF(G$27="kg/t SAR",(G$28*$B31),IF(G$27="kg/t DM",((G$28*($B$28/100))*$B31),IF(G$27="mg/kg SAR",((G$28*0.001)*$B31),IF(G$27="mg/kg DM",(((G$28*0.001)*($B$28/100))*$B31),0))))))</f>
        <v>0.05</v>
      </c>
      <c r="H31" s="77">
        <f t="shared" si="9"/>
        <v>0.5</v>
      </c>
      <c r="I31" s="77">
        <f t="shared" si="9"/>
        <v>0.125</v>
      </c>
      <c r="J31" s="77">
        <f t="shared" si="9"/>
        <v>2.5000000000000001E-3</v>
      </c>
      <c r="K31" s="77">
        <f t="shared" si="9"/>
        <v>1.2500000000000001E-2</v>
      </c>
      <c r="L31" s="77">
        <f t="shared" si="9"/>
        <v>0.05</v>
      </c>
      <c r="M31" s="77">
        <f t="shared" si="9"/>
        <v>0.05</v>
      </c>
      <c r="N31" s="77">
        <f t="shared" si="9"/>
        <v>0</v>
      </c>
      <c r="O31" s="77">
        <f t="shared" si="9"/>
        <v>0</v>
      </c>
      <c r="P31" s="77">
        <f t="shared" si="9"/>
        <v>171</v>
      </c>
      <c r="Q31" s="77">
        <f t="shared" ref="Q31:Q50" si="10">(IF(Q$27="%w/w SAR",((Q$28*10)*$B31),IF(Q$27="%w/w DM",(((Q$28*10)*($B$28/100))*$B31),IF(Q$27="kg/t SAR",(Q$28*$B31),IF(Q$27="kg/t DM",((Q$28*($B$28/100))*$B31),IF(Q$27="mg/kg SAR",((Q$28*0.001)*$B31),IF(Q$27="mg/kg DM",(((Q$28*0.001)*($B$28/100))*$B31),0)))))))*2.5</f>
        <v>17.875</v>
      </c>
      <c r="R31" s="77">
        <f t="shared" ref="R31:U50" si="11">IF(R$27="%w/w SAR",((R$28*10)*$B31),IF(R$27="%w/w DM",(((R$28*10)*($B$28/100))*$B31),IF(R$27="kg/t SAR",(R$28*$B31),IF(R$27="kg/t DM",((R$28*($B$28/100))*$B31),IF(R$27="mg/kg SAR",((R$28*0.001)*$B31),IF(R$27="mg/kg DM",(((R$28*0.001)*($B$28/100))*$B31),0))))))</f>
        <v>0</v>
      </c>
      <c r="S31" s="77">
        <f t="shared" si="11"/>
        <v>0</v>
      </c>
      <c r="T31" s="77">
        <f t="shared" si="11"/>
        <v>0</v>
      </c>
      <c r="U31" s="77">
        <f t="shared" si="11"/>
        <v>0</v>
      </c>
      <c r="AB31" s="59"/>
      <c r="AC31" s="59"/>
      <c r="AD31" s="59"/>
      <c r="AE31" s="59"/>
      <c r="AF31" s="59"/>
      <c r="AG31" s="59"/>
      <c r="AH31" s="59"/>
      <c r="AI31" s="59"/>
    </row>
    <row r="32" spans="1:40" s="72" customFormat="1" ht="13" x14ac:dyDescent="0.35">
      <c r="A32" s="13" t="str">
        <f>D8</f>
        <v>Windy Hill 2</v>
      </c>
      <c r="B32" s="15">
        <v>250</v>
      </c>
      <c r="C32" s="77">
        <f t="shared" si="5"/>
        <v>25</v>
      </c>
      <c r="D32" s="77">
        <f t="shared" si="6"/>
        <v>8.934899999999999</v>
      </c>
      <c r="E32" s="77">
        <f t="shared" si="7"/>
        <v>31.631250000000001</v>
      </c>
      <c r="F32" s="77">
        <f t="shared" si="8"/>
        <v>4.1449999999999996</v>
      </c>
      <c r="G32" s="77">
        <f t="shared" si="9"/>
        <v>0.05</v>
      </c>
      <c r="H32" s="77">
        <f t="shared" si="9"/>
        <v>0.5</v>
      </c>
      <c r="I32" s="77">
        <f t="shared" si="9"/>
        <v>0.125</v>
      </c>
      <c r="J32" s="77">
        <f t="shared" si="9"/>
        <v>2.5000000000000001E-3</v>
      </c>
      <c r="K32" s="77">
        <f t="shared" si="9"/>
        <v>1.2500000000000001E-2</v>
      </c>
      <c r="L32" s="77">
        <f t="shared" si="9"/>
        <v>0.05</v>
      </c>
      <c r="M32" s="77">
        <f t="shared" si="9"/>
        <v>0.05</v>
      </c>
      <c r="N32" s="77">
        <f t="shared" si="9"/>
        <v>0</v>
      </c>
      <c r="O32" s="77">
        <f t="shared" si="9"/>
        <v>0</v>
      </c>
      <c r="P32" s="77">
        <f t="shared" si="9"/>
        <v>171</v>
      </c>
      <c r="Q32" s="77">
        <f t="shared" si="10"/>
        <v>17.875</v>
      </c>
      <c r="R32" s="77">
        <f t="shared" si="11"/>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v>250</v>
      </c>
      <c r="C33" s="77">
        <f t="shared" si="5"/>
        <v>25</v>
      </c>
      <c r="D33" s="77">
        <f t="shared" si="6"/>
        <v>8.934899999999999</v>
      </c>
      <c r="E33" s="77">
        <f t="shared" si="7"/>
        <v>31.631250000000001</v>
      </c>
      <c r="F33" s="77">
        <f t="shared" si="8"/>
        <v>4.1449999999999996</v>
      </c>
      <c r="G33" s="77">
        <f t="shared" si="9"/>
        <v>0.05</v>
      </c>
      <c r="H33" s="77">
        <f t="shared" si="9"/>
        <v>0.5</v>
      </c>
      <c r="I33" s="77">
        <f t="shared" si="9"/>
        <v>0.125</v>
      </c>
      <c r="J33" s="77">
        <f t="shared" si="9"/>
        <v>2.5000000000000001E-3</v>
      </c>
      <c r="K33" s="77">
        <f t="shared" si="9"/>
        <v>1.2500000000000001E-2</v>
      </c>
      <c r="L33" s="77">
        <f t="shared" si="9"/>
        <v>0.05</v>
      </c>
      <c r="M33" s="77">
        <f t="shared" si="9"/>
        <v>0.05</v>
      </c>
      <c r="N33" s="77">
        <f t="shared" si="9"/>
        <v>0</v>
      </c>
      <c r="O33" s="77">
        <f t="shared" si="9"/>
        <v>0</v>
      </c>
      <c r="P33" s="77">
        <f t="shared" si="9"/>
        <v>171</v>
      </c>
      <c r="Q33" s="77">
        <f t="shared" si="10"/>
        <v>17.875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v>250</v>
      </c>
      <c r="C34" s="77">
        <f t="shared" si="5"/>
        <v>25</v>
      </c>
      <c r="D34" s="77">
        <f t="shared" si="6"/>
        <v>8.934899999999999</v>
      </c>
      <c r="E34" s="77">
        <f t="shared" si="7"/>
        <v>31.631250000000001</v>
      </c>
      <c r="F34" s="77">
        <f t="shared" si="8"/>
        <v>4.1449999999999996</v>
      </c>
      <c r="G34" s="77">
        <f t="shared" si="9"/>
        <v>0.05</v>
      </c>
      <c r="H34" s="77">
        <f t="shared" si="9"/>
        <v>0.5</v>
      </c>
      <c r="I34" s="77">
        <f t="shared" si="9"/>
        <v>0.125</v>
      </c>
      <c r="J34" s="77">
        <f t="shared" si="9"/>
        <v>2.5000000000000001E-3</v>
      </c>
      <c r="K34" s="77">
        <f t="shared" si="9"/>
        <v>1.2500000000000001E-2</v>
      </c>
      <c r="L34" s="77">
        <f t="shared" si="9"/>
        <v>0.05</v>
      </c>
      <c r="M34" s="77">
        <f t="shared" si="9"/>
        <v>0.05</v>
      </c>
      <c r="N34" s="77">
        <f t="shared" si="9"/>
        <v>0</v>
      </c>
      <c r="O34" s="77">
        <f t="shared" si="9"/>
        <v>0</v>
      </c>
      <c r="P34" s="77">
        <f t="shared" si="9"/>
        <v>171</v>
      </c>
      <c r="Q34" s="77">
        <f t="shared" si="10"/>
        <v>17.875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v>250</v>
      </c>
      <c r="C35" s="77">
        <f t="shared" si="5"/>
        <v>25</v>
      </c>
      <c r="D35" s="77">
        <f t="shared" si="6"/>
        <v>8.934899999999999</v>
      </c>
      <c r="E35" s="77">
        <f t="shared" si="7"/>
        <v>31.631250000000001</v>
      </c>
      <c r="F35" s="77">
        <f t="shared" si="8"/>
        <v>4.1449999999999996</v>
      </c>
      <c r="G35" s="77">
        <f t="shared" si="9"/>
        <v>0.05</v>
      </c>
      <c r="H35" s="77">
        <f t="shared" si="9"/>
        <v>0.5</v>
      </c>
      <c r="I35" s="77">
        <f t="shared" si="9"/>
        <v>0.125</v>
      </c>
      <c r="J35" s="77">
        <f t="shared" si="9"/>
        <v>2.5000000000000001E-3</v>
      </c>
      <c r="K35" s="77">
        <f t="shared" si="9"/>
        <v>1.2500000000000001E-2</v>
      </c>
      <c r="L35" s="77">
        <f t="shared" si="9"/>
        <v>0.05</v>
      </c>
      <c r="M35" s="77">
        <f t="shared" si="9"/>
        <v>0.05</v>
      </c>
      <c r="N35" s="77">
        <f t="shared" si="9"/>
        <v>0</v>
      </c>
      <c r="O35" s="77">
        <f t="shared" si="9"/>
        <v>0</v>
      </c>
      <c r="P35" s="77">
        <f t="shared" si="9"/>
        <v>171</v>
      </c>
      <c r="Q35" s="77">
        <f t="shared" si="10"/>
        <v>17.875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v>250</v>
      </c>
      <c r="C36" s="77">
        <f t="shared" si="5"/>
        <v>25</v>
      </c>
      <c r="D36" s="77">
        <f t="shared" si="6"/>
        <v>8.934899999999999</v>
      </c>
      <c r="E36" s="77">
        <f t="shared" si="7"/>
        <v>31.631250000000001</v>
      </c>
      <c r="F36" s="77">
        <f t="shared" si="8"/>
        <v>4.1449999999999996</v>
      </c>
      <c r="G36" s="77">
        <f t="shared" si="9"/>
        <v>0.05</v>
      </c>
      <c r="H36" s="77">
        <f t="shared" si="9"/>
        <v>0.5</v>
      </c>
      <c r="I36" s="77">
        <f t="shared" si="9"/>
        <v>0.125</v>
      </c>
      <c r="J36" s="77">
        <f t="shared" si="9"/>
        <v>2.5000000000000001E-3</v>
      </c>
      <c r="K36" s="77">
        <f t="shared" si="9"/>
        <v>1.2500000000000001E-2</v>
      </c>
      <c r="L36" s="77">
        <f t="shared" si="9"/>
        <v>0.05</v>
      </c>
      <c r="M36" s="77">
        <f t="shared" si="9"/>
        <v>0.05</v>
      </c>
      <c r="N36" s="77">
        <f t="shared" si="9"/>
        <v>0</v>
      </c>
      <c r="O36" s="77">
        <f t="shared" si="9"/>
        <v>0</v>
      </c>
      <c r="P36" s="77">
        <f t="shared" si="9"/>
        <v>171</v>
      </c>
      <c r="Q36" s="77">
        <f t="shared" si="10"/>
        <v>17.875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v>250</v>
      </c>
      <c r="C37" s="77">
        <f t="shared" si="5"/>
        <v>25</v>
      </c>
      <c r="D37" s="77">
        <f t="shared" si="6"/>
        <v>8.934899999999999</v>
      </c>
      <c r="E37" s="77">
        <f t="shared" si="7"/>
        <v>31.631250000000001</v>
      </c>
      <c r="F37" s="77">
        <f t="shared" si="8"/>
        <v>4.1449999999999996</v>
      </c>
      <c r="G37" s="77">
        <f t="shared" si="9"/>
        <v>0.05</v>
      </c>
      <c r="H37" s="77">
        <f t="shared" si="9"/>
        <v>0.5</v>
      </c>
      <c r="I37" s="77">
        <f t="shared" si="9"/>
        <v>0.125</v>
      </c>
      <c r="J37" s="77">
        <f t="shared" si="9"/>
        <v>2.5000000000000001E-3</v>
      </c>
      <c r="K37" s="77">
        <f t="shared" si="9"/>
        <v>1.2500000000000001E-2</v>
      </c>
      <c r="L37" s="77">
        <f t="shared" si="9"/>
        <v>0.05</v>
      </c>
      <c r="M37" s="77">
        <f t="shared" si="9"/>
        <v>0.05</v>
      </c>
      <c r="N37" s="77">
        <f t="shared" si="9"/>
        <v>0</v>
      </c>
      <c r="O37" s="77">
        <f t="shared" si="9"/>
        <v>0</v>
      </c>
      <c r="P37" s="77">
        <f t="shared" si="9"/>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v>250</v>
      </c>
      <c r="C38" s="77">
        <f t="shared" si="5"/>
        <v>25</v>
      </c>
      <c r="D38" s="77">
        <f t="shared" si="6"/>
        <v>8.934899999999999</v>
      </c>
      <c r="E38" s="77">
        <f t="shared" si="7"/>
        <v>31.631250000000001</v>
      </c>
      <c r="F38" s="77">
        <f t="shared" si="8"/>
        <v>4.1449999999999996</v>
      </c>
      <c r="G38" s="77">
        <f t="shared" si="9"/>
        <v>0.05</v>
      </c>
      <c r="H38" s="77">
        <f t="shared" si="9"/>
        <v>0.5</v>
      </c>
      <c r="I38" s="77">
        <f t="shared" si="9"/>
        <v>0.125</v>
      </c>
      <c r="J38" s="77">
        <f t="shared" si="9"/>
        <v>2.5000000000000001E-3</v>
      </c>
      <c r="K38" s="77">
        <f t="shared" si="9"/>
        <v>1.2500000000000001E-2</v>
      </c>
      <c r="L38" s="77">
        <f t="shared" si="9"/>
        <v>0.05</v>
      </c>
      <c r="M38" s="77">
        <f t="shared" si="9"/>
        <v>0.05</v>
      </c>
      <c r="N38" s="77">
        <f t="shared" si="9"/>
        <v>0</v>
      </c>
      <c r="O38" s="77">
        <f t="shared" si="9"/>
        <v>0</v>
      </c>
      <c r="P38" s="77">
        <f t="shared" si="9"/>
        <v>171</v>
      </c>
      <c r="Q38" s="77">
        <f t="shared" si="10"/>
        <v>17.875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v>250</v>
      </c>
      <c r="C39" s="77">
        <f t="shared" si="5"/>
        <v>25</v>
      </c>
      <c r="D39" s="77">
        <f t="shared" si="6"/>
        <v>8.934899999999999</v>
      </c>
      <c r="E39" s="77">
        <f t="shared" si="7"/>
        <v>31.631250000000001</v>
      </c>
      <c r="F39" s="77">
        <f t="shared" si="8"/>
        <v>4.1449999999999996</v>
      </c>
      <c r="G39" s="77">
        <f t="shared" si="9"/>
        <v>0.05</v>
      </c>
      <c r="H39" s="77">
        <f t="shared" si="9"/>
        <v>0.5</v>
      </c>
      <c r="I39" s="77">
        <f t="shared" si="9"/>
        <v>0.125</v>
      </c>
      <c r="J39" s="77">
        <f t="shared" si="9"/>
        <v>2.5000000000000001E-3</v>
      </c>
      <c r="K39" s="77">
        <f t="shared" si="9"/>
        <v>1.2500000000000001E-2</v>
      </c>
      <c r="L39" s="77">
        <f t="shared" si="9"/>
        <v>0.05</v>
      </c>
      <c r="M39" s="77">
        <f t="shared" si="9"/>
        <v>0.05</v>
      </c>
      <c r="N39" s="77">
        <f t="shared" si="9"/>
        <v>0</v>
      </c>
      <c r="O39" s="77">
        <f t="shared" si="9"/>
        <v>0</v>
      </c>
      <c r="P39" s="77">
        <f t="shared" si="9"/>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v>250</v>
      </c>
      <c r="C40" s="77">
        <f t="shared" si="5"/>
        <v>25</v>
      </c>
      <c r="D40" s="77">
        <f t="shared" si="6"/>
        <v>8.934899999999999</v>
      </c>
      <c r="E40" s="77">
        <f t="shared" si="7"/>
        <v>31.631250000000001</v>
      </c>
      <c r="F40" s="77">
        <f t="shared" si="8"/>
        <v>4.1449999999999996</v>
      </c>
      <c r="G40" s="77">
        <f t="shared" si="9"/>
        <v>0.05</v>
      </c>
      <c r="H40" s="77">
        <f t="shared" si="9"/>
        <v>0.5</v>
      </c>
      <c r="I40" s="77">
        <f t="shared" si="9"/>
        <v>0.125</v>
      </c>
      <c r="J40" s="77">
        <f t="shared" si="9"/>
        <v>2.5000000000000001E-3</v>
      </c>
      <c r="K40" s="77">
        <f t="shared" si="9"/>
        <v>1.2500000000000001E-2</v>
      </c>
      <c r="L40" s="77">
        <f t="shared" si="9"/>
        <v>0.05</v>
      </c>
      <c r="M40" s="77">
        <f t="shared" si="9"/>
        <v>0.05</v>
      </c>
      <c r="N40" s="77">
        <f t="shared" si="9"/>
        <v>0</v>
      </c>
      <c r="O40" s="77">
        <f t="shared" si="9"/>
        <v>0</v>
      </c>
      <c r="P40" s="77">
        <f t="shared" si="9"/>
        <v>171</v>
      </c>
      <c r="Q40" s="77">
        <f t="shared" si="10"/>
        <v>17.875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v>250</v>
      </c>
      <c r="C41" s="77">
        <f t="shared" si="5"/>
        <v>25</v>
      </c>
      <c r="D41" s="77">
        <f t="shared" si="6"/>
        <v>8.934899999999999</v>
      </c>
      <c r="E41" s="77">
        <f t="shared" si="7"/>
        <v>31.631250000000001</v>
      </c>
      <c r="F41" s="77">
        <f t="shared" si="8"/>
        <v>4.1449999999999996</v>
      </c>
      <c r="G41" s="77">
        <f t="shared" ref="G41:P50" si="12">IF(G$27="%w/w SAR",((G$28*10)*$B41),IF(G$27="%w/w DM",(((G$28*10)*($B$28/100))*$B41),IF(G$27="kg/t SAR",(G$28*$B41),IF(G$27="kg/t DM",((G$28*($B$28/100))*$B41),IF(G$27="mg/kg SAR",((G$28*0.001)*$B41),IF(G$27="mg/kg DM",(((G$28*0.001)*($B$28/100))*$B41),0))))))</f>
        <v>0.05</v>
      </c>
      <c r="H41" s="77">
        <f t="shared" si="12"/>
        <v>0.5</v>
      </c>
      <c r="I41" s="77">
        <f t="shared" si="12"/>
        <v>0.125</v>
      </c>
      <c r="J41" s="77">
        <f t="shared" si="12"/>
        <v>2.5000000000000001E-3</v>
      </c>
      <c r="K41" s="77">
        <f t="shared" si="12"/>
        <v>1.2500000000000001E-2</v>
      </c>
      <c r="L41" s="77">
        <f t="shared" si="12"/>
        <v>0.05</v>
      </c>
      <c r="M41" s="77">
        <f t="shared" si="12"/>
        <v>0.05</v>
      </c>
      <c r="N41" s="77">
        <f t="shared" si="12"/>
        <v>0</v>
      </c>
      <c r="O41" s="77">
        <f t="shared" si="12"/>
        <v>0</v>
      </c>
      <c r="P41" s="77">
        <f t="shared" si="12"/>
        <v>171</v>
      </c>
      <c r="Q41" s="77">
        <f t="shared" si="10"/>
        <v>17.875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v>250</v>
      </c>
      <c r="C42" s="77">
        <f t="shared" si="5"/>
        <v>25</v>
      </c>
      <c r="D42" s="77">
        <f t="shared" si="6"/>
        <v>8.934899999999999</v>
      </c>
      <c r="E42" s="77">
        <f t="shared" si="7"/>
        <v>31.631250000000001</v>
      </c>
      <c r="F42" s="77">
        <f t="shared" si="8"/>
        <v>4.1449999999999996</v>
      </c>
      <c r="G42" s="77">
        <f t="shared" si="12"/>
        <v>0.05</v>
      </c>
      <c r="H42" s="77">
        <f t="shared" si="12"/>
        <v>0.5</v>
      </c>
      <c r="I42" s="77">
        <f t="shared" si="12"/>
        <v>0.125</v>
      </c>
      <c r="J42" s="77">
        <f t="shared" si="12"/>
        <v>2.5000000000000001E-3</v>
      </c>
      <c r="K42" s="77">
        <f t="shared" si="12"/>
        <v>1.2500000000000001E-2</v>
      </c>
      <c r="L42" s="77">
        <f t="shared" si="12"/>
        <v>0.05</v>
      </c>
      <c r="M42" s="77">
        <f t="shared" si="12"/>
        <v>0.05</v>
      </c>
      <c r="N42" s="77">
        <f t="shared" si="12"/>
        <v>0</v>
      </c>
      <c r="O42" s="77">
        <f t="shared" si="12"/>
        <v>0</v>
      </c>
      <c r="P42" s="77">
        <f t="shared" si="12"/>
        <v>171</v>
      </c>
      <c r="Q42" s="77">
        <f t="shared" si="10"/>
        <v>17.875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v>250</v>
      </c>
      <c r="C43" s="77">
        <f t="shared" si="5"/>
        <v>25</v>
      </c>
      <c r="D43" s="77">
        <f t="shared" si="6"/>
        <v>8.934899999999999</v>
      </c>
      <c r="E43" s="77">
        <f t="shared" si="7"/>
        <v>31.631250000000001</v>
      </c>
      <c r="F43" s="77">
        <f t="shared" si="8"/>
        <v>4.1449999999999996</v>
      </c>
      <c r="G43" s="77">
        <f t="shared" si="12"/>
        <v>0.05</v>
      </c>
      <c r="H43" s="77">
        <f t="shared" si="12"/>
        <v>0.5</v>
      </c>
      <c r="I43" s="77">
        <f t="shared" si="12"/>
        <v>0.125</v>
      </c>
      <c r="J43" s="77">
        <f t="shared" si="12"/>
        <v>2.5000000000000001E-3</v>
      </c>
      <c r="K43" s="77">
        <f t="shared" si="12"/>
        <v>1.2500000000000001E-2</v>
      </c>
      <c r="L43" s="77">
        <f t="shared" si="12"/>
        <v>0.05</v>
      </c>
      <c r="M43" s="77">
        <f t="shared" si="12"/>
        <v>0.05</v>
      </c>
      <c r="N43" s="77">
        <f t="shared" si="12"/>
        <v>0</v>
      </c>
      <c r="O43" s="77">
        <f t="shared" si="12"/>
        <v>0</v>
      </c>
      <c r="P43" s="77">
        <f t="shared" si="12"/>
        <v>171</v>
      </c>
      <c r="Q43" s="77">
        <f t="shared" si="10"/>
        <v>17.875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v>250</v>
      </c>
      <c r="C44" s="77">
        <f t="shared" si="5"/>
        <v>25</v>
      </c>
      <c r="D44" s="77">
        <f t="shared" si="6"/>
        <v>8.934899999999999</v>
      </c>
      <c r="E44" s="77">
        <f t="shared" si="7"/>
        <v>31.631250000000001</v>
      </c>
      <c r="F44" s="77">
        <f t="shared" si="8"/>
        <v>4.1449999999999996</v>
      </c>
      <c r="G44" s="77">
        <f t="shared" si="12"/>
        <v>0.05</v>
      </c>
      <c r="H44" s="77">
        <f t="shared" si="12"/>
        <v>0.5</v>
      </c>
      <c r="I44" s="77">
        <f t="shared" si="12"/>
        <v>0.125</v>
      </c>
      <c r="J44" s="77">
        <f t="shared" si="12"/>
        <v>2.5000000000000001E-3</v>
      </c>
      <c r="K44" s="77">
        <f t="shared" si="12"/>
        <v>1.2500000000000001E-2</v>
      </c>
      <c r="L44" s="77">
        <f t="shared" si="12"/>
        <v>0.05</v>
      </c>
      <c r="M44" s="77">
        <f t="shared" si="12"/>
        <v>0.05</v>
      </c>
      <c r="N44" s="77">
        <f t="shared" si="12"/>
        <v>0</v>
      </c>
      <c r="O44" s="77">
        <f t="shared" si="12"/>
        <v>0</v>
      </c>
      <c r="P44" s="77">
        <f t="shared" si="12"/>
        <v>171</v>
      </c>
      <c r="Q44" s="77">
        <f t="shared" si="10"/>
        <v>17.875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v>250</v>
      </c>
      <c r="C45" s="77">
        <f t="shared" si="5"/>
        <v>25</v>
      </c>
      <c r="D45" s="77">
        <f t="shared" si="6"/>
        <v>8.934899999999999</v>
      </c>
      <c r="E45" s="77">
        <f t="shared" si="7"/>
        <v>31.631250000000001</v>
      </c>
      <c r="F45" s="77">
        <f t="shared" si="8"/>
        <v>4.1449999999999996</v>
      </c>
      <c r="G45" s="77">
        <f t="shared" si="12"/>
        <v>0.05</v>
      </c>
      <c r="H45" s="77">
        <f t="shared" si="12"/>
        <v>0.5</v>
      </c>
      <c r="I45" s="77">
        <f t="shared" si="12"/>
        <v>0.125</v>
      </c>
      <c r="J45" s="77">
        <f t="shared" si="12"/>
        <v>2.5000000000000001E-3</v>
      </c>
      <c r="K45" s="77">
        <f t="shared" si="12"/>
        <v>1.2500000000000001E-2</v>
      </c>
      <c r="L45" s="77">
        <f t="shared" si="12"/>
        <v>0.05</v>
      </c>
      <c r="M45" s="77">
        <f t="shared" si="12"/>
        <v>0.05</v>
      </c>
      <c r="N45" s="77">
        <f t="shared" si="12"/>
        <v>0</v>
      </c>
      <c r="O45" s="77">
        <f t="shared" si="12"/>
        <v>0</v>
      </c>
      <c r="P45" s="77">
        <f t="shared" si="12"/>
        <v>171</v>
      </c>
      <c r="Q45" s="77">
        <f t="shared" si="10"/>
        <v>17.875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v>250</v>
      </c>
      <c r="C46" s="77">
        <f t="shared" si="5"/>
        <v>25</v>
      </c>
      <c r="D46" s="77">
        <f t="shared" si="6"/>
        <v>8.934899999999999</v>
      </c>
      <c r="E46" s="77">
        <f t="shared" si="7"/>
        <v>31.631250000000001</v>
      </c>
      <c r="F46" s="77">
        <f t="shared" si="8"/>
        <v>4.1449999999999996</v>
      </c>
      <c r="G46" s="77">
        <f t="shared" si="12"/>
        <v>0.05</v>
      </c>
      <c r="H46" s="77">
        <f t="shared" si="12"/>
        <v>0.5</v>
      </c>
      <c r="I46" s="77">
        <f t="shared" si="12"/>
        <v>0.125</v>
      </c>
      <c r="J46" s="77">
        <f t="shared" si="12"/>
        <v>2.5000000000000001E-3</v>
      </c>
      <c r="K46" s="77">
        <f t="shared" si="12"/>
        <v>1.2500000000000001E-2</v>
      </c>
      <c r="L46" s="77">
        <f t="shared" si="12"/>
        <v>0.05</v>
      </c>
      <c r="M46" s="77">
        <f t="shared" si="12"/>
        <v>0.05</v>
      </c>
      <c r="N46" s="77">
        <f t="shared" si="12"/>
        <v>0</v>
      </c>
      <c r="O46" s="77">
        <f t="shared" si="12"/>
        <v>0</v>
      </c>
      <c r="P46" s="77">
        <f t="shared" si="12"/>
        <v>171</v>
      </c>
      <c r="Q46" s="77">
        <f t="shared" si="10"/>
        <v>17.875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5"/>
        <v>0</v>
      </c>
      <c r="D47" s="77">
        <f t="shared" si="6"/>
        <v>0</v>
      </c>
      <c r="E47" s="77">
        <f t="shared" si="7"/>
        <v>0</v>
      </c>
      <c r="F47" s="77">
        <f t="shared" si="8"/>
        <v>0</v>
      </c>
      <c r="G47" s="77">
        <f t="shared" si="12"/>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5"/>
        <v>0</v>
      </c>
      <c r="D48" s="77">
        <f t="shared" si="6"/>
        <v>0</v>
      </c>
      <c r="E48" s="77">
        <f t="shared" si="7"/>
        <v>0</v>
      </c>
      <c r="F48" s="77">
        <f t="shared" si="8"/>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5"/>
        <v>0</v>
      </c>
      <c r="D49" s="77">
        <f t="shared" si="6"/>
        <v>0</v>
      </c>
      <c r="E49" s="77">
        <f t="shared" si="7"/>
        <v>0</v>
      </c>
      <c r="F49" s="77">
        <f t="shared" si="8"/>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5"/>
        <v>0</v>
      </c>
      <c r="D50" s="98">
        <f t="shared" si="6"/>
        <v>0</v>
      </c>
      <c r="E50" s="98">
        <f t="shared" si="7"/>
        <v>0</v>
      </c>
      <c r="F50" s="98">
        <f t="shared" si="8"/>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'Field data and Dairy Partners'!C1:D1</f>
        <v>PAN-025045</v>
      </c>
      <c r="D1" s="142"/>
      <c r="E1" s="93" t="s">
        <v>45</v>
      </c>
      <c r="F1" s="39">
        <f>'Field data and Dairy Partners'!F1</f>
        <v>48.8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'Field data and Dairy Partners'!C2:D2</f>
        <v>EPR/AB3891CX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'Field data and Dairy Partners'!C3:D3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'Field data and Dairy Partners'!C4:D4</f>
        <v>Windy Hill Farm
Rhoshill, Cardigan, Pembrokeshire SA43 2TS</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'Field data and Dairy Partners'!C5:D5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Dairy Partners'!C8</f>
        <v>Windy Hill 1</v>
      </c>
      <c r="D8" s="60" t="str">
        <f>'Field data and Dairy Partners'!D8</f>
        <v>Windy Hill 2</v>
      </c>
      <c r="E8" s="60" t="str">
        <f>'Field data and Dairy Partners'!E8</f>
        <v>Windy Hill 3</v>
      </c>
      <c r="F8" s="60" t="str">
        <f>'Field data and Dairy Partners'!F8</f>
        <v>Windy Hill 4</v>
      </c>
      <c r="G8" s="60" t="str">
        <f>'Field data and Dairy Partners'!G8</f>
        <v>Windy Hill 5</v>
      </c>
      <c r="H8" s="60" t="str">
        <f>'Field data and Dairy Partners'!H8</f>
        <v>Windy Hill 6</v>
      </c>
      <c r="I8" s="60" t="str">
        <f>'Field data and Dairy Partners'!I8</f>
        <v>Windy Hill 7</v>
      </c>
      <c r="J8" s="60" t="str">
        <f>'Field data and Dairy Partners'!J8</f>
        <v>Windy Hill 8</v>
      </c>
      <c r="K8" s="60" t="str">
        <f>'Field data and Dairy Partners'!K8</f>
        <v>Windy Hill 9</v>
      </c>
      <c r="L8" s="60" t="str">
        <f>'Field data and Dairy Partners'!L8</f>
        <v>Windy Hill 10</v>
      </c>
      <c r="M8" s="60" t="str">
        <f>'Field data and Dairy Partners'!M8</f>
        <v>Windy Hill 11</v>
      </c>
      <c r="N8" s="60" t="str">
        <f>'Field data and Dairy Partners'!N8</f>
        <v>Ty Gwyn 23</v>
      </c>
      <c r="O8" s="60" t="str">
        <f>'Field data and Dairy Partners'!O8</f>
        <v>Ty Gwyn 24</v>
      </c>
      <c r="P8" s="60" t="str">
        <f>'Field data and Dairy Partners'!P8</f>
        <v>Cilrhue 4</v>
      </c>
      <c r="Q8" s="60" t="str">
        <f>'Field data and Dairy Partners'!Q8</f>
        <v>Cilrhue 21</v>
      </c>
      <c r="R8" s="60" t="str">
        <f>'Field data and Dairy Partners'!R8</f>
        <v>Cilrhue 22</v>
      </c>
      <c r="S8" s="60">
        <f>'Field data and Dairy Partners'!S8</f>
        <v>0</v>
      </c>
      <c r="T8" s="60">
        <f>'Field data and Dairy Partners'!T8</f>
        <v>0</v>
      </c>
      <c r="U8" s="60">
        <f>'Field data and Dairy Partners'!U8</f>
        <v>0</v>
      </c>
      <c r="V8" s="60">
        <f>'Field data and 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Dairy Partners'!C9</f>
        <v>mod</v>
      </c>
      <c r="D9" s="60" t="str">
        <f>'Field data and Dairy Partners'!D9</f>
        <v>mod</v>
      </c>
      <c r="E9" s="60" t="str">
        <f>'Field data and Dairy Partners'!E9</f>
        <v>mod</v>
      </c>
      <c r="F9" s="60" t="str">
        <f>'Field data and Dairy Partners'!F9</f>
        <v>mod</v>
      </c>
      <c r="G9" s="60" t="str">
        <f>'Field data and Dairy Partners'!G9</f>
        <v>mod</v>
      </c>
      <c r="H9" s="60" t="str">
        <f>'Field data and Dairy Partners'!H9</f>
        <v>mod</v>
      </c>
      <c r="I9" s="60" t="str">
        <f>'Field data and Dairy Partners'!I9</f>
        <v>mod</v>
      </c>
      <c r="J9" s="60" t="str">
        <f>'Field data and Dairy Partners'!J9</f>
        <v>mod</v>
      </c>
      <c r="K9" s="60" t="str">
        <f>'Field data and Dairy Partners'!K9</f>
        <v>mod</v>
      </c>
      <c r="L9" s="60" t="str">
        <f>'Field data and Dairy Partners'!L9</f>
        <v>mod</v>
      </c>
      <c r="M9" s="60" t="str">
        <f>'Field data and Dairy Partners'!M9</f>
        <v>mod</v>
      </c>
      <c r="N9" s="60" t="str">
        <f>'Field data and Dairy Partners'!N9</f>
        <v>mod</v>
      </c>
      <c r="O9" s="60" t="str">
        <f>'Field data and Dairy Partners'!O9</f>
        <v>mod</v>
      </c>
      <c r="P9" s="60" t="str">
        <f>'Field data and Dairy Partners'!P9</f>
        <v>mod</v>
      </c>
      <c r="Q9" s="60" t="str">
        <f>'Field data and Dairy Partners'!Q9</f>
        <v>mod</v>
      </c>
      <c r="R9" s="60" t="str">
        <f>'Field data and Dairy Partners'!R9</f>
        <v>mod</v>
      </c>
      <c r="S9" s="60">
        <f>'Field data and Dairy Partners'!S9</f>
        <v>0</v>
      </c>
      <c r="T9" s="60">
        <f>'Field data and Dairy Partners'!T9</f>
        <v>0</v>
      </c>
      <c r="U9" s="60">
        <f>'Field data and Dairy Partners'!U9</f>
        <v>0</v>
      </c>
      <c r="V9" s="60">
        <f>'Field data and 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Dairy Partners'!C10</f>
        <v>5.9</v>
      </c>
      <c r="D10" s="60">
        <f>'Field data and Dairy Partners'!D10</f>
        <v>5.7</v>
      </c>
      <c r="E10" s="60">
        <f>'Field data and Dairy Partners'!E10</f>
        <v>5.7</v>
      </c>
      <c r="F10" s="60">
        <f>'Field data and Dairy Partners'!F10</f>
        <v>5.8</v>
      </c>
      <c r="G10" s="60">
        <f>'Field data and Dairy Partners'!G10</f>
        <v>5.8</v>
      </c>
      <c r="H10" s="60">
        <f>'Field data and Dairy Partners'!H10</f>
        <v>5.8</v>
      </c>
      <c r="I10" s="60">
        <f>'Field data and Dairy Partners'!I10</f>
        <v>5.6</v>
      </c>
      <c r="J10" s="60">
        <f>'Field data and Dairy Partners'!J10</f>
        <v>5.8</v>
      </c>
      <c r="K10" s="60">
        <f>'Field data and Dairy Partners'!K10</f>
        <v>5.8</v>
      </c>
      <c r="L10" s="60">
        <f>'Field data and Dairy Partners'!L10</f>
        <v>5.5</v>
      </c>
      <c r="M10" s="60">
        <f>'Field data and Dairy Partners'!M10</f>
        <v>5.6</v>
      </c>
      <c r="N10" s="60">
        <f>'Field data and Dairy Partners'!N10</f>
        <v>6.7</v>
      </c>
      <c r="O10" s="60">
        <f>'Field data and Dairy Partners'!O10</f>
        <v>6.6</v>
      </c>
      <c r="P10" s="60">
        <f>'Field data and Dairy Partners'!P10</f>
        <v>6.2</v>
      </c>
      <c r="Q10" s="60">
        <f>'Field data and Dairy Partners'!Q10</f>
        <v>5.6</v>
      </c>
      <c r="R10" s="60">
        <f>'Field data and Dairy Partners'!R10</f>
        <v>5.6</v>
      </c>
      <c r="S10" s="60">
        <f>'Field data and Dairy Partners'!S10</f>
        <v>0</v>
      </c>
      <c r="T10" s="60">
        <f>'Field data and Dairy Partners'!T10</f>
        <v>0</v>
      </c>
      <c r="U10" s="60">
        <f>'Field data and Dairy Partners'!U10</f>
        <v>0</v>
      </c>
      <c r="V10" s="60">
        <f>'Field data and 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Dairy Partners'!C11</f>
        <v>2</v>
      </c>
      <c r="D11" s="60">
        <f>'Field data and Dairy Partners'!D11</f>
        <v>3</v>
      </c>
      <c r="E11" s="60">
        <f>'Field data and Dairy Partners'!E11</f>
        <v>3</v>
      </c>
      <c r="F11" s="60">
        <f>'Field data and Dairy Partners'!F11</f>
        <v>2</v>
      </c>
      <c r="G11" s="60">
        <f>'Field data and Dairy Partners'!G11</f>
        <v>2</v>
      </c>
      <c r="H11" s="60">
        <f>'Field data and Dairy Partners'!H11</f>
        <v>3</v>
      </c>
      <c r="I11" s="60">
        <f>'Field data and Dairy Partners'!I11</f>
        <v>3</v>
      </c>
      <c r="J11" s="60">
        <f>'Field data and Dairy Partners'!J11</f>
        <v>2</v>
      </c>
      <c r="K11" s="60">
        <f>'Field data and Dairy Partners'!K11</f>
        <v>2</v>
      </c>
      <c r="L11" s="60">
        <f>'Field data and Dairy Partners'!L11</f>
        <v>3</v>
      </c>
      <c r="M11" s="60">
        <f>'Field data and Dairy Partners'!M11</f>
        <v>2</v>
      </c>
      <c r="N11" s="60">
        <f>'Field data and Dairy Partners'!N11</f>
        <v>2</v>
      </c>
      <c r="O11" s="60">
        <f>'Field data and Dairy Partners'!O11</f>
        <v>2</v>
      </c>
      <c r="P11" s="60">
        <f>'Field data and Dairy Partners'!P11</f>
        <v>2</v>
      </c>
      <c r="Q11" s="60">
        <f>'Field data and Dairy Partners'!Q11</f>
        <v>2</v>
      </c>
      <c r="R11" s="60">
        <f>'Field data and Dairy Partners'!R11</f>
        <v>1</v>
      </c>
      <c r="S11" s="60">
        <f>'Field data and Dairy Partners'!S11</f>
        <v>0</v>
      </c>
      <c r="T11" s="60">
        <f>'Field data and Dairy Partners'!T11</f>
        <v>0</v>
      </c>
      <c r="U11" s="60">
        <f>'Field data and Dairy Partners'!U11</f>
        <v>0</v>
      </c>
      <c r="V11" s="60">
        <f>'Field data and 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Dairy Partners'!C12</f>
        <v>1</v>
      </c>
      <c r="D12" s="60">
        <f>'Field data and Dairy Partners'!D12</f>
        <v>1</v>
      </c>
      <c r="E12" s="60">
        <f>'Field data and Dairy Partners'!E12</f>
        <v>1</v>
      </c>
      <c r="F12" s="60">
        <f>'Field data and Dairy Partners'!F12</f>
        <v>1</v>
      </c>
      <c r="G12" s="60">
        <f>'Field data and Dairy Partners'!G12</f>
        <v>1</v>
      </c>
      <c r="H12" s="60">
        <f>'Field data and Dairy Partners'!H12</f>
        <v>1</v>
      </c>
      <c r="I12" s="60">
        <f>'Field data and Dairy Partners'!I12</f>
        <v>1</v>
      </c>
      <c r="J12" s="60">
        <f>'Field data and Dairy Partners'!J12</f>
        <v>1</v>
      </c>
      <c r="K12" s="60">
        <f>'Field data and Dairy Partners'!K12</f>
        <v>0</v>
      </c>
      <c r="L12" s="60">
        <f>'Field data and Dairy Partners'!L12</f>
        <v>0</v>
      </c>
      <c r="M12" s="60">
        <f>'Field data and Dairy Partners'!M12</f>
        <v>0</v>
      </c>
      <c r="N12" s="60">
        <f>'Field data and Dairy Partners'!N12</f>
        <v>1</v>
      </c>
      <c r="O12" s="60">
        <f>'Field data and Dairy Partners'!O12</f>
        <v>1</v>
      </c>
      <c r="P12" s="60">
        <f>'Field data and Dairy Partners'!P12</f>
        <v>2</v>
      </c>
      <c r="Q12" s="60">
        <f>'Field data and Dairy Partners'!Q12</f>
        <v>2</v>
      </c>
      <c r="R12" s="60">
        <f>'Field data and Dairy Partners'!R12</f>
        <v>2</v>
      </c>
      <c r="S12" s="60">
        <f>'Field data and Dairy Partners'!S12</f>
        <v>0</v>
      </c>
      <c r="T12" s="60">
        <f>'Field data and Dairy Partners'!T12</f>
        <v>0</v>
      </c>
      <c r="U12" s="60">
        <f>'Field data and Dairy Partners'!U12</f>
        <v>0</v>
      </c>
      <c r="V12" s="60">
        <f>'Field data and 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Dairy Partners'!C13</f>
        <v>2</v>
      </c>
      <c r="D13" s="60">
        <f>'Field data and Dairy Partners'!D13</f>
        <v>2</v>
      </c>
      <c r="E13" s="60">
        <f>'Field data and Dairy Partners'!E13</f>
        <v>2</v>
      </c>
      <c r="F13" s="60">
        <f>'Field data and Dairy Partners'!F13</f>
        <v>2</v>
      </c>
      <c r="G13" s="60">
        <f>'Field data and Dairy Partners'!G13</f>
        <v>2</v>
      </c>
      <c r="H13" s="60">
        <f>'Field data and Dairy Partners'!H13</f>
        <v>2</v>
      </c>
      <c r="I13" s="60">
        <f>'Field data and Dairy Partners'!I13</f>
        <v>2</v>
      </c>
      <c r="J13" s="60">
        <f>'Field data and Dairy Partners'!J13</f>
        <v>2</v>
      </c>
      <c r="K13" s="60">
        <f>'Field data and Dairy Partners'!K13</f>
        <v>2</v>
      </c>
      <c r="L13" s="60">
        <f>'Field data and Dairy Partners'!L13</f>
        <v>2</v>
      </c>
      <c r="M13" s="60">
        <f>'Field data and Dairy Partners'!M13</f>
        <v>2</v>
      </c>
      <c r="N13" s="60">
        <f>'Field data and Dairy Partners'!N13</f>
        <v>2</v>
      </c>
      <c r="O13" s="60">
        <f>'Field data and Dairy Partners'!O13</f>
        <v>2</v>
      </c>
      <c r="P13" s="60">
        <f>'Field data and Dairy Partners'!P13</f>
        <v>1</v>
      </c>
      <c r="Q13" s="60">
        <f>'Field data and Dairy Partners'!Q13</f>
        <v>3</v>
      </c>
      <c r="R13" s="60">
        <f>'Field data and Dairy Partners'!R13</f>
        <v>3</v>
      </c>
      <c r="S13" s="60">
        <f>'Field data and Dairy Partners'!S13</f>
        <v>0</v>
      </c>
      <c r="T13" s="60">
        <f>'Field data and Dairy Partners'!T13</f>
        <v>0</v>
      </c>
      <c r="U13" s="60">
        <f>'Field data and Dairy Partners'!U13</f>
        <v>0</v>
      </c>
      <c r="V13" s="60">
        <f>'Field data and 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'Field data and Dairy Partners'!C14</f>
        <v xml:space="preserve">Grass Silage (25% DM) </v>
      </c>
      <c r="D14" s="102" t="str">
        <f>'Field data and Dairy Partners'!D14</f>
        <v xml:space="preserve">Grass Silage (25% DM) </v>
      </c>
      <c r="E14" s="102" t="str">
        <f>'Field data and Dairy Partners'!E14</f>
        <v xml:space="preserve">Grass Silage (25% DM) </v>
      </c>
      <c r="F14" s="102" t="str">
        <f>'Field data and Dairy Partners'!F14</f>
        <v xml:space="preserve">Grass Silage (25% DM) </v>
      </c>
      <c r="G14" s="102" t="str">
        <f>'Field data and Dairy Partners'!G14</f>
        <v xml:space="preserve">Grass Silage (25% DM) </v>
      </c>
      <c r="H14" s="102" t="str">
        <f>'Field data and Dairy Partners'!H14</f>
        <v xml:space="preserve">Grass Silage (25% DM) </v>
      </c>
      <c r="I14" s="102" t="str">
        <f>'Field data and Dairy Partners'!I14</f>
        <v xml:space="preserve">Grass Silage (25% DM) </v>
      </c>
      <c r="J14" s="102" t="str">
        <f>'Field data and Dairy Partners'!J14</f>
        <v xml:space="preserve">Grass Silage (25% DM) </v>
      </c>
      <c r="K14" s="102" t="str">
        <f>'Field data and Dairy Partners'!K14</f>
        <v xml:space="preserve">Grass Silage (25% DM) </v>
      </c>
      <c r="L14" s="102" t="str">
        <f>'Field data and Dairy Partners'!L14</f>
        <v xml:space="preserve">Grass Silage (25% DM) </v>
      </c>
      <c r="M14" s="102" t="str">
        <f>'Field data and Dairy Partners'!M14</f>
        <v xml:space="preserve">Grass Silage (25% DM) </v>
      </c>
      <c r="N14" s="102" t="str">
        <f>'Field data and Dairy Partners'!N14</f>
        <v xml:space="preserve">Grass Silage (25% DM) </v>
      </c>
      <c r="O14" s="102" t="str">
        <f>'Field data and Dairy Partners'!O14</f>
        <v xml:space="preserve">Grass Silage (25% DM) </v>
      </c>
      <c r="P14" s="102" t="str">
        <f>'Field data and Dairy Partners'!P14</f>
        <v xml:space="preserve">Grass Silage (25% DM) </v>
      </c>
      <c r="Q14" s="102" t="str">
        <f>'Field data and Dairy Partners'!Q14</f>
        <v xml:space="preserve">Grass Silage (25% DM) </v>
      </c>
      <c r="R14" s="102" t="str">
        <f>'Field data and Dairy Partners'!R14</f>
        <v xml:space="preserve">Grass Silage (25% DM) </v>
      </c>
      <c r="S14" s="102">
        <f>'Field data and Dairy Partners'!S14</f>
        <v>0</v>
      </c>
      <c r="T14" s="102">
        <f>'Field data and Dairy Partners'!T14</f>
        <v>0</v>
      </c>
      <c r="U14" s="102">
        <f>'Field data and Dairy Partners'!U14</f>
        <v>0</v>
      </c>
      <c r="V14" s="102">
        <f>'Field data and Dairy Partners'!V14</f>
        <v>0</v>
      </c>
      <c r="AD14" s="30" t="s">
        <v>138</v>
      </c>
      <c r="AE14" s="30">
        <v>6</v>
      </c>
      <c r="AI14" s="53" t="s">
        <v>119</v>
      </c>
      <c r="AJ14" s="54">
        <v>0.8</v>
      </c>
      <c r="AK14" s="55">
        <v>1.7</v>
      </c>
      <c r="AL14" s="11">
        <v>12</v>
      </c>
      <c r="AM14" s="11">
        <v>6.7</v>
      </c>
      <c r="AN14" s="11" t="s">
        <v>135</v>
      </c>
    </row>
    <row r="15" spans="1:41" ht="13" x14ac:dyDescent="0.25">
      <c r="A15" s="136" t="s">
        <v>9</v>
      </c>
      <c r="B15" s="136"/>
      <c r="C15" s="60">
        <f>'Field data and Dairy Partners'!C15</f>
        <v>38</v>
      </c>
      <c r="D15" s="60">
        <f>'Field data and Dairy Partners'!D15</f>
        <v>38</v>
      </c>
      <c r="E15" s="60">
        <f>'Field data and Dairy Partners'!E15</f>
        <v>38</v>
      </c>
      <c r="F15" s="60">
        <f>'Field data and Dairy Partners'!F15</f>
        <v>38</v>
      </c>
      <c r="G15" s="60">
        <f>'Field data and Dairy Partners'!G15</f>
        <v>38</v>
      </c>
      <c r="H15" s="60">
        <f>'Field data and Dairy Partners'!H15</f>
        <v>38</v>
      </c>
      <c r="I15" s="60">
        <f>'Field data and Dairy Partners'!I15</f>
        <v>38</v>
      </c>
      <c r="J15" s="60">
        <f>'Field data and Dairy Partners'!J15</f>
        <v>38</v>
      </c>
      <c r="K15" s="60">
        <f>'Field data and Dairy Partners'!K15</f>
        <v>38</v>
      </c>
      <c r="L15" s="60">
        <f>'Field data and Dairy Partners'!L15</f>
        <v>38</v>
      </c>
      <c r="M15" s="60">
        <f>'Field data and Dairy Partners'!M15</f>
        <v>38</v>
      </c>
      <c r="N15" s="60">
        <f>'Field data and Dairy Partners'!N15</f>
        <v>47</v>
      </c>
      <c r="O15" s="60">
        <f>'Field data and Dairy Partners'!O15</f>
        <v>47</v>
      </c>
      <c r="P15" s="60">
        <f>'Field data and Dairy Partners'!P15</f>
        <v>38</v>
      </c>
      <c r="Q15" s="60">
        <f>'Field data and Dairy Partners'!Q15</f>
        <v>47</v>
      </c>
      <c r="R15" s="60">
        <f>'Field data and Dairy Partners'!R15</f>
        <v>47</v>
      </c>
      <c r="S15" s="60">
        <f>'Field data and Dairy Partners'!S15</f>
        <v>0</v>
      </c>
      <c r="T15" s="60">
        <f>'Field data and Dairy Partners'!T15</f>
        <v>0</v>
      </c>
      <c r="U15" s="60">
        <f>'Field data and Dairy Partners'!U15</f>
        <v>0</v>
      </c>
      <c r="V15" s="60">
        <f>'Field data and Dairy Partners'!V15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'Field data and Dairy Partners'!C16</f>
        <v>Medium/Clay</v>
      </c>
      <c r="D16" s="103" t="str">
        <f>'Field data and Dairy Partners'!D16</f>
        <v>Medium/Clay</v>
      </c>
      <c r="E16" s="103" t="str">
        <f>'Field data and Dairy Partners'!E16</f>
        <v>Medium/Clay</v>
      </c>
      <c r="F16" s="103" t="str">
        <f>'Field data and Dairy Partners'!F16</f>
        <v>Medium/Clay</v>
      </c>
      <c r="G16" s="103" t="str">
        <f>'Field data and Dairy Partners'!G16</f>
        <v>Medium/Clay</v>
      </c>
      <c r="H16" s="103" t="str">
        <f>'Field data and Dairy Partners'!H16</f>
        <v>Medium/Clay</v>
      </c>
      <c r="I16" s="103" t="str">
        <f>'Field data and Dairy Partners'!I16</f>
        <v>Medium/Clay</v>
      </c>
      <c r="J16" s="103" t="str">
        <f>'Field data and Dairy Partners'!J16</f>
        <v>Medium/Clay</v>
      </c>
      <c r="K16" s="103" t="str">
        <f>'Field data and Dairy Partners'!K16</f>
        <v>Medium/Clay</v>
      </c>
      <c r="L16" s="103" t="str">
        <f>'Field data and Dairy Partners'!L16</f>
        <v>Medium/Clay</v>
      </c>
      <c r="M16" s="103" t="str">
        <f>'Field data and Dairy Partners'!M16</f>
        <v>Medium/Clay</v>
      </c>
      <c r="N16" s="103" t="str">
        <f>'Field data and Dairy Partners'!N16</f>
        <v>Medium/Clay</v>
      </c>
      <c r="O16" s="103" t="str">
        <f>'Field data and Dairy Partners'!O16</f>
        <v>Medium/Clay</v>
      </c>
      <c r="P16" s="103" t="str">
        <f>'Field data and Dairy Partners'!P16</f>
        <v>Medium/Clay</v>
      </c>
      <c r="Q16" s="103" t="str">
        <f>'Field data and Dairy Partners'!Q16</f>
        <v>Medium/Clay</v>
      </c>
      <c r="R16" s="103" t="str">
        <f>'Field data and Dairy Partners'!R16</f>
        <v>Medium/Clay</v>
      </c>
      <c r="S16" s="103">
        <f>'Field data and Dairy Partners'!S16</f>
        <v>0</v>
      </c>
      <c r="T16" s="103">
        <f>'Field data and Dairy Partners'!T16</f>
        <v>0</v>
      </c>
      <c r="U16" s="103">
        <f>'Field data and Dairy Partners'!U16</f>
        <v>0</v>
      </c>
      <c r="V16" s="103">
        <f>'Field data and Dairy Partners'!V16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79.899999999999991</v>
      </c>
      <c r="O17" s="28">
        <f t="shared" si="0"/>
        <v>79.899999999999991</v>
      </c>
      <c r="P17" s="28">
        <f t="shared" si="0"/>
        <v>64.599999999999994</v>
      </c>
      <c r="Q17" s="28">
        <f t="shared" si="0"/>
        <v>79.899999999999991</v>
      </c>
      <c r="R17" s="28">
        <f t="shared" si="0"/>
        <v>79.899999999999991</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-79.899999999999991</v>
      </c>
      <c r="O19" s="16">
        <f t="shared" si="1"/>
        <v>-79.899999999999991</v>
      </c>
      <c r="P19" s="16">
        <f t="shared" si="1"/>
        <v>-64.599999999999994</v>
      </c>
      <c r="Q19" s="16">
        <f t="shared" si="1"/>
        <v>-79.899999999999991</v>
      </c>
      <c r="R19" s="16">
        <f t="shared" si="1"/>
        <v>-79.899999999999991</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282</v>
      </c>
      <c r="O21" s="28">
        <f t="shared" si="2"/>
        <v>282</v>
      </c>
      <c r="P21" s="28">
        <f t="shared" si="2"/>
        <v>228</v>
      </c>
      <c r="Q21" s="28">
        <f t="shared" si="2"/>
        <v>282</v>
      </c>
      <c r="R21" s="28">
        <f t="shared" si="2"/>
        <v>282</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-282</v>
      </c>
      <c r="O23" s="16">
        <f t="shared" si="3"/>
        <v>-282</v>
      </c>
      <c r="P23" s="16">
        <f t="shared" si="3"/>
        <v>-228</v>
      </c>
      <c r="Q23" s="16">
        <f t="shared" si="3"/>
        <v>-282</v>
      </c>
      <c r="R23" s="16">
        <f t="shared" si="3"/>
        <v>-282</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Windy Hill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Windy Hill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Windy Hill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Windy Hill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Windy Hill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Windy Hill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Windy Hill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Windy Hill 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Windy Hill 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Windy Hill 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Windy Hill 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Ty Gwyn 24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Cilrhue 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Cilrhue 21</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t="str">
        <f>R8</f>
        <v>Cilrhue 22</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 23</v>
      </c>
      <c r="N57" s="8" t="str">
        <f t="shared" si="13"/>
        <v>Ty Gwyn 24</v>
      </c>
      <c r="O57" s="8" t="str">
        <f t="shared" si="13"/>
        <v>Cilrhue 4</v>
      </c>
      <c r="P57" s="8" t="str">
        <f t="shared" si="13"/>
        <v>Cilrhue 21</v>
      </c>
      <c r="Q57" s="8" t="str">
        <f t="shared" si="13"/>
        <v>Cilrhue 22</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5.9</v>
      </c>
      <c r="C60" s="76">
        <f t="shared" ref="C60:U60" si="14">D10</f>
        <v>5.7</v>
      </c>
      <c r="D60" s="76">
        <f t="shared" si="14"/>
        <v>5.7</v>
      </c>
      <c r="E60" s="76">
        <f t="shared" si="14"/>
        <v>5.8</v>
      </c>
      <c r="F60" s="76">
        <f t="shared" si="14"/>
        <v>5.8</v>
      </c>
      <c r="G60" s="76">
        <f t="shared" si="14"/>
        <v>5.8</v>
      </c>
      <c r="H60" s="76">
        <f t="shared" si="14"/>
        <v>5.6</v>
      </c>
      <c r="I60" s="76">
        <f t="shared" si="14"/>
        <v>5.8</v>
      </c>
      <c r="J60" s="76">
        <f t="shared" si="14"/>
        <v>5.8</v>
      </c>
      <c r="K60" s="76">
        <f t="shared" si="14"/>
        <v>5.5</v>
      </c>
      <c r="L60" s="76">
        <f t="shared" si="14"/>
        <v>5.6</v>
      </c>
      <c r="M60" s="76">
        <f t="shared" si="14"/>
        <v>6.7</v>
      </c>
      <c r="N60" s="76">
        <f t="shared" si="14"/>
        <v>6.6</v>
      </c>
      <c r="O60" s="76">
        <f t="shared" si="14"/>
        <v>6.2</v>
      </c>
      <c r="P60" s="76">
        <f t="shared" si="14"/>
        <v>5.6</v>
      </c>
      <c r="Q60" s="76">
        <f t="shared" si="14"/>
        <v>5.6</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3</v>
      </c>
      <c r="D64" s="77">
        <f t="shared" si="17"/>
        <v>3</v>
      </c>
      <c r="E64" s="77">
        <f t="shared" si="17"/>
        <v>2.4000000000000021</v>
      </c>
      <c r="F64" s="77">
        <f t="shared" si="17"/>
        <v>2.4000000000000021</v>
      </c>
      <c r="G64" s="77">
        <f t="shared" si="17"/>
        <v>2.4000000000000021</v>
      </c>
      <c r="H64" s="77">
        <f t="shared" si="17"/>
        <v>3.6000000000000032</v>
      </c>
      <c r="I64" s="77">
        <f t="shared" si="17"/>
        <v>2.4000000000000021</v>
      </c>
      <c r="J64" s="77">
        <f t="shared" si="17"/>
        <v>2.4000000000000021</v>
      </c>
      <c r="K64" s="77">
        <f t="shared" si="17"/>
        <v>4.2000000000000011</v>
      </c>
      <c r="L64" s="77">
        <f t="shared" si="17"/>
        <v>3.6000000000000032</v>
      </c>
      <c r="M64" s="77">
        <f t="shared" si="17"/>
        <v>-3</v>
      </c>
      <c r="N64" s="77">
        <f t="shared" si="17"/>
        <v>-2.3999999999999968</v>
      </c>
      <c r="O64" s="77">
        <f t="shared" si="17"/>
        <v>0</v>
      </c>
      <c r="P64" s="77">
        <f t="shared" si="17"/>
        <v>3.6000000000000032</v>
      </c>
      <c r="Q64" s="77">
        <f t="shared" si="17"/>
        <v>3.6000000000000032</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-3</v>
      </c>
      <c r="D65" s="77">
        <f t="shared" si="18"/>
        <v>-3</v>
      </c>
      <c r="E65" s="77">
        <f t="shared" si="18"/>
        <v>-2.4000000000000021</v>
      </c>
      <c r="F65" s="77">
        <f t="shared" si="18"/>
        <v>-2.4000000000000021</v>
      </c>
      <c r="G65" s="77">
        <f t="shared" si="18"/>
        <v>-2.4000000000000021</v>
      </c>
      <c r="H65" s="77">
        <f t="shared" si="18"/>
        <v>-3.6000000000000032</v>
      </c>
      <c r="I65" s="77">
        <f t="shared" si="18"/>
        <v>-2.4000000000000021</v>
      </c>
      <c r="J65" s="77">
        <f t="shared" si="18"/>
        <v>-2.4000000000000021</v>
      </c>
      <c r="K65" s="77">
        <f t="shared" si="18"/>
        <v>-4.2000000000000011</v>
      </c>
      <c r="L65" s="77">
        <f t="shared" si="18"/>
        <v>-3.6000000000000032</v>
      </c>
      <c r="M65" s="77">
        <f t="shared" si="18"/>
        <v>3</v>
      </c>
      <c r="N65" s="77">
        <f t="shared" si="18"/>
        <v>2.3999999999999968</v>
      </c>
      <c r="O65" s="77">
        <f t="shared" si="18"/>
        <v>0</v>
      </c>
      <c r="P65" s="77">
        <f t="shared" si="18"/>
        <v>-3.6000000000000032</v>
      </c>
      <c r="Q65" s="77">
        <f t="shared" si="18"/>
        <v>-3.6000000000000032</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OVER</v>
      </c>
      <c r="N66" s="78" t="str">
        <f t="shared" si="19"/>
        <v>OVER</v>
      </c>
      <c r="O66" s="78" t="str">
        <f t="shared" si="19"/>
        <v>OVER</v>
      </c>
      <c r="P66" s="78" t="str">
        <f t="shared" si="19"/>
        <v>UNDER</v>
      </c>
      <c r="Q66" s="78" t="str">
        <f t="shared" si="19"/>
        <v>UNDER</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Dairy Partners'!B29</f>
        <v>Application Rate</v>
      </c>
      <c r="C1" s="38" t="str">
        <f>'Field data and Dairy Partners'!C29</f>
        <v>Nitrogen Addition</v>
      </c>
      <c r="D1" s="38" t="str">
        <f>'Field data and Dairy Partners'!D29</f>
        <v>Phosphate Addition</v>
      </c>
      <c r="E1" s="38" t="str">
        <f>'Field data and Dairy Partners'!E29</f>
        <v>Potash  Addition</v>
      </c>
      <c r="F1" s="38" t="str">
        <f>'Field data and Dairy Partners'!F29</f>
        <v>Mg Oxide Addition</v>
      </c>
      <c r="G1" s="38" t="str">
        <f>'Field data and Dairy Partners'!G29</f>
        <v>Copper Addition</v>
      </c>
      <c r="H1" s="38" t="str">
        <f>'Field data and Dairy Partners'!H29</f>
        <v>Zinc Addition</v>
      </c>
      <c r="I1" s="38" t="str">
        <f>'Field data and Dairy Partners'!I29</f>
        <v>Lead Addition</v>
      </c>
      <c r="J1" s="38" t="str">
        <f>'Field data and Dairy Partners'!J29</f>
        <v>Cadmium Addition</v>
      </c>
      <c r="K1" s="38" t="str">
        <f>'Field data and Dairy Partners'!K29</f>
        <v>Mercury Addition</v>
      </c>
      <c r="L1" s="38" t="str">
        <f>'Field data and Dairy Partners'!L29</f>
        <v>Nickel Addition</v>
      </c>
      <c r="M1" s="38" t="str">
        <f>'Field data and Dairy Partners'!M29</f>
        <v>Chromium Addition</v>
      </c>
      <c r="N1" s="38" t="str">
        <f>'Field data and Dairy Partners'!N29</f>
        <v>Aluminium Addition</v>
      </c>
      <c r="O1" s="38" t="str">
        <f>'Field data and Dairy Partners'!O29</f>
        <v>Iron Addition</v>
      </c>
      <c r="P1" s="38" t="str">
        <f>'Field data and Dairy Partners'!P29</f>
        <v xml:space="preserve">Sodium Addition                 </v>
      </c>
      <c r="Q1" s="38" t="str">
        <f>'Field data and Dairy Partners'!Q29</f>
        <v>SO3  Addition                             kg/ha</v>
      </c>
      <c r="R1" s="38" t="str">
        <f>'Field data and Dairy Partners'!R29</f>
        <v xml:space="preserve">Selenium Addition </v>
      </c>
      <c r="S1" s="38" t="str">
        <f>'Field data and Dairy Partners'!S29</f>
        <v xml:space="preserve">Arsenic  Addition  </v>
      </c>
      <c r="T1" s="38" t="str">
        <f>'Field data and Dairy Partners'!T29</f>
        <v xml:space="preserve">Molybdenum Addition  </v>
      </c>
      <c r="U1" s="38" t="str">
        <f>'Field data and Dairy Partners'!U29</f>
        <v xml:space="preserve">Fluoride Addition </v>
      </c>
    </row>
    <row r="2" spans="1:21" ht="25" x14ac:dyDescent="0.25">
      <c r="A2" s="145"/>
      <c r="B2" s="38" t="str">
        <f>'Field data and Dairy Partners'!B30</f>
        <v>tonnes/ha</v>
      </c>
      <c r="C2" s="38" t="str">
        <f>'Field data and Dairy Partners'!C30</f>
        <v>kg/ha</v>
      </c>
      <c r="D2" s="38" t="str">
        <f>'Field data and Dairy Partners'!D30</f>
        <v>P2O5 
kg/ha</v>
      </c>
      <c r="E2" s="38" t="str">
        <f>'Field data and Dairy Partners'!E30</f>
        <v>K2O 
kg/ha</v>
      </c>
      <c r="F2" s="38" t="str">
        <f>'Field data and Dairy Partners'!F30</f>
        <v>MgO 
kg/ha</v>
      </c>
      <c r="G2" s="38" t="str">
        <f>'Field data and Dairy Partners'!G30</f>
        <v>kg/ha</v>
      </c>
      <c r="H2" s="38" t="str">
        <f>'Field data and Dairy Partners'!H30</f>
        <v>kg/ha</v>
      </c>
      <c r="I2" s="38" t="str">
        <f>'Field data and Dairy Partners'!I30</f>
        <v>kg/ha</v>
      </c>
      <c r="J2" s="38" t="str">
        <f>'Field data and Dairy Partners'!J30</f>
        <v>kg/ha</v>
      </c>
      <c r="K2" s="38" t="str">
        <f>'Field data and Dairy Partners'!K30</f>
        <v>kg/ha</v>
      </c>
      <c r="L2" s="38" t="str">
        <f>'Field data and Dairy Partners'!L30</f>
        <v>kg/ha</v>
      </c>
      <c r="M2" s="38" t="str">
        <f>'Field data and Dairy Partners'!M30</f>
        <v>kg/ha</v>
      </c>
      <c r="N2" s="38" t="str">
        <f>'Field data and Dairy Partners'!N30</f>
        <v>kg/ha</v>
      </c>
      <c r="O2" s="38" t="str">
        <f>'Field data and Dairy Partners'!O30</f>
        <v>kg/ha</v>
      </c>
      <c r="P2" s="38" t="str">
        <f>'Field data and Dairy Partners'!P30</f>
        <v>kg/ha</v>
      </c>
      <c r="Q2" s="38" t="str">
        <f>'Field data and Dairy Partners'!Q30</f>
        <v>kg/ha</v>
      </c>
      <c r="R2" s="38" t="str">
        <f>'Field data and Dairy Partners'!R30</f>
        <v>kg/ha</v>
      </c>
      <c r="S2" s="38" t="str">
        <f>'Field data and Dairy Partners'!S30</f>
        <v>kg/ha</v>
      </c>
      <c r="T2" s="38" t="str">
        <f>'Field data and Dairy Partners'!T30</f>
        <v>kg/ha</v>
      </c>
      <c r="U2" s="38" t="str">
        <f>'Field data and Dairy Partners'!U30</f>
        <v>kg/ha</v>
      </c>
    </row>
    <row r="3" spans="1:21" x14ac:dyDescent="0.25">
      <c r="A3" s="36">
        <v>1</v>
      </c>
      <c r="B3" s="33">
        <f>'Field data and Dairy Partners'!B31</f>
        <v>86</v>
      </c>
      <c r="C3" s="33">
        <f>'Field data and Dairy Partners'!C31</f>
        <v>111.8</v>
      </c>
      <c r="D3" s="33">
        <f>'Field data and Dairy Partners'!D31</f>
        <v>64.821553999999992</v>
      </c>
      <c r="E3" s="33">
        <f>'Field data and Dairy Partners'!E31</f>
        <v>23.524010000000004</v>
      </c>
      <c r="F3" s="33">
        <f>'Field data and Dairy Partners'!F31</f>
        <v>4.5770748000000001</v>
      </c>
      <c r="G3" s="33">
        <f>'Field data and Dairy Partners'!G31</f>
        <v>6.0724599999999998E-4</v>
      </c>
      <c r="H3" s="33">
        <f>'Field data and Dairy Partners'!H31</f>
        <v>5.7820379999999998E-3</v>
      </c>
      <c r="I3" s="33">
        <f>'Field data and Dairy Partners'!I31</f>
        <v>1.3201E-3</v>
      </c>
      <c r="J3" s="33">
        <f>'Field data and Dairy Partners'!J31</f>
        <v>2.6401999999999999E-5</v>
      </c>
      <c r="K3" s="33">
        <f>'Field data and Dairy Partners'!K31</f>
        <v>1.3201E-4</v>
      </c>
      <c r="L3" s="33">
        <f>'Field data and Dairy Partners'!L31</f>
        <v>5.2804000000000002E-4</v>
      </c>
      <c r="M3" s="33">
        <f>'Field data and Dairy Partners'!M31</f>
        <v>9.2406999999999993E-4</v>
      </c>
      <c r="N3" s="33">
        <f>'Field data and Dairy Partners'!N31</f>
        <v>0</v>
      </c>
      <c r="O3" s="33">
        <f>'Field data and Dairy Partners'!O31</f>
        <v>0</v>
      </c>
      <c r="P3" s="33">
        <f>'Field data and Dairy Partners'!P31</f>
        <v>25.369999999999997</v>
      </c>
      <c r="Q3" s="33">
        <f>'Field data and Dairy Partners'!Q31</f>
        <v>19.951999999999998</v>
      </c>
      <c r="R3" s="33">
        <f>'Field data and Dairy Partners'!R31</f>
        <v>0</v>
      </c>
      <c r="S3" s="33">
        <f>'Field data and Dairy Partners'!S31</f>
        <v>0</v>
      </c>
      <c r="T3" s="33">
        <f>'Field data and Dairy Partners'!T31</f>
        <v>0</v>
      </c>
      <c r="U3" s="33">
        <f>'Field data and Dairy Partners'!U31</f>
        <v>0</v>
      </c>
    </row>
    <row r="4" spans="1:21" x14ac:dyDescent="0.25">
      <c r="A4" s="36">
        <v>2</v>
      </c>
      <c r="B4" s="33">
        <f>Volac!B31</f>
        <v>32</v>
      </c>
      <c r="C4" s="33">
        <f>Volac!C31</f>
        <v>35.200000000000003</v>
      </c>
      <c r="D4" s="33">
        <f>Volac!D31</f>
        <v>64.221311999999998</v>
      </c>
      <c r="E4" s="33">
        <f>Volac!E31</f>
        <v>18.624480000000002</v>
      </c>
      <c r="F4" s="33">
        <f>Volac!F31</f>
        <v>3.0878592</v>
      </c>
      <c r="G4" s="33">
        <f>Volac!G31</f>
        <v>6.4000000000000003E-3</v>
      </c>
      <c r="H4" s="33">
        <f>Volac!H31</f>
        <v>7.1040000000000006E-2</v>
      </c>
      <c r="I4" s="33">
        <f>Volac!I31</f>
        <v>1.6E-2</v>
      </c>
      <c r="J4" s="33">
        <f>Volac!J31</f>
        <v>3.2000000000000003E-4</v>
      </c>
      <c r="K4" s="33">
        <f>Volac!K31</f>
        <v>1.6000000000000001E-3</v>
      </c>
      <c r="L4" s="33">
        <f>Volac!L31</f>
        <v>6.4000000000000003E-3</v>
      </c>
      <c r="M4" s="33">
        <f>Volac!M31</f>
        <v>7.6800000000000002E-3</v>
      </c>
      <c r="N4" s="33">
        <f>Volac!N31</f>
        <v>0</v>
      </c>
      <c r="O4" s="33">
        <f>Volac!O31</f>
        <v>0</v>
      </c>
      <c r="P4" s="33">
        <f>Volac!P31</f>
        <v>8.2240000000000002</v>
      </c>
      <c r="Q4" s="33">
        <f>Volac!Q31</f>
        <v>8.7200000000000006</v>
      </c>
      <c r="R4" s="33">
        <f>Volac!R31</f>
        <v>0</v>
      </c>
      <c r="S4" s="33">
        <f>Volac!S31</f>
        <v>0</v>
      </c>
      <c r="T4" s="33">
        <f>Volac!T31</f>
        <v>0</v>
      </c>
      <c r="U4" s="33">
        <f>Volac!U31</f>
        <v>0</v>
      </c>
    </row>
    <row r="5" spans="1:21" x14ac:dyDescent="0.25">
      <c r="A5" s="36">
        <v>3</v>
      </c>
      <c r="B5" s="33">
        <f>'First Milk'!B31</f>
        <v>250</v>
      </c>
      <c r="C5" s="33">
        <f>'First Milk'!C31</f>
        <v>25</v>
      </c>
      <c r="D5" s="33">
        <f>'First Milk'!D31</f>
        <v>8.934899999999999</v>
      </c>
      <c r="E5" s="33">
        <f>'First Milk'!E31</f>
        <v>31.631250000000001</v>
      </c>
      <c r="F5" s="33">
        <f>'First Milk'!F31</f>
        <v>4.1449999999999996</v>
      </c>
      <c r="G5" s="33">
        <f>'First Milk'!G31</f>
        <v>0.05</v>
      </c>
      <c r="H5" s="33">
        <f>'First Milk'!H31</f>
        <v>0.5</v>
      </c>
      <c r="I5" s="33">
        <f>'First Milk'!I31</f>
        <v>0.125</v>
      </c>
      <c r="J5" s="33">
        <f>'First Milk'!J31</f>
        <v>2.5000000000000001E-3</v>
      </c>
      <c r="K5" s="33">
        <f>'First Milk'!K31</f>
        <v>1.2500000000000001E-2</v>
      </c>
      <c r="L5" s="33">
        <f>'First Milk'!L31</f>
        <v>0.05</v>
      </c>
      <c r="M5" s="33">
        <f>'First Milk'!M31</f>
        <v>0.05</v>
      </c>
      <c r="N5" s="33">
        <f>'First Milk'!N31</f>
        <v>0</v>
      </c>
      <c r="O5" s="33">
        <f>'First Milk'!O31</f>
        <v>0</v>
      </c>
      <c r="P5" s="33">
        <f>'First Milk'!P31</f>
        <v>171</v>
      </c>
      <c r="Q5" s="33">
        <f>'First Milk'!Q31</f>
        <v>17.875</v>
      </c>
      <c r="R5" s="33">
        <f>'First Milk'!R31</f>
        <v>0</v>
      </c>
      <c r="S5" s="33">
        <f>'First Milk'!S31</f>
        <v>0</v>
      </c>
      <c r="T5" s="33">
        <f>'First Milk'!T31</f>
        <v>0</v>
      </c>
      <c r="U5" s="33">
        <f>'First Milk'!U31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368</v>
      </c>
      <c r="C13" s="81">
        <f t="shared" ref="C13:U13" si="0">SUM(C3:C12)</f>
        <v>172</v>
      </c>
      <c r="D13" s="81">
        <f t="shared" si="0"/>
        <v>137.977766</v>
      </c>
      <c r="E13" s="81">
        <f t="shared" si="0"/>
        <v>73.779740000000004</v>
      </c>
      <c r="F13" s="81">
        <f t="shared" si="0"/>
        <v>11.809934</v>
      </c>
      <c r="G13" s="81">
        <f t="shared" si="0"/>
        <v>5.7007246000000004E-2</v>
      </c>
      <c r="H13" s="81">
        <f t="shared" si="0"/>
        <v>0.57682203799999998</v>
      </c>
      <c r="I13" s="81">
        <f t="shared" si="0"/>
        <v>0.1423201</v>
      </c>
      <c r="J13" s="81">
        <f t="shared" si="0"/>
        <v>2.846402E-3</v>
      </c>
      <c r="K13" s="81">
        <f t="shared" si="0"/>
        <v>1.423201E-2</v>
      </c>
      <c r="L13" s="81">
        <f t="shared" si="0"/>
        <v>5.6928039999999999E-2</v>
      </c>
      <c r="M13" s="81">
        <f t="shared" si="0"/>
        <v>5.8604070000000001E-2</v>
      </c>
      <c r="N13" s="81">
        <f t="shared" si="0"/>
        <v>0</v>
      </c>
      <c r="O13" s="81">
        <f t="shared" si="0"/>
        <v>0</v>
      </c>
      <c r="P13" s="81">
        <f t="shared" si="0"/>
        <v>204.59399999999999</v>
      </c>
      <c r="Q13" s="81">
        <f t="shared" si="0"/>
        <v>46.546999999999997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Dairy Partners'!B29</f>
        <v>Application Rate</v>
      </c>
      <c r="D1" s="35" t="str">
        <f>'Field data and Dairy Partners'!C29</f>
        <v>Nitrogen Addition</v>
      </c>
      <c r="E1" s="35" t="str">
        <f>'Field data and Dairy Partners'!D29</f>
        <v>Phosphate Addition</v>
      </c>
      <c r="F1" s="35" t="str">
        <f>'Field data and Dairy Partners'!E29</f>
        <v>Potash  Addition</v>
      </c>
      <c r="G1" s="35" t="str">
        <f>'Field data and Dairy Partners'!F29</f>
        <v>Mg Oxide Addition</v>
      </c>
      <c r="H1" s="35" t="str">
        <f>'Field data and Dairy Partners'!G29</f>
        <v>Copper Addition</v>
      </c>
      <c r="I1" s="35" t="str">
        <f>'Field data and Dairy Partners'!H29</f>
        <v>Zinc Addition</v>
      </c>
      <c r="J1" s="35" t="str">
        <f>'Field data and Dairy Partners'!I29</f>
        <v>Lead Addition</v>
      </c>
      <c r="K1" s="35" t="str">
        <f>'Field data and Dairy Partners'!J29</f>
        <v>Cadmium Addition</v>
      </c>
      <c r="L1" s="35" t="str">
        <f>'Field data and Dairy Partners'!K29</f>
        <v>Mercury Addition</v>
      </c>
      <c r="M1" s="35" t="str">
        <f>'Field data and Dairy Partners'!L29</f>
        <v>Nickel Addition</v>
      </c>
      <c r="N1" s="35" t="str">
        <f>'Field data and Dairy Partners'!M29</f>
        <v>Chromium Addition</v>
      </c>
      <c r="O1" s="35" t="str">
        <f>'Field data and Dairy Partners'!N29</f>
        <v>Aluminium Addition</v>
      </c>
      <c r="P1" s="35" t="str">
        <f>'Field data and Dairy Partners'!O29</f>
        <v>Iron Addition</v>
      </c>
      <c r="Q1" s="35" t="str">
        <f>'Field data and Dairy Partners'!P29</f>
        <v xml:space="preserve">Sodium Addition                 </v>
      </c>
      <c r="R1" s="35" t="str">
        <f>'Field data and Dairy Partners'!Q29</f>
        <v>SO3  Addition                             kg/ha</v>
      </c>
      <c r="S1" s="35" t="str">
        <f>'Field data and Dairy Partners'!R29</f>
        <v xml:space="preserve">Selenium Addition </v>
      </c>
      <c r="T1" s="35" t="str">
        <f>'Field data and Dairy Partners'!S29</f>
        <v xml:space="preserve">Arsenic  Addition  </v>
      </c>
      <c r="U1" s="35" t="str">
        <f>'Field data and Dairy Partners'!T29</f>
        <v xml:space="preserve">Molybdenum Addition  </v>
      </c>
      <c r="V1" s="35" t="str">
        <f>'Field data and Dairy Partners'!U29</f>
        <v xml:space="preserve">Fluoride Addition </v>
      </c>
    </row>
    <row r="2" spans="1:22" s="83" customFormat="1" ht="25" x14ac:dyDescent="0.35">
      <c r="A2" s="146"/>
      <c r="B2" s="32" t="s">
        <v>46</v>
      </c>
      <c r="C2" s="35" t="str">
        <f>'Field data and Dairy Partners'!B30</f>
        <v>tonnes/ha</v>
      </c>
      <c r="D2" s="35" t="str">
        <f>'Field data and Dairy Partners'!C30</f>
        <v>kg/ha</v>
      </c>
      <c r="E2" s="35" t="str">
        <f>'Field data and Dairy Partners'!D30</f>
        <v>P2O5 
kg/ha</v>
      </c>
      <c r="F2" s="35" t="str">
        <f>'Field data and Dairy Partners'!E30</f>
        <v>K2O 
kg/ha</v>
      </c>
      <c r="G2" s="35" t="str">
        <f>'Field data and Dairy Partners'!F30</f>
        <v>MgO 
kg/ha</v>
      </c>
      <c r="H2" s="35" t="str">
        <f>'Field data and Dairy Partners'!G30</f>
        <v>kg/ha</v>
      </c>
      <c r="I2" s="35" t="str">
        <f>'Field data and Dairy Partners'!H30</f>
        <v>kg/ha</v>
      </c>
      <c r="J2" s="35" t="str">
        <f>'Field data and Dairy Partners'!I30</f>
        <v>kg/ha</v>
      </c>
      <c r="K2" s="35" t="str">
        <f>'Field data and Dairy Partners'!J30</f>
        <v>kg/ha</v>
      </c>
      <c r="L2" s="35" t="str">
        <f>'Field data and Dairy Partners'!K30</f>
        <v>kg/ha</v>
      </c>
      <c r="M2" s="35" t="str">
        <f>'Field data and Dairy Partners'!L30</f>
        <v>kg/ha</v>
      </c>
      <c r="N2" s="35" t="str">
        <f>'Field data and Dairy Partners'!M30</f>
        <v>kg/ha</v>
      </c>
      <c r="O2" s="35" t="str">
        <f>'Field data and Dairy Partners'!N30</f>
        <v>kg/ha</v>
      </c>
      <c r="P2" s="35" t="str">
        <f>'Field data and Dairy Partners'!O30</f>
        <v>kg/ha</v>
      </c>
      <c r="Q2" s="35" t="str">
        <f>'Field data and Dairy Partners'!P30</f>
        <v>kg/ha</v>
      </c>
      <c r="R2" s="35" t="str">
        <f>'Field data and Dairy Partners'!Q30</f>
        <v>kg/ha</v>
      </c>
      <c r="S2" s="35" t="str">
        <f>'Field data and Dairy Partners'!R30</f>
        <v>kg/ha</v>
      </c>
      <c r="T2" s="35" t="str">
        <f>'Field data and Dairy Partners'!S30</f>
        <v>kg/ha</v>
      </c>
      <c r="U2" s="35" t="str">
        <f>'Field data and Dairy Partners'!T30</f>
        <v>kg/ha</v>
      </c>
      <c r="V2" s="35" t="str">
        <f>'Field data and Dairy Partners'!U30</f>
        <v>kg/ha</v>
      </c>
    </row>
    <row r="3" spans="1:22" x14ac:dyDescent="0.25">
      <c r="A3" s="36">
        <v>1</v>
      </c>
      <c r="B3" s="91"/>
      <c r="C3" s="33">
        <f>'Field data and Dairy Partners'!B31</f>
        <v>86</v>
      </c>
      <c r="D3" s="33">
        <f>'Field data and Dairy Partners'!C31</f>
        <v>111.8</v>
      </c>
      <c r="E3" s="33">
        <f>'Field data and Dairy Partners'!D31</f>
        <v>64.821553999999992</v>
      </c>
      <c r="F3" s="33">
        <f>'Field data and Dairy Partners'!E31</f>
        <v>23.524010000000004</v>
      </c>
      <c r="G3" s="33">
        <f>'Field data and Dairy Partners'!F31</f>
        <v>4.5770748000000001</v>
      </c>
      <c r="H3" s="33">
        <f>'Field data and Dairy Partners'!G31</f>
        <v>6.0724599999999998E-4</v>
      </c>
      <c r="I3" s="33">
        <f>'Field data and Dairy Partners'!H31</f>
        <v>5.7820379999999998E-3</v>
      </c>
      <c r="J3" s="33">
        <f>'Field data and Dairy Partners'!I31</f>
        <v>1.3201E-3</v>
      </c>
      <c r="K3" s="33">
        <f>'Field data and Dairy Partners'!J31</f>
        <v>2.6401999999999999E-5</v>
      </c>
      <c r="L3" s="33">
        <f>'Field data and Dairy Partners'!K31</f>
        <v>1.3201E-4</v>
      </c>
      <c r="M3" s="33">
        <f>'Field data and Dairy Partners'!L31</f>
        <v>5.2804000000000002E-4</v>
      </c>
      <c r="N3" s="33">
        <f>'Field data and Dairy Partners'!M31</f>
        <v>9.2406999999999993E-4</v>
      </c>
      <c r="O3" s="33">
        <f>'Field data and Dairy Partners'!N31</f>
        <v>0</v>
      </c>
      <c r="P3" s="33">
        <f>'Field data and Dairy Partners'!O31</f>
        <v>0</v>
      </c>
      <c r="Q3" s="33">
        <f>'Field data and Dairy Partners'!P31</f>
        <v>25.369999999999997</v>
      </c>
      <c r="R3" s="33">
        <f>'Field data and Dairy Partners'!Q31</f>
        <v>19.951999999999998</v>
      </c>
      <c r="S3" s="33">
        <f>'Field data and Dairy Partners'!R31</f>
        <v>0</v>
      </c>
      <c r="T3" s="33">
        <f>'Field data and Dairy Partners'!S31</f>
        <v>0</v>
      </c>
      <c r="U3" s="33">
        <f>'Field data and Dairy Partners'!T31</f>
        <v>0</v>
      </c>
      <c r="V3" s="33">
        <f>'Field data and Dairy Partners'!U31</f>
        <v>0</v>
      </c>
    </row>
    <row r="4" spans="1:22" x14ac:dyDescent="0.25">
      <c r="A4" s="36">
        <v>2</v>
      </c>
      <c r="B4" s="91"/>
      <c r="C4" s="33">
        <f>Volac!B31</f>
        <v>32</v>
      </c>
      <c r="D4" s="33">
        <f>Volac!C31</f>
        <v>35.200000000000003</v>
      </c>
      <c r="E4" s="33">
        <f>Volac!D31</f>
        <v>64.221311999999998</v>
      </c>
      <c r="F4" s="33">
        <f>Volac!E31</f>
        <v>18.624480000000002</v>
      </c>
      <c r="G4" s="33">
        <f>Volac!F31</f>
        <v>3.0878592</v>
      </c>
      <c r="H4" s="33">
        <f>Volac!G31</f>
        <v>6.4000000000000003E-3</v>
      </c>
      <c r="I4" s="33">
        <f>Volac!H31</f>
        <v>7.1040000000000006E-2</v>
      </c>
      <c r="J4" s="33">
        <f>Volac!I31</f>
        <v>1.6E-2</v>
      </c>
      <c r="K4" s="33">
        <f>Volac!J31</f>
        <v>3.2000000000000003E-4</v>
      </c>
      <c r="L4" s="33">
        <f>Volac!K31</f>
        <v>1.6000000000000001E-3</v>
      </c>
      <c r="M4" s="33">
        <f>Volac!L31</f>
        <v>6.4000000000000003E-3</v>
      </c>
      <c r="N4" s="33">
        <f>Volac!M31</f>
        <v>7.6800000000000002E-3</v>
      </c>
      <c r="O4" s="33">
        <f>Volac!N31</f>
        <v>0</v>
      </c>
      <c r="P4" s="33">
        <f>Volac!O31</f>
        <v>0</v>
      </c>
      <c r="Q4" s="33">
        <f>Volac!P31</f>
        <v>8.2240000000000002</v>
      </c>
      <c r="R4" s="33">
        <f>Volac!Q31</f>
        <v>8.7200000000000006</v>
      </c>
      <c r="S4" s="33">
        <f>Volac!R31</f>
        <v>0</v>
      </c>
      <c r="T4" s="33">
        <f>Volac!S31</f>
        <v>0</v>
      </c>
      <c r="U4" s="33">
        <f>Volac!T31</f>
        <v>0</v>
      </c>
      <c r="V4" s="33">
        <f>Volac!U31</f>
        <v>0</v>
      </c>
    </row>
    <row r="5" spans="1:22" x14ac:dyDescent="0.25">
      <c r="A5" s="36">
        <v>3</v>
      </c>
      <c r="B5" s="91"/>
      <c r="C5" s="33">
        <f>'First Milk'!B31</f>
        <v>250</v>
      </c>
      <c r="D5" s="33">
        <f>'First Milk'!C31</f>
        <v>25</v>
      </c>
      <c r="E5" s="33">
        <f>'First Milk'!D31</f>
        <v>8.934899999999999</v>
      </c>
      <c r="F5" s="33">
        <f>'First Milk'!E31</f>
        <v>31.631250000000001</v>
      </c>
      <c r="G5" s="33">
        <f>'First Milk'!F31</f>
        <v>4.1449999999999996</v>
      </c>
      <c r="H5" s="33">
        <f>'First Milk'!G31</f>
        <v>0.05</v>
      </c>
      <c r="I5" s="33">
        <f>'First Milk'!H31</f>
        <v>0.5</v>
      </c>
      <c r="J5" s="33">
        <f>'First Milk'!I31</f>
        <v>0.125</v>
      </c>
      <c r="K5" s="33">
        <f>'First Milk'!J31</f>
        <v>2.5000000000000001E-3</v>
      </c>
      <c r="L5" s="33">
        <f>'First Milk'!K31</f>
        <v>1.2500000000000001E-2</v>
      </c>
      <c r="M5" s="33">
        <f>'First Milk'!L31</f>
        <v>0.05</v>
      </c>
      <c r="N5" s="33">
        <f>'First Milk'!M31</f>
        <v>0.05</v>
      </c>
      <c r="O5" s="33">
        <f>'First Milk'!N31</f>
        <v>0</v>
      </c>
      <c r="P5" s="33">
        <f>'First Milk'!O31</f>
        <v>0</v>
      </c>
      <c r="Q5" s="33">
        <f>'First Milk'!P31</f>
        <v>171</v>
      </c>
      <c r="R5" s="33">
        <f>'First Milk'!Q31</f>
        <v>17.875</v>
      </c>
      <c r="S5" s="33">
        <f>'First Milk'!R31</f>
        <v>0</v>
      </c>
      <c r="T5" s="33">
        <f>'First Milk'!S31</f>
        <v>0</v>
      </c>
      <c r="U5" s="33">
        <f>'First Milk'!T31</f>
        <v>0</v>
      </c>
      <c r="V5" s="33">
        <f>'First Milk'!U31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'Field data and Dairy Partners'!B43</f>
        <v>106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'Field data and Dairy Partners'!B44</f>
        <v>86</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86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32</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REGU-195-6582209</_dlc_DocId>
    <_dlc_DocIdUrl xmlns="9be56660-2c31-41ef-bc00-23e72f632f2a">
      <Url>https://cyfoethnaturiolcymru.sharepoint.com/teams/Regulatory/Permitting/_layouts/15/DocIdRedir.aspx?ID=REGU-195-6582209</Url>
      <Description>REGU-195-6582209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2024-05-23T23:00:00+00:00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78C87D65-B3AF-489C-80F6-0274A8C656D5}"/>
</file>

<file path=customXml/itemProps4.xml><?xml version="1.0" encoding="utf-8"?>
<ds:datastoreItem xmlns:ds="http://schemas.openxmlformats.org/officeDocument/2006/customXml" ds:itemID="{38A887C7-0FEA-4079-9FE0-4158136DD50E}"/>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Dairy Partners</vt:lpstr>
      <vt:lpstr>Volac</vt:lpstr>
      <vt:lpstr>First Milk</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Burn, Bryan</dc:creator>
  <cp:keywords>NRW Nutrient Calculator</cp:keywords>
  <cp:lastModifiedBy>Burn, Bryan</cp:lastModifiedBy>
  <dcterms:created xsi:type="dcterms:W3CDTF">2016-09-26T10:07:59Z</dcterms:created>
  <dcterms:modified xsi:type="dcterms:W3CDTF">2024-05-24T09:27:26Z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9004cca3-94ff-42b7-8f38-44e3a8ca53d5</vt:lpwstr>
  </property>
  <property fmtid="{D5CDD505-2E9C-101B-9397-08002B2CF9AE}" pid="4" name="MediaServiceImageTags">
    <vt:lpwstr/>
  </property>
</Properties>
</file>