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5308/"/>
    </mc:Choice>
  </mc:AlternateContent>
  <xr:revisionPtr revIDLastSave="0" documentId="13_ncr:1_{9CDACD31-8D89-4807-9DB9-FC67F99E01C0}" xr6:coauthVersionLast="47" xr6:coauthVersionMax="47" xr10:uidLastSave="{00000000-0000-0000-0000-000000000000}"/>
  <bookViews>
    <workbookView xWindow="-28920" yWindow="-120" windowWidth="29040" windowHeight="15840" tabRatio="870" activeTab="8"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20" i="30"/>
  <c r="U20" i="30"/>
  <c r="T20" i="30"/>
  <c r="S20" i="30"/>
  <c r="R20"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L22" i="29"/>
  <c r="V20" i="29"/>
  <c r="U20" i="29"/>
  <c r="T20" i="29"/>
  <c r="S20" i="29"/>
  <c r="R20" i="29"/>
  <c r="T18" i="29"/>
  <c r="R18" i="29"/>
  <c r="N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I22" i="27"/>
  <c r="V20" i="27"/>
  <c r="U20" i="27"/>
  <c r="T20" i="27"/>
  <c r="S20" i="27"/>
  <c r="R20" i="27"/>
  <c r="T18" i="27"/>
  <c r="S18" i="27"/>
  <c r="R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20" i="24"/>
  <c r="U20" i="24"/>
  <c r="T20" i="24"/>
  <c r="S20" i="24"/>
  <c r="R20" i="24"/>
  <c r="U18" i="24"/>
  <c r="P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M23" i="28" s="1"/>
  <c r="M24" i="28" s="1"/>
  <c r="T59" i="28"/>
  <c r="U17" i="28"/>
  <c r="U21" i="28"/>
  <c r="U23" i="28" s="1"/>
  <c r="U24" i="28" s="1"/>
  <c r="I4" i="20"/>
  <c r="J4" i="19"/>
  <c r="J18" i="19" s="1"/>
  <c r="I59" i="21"/>
  <c r="J17" i="21"/>
  <c r="J19" i="21" s="1"/>
  <c r="J20" i="21" s="1"/>
  <c r="J21" i="21"/>
  <c r="J23" i="21" s="1"/>
  <c r="J24" i="21" s="1"/>
  <c r="C59" i="22"/>
  <c r="D21" i="22"/>
  <c r="D23" i="22" s="1"/>
  <c r="D17" i="22"/>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K59" i="22"/>
  <c r="L21" i="22"/>
  <c r="L23" i="22" s="1"/>
  <c r="L17" i="22"/>
  <c r="G12" i="20"/>
  <c r="H12" i="19"/>
  <c r="H26" i="19" s="1"/>
  <c r="J4" i="20"/>
  <c r="K4" i="19"/>
  <c r="K18" i="19" s="1"/>
  <c r="U63" i="21"/>
  <c r="N63" i="21"/>
  <c r="F63" i="21"/>
  <c r="P59" i="21"/>
  <c r="P64" i="21" s="1"/>
  <c r="Q21" i="21"/>
  <c r="Q23" i="21" s="1"/>
  <c r="Q24" i="21" s="1"/>
  <c r="Q17" i="21"/>
  <c r="Q19" i="21" s="1"/>
  <c r="Q20" i="21" s="1"/>
  <c r="I17" i="21"/>
  <c r="I19" i="21" s="1"/>
  <c r="I20" i="21" s="1"/>
  <c r="I21" i="21"/>
  <c r="I23" i="21" s="1"/>
  <c r="I24" i="21" s="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19" i="23" s="1"/>
  <c r="E20" i="23" s="1"/>
  <c r="E21" i="23"/>
  <c r="L59" i="23"/>
  <c r="M17" i="23"/>
  <c r="M19" i="23" s="1"/>
  <c r="M20" i="23" s="1"/>
  <c r="M21" i="23"/>
  <c r="T59" i="23"/>
  <c r="U17" i="23"/>
  <c r="U19" i="23" s="1"/>
  <c r="U21" i="23"/>
  <c r="U23" i="23" s="1"/>
  <c r="U24" i="23" s="1"/>
  <c r="H21" i="24"/>
  <c r="H23" i="24" s="1"/>
  <c r="H24" i="24" s="1"/>
  <c r="H17" i="24"/>
  <c r="H19" i="24" s="1"/>
  <c r="H20" i="24" s="1"/>
  <c r="P17" i="24"/>
  <c r="P21" i="24"/>
  <c r="P23" i="24" s="1"/>
  <c r="P24" i="24" s="1"/>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21" i="28"/>
  <c r="R59" i="28"/>
  <c r="S17" i="28"/>
  <c r="S21" i="28"/>
  <c r="S23" i="28" s="1"/>
  <c r="S24" i="28" s="1"/>
  <c r="I59" i="29"/>
  <c r="J17" i="29"/>
  <c r="J19" i="29" s="1"/>
  <c r="J20" i="29" s="1"/>
  <c r="J21" i="29"/>
  <c r="J23" i="29" s="1"/>
  <c r="J24" i="29" s="1"/>
  <c r="Q59" i="29"/>
  <c r="R21" i="29"/>
  <c r="R23" i="29" s="1"/>
  <c r="R24" i="29" s="1"/>
  <c r="R17" i="29"/>
  <c r="H59" i="30"/>
  <c r="I17" i="30"/>
  <c r="I19" i="30" s="1"/>
  <c r="I20" i="30" s="1"/>
  <c r="I21" i="30"/>
  <c r="I23" i="30" s="1"/>
  <c r="I24" i="30" s="1"/>
  <c r="Q17" i="30"/>
  <c r="Q19" i="30" s="1"/>
  <c r="Q20" i="30" s="1"/>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P19" i="21" s="1"/>
  <c r="P20" i="21" s="1"/>
  <c r="H21" i="21"/>
  <c r="H23" i="21" s="1"/>
  <c r="H24" i="21" s="1"/>
  <c r="H17" i="21"/>
  <c r="H19" i="21" s="1"/>
  <c r="H20" i="21" s="1"/>
  <c r="E59" i="22"/>
  <c r="F21" i="22"/>
  <c r="F23" i="22" s="1"/>
  <c r="F17" i="22"/>
  <c r="F19" i="22" s="1"/>
  <c r="M59" i="22"/>
  <c r="N21" i="22"/>
  <c r="N23" i="22" s="1"/>
  <c r="N17" i="22"/>
  <c r="U59" i="22"/>
  <c r="V17" i="22"/>
  <c r="V21" i="22"/>
  <c r="C18" i="22"/>
  <c r="H21" i="23"/>
  <c r="H23" i="23" s="1"/>
  <c r="H24" i="23" s="1"/>
  <c r="H17" i="23"/>
  <c r="H19" i="23" s="1"/>
  <c r="H20" i="23" s="1"/>
  <c r="P17" i="23"/>
  <c r="P19" i="23" s="1"/>
  <c r="P20" i="23" s="1"/>
  <c r="P21" i="23"/>
  <c r="P23" i="23" s="1"/>
  <c r="P24" i="23" s="1"/>
  <c r="J59" i="24"/>
  <c r="K21" i="24"/>
  <c r="K17" i="24"/>
  <c r="R59" i="24"/>
  <c r="S21" i="24"/>
  <c r="S23" i="24" s="1"/>
  <c r="S24" i="24" s="1"/>
  <c r="S17" i="24"/>
  <c r="G21" i="26"/>
  <c r="G23" i="26" s="1"/>
  <c r="G24" i="26" s="1"/>
  <c r="G17" i="26"/>
  <c r="O17" i="26"/>
  <c r="O19" i="26" s="1"/>
  <c r="O20" i="26" s="1"/>
  <c r="O21" i="26"/>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19" i="29" s="1"/>
  <c r="E20" i="29" s="1"/>
  <c r="E21" i="29"/>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1" i="22"/>
  <c r="G23" i="22" s="1"/>
  <c r="O17" i="22"/>
  <c r="O19" i="22" s="1"/>
  <c r="O21" i="22"/>
  <c r="O23" i="22" s="1"/>
  <c r="H59" i="23"/>
  <c r="I21" i="23"/>
  <c r="I23" i="23" s="1"/>
  <c r="I24" i="23" s="1"/>
  <c r="I17" i="23"/>
  <c r="I19" i="23" s="1"/>
  <c r="I20" i="23" s="1"/>
  <c r="P59" i="23"/>
  <c r="Q17" i="23"/>
  <c r="Q19" i="23" s="1"/>
  <c r="Q20" i="23" s="1"/>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H19" i="26" s="1"/>
  <c r="H20" i="26" s="1"/>
  <c r="P21" i="26"/>
  <c r="P23" i="26" s="1"/>
  <c r="P24" i="26" s="1"/>
  <c r="P17" i="26"/>
  <c r="F59" i="28"/>
  <c r="G17" i="28"/>
  <c r="G19" i="28" s="1"/>
  <c r="G20" i="28" s="1"/>
  <c r="G21" i="28"/>
  <c r="G23" i="28" s="1"/>
  <c r="G24" i="28" s="1"/>
  <c r="N59" i="28"/>
  <c r="O17" i="28"/>
  <c r="O19" i="28" s="1"/>
  <c r="O20" i="28" s="1"/>
  <c r="O21" i="28"/>
  <c r="O23" i="28" s="1"/>
  <c r="O24" i="28" s="1"/>
  <c r="E59" i="29"/>
  <c r="F17" i="29"/>
  <c r="F21" i="29"/>
  <c r="M59" i="29"/>
  <c r="N17" i="29"/>
  <c r="N21" i="29"/>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17" i="23"/>
  <c r="J19" i="23" s="1"/>
  <c r="J20" i="23" s="1"/>
  <c r="Q59" i="23"/>
  <c r="R21" i="23"/>
  <c r="R17" i="23"/>
  <c r="D59" i="24"/>
  <c r="E17" i="24"/>
  <c r="E19" i="24" s="1"/>
  <c r="E20" i="24" s="1"/>
  <c r="E21" i="24"/>
  <c r="E23" i="24" s="1"/>
  <c r="E24" i="24" s="1"/>
  <c r="L59" i="24"/>
  <c r="M17" i="24"/>
  <c r="M19" i="24" s="1"/>
  <c r="M20" i="24" s="1"/>
  <c r="M21" i="24"/>
  <c r="M23" i="24" s="1"/>
  <c r="M24" i="24" s="1"/>
  <c r="T59" i="24"/>
  <c r="U21" i="24"/>
  <c r="U17" i="24"/>
  <c r="H59" i="26"/>
  <c r="I17" i="26"/>
  <c r="I21" i="26"/>
  <c r="I23" i="26" s="1"/>
  <c r="I24" i="26" s="1"/>
  <c r="P59" i="26"/>
  <c r="Q17" i="26"/>
  <c r="Q19" i="26" s="1"/>
  <c r="Q20" i="26" s="1"/>
  <c r="Q21" i="26"/>
  <c r="E63" i="26"/>
  <c r="H17" i="27"/>
  <c r="H19" i="27" s="1"/>
  <c r="H20" i="27" s="1"/>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23" i="30" s="1"/>
  <c r="F24" i="30" s="1"/>
  <c r="F17" i="30"/>
  <c r="F19" i="30" s="1"/>
  <c r="F20" i="30" s="1"/>
  <c r="M59" i="30"/>
  <c r="N21" i="30"/>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T64" i="21" s="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Q23" i="22" s="1"/>
  <c r="J59" i="23"/>
  <c r="K17" i="23"/>
  <c r="K19" i="23" s="1"/>
  <c r="K20" i="23" s="1"/>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Q20" i="28" s="1"/>
  <c r="H21" i="29"/>
  <c r="H23" i="29" s="1"/>
  <c r="H24" i="29" s="1"/>
  <c r="H17" i="29"/>
  <c r="H19" i="29" s="1"/>
  <c r="H20" i="29" s="1"/>
  <c r="P21" i="29"/>
  <c r="P23" i="29" s="1"/>
  <c r="P24" i="29" s="1"/>
  <c r="P17" i="29"/>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G17" i="24"/>
  <c r="G19" i="24" s="1"/>
  <c r="G20" i="24" s="1"/>
  <c r="G21" i="24"/>
  <c r="G23" i="24" s="1"/>
  <c r="G24" i="24" s="1"/>
  <c r="O17" i="24"/>
  <c r="O19" i="24" s="1"/>
  <c r="O20" i="24" s="1"/>
  <c r="O21" i="24"/>
  <c r="O23" i="24" s="1"/>
  <c r="O24" i="24" s="1"/>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K65" i="21" s="1"/>
  <c r="R19" i="24"/>
  <c r="I21" i="27"/>
  <c r="I23" i="27" s="1"/>
  <c r="I24" i="27" s="1"/>
  <c r="Q21" i="27"/>
  <c r="Q23" i="27" s="1"/>
  <c r="Q24" i="27" s="1"/>
  <c r="R58" i="21"/>
  <c r="R61" i="21" s="1"/>
  <c r="R64" i="21" s="1"/>
  <c r="O57" i="21"/>
  <c r="A43" i="21"/>
  <c r="J58" i="21"/>
  <c r="J61" i="21" s="1"/>
  <c r="D58" i="29"/>
  <c r="D61" i="29" s="1"/>
  <c r="G21" i="27"/>
  <c r="G23" i="27" s="1"/>
  <c r="G24" i="27" s="1"/>
  <c r="O21" i="27"/>
  <c r="O23" i="27" s="1"/>
  <c r="O24" i="27" s="1"/>
  <c r="D58" i="30"/>
  <c r="D61" i="30" s="1"/>
  <c r="L58" i="30"/>
  <c r="L61" i="30" s="1"/>
  <c r="R58" i="23"/>
  <c r="R61" i="23" s="1"/>
  <c r="H21" i="27"/>
  <c r="H23" i="27" s="1"/>
  <c r="H24" i="27" s="1"/>
  <c r="P21" i="27"/>
  <c r="J58" i="22"/>
  <c r="J61" i="22" s="1"/>
  <c r="J58" i="26"/>
  <c r="J61" i="26" s="1"/>
  <c r="J23" i="23"/>
  <c r="J24" i="23" s="1"/>
  <c r="R19" i="23"/>
  <c r="J58" i="27"/>
  <c r="J61"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F59" i="22"/>
  <c r="K58" i="29"/>
  <c r="K61" i="29" s="1"/>
  <c r="F19" i="23"/>
  <c r="F20" i="23" s="1"/>
  <c r="I58" i="23"/>
  <c r="I61" i="23" s="1"/>
  <c r="I64" i="23" s="1"/>
  <c r="I65" i="23" s="1"/>
  <c r="Q58" i="23"/>
  <c r="Q61" i="23" s="1"/>
  <c r="L58" i="29"/>
  <c r="L61" i="29" s="1"/>
  <c r="T58" i="29"/>
  <c r="T61" i="29" s="1"/>
  <c r="T64" i="29"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J19" i="27"/>
  <c r="J20" i="27" s="1"/>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H58" i="30"/>
  <c r="H61" i="30" s="1"/>
  <c r="H64"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23" i="22"/>
  <c r="C58" i="22"/>
  <c r="C61" i="22" s="1"/>
  <c r="K58" i="22"/>
  <c r="K61" i="22" s="1"/>
  <c r="K64" i="22" s="1"/>
  <c r="K65" i="22" s="1"/>
  <c r="S58" i="22"/>
  <c r="S61" i="22" s="1"/>
  <c r="S64" i="22" s="1"/>
  <c r="F57" i="23"/>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D64" i="30"/>
  <c r="I57" i="30"/>
  <c r="G57" i="21"/>
  <c r="J19" i="22"/>
  <c r="E58" i="22"/>
  <c r="E61" i="22" s="1"/>
  <c r="M58" i="22"/>
  <c r="M61" i="22" s="1"/>
  <c r="M64" i="22" s="1"/>
  <c r="M65"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V19" i="30"/>
  <c r="N23" i="30"/>
  <c r="N24" i="30" s="1"/>
  <c r="B63" i="30"/>
  <c r="J63" i="30"/>
  <c r="R63" i="30"/>
  <c r="G19" i="30"/>
  <c r="G20" i="30" s="1"/>
  <c r="A32" i="30"/>
  <c r="A34" i="30"/>
  <c r="A40" i="30"/>
  <c r="A42" i="30"/>
  <c r="A48" i="30"/>
  <c r="A50" i="30"/>
  <c r="C63" i="30"/>
  <c r="K63" i="30"/>
  <c r="S63" i="30"/>
  <c r="D63" i="30"/>
  <c r="L63" i="30"/>
  <c r="T63" i="30"/>
  <c r="H63" i="30"/>
  <c r="E63" i="30"/>
  <c r="M63" i="30"/>
  <c r="Q23" i="29"/>
  <c r="Q24" i="29" s="1"/>
  <c r="T19" i="29"/>
  <c r="P63" i="29"/>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U19" i="29"/>
  <c r="E23" i="29"/>
  <c r="E24" i="29" s="1"/>
  <c r="U23" i="29"/>
  <c r="U24" i="29" s="1"/>
  <c r="I57" i="29"/>
  <c r="Q57" i="29"/>
  <c r="I63" i="29"/>
  <c r="Q63" i="29"/>
  <c r="F19" i="29"/>
  <c r="F20" i="29" s="1"/>
  <c r="N19" i="29"/>
  <c r="N20" i="29" s="1"/>
  <c r="V19" i="29"/>
  <c r="F23" i="29"/>
  <c r="F24" i="29" s="1"/>
  <c r="N23" i="29"/>
  <c r="N24" i="29" s="1"/>
  <c r="B63" i="29"/>
  <c r="J63" i="29"/>
  <c r="R63" i="29"/>
  <c r="O19" i="29"/>
  <c r="O20" i="29" s="1"/>
  <c r="A32" i="29"/>
  <c r="A34" i="29"/>
  <c r="A40" i="29"/>
  <c r="A42" i="29"/>
  <c r="A48" i="29"/>
  <c r="A50" i="29"/>
  <c r="C63" i="29"/>
  <c r="K63" i="29"/>
  <c r="S63" i="29"/>
  <c r="P19" i="29"/>
  <c r="P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0" i="28" s="1"/>
  <c r="T23" i="28"/>
  <c r="T24" i="28" s="1"/>
  <c r="H59" i="28"/>
  <c r="P59" i="28"/>
  <c r="H63" i="28"/>
  <c r="P63" i="28"/>
  <c r="U19" i="28"/>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I20" i="28" s="1"/>
  <c r="E63" i="28"/>
  <c r="M63" i="28"/>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Q20" i="27" s="1"/>
  <c r="E63" i="27"/>
  <c r="M63" i="27"/>
  <c r="U64" i="26"/>
  <c r="U66" i="26" s="1"/>
  <c r="O23" i="26"/>
  <c r="O24" i="26" s="1"/>
  <c r="J23" i="26"/>
  <c r="J24" i="26" s="1"/>
  <c r="A31" i="26"/>
  <c r="A33" i="26"/>
  <c r="A37" i="26"/>
  <c r="A39" i="26"/>
  <c r="A41" i="26"/>
  <c r="A45" i="26"/>
  <c r="A47" i="26"/>
  <c r="A49" i="26"/>
  <c r="G57" i="26"/>
  <c r="O57" i="26"/>
  <c r="G59" i="26"/>
  <c r="O59" i="26"/>
  <c r="G63" i="26"/>
  <c r="O63" i="26"/>
  <c r="T19" i="26"/>
  <c r="T23" i="26"/>
  <c r="T24" i="26" s="1"/>
  <c r="H63" i="26"/>
  <c r="P63" i="26"/>
  <c r="M19" i="26"/>
  <c r="M20" i="26" s="1"/>
  <c r="E23" i="26"/>
  <c r="E24" i="26" s="1"/>
  <c r="M23" i="26"/>
  <c r="M24" i="26" s="1"/>
  <c r="I57" i="26"/>
  <c r="Q57" i="26"/>
  <c r="I59" i="26"/>
  <c r="I64" i="26" s="1"/>
  <c r="Q59" i="26"/>
  <c r="Q64" i="26" s="1"/>
  <c r="I63" i="26"/>
  <c r="Q63" i="26"/>
  <c r="N19" i="26"/>
  <c r="N20" i="26" s="1"/>
  <c r="V23" i="26"/>
  <c r="V24" i="26" s="1"/>
  <c r="B63" i="26"/>
  <c r="J63" i="26"/>
  <c r="R63" i="26"/>
  <c r="G19" i="26"/>
  <c r="G20" i="26" s="1"/>
  <c r="A32" i="26"/>
  <c r="A34" i="26"/>
  <c r="A40" i="26"/>
  <c r="A42" i="26"/>
  <c r="A48" i="26"/>
  <c r="A50" i="26"/>
  <c r="C63" i="26"/>
  <c r="K63" i="26"/>
  <c r="S63" i="26"/>
  <c r="P19" i="26"/>
  <c r="P20" i="26" s="1"/>
  <c r="D63" i="26"/>
  <c r="L63" i="26"/>
  <c r="I19" i="26"/>
  <c r="I20" i="26" s="1"/>
  <c r="J23" i="24"/>
  <c r="J24" i="24" s="1"/>
  <c r="K19" i="24"/>
  <c r="K20" i="24" s="1"/>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F19" i="24"/>
  <c r="F20" i="24" s="1"/>
  <c r="F23" i="24"/>
  <c r="F24" i="24" s="1"/>
  <c r="V23" i="24"/>
  <c r="V24" i="24" s="1"/>
  <c r="B63" i="24"/>
  <c r="J63" i="24"/>
  <c r="R63" i="24"/>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R24" i="23" s="1"/>
  <c r="S23" i="23"/>
  <c r="S24" i="23" s="1"/>
  <c r="A31" i="23"/>
  <c r="A33" i="23"/>
  <c r="A37" i="23"/>
  <c r="A39" i="23"/>
  <c r="A41" i="23"/>
  <c r="A45" i="23"/>
  <c r="A47" i="23"/>
  <c r="A49" i="23"/>
  <c r="G57" i="23"/>
  <c r="O57" i="23"/>
  <c r="G59" i="23"/>
  <c r="O59" i="23"/>
  <c r="L19" i="23"/>
  <c r="L20" i="23" s="1"/>
  <c r="T19" i="23"/>
  <c r="L23" i="23"/>
  <c r="L24" i="23" s="1"/>
  <c r="T23" i="23"/>
  <c r="T24" i="23" s="1"/>
  <c r="E23" i="23"/>
  <c r="E24" i="23" s="1"/>
  <c r="M23" i="23"/>
  <c r="M24" i="23" s="1"/>
  <c r="I57" i="23"/>
  <c r="Q57" i="23"/>
  <c r="F23" i="23"/>
  <c r="F24" i="23" s="1"/>
  <c r="N23" i="23"/>
  <c r="N24" i="23" s="1"/>
  <c r="G19" i="23"/>
  <c r="G20" i="23" s="1"/>
  <c r="A32" i="23"/>
  <c r="A34" i="23"/>
  <c r="A40" i="23"/>
  <c r="A42" i="23"/>
  <c r="A48" i="23"/>
  <c r="A50" i="23"/>
  <c r="U63" i="22"/>
  <c r="M63" i="22"/>
  <c r="E63" i="22"/>
  <c r="F63" i="22"/>
  <c r="T63" i="22"/>
  <c r="L63" i="22"/>
  <c r="D63" i="22"/>
  <c r="S63" i="22"/>
  <c r="K63" i="22"/>
  <c r="C63" i="22"/>
  <c r="N63" i="22"/>
  <c r="R63" i="22"/>
  <c r="J63" i="22"/>
  <c r="B63" i="22"/>
  <c r="Q63" i="22"/>
  <c r="I63" i="22"/>
  <c r="P63" i="22"/>
  <c r="H63" i="22"/>
  <c r="O63" i="22"/>
  <c r="G63" i="22"/>
  <c r="S19" i="22"/>
  <c r="D19" i="22"/>
  <c r="L19" i="22"/>
  <c r="T19" i="22"/>
  <c r="T23" i="22"/>
  <c r="K23" i="22"/>
  <c r="A31" i="22"/>
  <c r="A33" i="22"/>
  <c r="A41" i="22"/>
  <c r="A47" i="22"/>
  <c r="E23" i="22"/>
  <c r="U23" i="22"/>
  <c r="I57" i="22"/>
  <c r="Q57" i="22"/>
  <c r="K19" i="22"/>
  <c r="A39" i="22"/>
  <c r="A49" i="22"/>
  <c r="N19" i="22"/>
  <c r="V19" i="22"/>
  <c r="V23" i="22"/>
  <c r="A32" i="22"/>
  <c r="A34" i="22"/>
  <c r="A40" i="22"/>
  <c r="A42" i="22"/>
  <c r="A48" i="22"/>
  <c r="A50" i="22"/>
  <c r="F23" i="21"/>
  <c r="F24" i="21" s="1"/>
  <c r="A33" i="21"/>
  <c r="A37" i="21"/>
  <c r="A41" i="21"/>
  <c r="A45" i="21"/>
  <c r="A49" i="21"/>
  <c r="E58" i="21"/>
  <c r="E61" i="21" s="1"/>
  <c r="M58" i="21"/>
  <c r="M61" i="21" s="1"/>
  <c r="U58" i="21"/>
  <c r="U61" i="21" s="1"/>
  <c r="U64" i="21" s="1"/>
  <c r="U66" i="21" s="1"/>
  <c r="S19" i="21"/>
  <c r="G23" i="21"/>
  <c r="G24" i="21" s="1"/>
  <c r="C57" i="21"/>
  <c r="K57" i="21"/>
  <c r="S57" i="21"/>
  <c r="G19" i="21"/>
  <c r="G20" i="21" s="1"/>
  <c r="R23" i="21"/>
  <c r="R24" i="21" s="1"/>
  <c r="L19" i="21"/>
  <c r="L20"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5" i="23" l="1"/>
  <c r="L65" i="23"/>
  <c r="I65" i="29"/>
  <c r="C19" i="29"/>
  <c r="C20" i="29" s="1"/>
  <c r="L65" i="24"/>
  <c r="L65" i="26"/>
  <c r="I65" i="26"/>
  <c r="I65" i="30"/>
  <c r="K65" i="30"/>
  <c r="H65" i="30"/>
  <c r="D65" i="30"/>
  <c r="C65" i="30"/>
  <c r="B65" i="30"/>
  <c r="K65" i="28"/>
  <c r="J65" i="28"/>
  <c r="I65" i="28"/>
  <c r="C65" i="27"/>
  <c r="C23" i="21"/>
  <c r="C24" i="21" s="1"/>
  <c r="P65" i="21"/>
  <c r="D65" i="21"/>
  <c r="P64" i="22"/>
  <c r="P65" i="22" s="1"/>
  <c r="B64" i="24"/>
  <c r="B65" i="24" s="1"/>
  <c r="L64" i="28"/>
  <c r="L65" i="28" s="1"/>
  <c r="N66" i="21"/>
  <c r="N65" i="21"/>
  <c r="O64" i="22"/>
  <c r="O65" i="22" s="1"/>
  <c r="I64" i="27"/>
  <c r="I65" i="27" s="1"/>
  <c r="J64" i="27"/>
  <c r="J65" i="27" s="1"/>
  <c r="L64" i="30"/>
  <c r="L65" i="30" s="1"/>
  <c r="M66" i="26"/>
  <c r="M65" i="26"/>
  <c r="N64" i="22"/>
  <c r="N65" i="22" s="1"/>
  <c r="O64" i="21"/>
  <c r="O65" i="21" s="1"/>
  <c r="H64" i="23"/>
  <c r="H65" i="23" s="1"/>
  <c r="H64" i="26"/>
  <c r="H65" i="26" s="1"/>
  <c r="G64" i="30"/>
  <c r="G65" i="30" s="1"/>
  <c r="F64" i="26"/>
  <c r="F66" i="26"/>
  <c r="F65" i="26"/>
  <c r="E64" i="27"/>
  <c r="E65" i="27" s="1"/>
  <c r="E64" i="22"/>
  <c r="E65" i="22" s="1"/>
  <c r="E64" i="23"/>
  <c r="E65" i="23" s="1"/>
  <c r="D64" i="24"/>
  <c r="D65" i="24" s="1"/>
  <c r="C64" i="21"/>
  <c r="C65" i="21" s="1"/>
  <c r="C64" i="22"/>
  <c r="C65" i="22" s="1"/>
  <c r="C64" i="29"/>
  <c r="C65" i="29" s="1"/>
  <c r="C64" i="26"/>
  <c r="C65" i="26" s="1"/>
  <c r="C64" i="23"/>
  <c r="C65" i="23"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O64" i="27"/>
  <c r="O64" i="28"/>
  <c r="N64" i="27"/>
  <c r="N64" i="30"/>
  <c r="J66" i="28"/>
  <c r="G64" i="26"/>
  <c r="G64" i="29"/>
  <c r="F64" i="22"/>
  <c r="O64" i="26"/>
  <c r="R66" i="22"/>
  <c r="T66" i="24"/>
  <c r="U66" i="23"/>
  <c r="P64" i="30"/>
  <c r="P66" i="23"/>
  <c r="T66" i="23"/>
  <c r="Q66" i="21"/>
  <c r="P66" i="21"/>
  <c r="K66" i="27"/>
  <c r="G64" i="23"/>
  <c r="Q66" i="24"/>
  <c r="R66" i="27"/>
  <c r="C66" i="27"/>
  <c r="G64" i="27"/>
  <c r="J66" i="30"/>
  <c r="F64" i="27"/>
  <c r="T66" i="27"/>
  <c r="Q66" i="22"/>
  <c r="T66" i="21"/>
  <c r="S66" i="23"/>
  <c r="H66" i="30"/>
  <c r="E66" i="30"/>
  <c r="S66" i="24"/>
  <c r="L66" i="21"/>
  <c r="S66" i="26"/>
  <c r="L66" i="26"/>
  <c r="T66" i="30"/>
  <c r="H66" i="22"/>
  <c r="R66" i="28"/>
  <c r="N64" i="26"/>
  <c r="O64" i="29"/>
  <c r="P64" i="29"/>
  <c r="S64" i="1"/>
  <c r="R66" i="26"/>
  <c r="D66" i="27"/>
  <c r="N64" i="29"/>
  <c r="R66" i="30"/>
  <c r="L66" i="23"/>
  <c r="R64" i="1"/>
  <c r="J66" i="23"/>
  <c r="Q64" i="1"/>
  <c r="U64" i="1"/>
  <c r="P64" i="1"/>
  <c r="J66" i="24"/>
  <c r="Q66" i="29"/>
  <c r="F64" i="29"/>
  <c r="O64" i="23"/>
  <c r="O64" i="30"/>
  <c r="N64" i="24"/>
  <c r="B66" i="30"/>
  <c r="K66" i="30"/>
  <c r="C66" i="30"/>
  <c r="I66" i="30"/>
  <c r="R66" i="29"/>
  <c r="M66" i="29"/>
  <c r="I66" i="29"/>
  <c r="S66" i="29"/>
  <c r="T66" i="28"/>
  <c r="D66" i="28"/>
  <c r="Q66" i="28"/>
  <c r="I66" i="28"/>
  <c r="S66" i="28"/>
  <c r="K66" i="28"/>
  <c r="Q66" i="27"/>
  <c r="I66" i="27"/>
  <c r="Q66" i="26"/>
  <c r="I66" i="26"/>
  <c r="L66" i="24"/>
  <c r="I66" i="24"/>
  <c r="K66" i="24"/>
  <c r="I66" i="23"/>
  <c r="E66" i="23"/>
  <c r="I66" i="22"/>
  <c r="M66" i="22"/>
  <c r="S66" i="22"/>
  <c r="K66" i="22"/>
  <c r="T66" i="22"/>
  <c r="K66" i="21"/>
  <c r="C66" i="21"/>
  <c r="D66" i="21"/>
  <c r="R66" i="21"/>
  <c r="N64" i="1"/>
  <c r="M64" i="1"/>
  <c r="T64" i="1"/>
  <c r="L64" i="1"/>
  <c r="L65" i="1" s="1"/>
  <c r="J64" i="1"/>
  <c r="K64" i="1"/>
  <c r="O64" i="1"/>
  <c r="C64" i="1"/>
  <c r="C65" i="1" s="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P65" i="1" l="1"/>
  <c r="O65" i="1"/>
  <c r="N65" i="1"/>
  <c r="M65" i="1"/>
  <c r="K65" i="1"/>
  <c r="J65" i="1"/>
  <c r="I65" i="1"/>
  <c r="H65" i="1"/>
  <c r="D65" i="1"/>
  <c r="B65" i="1"/>
  <c r="P66" i="22"/>
  <c r="P66" i="24"/>
  <c r="P66" i="26"/>
  <c r="O66" i="22"/>
  <c r="H66" i="26"/>
  <c r="P66" i="29"/>
  <c r="P65" i="29"/>
  <c r="P66" i="28"/>
  <c r="P65" i="28"/>
  <c r="P66" i="30"/>
  <c r="P65" i="30"/>
  <c r="P66" i="27"/>
  <c r="L66" i="28"/>
  <c r="L66" i="29"/>
  <c r="J66" i="27"/>
  <c r="J66" i="26"/>
  <c r="E66" i="22"/>
  <c r="E66" i="27"/>
  <c r="B66" i="24"/>
  <c r="L66" i="30"/>
  <c r="K66" i="26"/>
  <c r="K65" i="26"/>
  <c r="J66" i="21"/>
  <c r="J65" i="21"/>
  <c r="N66" i="24"/>
  <c r="N65" i="24"/>
  <c r="N66" i="27"/>
  <c r="N65" i="27"/>
  <c r="J66" i="29"/>
  <c r="J65" i="29"/>
  <c r="O66" i="21"/>
  <c r="M66" i="23"/>
  <c r="M65" i="23"/>
  <c r="O66" i="30"/>
  <c r="O65" i="30"/>
  <c r="O66" i="28"/>
  <c r="O65" i="28"/>
  <c r="N66" i="23"/>
  <c r="N66" i="22"/>
  <c r="L66" i="27"/>
  <c r="L65" i="27"/>
  <c r="J66" i="22"/>
  <c r="J65" i="22"/>
  <c r="O66" i="26"/>
  <c r="O65" i="26"/>
  <c r="K66" i="29"/>
  <c r="K65" i="29"/>
  <c r="O66" i="23"/>
  <c r="O65" i="23"/>
  <c r="O66" i="27"/>
  <c r="O65" i="27"/>
  <c r="M66" i="27"/>
  <c r="M65" i="27"/>
  <c r="M66" i="21"/>
  <c r="M66" i="24"/>
  <c r="M66" i="28"/>
  <c r="O66" i="29"/>
  <c r="O65" i="29"/>
  <c r="I66" i="21"/>
  <c r="I65" i="21"/>
  <c r="O66" i="24"/>
  <c r="O65" i="24"/>
  <c r="N66" i="26"/>
  <c r="N65" i="26"/>
  <c r="K66" i="23"/>
  <c r="K65" i="23"/>
  <c r="N66" i="29"/>
  <c r="N65" i="29"/>
  <c r="L66" i="22"/>
  <c r="N66" i="30"/>
  <c r="N65" i="30"/>
  <c r="M66" i="30"/>
  <c r="M65" i="30"/>
  <c r="N66" i="28"/>
  <c r="N65" i="28"/>
  <c r="H66" i="23"/>
  <c r="H66" i="28"/>
  <c r="H65" i="28"/>
  <c r="H66" i="29"/>
  <c r="H65" i="29"/>
  <c r="H66" i="24"/>
  <c r="H65" i="24"/>
  <c r="H66" i="27"/>
  <c r="H65" i="27"/>
  <c r="H66" i="21"/>
  <c r="G66" i="27"/>
  <c r="G65" i="27"/>
  <c r="G66" i="21"/>
  <c r="G65" i="21"/>
  <c r="G66" i="26"/>
  <c r="G65" i="26"/>
  <c r="G66" i="22"/>
  <c r="G65" i="22"/>
  <c r="G66" i="29"/>
  <c r="G65" i="29"/>
  <c r="G66" i="23"/>
  <c r="G65" i="23"/>
  <c r="G66" i="28"/>
  <c r="G65" i="28"/>
  <c r="G66" i="30"/>
  <c r="G66" i="24"/>
  <c r="G65" i="24"/>
  <c r="F66" i="29"/>
  <c r="F65" i="29"/>
  <c r="F66" i="23"/>
  <c r="F65" i="23"/>
  <c r="F66" i="22"/>
  <c r="F65" i="22"/>
  <c r="F66" i="27"/>
  <c r="F65" i="27"/>
  <c r="F66" i="28"/>
  <c r="F65" i="28"/>
  <c r="F66" i="24"/>
  <c r="F65" i="24"/>
  <c r="F66" i="30"/>
  <c r="F65" i="30"/>
  <c r="F66" i="21"/>
  <c r="F65" i="21"/>
  <c r="E66" i="24"/>
  <c r="E65" i="24"/>
  <c r="E66" i="29"/>
  <c r="E65" i="29"/>
  <c r="E66" i="28"/>
  <c r="E65" i="28"/>
  <c r="E66" i="26"/>
  <c r="E65" i="26"/>
  <c r="E66" i="21"/>
  <c r="E65" i="21"/>
  <c r="D66" i="26"/>
  <c r="D66" i="22"/>
  <c r="D66" i="23"/>
  <c r="D66" i="29"/>
  <c r="D66" i="24"/>
  <c r="C66" i="29"/>
  <c r="C66" i="26"/>
  <c r="C66" i="22"/>
  <c r="C66" i="23"/>
  <c r="C66" i="28"/>
  <c r="C65" i="28"/>
  <c r="C66" i="24"/>
  <c r="C65" i="24"/>
  <c r="B66" i="26"/>
  <c r="B65" i="26"/>
  <c r="B66" i="22"/>
  <c r="B65" i="22"/>
  <c r="B66" i="21"/>
  <c r="B65" i="21"/>
  <c r="B66" i="28"/>
  <c r="B65" i="28"/>
  <c r="B66" i="23"/>
  <c r="B65" i="23"/>
  <c r="B66" i="27"/>
  <c r="B65" i="27"/>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<sst xmlns="http://schemas.openxmlformats.org/spreadsheetml/2006/main" count="2293" uniqueCount="192">
  <si>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</si>
  <si>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</si>
  <si>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</si>
  <si>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</si>
  <si>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</si>
  <si>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</si>
  <si>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</si>
  <si>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</si>
  <si>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</si>
  <si>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</si>
  <si>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</si>
  <si>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</si>
  <si>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</si>
  <si>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</si>
  <si>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</si>
  <si>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</si>
  <si>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</si>
  <si>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</si>
  <si>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</si>
  <si>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</si>
  <si>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</si>
  <si>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</si>
  <si>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</si>
  <si>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</si>
  <si>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</si>
  <si>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</si>
  <si>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</si>
  <si>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</si>
  <si>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</si>
  <si>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</si>
  <si>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</si>
  <si>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</si>
  <si>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</si>
  <si>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</si>
  <si>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</si>
  <si>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</si>
  <si>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</si>
  <si>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</si>
  <si>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</si>
  <si>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</si>
  <si>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</si>
  <si>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</si>
  <si>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</si>
  <si>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</si>
  <si>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</si>
  <si>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</si>
  <si>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</si>
  <si>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</si>
  <si>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</si>
  <si>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</si>
  <si>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</si>
  <si>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</si>
  <si>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</si>
  <si>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</si>
  <si>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</si>
  <si>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</si>
  <si>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</si>
  <si>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</si>
  <si>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</si>
  <si>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</si>
  <si>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</si>
  <si>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</si>
  <si>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</si>
  <si>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</si>
  <si>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</si>
  <si>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</si>
  <si>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</si>
  <si>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</si>
  <si>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</si>
  <si>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</si>
  <si>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</si>
  <si>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</si>
  <si>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</si>
  <si>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</si>
  <si>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</si>
  <si>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</si>
  <si>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</si>
  <si>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</si>
  <si>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</si>
  <si>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</si>
  <si>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</si>
  <si>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</si>
  <si>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</si>
  <si>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</si>
  <si>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</si>
  <si>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</si>
  <si>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</si>
  <si>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</si>
  <si>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</si>
  <si>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</si>
  <si>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</si>
  <si>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</si>
  <si>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</si>
  <si>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</si>
  <si>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</si>
  <si>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</si>
  <si>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</si>
  <si>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</si>
  <si>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</si>
  <si>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</si>
  <si>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</si>
  <si>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</si>
  <si>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</si>
  <si>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</si>
  <si>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</si>
  <si>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</si>
  <si>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</si>
  <si>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</si>
  <si>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</si>
  <si>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</si>
  <si>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</si>
  <si>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</si>
  <si>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</si>
  <si>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</si>
  <si>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</si>
  <si>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</si>
  <si>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</si>
  <si>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</si>
  <si>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</si>
  <si>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</si>
  <si>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</si>
  <si>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</si>
  <si>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</si>
  <si>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</si>
  <si>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</si>
  <si>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</si>
  <si>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</si>
  <si>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</si>
  <si>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</si>
  <si>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</si>
  <si>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</si>
  <si>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</si>
  <si>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</si>
  <si>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</si>
  <si>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</si>
  <si>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</si>
  <si>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</si>
  <si>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</si>
  <si>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</si>
  <si>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</si>
  <si>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</si>
  <si>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</si>
  <si>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</si>
  <si>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</si>
  <si>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</si>
  <si>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</si>
  <si>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</si>
  <si>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</si>
  <si>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</si>
  <si>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</si>
  <si>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</si>
  <si>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</si>
  <si>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</si>
  <si>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</si>
  <si>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</si>
  <si>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</si>
  <si>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</si>
  <si>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</si>
  <si>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</si>
  <si>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</si>
  <si>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PAN-025308</t>
  </si>
  <si>
    <t>EPR-AB3891CX</t>
  </si>
  <si>
    <t>Stepside agri</t>
  </si>
  <si>
    <t>Ffynnoncyff Farm, Ferwig, Cardigan, Ceredigion, SA43 1QD</t>
  </si>
  <si>
    <t>Ethan Banfield</t>
  </si>
  <si>
    <t>02 05 02</t>
  </si>
  <si>
    <t>Volac</t>
  </si>
  <si>
    <t>8 &amp; 6895</t>
  </si>
  <si>
    <t>9 &amp;8498</t>
  </si>
  <si>
    <t>11 &amp; 7715</t>
  </si>
  <si>
    <t>12 &amp; 5507</t>
  </si>
  <si>
    <t>21 &amp;4734</t>
  </si>
  <si>
    <t>Moderate</t>
  </si>
  <si>
    <t>13 &amp; 7176</t>
  </si>
  <si>
    <t>20 &amp;6128</t>
  </si>
  <si>
    <t>ff22</t>
  </si>
  <si>
    <t>ff23</t>
  </si>
  <si>
    <t>f/cyff 24</t>
  </si>
  <si>
    <t>ff25</t>
  </si>
  <si>
    <t>ff26</t>
  </si>
  <si>
    <t>ff27</t>
  </si>
  <si>
    <t>ff29</t>
  </si>
  <si>
    <t>ff30</t>
  </si>
  <si>
    <t>19 09 02</t>
  </si>
  <si>
    <t>Cray</t>
  </si>
  <si>
    <t xml:space="preserve">Hirwaun </t>
  </si>
  <si>
    <t xml:space="preserve">BrynGwyn </t>
  </si>
  <si>
    <t>Capel Dewi</t>
  </si>
  <si>
    <t xml:space="preserve">Preseli </t>
  </si>
  <si>
    <t>Strata Florida</t>
  </si>
  <si>
    <t>Bontgoch</t>
  </si>
  <si>
    <t>Bolton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</si>
</sst>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17" fontId="5" fillId="3" borderId="3" xfId="0" applyNumberFormat="1" applyFont="1" applyFill="1" applyBorder="1" applyAlignment="1" applyProtection="1">
      <alignment horizontal="center" vertical="top"/>
      <protection locked="0"/>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45" sqref="C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50</v>
      </c>
      <c r="G1" s="123" t="s">
        <v>43</v>
      </c>
      <c r="H1" s="124"/>
      <c r="I1" s="96">
        <v>5.84</v>
      </c>
      <c r="J1" s="127" t="s">
        <v>153</v>
      </c>
      <c r="K1" s="127"/>
      <c r="L1" s="96">
        <v>173</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v>636</v>
      </c>
      <c r="J2" s="127" t="s">
        <v>158</v>
      </c>
      <c r="K2" s="127"/>
      <c r="L2" s="96">
        <v>0.11</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77</v>
      </c>
      <c r="G3" s="127" t="s">
        <v>159</v>
      </c>
      <c r="H3" s="127"/>
      <c r="I3" s="96">
        <v>680</v>
      </c>
      <c r="J3" s="123" t="s">
        <v>154</v>
      </c>
      <c r="K3" s="124"/>
      <c r="L3" s="96">
        <f>(L1/(L2*10000))*100</f>
        <v>15.727272727272728</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47" t="s">
        <v>167</v>
      </c>
      <c r="D8" s="15" t="s">
        <v>168</v>
      </c>
      <c r="E8" s="15" t="s">
        <v>169</v>
      </c>
      <c r="F8" s="15" t="s">
        <v>170</v>
      </c>
      <c r="G8" s="15" t="s">
        <v>173</v>
      </c>
      <c r="H8" s="15" t="s">
        <v>174</v>
      </c>
      <c r="I8" s="15" t="s">
        <v>171</v>
      </c>
      <c r="J8" s="15" t="s">
        <v>175</v>
      </c>
      <c r="K8" s="15" t="s">
        <v>176</v>
      </c>
      <c r="L8" s="15" t="s">
        <v>177</v>
      </c>
      <c r="M8" s="15" t="s">
        <v>178</v>
      </c>
      <c r="N8" s="15" t="s">
        <v>179</v>
      </c>
      <c r="O8" s="15" t="s">
        <v>180</v>
      </c>
      <c r="P8" s="15" t="s">
        <v>181</v>
      </c>
      <c r="Q8" s="15" t="s">
        <v>182</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172</v>
      </c>
      <c r="D9" s="15" t="s">
        <v>172</v>
      </c>
      <c r="E9" s="15" t="s">
        <v>172</v>
      </c>
      <c r="F9" s="15" t="s">
        <v>172</v>
      </c>
      <c r="G9" s="15" t="s">
        <v>172</v>
      </c>
      <c r="H9" s="15" t="s">
        <v>172</v>
      </c>
      <c r="I9" s="15" t="s">
        <v>172</v>
      </c>
      <c r="J9" s="15" t="s">
        <v>172</v>
      </c>
      <c r="K9" s="15" t="s">
        <v>172</v>
      </c>
      <c r="L9" s="15" t="s">
        <v>172</v>
      </c>
      <c r="M9" s="15" t="s">
        <v>172</v>
      </c>
      <c r="N9" s="15" t="s">
        <v>172</v>
      </c>
      <c r="O9" s="15" t="s">
        <v>172</v>
      </c>
      <c r="P9" s="15" t="s">
        <v>172</v>
      </c>
      <c r="Q9" s="15" t="s">
        <v>172</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6.4</v>
      </c>
      <c r="D10" s="15">
        <v>6.3</v>
      </c>
      <c r="E10" s="15">
        <v>6.3</v>
      </c>
      <c r="F10" s="15">
        <v>6.9</v>
      </c>
      <c r="G10" s="15">
        <v>7</v>
      </c>
      <c r="H10" s="15">
        <v>6.9</v>
      </c>
      <c r="I10" s="15">
        <v>7</v>
      </c>
      <c r="J10" s="15">
        <v>5.7</v>
      </c>
      <c r="K10" s="15">
        <v>6.6</v>
      </c>
      <c r="L10" s="15">
        <v>6.2</v>
      </c>
      <c r="M10" s="15">
        <v>6.5</v>
      </c>
      <c r="N10" s="15">
        <v>5.6</v>
      </c>
      <c r="O10" s="15">
        <v>5.7</v>
      </c>
      <c r="P10" s="15">
        <v>6.4</v>
      </c>
      <c r="Q10" s="15">
        <v>6.6</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2</v>
      </c>
      <c r="E11" s="15">
        <v>2</v>
      </c>
      <c r="F11" s="15">
        <v>3</v>
      </c>
      <c r="G11" s="15">
        <v>3</v>
      </c>
      <c r="H11" s="15">
        <v>3</v>
      </c>
      <c r="I11" s="15">
        <v>3</v>
      </c>
      <c r="J11" s="15">
        <v>1</v>
      </c>
      <c r="K11" s="15">
        <v>3</v>
      </c>
      <c r="L11" s="15">
        <v>3</v>
      </c>
      <c r="M11" s="15">
        <v>3</v>
      </c>
      <c r="N11" s="15">
        <v>1</v>
      </c>
      <c r="O11" s="15">
        <v>0</v>
      </c>
      <c r="P11" s="15">
        <v>3</v>
      </c>
      <c r="Q11" s="15">
        <v>3</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2</v>
      </c>
      <c r="G12" s="15">
        <v>2</v>
      </c>
      <c r="H12" s="15">
        <v>3</v>
      </c>
      <c r="I12" s="15">
        <v>2</v>
      </c>
      <c r="J12" s="15">
        <v>1</v>
      </c>
      <c r="K12" s="15">
        <v>1</v>
      </c>
      <c r="L12" s="15">
        <v>3</v>
      </c>
      <c r="M12" s="15">
        <v>1</v>
      </c>
      <c r="N12" s="15">
        <v>1</v>
      </c>
      <c r="O12" s="15">
        <v>0</v>
      </c>
      <c r="P12" s="15">
        <v>2</v>
      </c>
      <c r="Q12" s="15">
        <v>1</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4</v>
      </c>
      <c r="D13" s="15">
        <v>4</v>
      </c>
      <c r="E13" s="15">
        <v>4</v>
      </c>
      <c r="F13" s="15">
        <v>2</v>
      </c>
      <c r="G13" s="15">
        <v>2</v>
      </c>
      <c r="H13" s="15">
        <v>2</v>
      </c>
      <c r="I13" s="15">
        <v>2</v>
      </c>
      <c r="J13" s="15">
        <v>2</v>
      </c>
      <c r="K13" s="15">
        <v>2</v>
      </c>
      <c r="L13" s="15">
        <v>2</v>
      </c>
      <c r="M13" s="15">
        <v>2</v>
      </c>
      <c r="N13" s="15">
        <v>2</v>
      </c>
      <c r="O13" s="15">
        <v>2</v>
      </c>
      <c r="P13" s="15">
        <v>2</v>
      </c>
      <c r="Q13" s="15">
        <v>2</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35</v>
      </c>
      <c r="D15" s="15">
        <v>35</v>
      </c>
      <c r="E15" s="15">
        <v>35</v>
      </c>
      <c r="F15" s="15">
        <v>35</v>
      </c>
      <c r="G15" s="15">
        <v>35</v>
      </c>
      <c r="H15" s="15">
        <v>35</v>
      </c>
      <c r="I15" s="15">
        <v>47</v>
      </c>
      <c r="J15" s="15">
        <v>47</v>
      </c>
      <c r="K15" s="15">
        <v>47</v>
      </c>
      <c r="L15" s="15">
        <v>47</v>
      </c>
      <c r="M15" s="15">
        <v>47</v>
      </c>
      <c r="N15" s="15">
        <v>38</v>
      </c>
      <c r="O15" s="15">
        <v>38</v>
      </c>
      <c r="P15" s="15">
        <v>47</v>
      </c>
      <c r="Q15" s="15">
        <v>47</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58.200564</v>
      </c>
      <c r="D18" s="16">
        <f>$D32</f>
        <v>58.200564</v>
      </c>
      <c r="E18" s="16">
        <f>$D33</f>
        <v>58.200564</v>
      </c>
      <c r="F18" s="16">
        <f>$D34</f>
        <v>58.200564</v>
      </c>
      <c r="G18" s="16">
        <f>$D35</f>
        <v>58.200564</v>
      </c>
      <c r="H18" s="16">
        <f>$D36</f>
        <v>58.200564</v>
      </c>
      <c r="I18" s="16">
        <f>$D37</f>
        <v>78.269723999999997</v>
      </c>
      <c r="J18" s="16">
        <f>$D38</f>
        <v>182.62935599999997</v>
      </c>
      <c r="K18" s="16">
        <f>$D39</f>
        <v>78.269723999999997</v>
      </c>
      <c r="L18" s="16">
        <f>$D40</f>
        <v>78.269723999999997</v>
      </c>
      <c r="M18" s="16">
        <f>$D41</f>
        <v>78.269723999999997</v>
      </c>
      <c r="N18" s="16">
        <f>$D42</f>
        <v>156.53944799999999</v>
      </c>
      <c r="O18" s="16">
        <f>$D43</f>
        <v>200.69159999999999</v>
      </c>
      <c r="P18" s="16">
        <f>$D44</f>
        <v>78.269723999999997</v>
      </c>
      <c r="Q18" s="16">
        <f>$D45</f>
        <v>78.269723999999997</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-1.299436</v>
      </c>
      <c r="D19" s="16">
        <f t="shared" ref="D19:V19" si="1">D18-D17</f>
        <v>-1.299436</v>
      </c>
      <c r="E19" s="16">
        <f t="shared" si="1"/>
        <v>-1.299436</v>
      </c>
      <c r="F19" s="16">
        <f t="shared" si="1"/>
        <v>-1.299436</v>
      </c>
      <c r="G19" s="16">
        <f t="shared" si="1"/>
        <v>-1.299436</v>
      </c>
      <c r="H19" s="16">
        <f t="shared" si="1"/>
        <v>-1.299436</v>
      </c>
      <c r="I19" s="16">
        <f t="shared" si="1"/>
        <v>-1.630275999999995</v>
      </c>
      <c r="J19" s="16">
        <f t="shared" si="1"/>
        <v>102.72935599999998</v>
      </c>
      <c r="K19" s="16">
        <f t="shared" si="1"/>
        <v>-1.630275999999995</v>
      </c>
      <c r="L19" s="16">
        <f t="shared" si="1"/>
        <v>-1.630275999999995</v>
      </c>
      <c r="M19" s="16">
        <f t="shared" si="1"/>
        <v>-1.630275999999995</v>
      </c>
      <c r="N19" s="16">
        <f t="shared" si="1"/>
        <v>91.939447999999999</v>
      </c>
      <c r="O19" s="16">
        <f t="shared" si="1"/>
        <v>136.0916</v>
      </c>
      <c r="P19" s="16">
        <f t="shared" si="1"/>
        <v>-1.630275999999995</v>
      </c>
      <c r="Q19" s="16">
        <f t="shared" si="1"/>
        <v>-1.630275999999995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INCREASE</v>
      </c>
      <c r="O20" s="26" t="str">
        <f>IF($B43="","",IF(O$19&gt;=0,"INCREASE","DECREASE"))</f>
        <v>INCREASE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16.878435</v>
      </c>
      <c r="D22" s="16">
        <f>$E32</f>
        <v>16.878435</v>
      </c>
      <c r="E22" s="16">
        <f>$E33</f>
        <v>16.878435</v>
      </c>
      <c r="F22" s="16">
        <f>$E34</f>
        <v>16.878435</v>
      </c>
      <c r="G22" s="16">
        <f>$E35</f>
        <v>16.878435</v>
      </c>
      <c r="H22" s="16">
        <f>$E36</f>
        <v>16.878435</v>
      </c>
      <c r="I22" s="16">
        <f>$E37</f>
        <v>22.698585000000001</v>
      </c>
      <c r="J22" s="16">
        <f>$E38</f>
        <v>52.963364999999996</v>
      </c>
      <c r="K22" s="16">
        <f>$E39</f>
        <v>22.698585000000001</v>
      </c>
      <c r="L22" s="16">
        <f>$E40</f>
        <v>22.698585000000001</v>
      </c>
      <c r="M22" s="16">
        <f>$E41</f>
        <v>22.698585000000001</v>
      </c>
      <c r="N22" s="16">
        <f>$E42</f>
        <v>45.397170000000003</v>
      </c>
      <c r="O22" s="16">
        <f>$E43</f>
        <v>58.201500000000003</v>
      </c>
      <c r="P22" s="16">
        <f>$E44</f>
        <v>22.698585000000001</v>
      </c>
      <c r="Q22" s="16">
        <f>$E45</f>
        <v>22.698585000000001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-193.121565</v>
      </c>
      <c r="D23" s="16">
        <f t="shared" ref="D23:V23" si="3">D22-D21</f>
        <v>-193.121565</v>
      </c>
      <c r="E23" s="16">
        <f t="shared" si="3"/>
        <v>-193.121565</v>
      </c>
      <c r="F23" s="16">
        <f t="shared" si="3"/>
        <v>-193.121565</v>
      </c>
      <c r="G23" s="16">
        <f t="shared" si="3"/>
        <v>-193.121565</v>
      </c>
      <c r="H23" s="16">
        <f t="shared" si="3"/>
        <v>-193.121565</v>
      </c>
      <c r="I23" s="16">
        <f t="shared" si="3"/>
        <v>-259.30141500000002</v>
      </c>
      <c r="J23" s="16">
        <f t="shared" si="3"/>
        <v>-229.03663499999999</v>
      </c>
      <c r="K23" s="16">
        <f t="shared" si="3"/>
        <v>-259.30141500000002</v>
      </c>
      <c r="L23" s="16">
        <f t="shared" si="3"/>
        <v>-259.30141500000002</v>
      </c>
      <c r="M23" s="16">
        <f t="shared" si="3"/>
        <v>-259.30141500000002</v>
      </c>
      <c r="N23" s="16">
        <f t="shared" si="3"/>
        <v>-182.60282999999998</v>
      </c>
      <c r="O23" s="16">
        <f t="shared" si="3"/>
        <v>-169.79849999999999</v>
      </c>
      <c r="P23" s="16">
        <f t="shared" si="3"/>
        <v>-259.30141500000002</v>
      </c>
      <c r="Q23" s="16">
        <f t="shared" si="3"/>
        <v>-259.30141500000002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29</v>
      </c>
      <c r="C31" s="77">
        <f>IF(C$27="%w/w SAR",((C$28*10)*$B31),IF(C$27="%w/w DM",(((C$28*10)*($B$28/100))*$B31),IF(C$27="kg/t SAR",(C$28*$B31),IF(C$27="kg/t DM",((C$28*($B$28/100))*$B31),IF(C$27="mg/kg SAR",((C$28*0.001)*$B31),IF(C$27="mg/kg DM",(((C$28*0.001)*($B$28/100))*$B31),0))))))</f>
        <v>31.900000000000002</v>
      </c>
      <c r="D31" s="77">
        <f>(IF(D$27="%w/w SAR",((D$28*10)*$B31),IF(D$27="%w/w DM",(((D$28*10)*($B$28/100))*$B31),IF(D$27="kg/t SAR",(D$28*$B31),IF(D$27="kg/t DM",((D$28*($B$28/100))*$B31),IF(D$27="mg/kg SAR",((D$28*0.001)*$B31),IF(D$27="mg/kg DM",(((D$28*0.001)*($B$28/100))*$B31),"0")))))))*2.291</f>
        <v>58.200564</v>
      </c>
      <c r="E31" s="77">
        <f>(IF(E$27="%w/w SAR",((E$28*10)*$B31),IF(E$27="%w/w DM",(((E$28*10)*($B$28/100))*$B31),IF(E$27="kg/t SAR",(E$28*$B31),IF(E$27="kg/t DM",((E$28*($B$28/100))*$B31),IF(E$27="mg/kg SAR",((E$28*0.001)*$B31),IF(E$27="mg/kg DM",(((E$28*0.001)*($B$28/100))*$B31),"0")))))))*1.205</f>
        <v>16.878435</v>
      </c>
      <c r="F31" s="77">
        <f>(IF(F$27="%w/w SAR",((F$28*10)*$B31),IF(F$27="%w/w DM",(((F$28*10)*($B$28/100))*$B31),IF(F$27="kg/t SAR",(F$28*$B31),IF(F$27="kg/t DM",((F$28*($B$28/100))*$B31),IF(F$27="mg/kg SAR",((F$28*0.001)*$B31),IF(F$27="mg/kg DM",(((F$28*0.001)*($B$28/100))*$B31),"0")))))))*1.658</f>
        <v>2.7983723999999999</v>
      </c>
      <c r="G31" s="77">
        <f t="shared" ref="G31:P31" si="5">IF(G$27="%w/w SAR",((G$28*10)*$B31),IF(G$27="%w/w DM",(((G$28*10)*($B$28/100))*$B31),IF(G$27="kg/t SAR",(G$28*$B31),IF(G$27="kg/t DM",((G$28*($B$28/100))*$B31),IF(G$27="mg/kg SAR",((G$28*0.001)*$B31),IF(G$27="mg/kg DM",(((G$28*0.001)*($B$28/100))*$B31),0))))))</f>
        <v>5.8000000000000005E-3</v>
      </c>
      <c r="H31" s="77">
        <f t="shared" si="5"/>
        <v>6.4380000000000007E-2</v>
      </c>
      <c r="I31" s="77">
        <f t="shared" si="5"/>
        <v>1.4500000000000001E-2</v>
      </c>
      <c r="J31" s="77">
        <f t="shared" si="5"/>
        <v>2.9E-4</v>
      </c>
      <c r="K31" s="77">
        <f t="shared" si="5"/>
        <v>1.4500000000000001E-3</v>
      </c>
      <c r="L31" s="77">
        <f t="shared" si="5"/>
        <v>5.8000000000000005E-3</v>
      </c>
      <c r="M31" s="77">
        <f t="shared" si="5"/>
        <v>6.96E-3</v>
      </c>
      <c r="N31" s="77">
        <f t="shared" si="5"/>
        <v>0</v>
      </c>
      <c r="O31" s="77">
        <f t="shared" si="5"/>
        <v>0</v>
      </c>
      <c r="P31" s="77">
        <f t="shared" si="5"/>
        <v>7.4530000000000003</v>
      </c>
      <c r="Q31" s="77">
        <f>(IF(Q$27="%w/w SAR",((Q$28*10)*$B31),IF(Q$27="%w/w DM",(((Q$28*10)*($B$28/100))*$B31),IF(Q$27="kg/t SAR",(Q$28*$B31),IF(Q$27="kg/t DM",((Q$28*($B$28/100))*$B31),IF(Q$27="mg/kg SAR",((Q$28*0.001)*$B31),IF(Q$27="mg/kg DM",(((Q$28*0.001)*($B$28/100))*$B31),0)))))))*2.5</f>
        <v>7.9024999999999999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29</v>
      </c>
      <c r="C32" s="77">
        <f t="shared" ref="C32:C50" si="6">IF(C$27="%w/w SAR",((C$28*10)*$B32),IF(C$27="%w/w DM",(((C$28*10)*($B$28/100))*$B32),IF(C$27="kg/t SAR",(C$28*$B32),IF(C$27="kg/t DM",((C$28*($B$28/100))*$B32),IF(C$27="mg/kg SAR",((C$28*0.001)*$B32),IF(C$27="mg/kg DM",(((C$28*0.001)*($B$28/100))*$B32),0))))))</f>
        <v>31.900000000000002</v>
      </c>
      <c r="D32" s="77">
        <f t="shared" ref="D32:D50" si="7">(IF(D$27="%w/w SAR",((D$28*10)*$B32),IF(D$27="%w/w DM",(((D$28*10)*($B$28/100))*$B32),IF(D$27="kg/t SAR",(D$28*$B32),IF(D$27="kg/t DM",((D$28*($B$28/100))*$B32),IF(D$27="mg/kg SAR",((D$28*0.001)*$B32),IF(D$27="mg/kg DM",(((D$28*0.001)*($B$28/100))*$B32),"0")))))))*2.291</f>
        <v>58.200564</v>
      </c>
      <c r="E32" s="77">
        <f t="shared" ref="E32:E50" si="8">(IF(E$27="%w/w SAR",((E$28*10)*$B32),IF(E$27="%w/w DM",(((E$28*10)*($B$28/100))*$B32),IF(E$27="kg/t SAR",(E$28*$B32),IF(E$27="kg/t DM",((E$28*($B$28/100))*$B32),IF(E$27="mg/kg SAR",((E$28*0.001)*$B32),IF(E$27="mg/kg DM",(((E$28*0.001)*($B$28/100))*$B32),"0")))))))*1.205</f>
        <v>16.878435</v>
      </c>
      <c r="F32" s="77">
        <f t="shared" ref="F32:F50" si="9">(IF(F$27="%w/w SAR",((F$28*10)*$B32),IF(F$27="%w/w DM",(((F$28*10)*($B$28/100))*$B32),IF(F$27="kg/t SAR",(F$28*$B32),IF(F$27="kg/t DM",((F$28*($B$28/100))*$B32),IF(F$27="mg/kg SAR",((F$28*0.001)*$B32),IF(F$27="mg/kg DM",(((F$28*0.001)*($B$28/100))*$B32),"0")))))))*1.658</f>
        <v>2.7983723999999999</v>
      </c>
      <c r="G32" s="77">
        <f t="shared" ref="G32:P50" si="10">IF(G$27="%w/w SAR",((G$28*10)*$B32),IF(G$27="%w/w DM",(((G$28*10)*($B$28/100))*$B32),IF(G$27="kg/t SAR",(G$28*$B32),IF(G$27="kg/t DM",((G$28*($B$28/100))*$B32),IF(G$27="mg/kg SAR",((G$28*0.001)*$B32),IF(G$27="mg/kg DM",(((G$28*0.001)*($B$28/100))*$B32),0))))))</f>
        <v>5.8000000000000005E-3</v>
      </c>
      <c r="H32" s="77">
        <f t="shared" si="10"/>
        <v>6.4380000000000007E-2</v>
      </c>
      <c r="I32" s="77">
        <f t="shared" si="10"/>
        <v>1.4500000000000001E-2</v>
      </c>
      <c r="J32" s="77">
        <f t="shared" si="10"/>
        <v>2.9E-4</v>
      </c>
      <c r="K32" s="77">
        <f t="shared" si="10"/>
        <v>1.4500000000000001E-3</v>
      </c>
      <c r="L32" s="77">
        <f t="shared" si="10"/>
        <v>5.8000000000000005E-3</v>
      </c>
      <c r="M32" s="77">
        <f t="shared" si="10"/>
        <v>6.96E-3</v>
      </c>
      <c r="N32" s="77">
        <f t="shared" si="10"/>
        <v>0</v>
      </c>
      <c r="O32" s="77">
        <f t="shared" si="10"/>
        <v>0</v>
      </c>
      <c r="P32" s="77">
        <f t="shared" si="10"/>
        <v>7.4530000000000003</v>
      </c>
      <c r="Q32" s="77">
        <f t="shared" ref="Q32:Q50" si="11">(IF(Q$27="%w/w SAR",((Q$28*10)*$B32),IF(Q$27="%w/w DM",(((Q$28*10)*($B$28/100))*$B32),IF(Q$27="kg/t SAR",(Q$28*$B32),IF(Q$27="kg/t DM",((Q$28*($B$28/100))*$B32),IF(Q$27="mg/kg SAR",((Q$28*0.001)*$B32),IF(Q$27="mg/kg DM",(((Q$28*0.001)*($B$28/100))*$B32),0)))))))*2.5</f>
        <v>7.9024999999999999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11 &amp; 7715</v>
      </c>
      <c r="B33" s="15">
        <v>29</v>
      </c>
      <c r="C33" s="77">
        <f t="shared" si="6"/>
        <v>31.900000000000002</v>
      </c>
      <c r="D33" s="77">
        <f t="shared" si="7"/>
        <v>58.200564</v>
      </c>
      <c r="E33" s="77">
        <f t="shared" si="8"/>
        <v>16.878435</v>
      </c>
      <c r="F33" s="77">
        <f t="shared" si="9"/>
        <v>2.7983723999999999</v>
      </c>
      <c r="G33" s="77">
        <f t="shared" si="10"/>
        <v>5.8000000000000005E-3</v>
      </c>
      <c r="H33" s="77">
        <f t="shared" si="10"/>
        <v>6.4380000000000007E-2</v>
      </c>
      <c r="I33" s="77">
        <f t="shared" si="10"/>
        <v>1.4500000000000001E-2</v>
      </c>
      <c r="J33" s="77">
        <f t="shared" si="10"/>
        <v>2.9E-4</v>
      </c>
      <c r="K33" s="77">
        <f t="shared" si="10"/>
        <v>1.4500000000000001E-3</v>
      </c>
      <c r="L33" s="77">
        <f t="shared" si="10"/>
        <v>5.8000000000000005E-3</v>
      </c>
      <c r="M33" s="77">
        <f t="shared" si="10"/>
        <v>6.96E-3</v>
      </c>
      <c r="N33" s="77">
        <f t="shared" si="10"/>
        <v>0</v>
      </c>
      <c r="O33" s="77">
        <f t="shared" si="10"/>
        <v>0</v>
      </c>
      <c r="P33" s="77">
        <f t="shared" si="10"/>
        <v>7.4530000000000003</v>
      </c>
      <c r="Q33" s="77">
        <f t="shared" si="11"/>
        <v>7.9024999999999999</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12 &amp; 5507</v>
      </c>
      <c r="B34" s="15">
        <v>29</v>
      </c>
      <c r="C34" s="77">
        <f t="shared" si="6"/>
        <v>31.900000000000002</v>
      </c>
      <c r="D34" s="77">
        <f t="shared" si="7"/>
        <v>58.200564</v>
      </c>
      <c r="E34" s="77">
        <f t="shared" si="8"/>
        <v>16.878435</v>
      </c>
      <c r="F34" s="77">
        <f t="shared" si="9"/>
        <v>2.7983723999999999</v>
      </c>
      <c r="G34" s="77">
        <f t="shared" si="10"/>
        <v>5.8000000000000005E-3</v>
      </c>
      <c r="H34" s="77">
        <f t="shared" si="10"/>
        <v>6.4380000000000007E-2</v>
      </c>
      <c r="I34" s="77">
        <f t="shared" si="10"/>
        <v>1.4500000000000001E-2</v>
      </c>
      <c r="J34" s="77">
        <f t="shared" si="10"/>
        <v>2.9E-4</v>
      </c>
      <c r="K34" s="77">
        <f t="shared" si="10"/>
        <v>1.4500000000000001E-3</v>
      </c>
      <c r="L34" s="77">
        <f t="shared" si="10"/>
        <v>5.8000000000000005E-3</v>
      </c>
      <c r="M34" s="77">
        <f t="shared" si="10"/>
        <v>6.96E-3</v>
      </c>
      <c r="N34" s="77">
        <f t="shared" si="10"/>
        <v>0</v>
      </c>
      <c r="O34" s="77">
        <f t="shared" si="10"/>
        <v>0</v>
      </c>
      <c r="P34" s="77">
        <f t="shared" si="10"/>
        <v>7.4530000000000003</v>
      </c>
      <c r="Q34" s="77">
        <f t="shared" si="11"/>
        <v>7.9024999999999999</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13 &amp; 7176</v>
      </c>
      <c r="B35" s="15">
        <v>29</v>
      </c>
      <c r="C35" s="77">
        <f t="shared" si="6"/>
        <v>31.900000000000002</v>
      </c>
      <c r="D35" s="77">
        <f t="shared" si="7"/>
        <v>58.200564</v>
      </c>
      <c r="E35" s="77">
        <f t="shared" si="8"/>
        <v>16.878435</v>
      </c>
      <c r="F35" s="77">
        <f t="shared" si="9"/>
        <v>2.7983723999999999</v>
      </c>
      <c r="G35" s="77">
        <f t="shared" si="10"/>
        <v>5.8000000000000005E-3</v>
      </c>
      <c r="H35" s="77">
        <f t="shared" si="10"/>
        <v>6.4380000000000007E-2</v>
      </c>
      <c r="I35" s="77">
        <f t="shared" si="10"/>
        <v>1.4500000000000001E-2</v>
      </c>
      <c r="J35" s="77">
        <f t="shared" si="10"/>
        <v>2.9E-4</v>
      </c>
      <c r="K35" s="77">
        <f t="shared" si="10"/>
        <v>1.4500000000000001E-3</v>
      </c>
      <c r="L35" s="77">
        <f t="shared" si="10"/>
        <v>5.8000000000000005E-3</v>
      </c>
      <c r="M35" s="77">
        <f t="shared" si="10"/>
        <v>6.96E-3</v>
      </c>
      <c r="N35" s="77">
        <f t="shared" si="10"/>
        <v>0</v>
      </c>
      <c r="O35" s="77">
        <f t="shared" si="10"/>
        <v>0</v>
      </c>
      <c r="P35" s="77">
        <f t="shared" si="10"/>
        <v>7.4530000000000003</v>
      </c>
      <c r="Q35" s="77">
        <f t="shared" si="11"/>
        <v>7.9024999999999999</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20 &amp;6128</v>
      </c>
      <c r="B36" s="15">
        <v>29</v>
      </c>
      <c r="C36" s="77">
        <f t="shared" si="6"/>
        <v>31.900000000000002</v>
      </c>
      <c r="D36" s="77">
        <f t="shared" si="7"/>
        <v>58.200564</v>
      </c>
      <c r="E36" s="77">
        <f t="shared" si="8"/>
        <v>16.878435</v>
      </c>
      <c r="F36" s="77">
        <f t="shared" si="9"/>
        <v>2.7983723999999999</v>
      </c>
      <c r="G36" s="77">
        <f t="shared" si="10"/>
        <v>5.8000000000000005E-3</v>
      </c>
      <c r="H36" s="77">
        <f t="shared" si="10"/>
        <v>6.4380000000000007E-2</v>
      </c>
      <c r="I36" s="77">
        <f t="shared" si="10"/>
        <v>1.4500000000000001E-2</v>
      </c>
      <c r="J36" s="77">
        <f t="shared" si="10"/>
        <v>2.9E-4</v>
      </c>
      <c r="K36" s="77">
        <f t="shared" si="10"/>
        <v>1.4500000000000001E-3</v>
      </c>
      <c r="L36" s="77">
        <f t="shared" si="10"/>
        <v>5.8000000000000005E-3</v>
      </c>
      <c r="M36" s="77">
        <f t="shared" si="10"/>
        <v>6.96E-3</v>
      </c>
      <c r="N36" s="77">
        <f t="shared" si="10"/>
        <v>0</v>
      </c>
      <c r="O36" s="77">
        <f t="shared" si="10"/>
        <v>0</v>
      </c>
      <c r="P36" s="77">
        <f t="shared" si="10"/>
        <v>7.4530000000000003</v>
      </c>
      <c r="Q36" s="77">
        <f t="shared" si="11"/>
        <v>7.9024999999999999</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21 &amp;4734</v>
      </c>
      <c r="B37" s="15">
        <v>39</v>
      </c>
      <c r="C37" s="77">
        <f t="shared" si="6"/>
        <v>42.900000000000006</v>
      </c>
      <c r="D37" s="77">
        <f t="shared" si="7"/>
        <v>78.269723999999997</v>
      </c>
      <c r="E37" s="77">
        <f t="shared" si="8"/>
        <v>22.698585000000001</v>
      </c>
      <c r="F37" s="77">
        <f t="shared" si="9"/>
        <v>3.7633283999999998</v>
      </c>
      <c r="G37" s="77">
        <f t="shared" si="10"/>
        <v>7.8000000000000005E-3</v>
      </c>
      <c r="H37" s="77">
        <f t="shared" si="10"/>
        <v>8.6580000000000004E-2</v>
      </c>
      <c r="I37" s="77">
        <f t="shared" si="10"/>
        <v>1.95E-2</v>
      </c>
      <c r="J37" s="77">
        <f t="shared" si="10"/>
        <v>3.9000000000000005E-4</v>
      </c>
      <c r="K37" s="77">
        <f t="shared" si="10"/>
        <v>1.9500000000000001E-3</v>
      </c>
      <c r="L37" s="77">
        <f t="shared" si="10"/>
        <v>7.8000000000000005E-3</v>
      </c>
      <c r="M37" s="77">
        <f t="shared" si="10"/>
        <v>9.3600000000000003E-3</v>
      </c>
      <c r="N37" s="77">
        <f t="shared" si="10"/>
        <v>0</v>
      </c>
      <c r="O37" s="77">
        <f t="shared" si="10"/>
        <v>0</v>
      </c>
      <c r="P37" s="77">
        <f t="shared" si="10"/>
        <v>10.023</v>
      </c>
      <c r="Q37" s="77">
        <f t="shared" si="11"/>
        <v>10.627500000000001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ff22</v>
      </c>
      <c r="B38" s="15">
        <v>91</v>
      </c>
      <c r="C38" s="77">
        <f t="shared" si="6"/>
        <v>100.10000000000001</v>
      </c>
      <c r="D38" s="77">
        <f t="shared" si="7"/>
        <v>182.62935599999997</v>
      </c>
      <c r="E38" s="77">
        <f t="shared" si="8"/>
        <v>52.963364999999996</v>
      </c>
      <c r="F38" s="77">
        <f t="shared" si="9"/>
        <v>8.7810995999999992</v>
      </c>
      <c r="G38" s="77">
        <f t="shared" si="10"/>
        <v>1.8200000000000001E-2</v>
      </c>
      <c r="H38" s="77">
        <f t="shared" si="10"/>
        <v>0.20202000000000001</v>
      </c>
      <c r="I38" s="77">
        <f t="shared" si="10"/>
        <v>4.5499999999999999E-2</v>
      </c>
      <c r="J38" s="77">
        <f t="shared" si="10"/>
        <v>9.1000000000000011E-4</v>
      </c>
      <c r="K38" s="77">
        <f t="shared" si="10"/>
        <v>4.5500000000000002E-3</v>
      </c>
      <c r="L38" s="77">
        <f t="shared" si="10"/>
        <v>1.8200000000000001E-2</v>
      </c>
      <c r="M38" s="77">
        <f t="shared" si="10"/>
        <v>2.1840000000000002E-2</v>
      </c>
      <c r="N38" s="77">
        <f t="shared" si="10"/>
        <v>0</v>
      </c>
      <c r="O38" s="77">
        <f t="shared" si="10"/>
        <v>0</v>
      </c>
      <c r="P38" s="77">
        <f t="shared" si="10"/>
        <v>23.387</v>
      </c>
      <c r="Q38" s="77">
        <f t="shared" si="11"/>
        <v>24.797499999999999</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ff23</v>
      </c>
      <c r="B39" s="15">
        <v>39</v>
      </c>
      <c r="C39" s="77">
        <f t="shared" si="6"/>
        <v>42.900000000000006</v>
      </c>
      <c r="D39" s="77">
        <f t="shared" si="7"/>
        <v>78.269723999999997</v>
      </c>
      <c r="E39" s="77">
        <f t="shared" si="8"/>
        <v>22.698585000000001</v>
      </c>
      <c r="F39" s="77">
        <f t="shared" si="9"/>
        <v>3.7633283999999998</v>
      </c>
      <c r="G39" s="77">
        <f t="shared" si="10"/>
        <v>7.8000000000000005E-3</v>
      </c>
      <c r="H39" s="77">
        <f t="shared" si="10"/>
        <v>8.6580000000000004E-2</v>
      </c>
      <c r="I39" s="77">
        <f t="shared" si="10"/>
        <v>1.95E-2</v>
      </c>
      <c r="J39" s="77">
        <f t="shared" si="10"/>
        <v>3.9000000000000005E-4</v>
      </c>
      <c r="K39" s="77">
        <f t="shared" si="10"/>
        <v>1.9500000000000001E-3</v>
      </c>
      <c r="L39" s="77">
        <f t="shared" si="10"/>
        <v>7.8000000000000005E-3</v>
      </c>
      <c r="M39" s="77">
        <f t="shared" si="10"/>
        <v>9.3600000000000003E-3</v>
      </c>
      <c r="N39" s="77">
        <f t="shared" si="10"/>
        <v>0</v>
      </c>
      <c r="O39" s="77">
        <f t="shared" si="10"/>
        <v>0</v>
      </c>
      <c r="P39" s="77">
        <f t="shared" si="10"/>
        <v>10.023</v>
      </c>
      <c r="Q39" s="77">
        <f t="shared" si="11"/>
        <v>10.627500000000001</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f/cyff 24</v>
      </c>
      <c r="B40" s="15">
        <v>39</v>
      </c>
      <c r="C40" s="77">
        <f t="shared" si="6"/>
        <v>42.900000000000006</v>
      </c>
      <c r="D40" s="77">
        <f t="shared" si="7"/>
        <v>78.269723999999997</v>
      </c>
      <c r="E40" s="77">
        <f t="shared" si="8"/>
        <v>22.698585000000001</v>
      </c>
      <c r="F40" s="77">
        <f t="shared" si="9"/>
        <v>3.7633283999999998</v>
      </c>
      <c r="G40" s="77">
        <f t="shared" si="10"/>
        <v>7.8000000000000005E-3</v>
      </c>
      <c r="H40" s="77">
        <f t="shared" si="10"/>
        <v>8.6580000000000004E-2</v>
      </c>
      <c r="I40" s="77">
        <f t="shared" si="10"/>
        <v>1.95E-2</v>
      </c>
      <c r="J40" s="77">
        <f t="shared" si="10"/>
        <v>3.9000000000000005E-4</v>
      </c>
      <c r="K40" s="77">
        <f t="shared" si="10"/>
        <v>1.9500000000000001E-3</v>
      </c>
      <c r="L40" s="77">
        <f t="shared" si="10"/>
        <v>7.8000000000000005E-3</v>
      </c>
      <c r="M40" s="77">
        <f t="shared" si="10"/>
        <v>9.3600000000000003E-3</v>
      </c>
      <c r="N40" s="77">
        <f t="shared" si="10"/>
        <v>0</v>
      </c>
      <c r="O40" s="77">
        <f t="shared" si="10"/>
        <v>0</v>
      </c>
      <c r="P40" s="77">
        <f t="shared" si="10"/>
        <v>10.023</v>
      </c>
      <c r="Q40" s="77">
        <f t="shared" si="11"/>
        <v>10.627500000000001</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ff25</v>
      </c>
      <c r="B41" s="15">
        <v>39</v>
      </c>
      <c r="C41" s="77">
        <f t="shared" si="6"/>
        <v>42.900000000000006</v>
      </c>
      <c r="D41" s="77">
        <f t="shared" si="7"/>
        <v>78.269723999999997</v>
      </c>
      <c r="E41" s="77">
        <f t="shared" si="8"/>
        <v>22.698585000000001</v>
      </c>
      <c r="F41" s="77">
        <f t="shared" si="9"/>
        <v>3.7633283999999998</v>
      </c>
      <c r="G41" s="77">
        <f t="shared" si="10"/>
        <v>7.8000000000000005E-3</v>
      </c>
      <c r="H41" s="77">
        <f t="shared" si="10"/>
        <v>8.6580000000000004E-2</v>
      </c>
      <c r="I41" s="77">
        <f t="shared" si="10"/>
        <v>1.95E-2</v>
      </c>
      <c r="J41" s="77">
        <f t="shared" si="10"/>
        <v>3.9000000000000005E-4</v>
      </c>
      <c r="K41" s="77">
        <f t="shared" si="10"/>
        <v>1.9500000000000001E-3</v>
      </c>
      <c r="L41" s="77">
        <f t="shared" si="10"/>
        <v>7.8000000000000005E-3</v>
      </c>
      <c r="M41" s="77">
        <f t="shared" si="10"/>
        <v>9.3600000000000003E-3</v>
      </c>
      <c r="N41" s="77">
        <f t="shared" si="10"/>
        <v>0</v>
      </c>
      <c r="O41" s="77">
        <f t="shared" si="10"/>
        <v>0</v>
      </c>
      <c r="P41" s="77">
        <f t="shared" si="10"/>
        <v>10.023</v>
      </c>
      <c r="Q41" s="77">
        <f t="shared" si="11"/>
        <v>10.627500000000001</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ff26</v>
      </c>
      <c r="B42" s="15">
        <v>78</v>
      </c>
      <c r="C42" s="77">
        <f t="shared" si="6"/>
        <v>85.800000000000011</v>
      </c>
      <c r="D42" s="77">
        <f t="shared" si="7"/>
        <v>156.53944799999999</v>
      </c>
      <c r="E42" s="77">
        <f t="shared" si="8"/>
        <v>45.397170000000003</v>
      </c>
      <c r="F42" s="77">
        <f t="shared" si="9"/>
        <v>7.5266567999999996</v>
      </c>
      <c r="G42" s="77">
        <f t="shared" si="10"/>
        <v>1.5600000000000001E-2</v>
      </c>
      <c r="H42" s="77">
        <f t="shared" si="10"/>
        <v>0.17316000000000001</v>
      </c>
      <c r="I42" s="77">
        <f t="shared" si="10"/>
        <v>3.9E-2</v>
      </c>
      <c r="J42" s="77">
        <f t="shared" si="10"/>
        <v>7.8000000000000009E-4</v>
      </c>
      <c r="K42" s="77">
        <f t="shared" si="10"/>
        <v>3.9000000000000003E-3</v>
      </c>
      <c r="L42" s="77">
        <f t="shared" si="10"/>
        <v>1.5600000000000001E-2</v>
      </c>
      <c r="M42" s="77">
        <f t="shared" si="10"/>
        <v>1.8720000000000001E-2</v>
      </c>
      <c r="N42" s="77">
        <f t="shared" si="10"/>
        <v>0</v>
      </c>
      <c r="O42" s="77">
        <f t="shared" si="10"/>
        <v>0</v>
      </c>
      <c r="P42" s="77">
        <f t="shared" si="10"/>
        <v>20.045999999999999</v>
      </c>
      <c r="Q42" s="77">
        <f t="shared" si="11"/>
        <v>21.255000000000003</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ff27</v>
      </c>
      <c r="B43" s="15">
        <v>100</v>
      </c>
      <c r="C43" s="77">
        <f t="shared" si="6"/>
        <v>110.00000000000001</v>
      </c>
      <c r="D43" s="77">
        <f t="shared" si="7"/>
        <v>200.69159999999999</v>
      </c>
      <c r="E43" s="77">
        <f t="shared" si="8"/>
        <v>58.201500000000003</v>
      </c>
      <c r="F43" s="77">
        <f t="shared" si="9"/>
        <v>9.6495599999999992</v>
      </c>
      <c r="G43" s="77">
        <f t="shared" si="10"/>
        <v>0.02</v>
      </c>
      <c r="H43" s="77">
        <f t="shared" si="10"/>
        <v>0.22200000000000003</v>
      </c>
      <c r="I43" s="77">
        <f t="shared" si="10"/>
        <v>0.05</v>
      </c>
      <c r="J43" s="77">
        <f t="shared" si="10"/>
        <v>1E-3</v>
      </c>
      <c r="K43" s="77">
        <f t="shared" si="10"/>
        <v>5.0000000000000001E-3</v>
      </c>
      <c r="L43" s="77">
        <f t="shared" si="10"/>
        <v>0.02</v>
      </c>
      <c r="M43" s="77">
        <f t="shared" si="10"/>
        <v>2.4E-2</v>
      </c>
      <c r="N43" s="77">
        <f t="shared" si="10"/>
        <v>0</v>
      </c>
      <c r="O43" s="77">
        <f t="shared" si="10"/>
        <v>0</v>
      </c>
      <c r="P43" s="77">
        <f t="shared" si="10"/>
        <v>25.7</v>
      </c>
      <c r="Q43" s="77">
        <f t="shared" si="11"/>
        <v>27.25</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ff29</v>
      </c>
      <c r="B44" s="15">
        <v>39</v>
      </c>
      <c r="C44" s="77">
        <f t="shared" si="6"/>
        <v>42.900000000000006</v>
      </c>
      <c r="D44" s="77">
        <f t="shared" si="7"/>
        <v>78.269723999999997</v>
      </c>
      <c r="E44" s="77">
        <f t="shared" si="8"/>
        <v>22.698585000000001</v>
      </c>
      <c r="F44" s="77">
        <f t="shared" si="9"/>
        <v>3.7633283999999998</v>
      </c>
      <c r="G44" s="77">
        <f t="shared" si="10"/>
        <v>7.8000000000000005E-3</v>
      </c>
      <c r="H44" s="77">
        <f t="shared" si="10"/>
        <v>8.6580000000000004E-2</v>
      </c>
      <c r="I44" s="77">
        <f t="shared" si="10"/>
        <v>1.95E-2</v>
      </c>
      <c r="J44" s="77">
        <f t="shared" si="10"/>
        <v>3.9000000000000005E-4</v>
      </c>
      <c r="K44" s="77">
        <f t="shared" si="10"/>
        <v>1.9500000000000001E-3</v>
      </c>
      <c r="L44" s="77">
        <f t="shared" si="10"/>
        <v>7.8000000000000005E-3</v>
      </c>
      <c r="M44" s="77">
        <f t="shared" si="10"/>
        <v>9.3600000000000003E-3</v>
      </c>
      <c r="N44" s="77">
        <f t="shared" si="10"/>
        <v>0</v>
      </c>
      <c r="O44" s="77">
        <f t="shared" si="10"/>
        <v>0</v>
      </c>
      <c r="P44" s="77">
        <f t="shared" si="10"/>
        <v>10.023</v>
      </c>
      <c r="Q44" s="77">
        <f t="shared" si="11"/>
        <v>10.627500000000001</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t="str">
        <f>Q8</f>
        <v>ff30</v>
      </c>
      <c r="B45" s="15">
        <v>39</v>
      </c>
      <c r="C45" s="77">
        <f t="shared" si="6"/>
        <v>42.900000000000006</v>
      </c>
      <c r="D45" s="77">
        <f t="shared" si="7"/>
        <v>78.269723999999997</v>
      </c>
      <c r="E45" s="77">
        <f t="shared" si="8"/>
        <v>22.698585000000001</v>
      </c>
      <c r="F45" s="77">
        <f t="shared" si="9"/>
        <v>3.7633283999999998</v>
      </c>
      <c r="G45" s="77">
        <f t="shared" si="10"/>
        <v>7.8000000000000005E-3</v>
      </c>
      <c r="H45" s="77">
        <f t="shared" si="10"/>
        <v>8.6580000000000004E-2</v>
      </c>
      <c r="I45" s="77">
        <f t="shared" si="10"/>
        <v>1.95E-2</v>
      </c>
      <c r="J45" s="77">
        <f t="shared" si="10"/>
        <v>3.9000000000000005E-4</v>
      </c>
      <c r="K45" s="77">
        <f t="shared" si="10"/>
        <v>1.9500000000000001E-3</v>
      </c>
      <c r="L45" s="77">
        <f t="shared" si="10"/>
        <v>7.8000000000000005E-3</v>
      </c>
      <c r="M45" s="77">
        <f t="shared" si="10"/>
        <v>9.3600000000000003E-3</v>
      </c>
      <c r="N45" s="77">
        <f t="shared" si="10"/>
        <v>0</v>
      </c>
      <c r="O45" s="77">
        <f t="shared" si="10"/>
        <v>0</v>
      </c>
      <c r="P45" s="77">
        <f t="shared" si="10"/>
        <v>10.023</v>
      </c>
      <c r="Q45" s="77">
        <f t="shared" si="11"/>
        <v>10.627500000000001</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29</v>
      </c>
      <c r="C62" s="77">
        <f>B32</f>
        <v>29</v>
      </c>
      <c r="D62" s="77">
        <f>B33</f>
        <v>29</v>
      </c>
      <c r="E62" s="77">
        <f>B34</f>
        <v>29</v>
      </c>
      <c r="F62" s="77">
        <f>B35</f>
        <v>29</v>
      </c>
      <c r="G62" s="77">
        <f>B36</f>
        <v>29</v>
      </c>
      <c r="H62" s="77">
        <f>B37</f>
        <v>39</v>
      </c>
      <c r="I62" s="77">
        <f>B38</f>
        <v>91</v>
      </c>
      <c r="J62" s="77">
        <f>B39</f>
        <v>39</v>
      </c>
      <c r="K62" s="77">
        <f>B40</f>
        <v>39</v>
      </c>
      <c r="L62" s="77">
        <f>B41</f>
        <v>39</v>
      </c>
      <c r="M62" s="77">
        <f>B42</f>
        <v>78</v>
      </c>
      <c r="N62" s="77">
        <f>B43</f>
        <v>100</v>
      </c>
      <c r="O62" s="77">
        <f>B44</f>
        <v>39</v>
      </c>
      <c r="P62" s="77">
        <f>B45</f>
        <v>39</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I1"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6.1</v>
      </c>
      <c r="J1" s="127" t="s">
        <v>153</v>
      </c>
      <c r="K1" s="127"/>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104</v>
      </c>
      <c r="G3" s="127" t="s">
        <v>159</v>
      </c>
      <c r="H3" s="127"/>
      <c r="I3" s="118"/>
      <c r="J3" s="123" t="s">
        <v>154</v>
      </c>
      <c r="K3" s="124"/>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5.9518805400000003</v>
      </c>
      <c r="D18" s="16">
        <f>$D32</f>
        <v>5.9518805400000003</v>
      </c>
      <c r="E18" s="16">
        <f>$D33</f>
        <v>5.9518805400000003</v>
      </c>
      <c r="F18" s="16">
        <f>$D34</f>
        <v>5.9518805400000003</v>
      </c>
      <c r="G18" s="16">
        <f>$D35</f>
        <v>5.9518805400000003</v>
      </c>
      <c r="H18" s="16">
        <f>$D36</f>
        <v>5.9518805400000003</v>
      </c>
      <c r="I18" s="16">
        <f>$D37</f>
        <v>9.9198009000000003</v>
      </c>
      <c r="J18" s="16">
        <f>$D38</f>
        <v>9.9198009000000003</v>
      </c>
      <c r="K18" s="16">
        <f>$D39</f>
        <v>9.9198009000000003</v>
      </c>
      <c r="L18" s="16">
        <f>$D40</f>
        <v>9.9198009000000003</v>
      </c>
      <c r="M18" s="16">
        <f>$D41</f>
        <v>9.9198009000000003</v>
      </c>
      <c r="N18" s="16">
        <f>$D42</f>
        <v>9.9198009000000003</v>
      </c>
      <c r="O18" s="16">
        <f>$D43</f>
        <v>9.9198009000000003</v>
      </c>
      <c r="P18" s="16">
        <f>$D44</f>
        <v>9.9198009000000003</v>
      </c>
      <c r="Q18" s="16">
        <f>$D45</f>
        <v>9.9198009000000003</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-53.548119460000002</v>
      </c>
      <c r="D19" s="16">
        <f t="shared" ref="D19:V19" si="1">D18-D17</f>
        <v>-53.548119460000002</v>
      </c>
      <c r="E19" s="16">
        <f t="shared" si="1"/>
        <v>-53.548119460000002</v>
      </c>
      <c r="F19" s="16">
        <f t="shared" si="1"/>
        <v>-53.548119460000002</v>
      </c>
      <c r="G19" s="16">
        <f t="shared" si="1"/>
        <v>-53.548119460000002</v>
      </c>
      <c r="H19" s="16">
        <f t="shared" si="1"/>
        <v>-53.548119460000002</v>
      </c>
      <c r="I19" s="16">
        <f t="shared" si="1"/>
        <v>-69.980199099999993</v>
      </c>
      <c r="J19" s="16">
        <f t="shared" si="1"/>
        <v>-69.980199099999993</v>
      </c>
      <c r="K19" s="16">
        <f t="shared" si="1"/>
        <v>-69.980199099999993</v>
      </c>
      <c r="L19" s="16">
        <f t="shared" si="1"/>
        <v>-69.980199099999993</v>
      </c>
      <c r="M19" s="16">
        <f t="shared" si="1"/>
        <v>-69.980199099999993</v>
      </c>
      <c r="N19" s="16">
        <f t="shared" si="1"/>
        <v>-54.680199099999996</v>
      </c>
      <c r="O19" s="16">
        <f t="shared" si="1"/>
        <v>-54.680199099999996</v>
      </c>
      <c r="P19" s="16">
        <f t="shared" si="1"/>
        <v>-69.980199099999993</v>
      </c>
      <c r="Q19" s="16">
        <f t="shared" si="1"/>
        <v>-69.980199099999993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0.5862807000000001</v>
      </c>
      <c r="D22" s="16">
        <f>$E32</f>
        <v>0.5862807000000001</v>
      </c>
      <c r="E22" s="16">
        <f>$E33</f>
        <v>0.5862807000000001</v>
      </c>
      <c r="F22" s="16">
        <f>$E34</f>
        <v>0.5862807000000001</v>
      </c>
      <c r="G22" s="16">
        <f>$E35</f>
        <v>0.5862807000000001</v>
      </c>
      <c r="H22" s="16">
        <f>$E36</f>
        <v>0.5862807000000001</v>
      </c>
      <c r="I22" s="16">
        <f>$E37</f>
        <v>0.97713450000000013</v>
      </c>
      <c r="J22" s="16">
        <f>$E38</f>
        <v>0.97713450000000013</v>
      </c>
      <c r="K22" s="16">
        <f>$E39</f>
        <v>0.97713450000000013</v>
      </c>
      <c r="L22" s="16">
        <f>$E40</f>
        <v>0.97713450000000013</v>
      </c>
      <c r="M22" s="16">
        <f>$E41</f>
        <v>0.97713450000000013</v>
      </c>
      <c r="N22" s="16">
        <f>$E42</f>
        <v>0.97713450000000013</v>
      </c>
      <c r="O22" s="16">
        <f>$E43</f>
        <v>0.97713450000000013</v>
      </c>
      <c r="P22" s="16">
        <f>$E44</f>
        <v>0.97713450000000013</v>
      </c>
      <c r="Q22" s="16">
        <f>$E45</f>
        <v>0.97713450000000013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-209.4137193</v>
      </c>
      <c r="D23" s="16">
        <f t="shared" ref="D23:V23" si="3">D22-D21</f>
        <v>-209.4137193</v>
      </c>
      <c r="E23" s="16">
        <f t="shared" si="3"/>
        <v>-209.4137193</v>
      </c>
      <c r="F23" s="16">
        <f t="shared" si="3"/>
        <v>-209.4137193</v>
      </c>
      <c r="G23" s="16">
        <f t="shared" si="3"/>
        <v>-209.4137193</v>
      </c>
      <c r="H23" s="16">
        <f t="shared" si="3"/>
        <v>-209.4137193</v>
      </c>
      <c r="I23" s="16">
        <f t="shared" si="3"/>
        <v>-281.02286550000002</v>
      </c>
      <c r="J23" s="16">
        <f t="shared" si="3"/>
        <v>-281.02286550000002</v>
      </c>
      <c r="K23" s="16">
        <f t="shared" si="3"/>
        <v>-281.02286550000002</v>
      </c>
      <c r="L23" s="16">
        <f t="shared" si="3"/>
        <v>-281.02286550000002</v>
      </c>
      <c r="M23" s="16">
        <f t="shared" si="3"/>
        <v>-281.02286550000002</v>
      </c>
      <c r="N23" s="16">
        <f t="shared" si="3"/>
        <v>-227.02286549999999</v>
      </c>
      <c r="O23" s="16">
        <f t="shared" si="3"/>
        <v>-227.02286549999999</v>
      </c>
      <c r="P23" s="16">
        <f t="shared" si="3"/>
        <v>-281.02286550000002</v>
      </c>
      <c r="Q23" s="16">
        <f t="shared" si="3"/>
        <v>-281.02286550000002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150</v>
      </c>
      <c r="C31" s="77">
        <f>IF(C$27="%w/w SAR",((C$28*10)*$B31),IF(C$27="%w/w DM",(((C$28*10)*($B$28/100))*$B31),IF(C$27="kg/t SAR",(C$28*$B31),IF(C$27="kg/t DM",((C$28*($B$28/100))*$B31),IF(C$27="mg/kg SAR",((C$28*0.001)*$B31),IF(C$27="mg/kg DM",(((C$28*0.001)*($B$28/100))*$B31),0))))))</f>
        <v>22.276800000000001</v>
      </c>
      <c r="D31" s="77">
        <f>(IF(D$27="%w/w SAR",((D$28*10)*$B31),IF(D$27="%w/w DM",(((D$28*10)*($B$28/100))*$B31),IF(D$27="kg/t SAR",(D$28*$B31),IF(D$27="kg/t DM",((D$28*($B$28/100))*$B31),IF(D$27="mg/kg SAR",((D$28*0.001)*$B31),IF(D$27="mg/kg DM",(((D$28*0.001)*($B$28/100))*$B31),"0")))))))*2.291</f>
        <v>5.9518805400000003</v>
      </c>
      <c r="E31" s="77">
        <f>(IF(E$27="%w/w SAR",((E$28*10)*$B31),IF(E$27="%w/w DM",(((E$28*10)*($B$28/100))*$B31),IF(E$27="kg/t SAR",(E$28*$B31),IF(E$27="kg/t DM",((E$28*($B$28/100))*$B31),IF(E$27="mg/kg SAR",((E$28*0.001)*$B31),IF(E$27="mg/kg DM",(((E$28*0.001)*($B$28/100))*$B31),"0")))))))*1.205</f>
        <v>0.5862807000000001</v>
      </c>
      <c r="F31" s="77">
        <f>(IF(F$27="%w/w SAR",((F$28*10)*$B31),IF(F$27="%w/w DM",(((F$28*10)*($B$28/100))*$B31),IF(F$27="kg/t SAR",(F$28*$B31),IF(F$27="kg/t DM",((F$28*($B$28/100))*$B31),IF(F$27="mg/kg SAR",((F$28*0.001)*$B31),IF(F$27="mg/kg DM",(((F$28*0.001)*($B$28/100))*$B31),"0")))))))*1.658</f>
        <v>3.0187206</v>
      </c>
      <c r="G31" s="77">
        <f t="shared" ref="G31:P46" si="5">IF(G$27="%w/w SAR",((G$28*10)*$B31),IF(G$27="%w/w DM",(((G$28*10)*($B$28/100))*$B31),IF(G$27="kg/t SAR",(G$28*$B31),IF(G$27="kg/t DM",((G$28*($B$28/100))*$B31),IF(G$27="mg/kg SAR",((G$28*0.001)*$B31),IF(G$27="mg/kg DM",(((G$28*0.001)*($B$28/100))*$B31),0))))))</f>
        <v>8.5986000000000021E-2</v>
      </c>
      <c r="H31" s="77">
        <f t="shared" si="5"/>
        <v>0.39780000000000004</v>
      </c>
      <c r="I31" s="77">
        <f t="shared" si="5"/>
        <v>2.6316000000000003E-2</v>
      </c>
      <c r="J31" s="77">
        <f t="shared" si="5"/>
        <v>1.8665999999999999E-3</v>
      </c>
      <c r="K31" s="77">
        <f t="shared" si="5"/>
        <v>3.0294000000000002E-3</v>
      </c>
      <c r="L31" s="77">
        <f t="shared" si="5"/>
        <v>2.9375999999999999E-2</v>
      </c>
      <c r="M31" s="77">
        <f t="shared" si="5"/>
        <v>4.6206000000000004E-2</v>
      </c>
      <c r="N31" s="77">
        <f t="shared" si="5"/>
        <v>9.333000000000002</v>
      </c>
      <c r="O31" s="77">
        <f t="shared" si="5"/>
        <v>1380.06</v>
      </c>
      <c r="P31" s="77">
        <f t="shared" si="5"/>
        <v>0</v>
      </c>
      <c r="Q31" s="77">
        <f>(IF(Q$27="%w/w SAR",((Q$28*10)*$B31),IF(Q$27="%w/w DM",(((Q$28*10)*($B$28/100))*$B31),IF(Q$27="kg/t SAR",(Q$28*$B31),IF(Q$27="kg/t DM",((Q$28*($B$28/100))*$B31),IF(Q$27="mg/kg SAR",((Q$28*0.001)*$B31),IF(Q$27="mg/kg DM",(((Q$28*0.001)*($B$28/100))*$B31),0)))))))*2.5</f>
        <v>20.119500000000002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0.11842200000000003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150</v>
      </c>
      <c r="C32" s="77">
        <f t="shared" ref="C32:C50" si="6">IF(C$27="%w/w SAR",((C$28*10)*$B32),IF(C$27="%w/w DM",(((C$28*10)*($B$28/100))*$B32),IF(C$27="kg/t SAR",(C$28*$B32),IF(C$27="kg/t DM",((C$28*($B$28/100))*$B32),IF(C$27="mg/kg SAR",((C$28*0.001)*$B32),IF(C$27="mg/kg DM",(((C$28*0.001)*($B$28/100))*$B32),0))))))</f>
        <v>22.276800000000001</v>
      </c>
      <c r="D32" s="77">
        <f t="shared" ref="D32:D50" si="7">(IF(D$27="%w/w SAR",((D$28*10)*$B32),IF(D$27="%w/w DM",(((D$28*10)*($B$28/100))*$B32),IF(D$27="kg/t SAR",(D$28*$B32),IF(D$27="kg/t DM",((D$28*($B$28/100))*$B32),IF(D$27="mg/kg SAR",((D$28*0.001)*$B32),IF(D$27="mg/kg DM",(((D$28*0.001)*($B$28/100))*$B32),"0")))))))*2.291</f>
        <v>5.9518805400000003</v>
      </c>
      <c r="E32" s="77">
        <f t="shared" ref="E32:E50" si="8">(IF(E$27="%w/w SAR",((E$28*10)*$B32),IF(E$27="%w/w DM",(((E$28*10)*($B$28/100))*$B32),IF(E$27="kg/t SAR",(E$28*$B32),IF(E$27="kg/t DM",((E$28*($B$28/100))*$B32),IF(E$27="mg/kg SAR",((E$28*0.001)*$B32),IF(E$27="mg/kg DM",(((E$28*0.001)*($B$28/100))*$B32),"0")))))))*1.205</f>
        <v>0.5862807000000001</v>
      </c>
      <c r="F32" s="77">
        <f t="shared" ref="F32:F50" si="9">(IF(F$27="%w/w SAR",((F$28*10)*$B32),IF(F$27="%w/w DM",(((F$28*10)*($B$28/100))*$B32),IF(F$27="kg/t SAR",(F$28*$B32),IF(F$27="kg/t DM",((F$28*($B$28/100))*$B32),IF(F$27="mg/kg SAR",((F$28*0.001)*$B32),IF(F$27="mg/kg DM",(((F$28*0.001)*($B$28/100))*$B32),"0")))))))*1.658</f>
        <v>3.0187206</v>
      </c>
      <c r="G32" s="77">
        <f t="shared" si="5"/>
        <v>8.5986000000000021E-2</v>
      </c>
      <c r="H32" s="77">
        <f t="shared" si="5"/>
        <v>0.39780000000000004</v>
      </c>
      <c r="I32" s="77">
        <f t="shared" si="5"/>
        <v>2.6316000000000003E-2</v>
      </c>
      <c r="J32" s="77">
        <f t="shared" si="5"/>
        <v>1.8665999999999999E-3</v>
      </c>
      <c r="K32" s="77">
        <f t="shared" si="5"/>
        <v>3.0294000000000002E-3</v>
      </c>
      <c r="L32" s="77">
        <f t="shared" si="5"/>
        <v>2.9375999999999999E-2</v>
      </c>
      <c r="M32" s="77">
        <f t="shared" si="5"/>
        <v>4.6206000000000004E-2</v>
      </c>
      <c r="N32" s="77">
        <f t="shared" si="5"/>
        <v>9.333000000000002</v>
      </c>
      <c r="O32" s="77">
        <f t="shared" si="5"/>
        <v>1380.06</v>
      </c>
      <c r="P32" s="77">
        <f t="shared" si="5"/>
        <v>0</v>
      </c>
      <c r="Q32" s="77">
        <f t="shared" ref="Q32:Q50" si="10">(IF(Q$27="%w/w SAR",((Q$28*10)*$B32),IF(Q$27="%w/w DM",(((Q$28*10)*($B$28/100))*$B32),IF(Q$27="kg/t SAR",(Q$28*$B32),IF(Q$27="kg/t DM",((Q$28*($B$28/100))*$B32),IF(Q$27="mg/kg SAR",((Q$28*0.001)*$B32),IF(Q$27="mg/kg DM",(((Q$28*0.001)*($B$28/100))*$B32),0)))))))*2.5</f>
        <v>20.119500000000002</v>
      </c>
      <c r="R32" s="77">
        <f t="shared" ref="R32:U50" si="11">IF(R$27="%w/w SAR",((R$28*10)*$B32),IF(R$27="%w/w DM",(((R$28*10)*($B$28/100))*$B32),IF(R$27="kg/t SAR",(R$28*$B32),IF(R$27="kg/t DM",((R$28*($B$28/100))*$B32),IF(R$27="mg/kg SAR",((R$28*0.001)*$B32),IF(R$27="mg/kg DM",(((R$28*0.001)*($B$28/100))*$B32),0))))))</f>
        <v>0</v>
      </c>
      <c r="S32" s="77">
        <f t="shared" si="11"/>
        <v>0.11842200000000003</v>
      </c>
      <c r="T32" s="77">
        <f t="shared" si="11"/>
        <v>0</v>
      </c>
      <c r="U32" s="77">
        <f t="shared" si="11"/>
        <v>0</v>
      </c>
      <c r="AB32" s="59"/>
      <c r="AC32" s="59"/>
      <c r="AD32" s="59"/>
      <c r="AE32" s="59"/>
      <c r="AF32" s="59"/>
      <c r="AG32" s="59"/>
      <c r="AH32" s="59"/>
      <c r="AI32" s="59"/>
    </row>
    <row r="33" spans="1:35" s="72" customFormat="1" ht="13" x14ac:dyDescent="0.35">
      <c r="A33" s="13" t="str">
        <f>E8</f>
        <v>11 &amp; 7715</v>
      </c>
      <c r="B33" s="15">
        <v>150</v>
      </c>
      <c r="C33" s="77">
        <f t="shared" si="6"/>
        <v>22.276800000000001</v>
      </c>
      <c r="D33" s="77">
        <f t="shared" si="7"/>
        <v>5.9518805400000003</v>
      </c>
      <c r="E33" s="77">
        <f t="shared" si="8"/>
        <v>0.5862807000000001</v>
      </c>
      <c r="F33" s="77">
        <f t="shared" si="9"/>
        <v>3.0187206</v>
      </c>
      <c r="G33" s="77">
        <f t="shared" si="5"/>
        <v>8.5986000000000021E-2</v>
      </c>
      <c r="H33" s="77">
        <f t="shared" si="5"/>
        <v>0.39780000000000004</v>
      </c>
      <c r="I33" s="77">
        <f t="shared" si="5"/>
        <v>2.6316000000000003E-2</v>
      </c>
      <c r="J33" s="77">
        <f t="shared" si="5"/>
        <v>1.8665999999999999E-3</v>
      </c>
      <c r="K33" s="77">
        <f t="shared" si="5"/>
        <v>3.0294000000000002E-3</v>
      </c>
      <c r="L33" s="77">
        <f t="shared" si="5"/>
        <v>2.9375999999999999E-2</v>
      </c>
      <c r="M33" s="77">
        <f t="shared" si="5"/>
        <v>4.6206000000000004E-2</v>
      </c>
      <c r="N33" s="77">
        <f t="shared" si="5"/>
        <v>9.333000000000002</v>
      </c>
      <c r="O33" s="77">
        <f t="shared" si="5"/>
        <v>1380.06</v>
      </c>
      <c r="P33" s="77">
        <f t="shared" si="5"/>
        <v>0</v>
      </c>
      <c r="Q33" s="77">
        <f t="shared" si="10"/>
        <v>20.119500000000002</v>
      </c>
      <c r="R33" s="77">
        <f t="shared" si="11"/>
        <v>0</v>
      </c>
      <c r="S33" s="77">
        <f t="shared" si="11"/>
        <v>0.11842200000000003</v>
      </c>
      <c r="T33" s="77">
        <f t="shared" si="11"/>
        <v>0</v>
      </c>
      <c r="U33" s="77">
        <f t="shared" si="11"/>
        <v>0</v>
      </c>
      <c r="AB33" s="59"/>
      <c r="AC33" s="59"/>
      <c r="AD33" s="59"/>
      <c r="AE33" s="59"/>
      <c r="AF33" s="59"/>
      <c r="AG33" s="59"/>
      <c r="AH33" s="59"/>
      <c r="AI33" s="59"/>
    </row>
    <row r="34" spans="1:35" s="72" customFormat="1" ht="13" x14ac:dyDescent="0.35">
      <c r="A34" s="13" t="str">
        <f>F8</f>
        <v>12 &amp; 5507</v>
      </c>
      <c r="B34" s="15">
        <v>150</v>
      </c>
      <c r="C34" s="77">
        <f t="shared" si="6"/>
        <v>22.276800000000001</v>
      </c>
      <c r="D34" s="77">
        <f t="shared" si="7"/>
        <v>5.9518805400000003</v>
      </c>
      <c r="E34" s="77">
        <f t="shared" si="8"/>
        <v>0.5862807000000001</v>
      </c>
      <c r="F34" s="77">
        <f t="shared" si="9"/>
        <v>3.0187206</v>
      </c>
      <c r="G34" s="77">
        <f t="shared" si="5"/>
        <v>8.5986000000000021E-2</v>
      </c>
      <c r="H34" s="77">
        <f t="shared" si="5"/>
        <v>0.39780000000000004</v>
      </c>
      <c r="I34" s="77">
        <f t="shared" si="5"/>
        <v>2.6316000000000003E-2</v>
      </c>
      <c r="J34" s="77">
        <f t="shared" si="5"/>
        <v>1.8665999999999999E-3</v>
      </c>
      <c r="K34" s="77">
        <f t="shared" si="5"/>
        <v>3.0294000000000002E-3</v>
      </c>
      <c r="L34" s="77">
        <f t="shared" si="5"/>
        <v>2.9375999999999999E-2</v>
      </c>
      <c r="M34" s="77">
        <f t="shared" si="5"/>
        <v>4.6206000000000004E-2</v>
      </c>
      <c r="N34" s="77">
        <f t="shared" si="5"/>
        <v>9.333000000000002</v>
      </c>
      <c r="O34" s="77">
        <f t="shared" si="5"/>
        <v>1380.06</v>
      </c>
      <c r="P34" s="77">
        <f t="shared" si="5"/>
        <v>0</v>
      </c>
      <c r="Q34" s="77">
        <f t="shared" si="10"/>
        <v>20.119500000000002</v>
      </c>
      <c r="R34" s="77">
        <f t="shared" si="11"/>
        <v>0</v>
      </c>
      <c r="S34" s="77">
        <f t="shared" si="11"/>
        <v>0.11842200000000003</v>
      </c>
      <c r="T34" s="77">
        <f t="shared" si="11"/>
        <v>0</v>
      </c>
      <c r="U34" s="77">
        <f t="shared" si="11"/>
        <v>0</v>
      </c>
      <c r="AB34" s="59"/>
      <c r="AC34" s="59"/>
      <c r="AD34" s="59"/>
      <c r="AE34" s="59"/>
      <c r="AF34" s="59"/>
      <c r="AG34" s="59"/>
      <c r="AH34" s="59"/>
      <c r="AI34" s="59"/>
    </row>
    <row r="35" spans="1:35" s="72" customFormat="1" ht="13" x14ac:dyDescent="0.35">
      <c r="A35" s="13" t="str">
        <f>G8</f>
        <v>13 &amp; 7176</v>
      </c>
      <c r="B35" s="15">
        <v>150</v>
      </c>
      <c r="C35" s="77">
        <f t="shared" si="6"/>
        <v>22.276800000000001</v>
      </c>
      <c r="D35" s="77">
        <f t="shared" si="7"/>
        <v>5.9518805400000003</v>
      </c>
      <c r="E35" s="77">
        <f t="shared" si="8"/>
        <v>0.5862807000000001</v>
      </c>
      <c r="F35" s="77">
        <f t="shared" si="9"/>
        <v>3.0187206</v>
      </c>
      <c r="G35" s="77">
        <f t="shared" si="5"/>
        <v>8.5986000000000021E-2</v>
      </c>
      <c r="H35" s="77">
        <f t="shared" si="5"/>
        <v>0.39780000000000004</v>
      </c>
      <c r="I35" s="77">
        <f t="shared" si="5"/>
        <v>2.6316000000000003E-2</v>
      </c>
      <c r="J35" s="77">
        <f t="shared" si="5"/>
        <v>1.8665999999999999E-3</v>
      </c>
      <c r="K35" s="77">
        <f t="shared" si="5"/>
        <v>3.0294000000000002E-3</v>
      </c>
      <c r="L35" s="77">
        <f t="shared" si="5"/>
        <v>2.9375999999999999E-2</v>
      </c>
      <c r="M35" s="77">
        <f t="shared" si="5"/>
        <v>4.6206000000000004E-2</v>
      </c>
      <c r="N35" s="77">
        <f t="shared" si="5"/>
        <v>9.333000000000002</v>
      </c>
      <c r="O35" s="77">
        <f t="shared" si="5"/>
        <v>1380.06</v>
      </c>
      <c r="P35" s="77">
        <f t="shared" si="5"/>
        <v>0</v>
      </c>
      <c r="Q35" s="77">
        <f t="shared" si="10"/>
        <v>20.119500000000002</v>
      </c>
      <c r="R35" s="77">
        <f t="shared" si="11"/>
        <v>0</v>
      </c>
      <c r="S35" s="77">
        <f t="shared" si="11"/>
        <v>0.11842200000000003</v>
      </c>
      <c r="T35" s="77">
        <f t="shared" si="11"/>
        <v>0</v>
      </c>
      <c r="U35" s="77">
        <f t="shared" si="11"/>
        <v>0</v>
      </c>
      <c r="AB35" s="59"/>
      <c r="AC35" s="59"/>
      <c r="AD35" s="59"/>
      <c r="AE35" s="59"/>
      <c r="AF35" s="59"/>
      <c r="AG35" s="59"/>
      <c r="AH35" s="59"/>
      <c r="AI35" s="59"/>
    </row>
    <row r="36" spans="1:35" s="72" customFormat="1" ht="13" x14ac:dyDescent="0.35">
      <c r="A36" s="13" t="str">
        <f>H8</f>
        <v>20 &amp;6128</v>
      </c>
      <c r="B36" s="15">
        <v>150</v>
      </c>
      <c r="C36" s="77">
        <f t="shared" si="6"/>
        <v>22.276800000000001</v>
      </c>
      <c r="D36" s="77">
        <f t="shared" si="7"/>
        <v>5.9518805400000003</v>
      </c>
      <c r="E36" s="77">
        <f t="shared" si="8"/>
        <v>0.5862807000000001</v>
      </c>
      <c r="F36" s="77">
        <f t="shared" si="9"/>
        <v>3.0187206</v>
      </c>
      <c r="G36" s="77">
        <f t="shared" si="5"/>
        <v>8.5986000000000021E-2</v>
      </c>
      <c r="H36" s="77">
        <f t="shared" si="5"/>
        <v>0.39780000000000004</v>
      </c>
      <c r="I36" s="77">
        <f t="shared" si="5"/>
        <v>2.6316000000000003E-2</v>
      </c>
      <c r="J36" s="77">
        <f t="shared" si="5"/>
        <v>1.8665999999999999E-3</v>
      </c>
      <c r="K36" s="77">
        <f t="shared" si="5"/>
        <v>3.0294000000000002E-3</v>
      </c>
      <c r="L36" s="77">
        <f t="shared" si="5"/>
        <v>2.9375999999999999E-2</v>
      </c>
      <c r="M36" s="77">
        <f t="shared" si="5"/>
        <v>4.6206000000000004E-2</v>
      </c>
      <c r="N36" s="77">
        <f t="shared" si="5"/>
        <v>9.333000000000002</v>
      </c>
      <c r="O36" s="77">
        <f t="shared" si="5"/>
        <v>1380.06</v>
      </c>
      <c r="P36" s="77">
        <f t="shared" si="5"/>
        <v>0</v>
      </c>
      <c r="Q36" s="77">
        <f t="shared" si="10"/>
        <v>20.119500000000002</v>
      </c>
      <c r="R36" s="77">
        <f t="shared" si="11"/>
        <v>0</v>
      </c>
      <c r="S36" s="77">
        <f t="shared" si="11"/>
        <v>0.11842200000000003</v>
      </c>
      <c r="T36" s="77">
        <f t="shared" si="11"/>
        <v>0</v>
      </c>
      <c r="U36" s="77">
        <f t="shared" si="11"/>
        <v>0</v>
      </c>
      <c r="AB36" s="59"/>
      <c r="AC36" s="59"/>
      <c r="AD36" s="59"/>
      <c r="AE36" s="59"/>
      <c r="AF36" s="59"/>
      <c r="AG36" s="59"/>
      <c r="AH36" s="59"/>
      <c r="AI36" s="59"/>
    </row>
    <row r="37" spans="1:35" s="72" customFormat="1" ht="13" x14ac:dyDescent="0.35">
      <c r="A37" s="13" t="str">
        <f>I8</f>
        <v>21 &amp;4734</v>
      </c>
      <c r="B37" s="15">
        <v>250</v>
      </c>
      <c r="C37" s="77">
        <f t="shared" si="6"/>
        <v>37.128</v>
      </c>
      <c r="D37" s="77">
        <f t="shared" si="7"/>
        <v>9.9198009000000003</v>
      </c>
      <c r="E37" s="77">
        <f t="shared" si="8"/>
        <v>0.97713450000000013</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ht="13" x14ac:dyDescent="0.35">
      <c r="A38" s="13" t="str">
        <f>J8</f>
        <v>ff22</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t="str">
        <f>K8</f>
        <v>ff23</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t="str">
        <f>L8</f>
        <v>f/cyff 24</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t="str">
        <f>M8</f>
        <v>ff25</v>
      </c>
      <c r="B41" s="15">
        <v>250</v>
      </c>
      <c r="C41" s="77">
        <f t="shared" si="6"/>
        <v>37.128</v>
      </c>
      <c r="D41" s="77">
        <f t="shared" si="7"/>
        <v>9.9198009000000003</v>
      </c>
      <c r="E41" s="77">
        <f t="shared" si="8"/>
        <v>0.97713450000000013</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ht="13" x14ac:dyDescent="0.35">
      <c r="A42" s="13" t="str">
        <f>N8</f>
        <v>ff26</v>
      </c>
      <c r="B42" s="15">
        <v>250</v>
      </c>
      <c r="C42" s="77">
        <f t="shared" si="6"/>
        <v>37.128</v>
      </c>
      <c r="D42" s="77">
        <f t="shared" si="7"/>
        <v>9.9198009000000003</v>
      </c>
      <c r="E42" s="77">
        <f t="shared" si="8"/>
        <v>0.97713450000000013</v>
      </c>
      <c r="F42" s="77">
        <f t="shared" si="9"/>
        <v>5.0312009999999994</v>
      </c>
      <c r="G42" s="77">
        <f t="shared" si="5"/>
        <v>0.14331000000000005</v>
      </c>
      <c r="H42" s="77">
        <f t="shared" si="5"/>
        <v>0.66300000000000003</v>
      </c>
      <c r="I42" s="77">
        <f t="shared" si="5"/>
        <v>4.3860000000000003E-2</v>
      </c>
      <c r="J42" s="77">
        <f t="shared" si="5"/>
        <v>3.1110000000000001E-3</v>
      </c>
      <c r="K42" s="77">
        <f t="shared" si="5"/>
        <v>5.0490000000000005E-3</v>
      </c>
      <c r="L42" s="77">
        <f t="shared" si="5"/>
        <v>4.8959999999999997E-2</v>
      </c>
      <c r="M42" s="77">
        <f t="shared" si="5"/>
        <v>7.7010000000000009E-2</v>
      </c>
      <c r="N42" s="77">
        <f t="shared" si="5"/>
        <v>15.555000000000003</v>
      </c>
      <c r="O42" s="77">
        <f t="shared" si="5"/>
        <v>2300.1</v>
      </c>
      <c r="P42" s="77">
        <f t="shared" si="5"/>
        <v>0</v>
      </c>
      <c r="Q42" s="77">
        <f t="shared" si="10"/>
        <v>33.532499999999999</v>
      </c>
      <c r="R42" s="77">
        <f t="shared" si="11"/>
        <v>0</v>
      </c>
      <c r="S42" s="77">
        <f t="shared" si="11"/>
        <v>0.19737000000000005</v>
      </c>
      <c r="T42" s="77">
        <f t="shared" si="11"/>
        <v>0</v>
      </c>
      <c r="U42" s="77">
        <f t="shared" si="11"/>
        <v>0</v>
      </c>
      <c r="AB42" s="59"/>
      <c r="AC42" s="59"/>
      <c r="AD42" s="59"/>
      <c r="AE42" s="59"/>
      <c r="AF42" s="59"/>
      <c r="AG42" s="59"/>
      <c r="AH42" s="59"/>
      <c r="AI42" s="59"/>
    </row>
    <row r="43" spans="1:35" s="72" customFormat="1" ht="13" x14ac:dyDescent="0.35">
      <c r="A43" s="13" t="str">
        <f>O8</f>
        <v>ff27</v>
      </c>
      <c r="B43" s="15">
        <v>250</v>
      </c>
      <c r="C43" s="77">
        <f t="shared" si="6"/>
        <v>37.128</v>
      </c>
      <c r="D43" s="77">
        <f t="shared" si="7"/>
        <v>9.9198009000000003</v>
      </c>
      <c r="E43" s="77">
        <f t="shared" si="8"/>
        <v>0.97713450000000013</v>
      </c>
      <c r="F43" s="77">
        <f t="shared" si="9"/>
        <v>5.0312009999999994</v>
      </c>
      <c r="G43" s="77">
        <f t="shared" si="5"/>
        <v>0.14331000000000005</v>
      </c>
      <c r="H43" s="77">
        <f t="shared" si="5"/>
        <v>0.66300000000000003</v>
      </c>
      <c r="I43" s="77">
        <f t="shared" si="5"/>
        <v>4.3860000000000003E-2</v>
      </c>
      <c r="J43" s="77">
        <f t="shared" si="5"/>
        <v>3.1110000000000001E-3</v>
      </c>
      <c r="K43" s="77">
        <f t="shared" si="5"/>
        <v>5.0490000000000005E-3</v>
      </c>
      <c r="L43" s="77">
        <f t="shared" si="5"/>
        <v>4.8959999999999997E-2</v>
      </c>
      <c r="M43" s="77">
        <f t="shared" si="5"/>
        <v>7.7010000000000009E-2</v>
      </c>
      <c r="N43" s="77">
        <f t="shared" si="5"/>
        <v>15.555000000000003</v>
      </c>
      <c r="O43" s="77">
        <f t="shared" si="5"/>
        <v>2300.1</v>
      </c>
      <c r="P43" s="77">
        <f t="shared" si="5"/>
        <v>0</v>
      </c>
      <c r="Q43" s="77">
        <f t="shared" si="10"/>
        <v>33.532499999999999</v>
      </c>
      <c r="R43" s="77">
        <f t="shared" si="11"/>
        <v>0</v>
      </c>
      <c r="S43" s="77">
        <f t="shared" si="11"/>
        <v>0.19737000000000005</v>
      </c>
      <c r="T43" s="77">
        <f t="shared" si="11"/>
        <v>0</v>
      </c>
      <c r="U43" s="77">
        <f t="shared" si="11"/>
        <v>0</v>
      </c>
      <c r="AB43" s="59"/>
      <c r="AC43" s="59"/>
      <c r="AD43" s="59"/>
      <c r="AE43" s="59"/>
      <c r="AF43" s="59"/>
      <c r="AG43" s="59"/>
      <c r="AH43" s="59"/>
      <c r="AI43" s="59"/>
    </row>
    <row r="44" spans="1:35" s="72" customFormat="1" ht="13" x14ac:dyDescent="0.35">
      <c r="A44" s="13" t="str">
        <f>P8</f>
        <v>ff29</v>
      </c>
      <c r="B44" s="15">
        <v>250</v>
      </c>
      <c r="C44" s="77">
        <f t="shared" si="6"/>
        <v>37.128</v>
      </c>
      <c r="D44" s="77">
        <f t="shared" si="7"/>
        <v>9.9198009000000003</v>
      </c>
      <c r="E44" s="77">
        <f t="shared" si="8"/>
        <v>0.97713450000000013</v>
      </c>
      <c r="F44" s="77">
        <f t="shared" si="9"/>
        <v>5.0312009999999994</v>
      </c>
      <c r="G44" s="77">
        <f t="shared" si="5"/>
        <v>0.14331000000000005</v>
      </c>
      <c r="H44" s="77">
        <f t="shared" si="5"/>
        <v>0.66300000000000003</v>
      </c>
      <c r="I44" s="77">
        <f t="shared" si="5"/>
        <v>4.3860000000000003E-2</v>
      </c>
      <c r="J44" s="77">
        <f t="shared" si="5"/>
        <v>3.1110000000000001E-3</v>
      </c>
      <c r="K44" s="77">
        <f t="shared" si="5"/>
        <v>5.0490000000000005E-3</v>
      </c>
      <c r="L44" s="77">
        <f t="shared" si="5"/>
        <v>4.8959999999999997E-2</v>
      </c>
      <c r="M44" s="77">
        <f t="shared" si="5"/>
        <v>7.7010000000000009E-2</v>
      </c>
      <c r="N44" s="77">
        <f t="shared" si="5"/>
        <v>15.555000000000003</v>
      </c>
      <c r="O44" s="77">
        <f t="shared" si="5"/>
        <v>2300.1</v>
      </c>
      <c r="P44" s="77">
        <f t="shared" si="5"/>
        <v>0</v>
      </c>
      <c r="Q44" s="77">
        <f t="shared" si="10"/>
        <v>33.532499999999999</v>
      </c>
      <c r="R44" s="77">
        <f t="shared" si="11"/>
        <v>0</v>
      </c>
      <c r="S44" s="77">
        <f t="shared" si="11"/>
        <v>0.19737000000000005</v>
      </c>
      <c r="T44" s="77">
        <f t="shared" si="11"/>
        <v>0</v>
      </c>
      <c r="U44" s="77">
        <f t="shared" si="11"/>
        <v>0</v>
      </c>
      <c r="AB44" s="59"/>
      <c r="AC44" s="59"/>
      <c r="AD44" s="59"/>
      <c r="AE44" s="59"/>
      <c r="AF44" s="59"/>
      <c r="AG44" s="59"/>
      <c r="AH44" s="59"/>
      <c r="AI44" s="59"/>
    </row>
    <row r="45" spans="1:35" s="72" customFormat="1" ht="13" x14ac:dyDescent="0.35">
      <c r="A45" s="13" t="str">
        <f>Q8</f>
        <v>ff30</v>
      </c>
      <c r="B45" s="15">
        <v>250</v>
      </c>
      <c r="C45" s="77">
        <f t="shared" si="6"/>
        <v>37.128</v>
      </c>
      <c r="D45" s="77">
        <f t="shared" si="7"/>
        <v>9.9198009000000003</v>
      </c>
      <c r="E45" s="77">
        <f t="shared" si="8"/>
        <v>0.97713450000000013</v>
      </c>
      <c r="F45" s="77">
        <f t="shared" si="9"/>
        <v>5.0312009999999994</v>
      </c>
      <c r="G45" s="77">
        <f t="shared" si="5"/>
        <v>0.14331000000000005</v>
      </c>
      <c r="H45" s="77">
        <f t="shared" si="5"/>
        <v>0.66300000000000003</v>
      </c>
      <c r="I45" s="77">
        <f t="shared" si="5"/>
        <v>4.3860000000000003E-2</v>
      </c>
      <c r="J45" s="77">
        <f t="shared" si="5"/>
        <v>3.1110000000000001E-3</v>
      </c>
      <c r="K45" s="77">
        <f t="shared" si="5"/>
        <v>5.0490000000000005E-3</v>
      </c>
      <c r="L45" s="77">
        <f t="shared" si="5"/>
        <v>4.8959999999999997E-2</v>
      </c>
      <c r="M45" s="77">
        <f t="shared" si="5"/>
        <v>7.7010000000000009E-2</v>
      </c>
      <c r="N45" s="77">
        <f t="shared" si="5"/>
        <v>15.555000000000003</v>
      </c>
      <c r="O45" s="77">
        <f t="shared" si="5"/>
        <v>2300.1</v>
      </c>
      <c r="P45" s="77">
        <f t="shared" si="5"/>
        <v>0</v>
      </c>
      <c r="Q45" s="77">
        <f t="shared" si="10"/>
        <v>33.532499999999999</v>
      </c>
      <c r="R45" s="77">
        <f t="shared" si="11"/>
        <v>0</v>
      </c>
      <c r="S45" s="77">
        <f t="shared" si="11"/>
        <v>0.19737000000000005</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150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6.5</v>
      </c>
      <c r="J1" s="127" t="s">
        <v>153</v>
      </c>
      <c r="K1" s="127"/>
      <c r="L1" s="97">
        <v>305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0.79300000000000004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3.8461538461538463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2.3214932099999999</v>
      </c>
      <c r="D18" s="16">
        <f>$D32</f>
        <v>2.3214932099999999</v>
      </c>
      <c r="E18" s="16">
        <f>$D33</f>
        <v>2.3214932099999999</v>
      </c>
      <c r="F18" s="16">
        <f>$D34</f>
        <v>2.3214932099999999</v>
      </c>
      <c r="G18" s="16">
        <f>$D35</f>
        <v>2.3214932099999999</v>
      </c>
      <c r="H18" s="16">
        <f>$D36</f>
        <v>2.3214932099999999</v>
      </c>
      <c r="I18" s="16">
        <f>$D37</f>
        <v>3.8691553499999998</v>
      </c>
      <c r="J18" s="16">
        <f>$D38</f>
        <v>3.8691553499999998</v>
      </c>
      <c r="K18" s="16">
        <f>$D39</f>
        <v>3.8691553499999998</v>
      </c>
      <c r="L18" s="16">
        <f>$D40</f>
        <v>3.8691553499999998</v>
      </c>
      <c r="M18" s="16">
        <f>$D41</f>
        <v>3.8691553499999998</v>
      </c>
      <c r="N18" s="16">
        <f>$D42</f>
        <v>3.8691553499999998</v>
      </c>
      <c r="O18" s="16">
        <f>$D43</f>
        <v>3.8691553499999998</v>
      </c>
      <c r="P18" s="16">
        <f>$D44</f>
        <v>3.8691553499999998</v>
      </c>
      <c r="Q18" s="16">
        <f>$D45</f>
        <v>3.8691553499999998</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-57.17850679</v>
      </c>
      <c r="D19" s="16">
        <f t="shared" ref="D19:V19" si="1">D18-D17</f>
        <v>-57.17850679</v>
      </c>
      <c r="E19" s="16">
        <f t="shared" si="1"/>
        <v>-57.17850679</v>
      </c>
      <c r="F19" s="16">
        <f t="shared" si="1"/>
        <v>-57.17850679</v>
      </c>
      <c r="G19" s="16">
        <f t="shared" si="1"/>
        <v>-57.17850679</v>
      </c>
      <c r="H19" s="16">
        <f t="shared" si="1"/>
        <v>-57.17850679</v>
      </c>
      <c r="I19" s="16">
        <f t="shared" si="1"/>
        <v>-76.030844649999992</v>
      </c>
      <c r="J19" s="16">
        <f t="shared" si="1"/>
        <v>-76.030844649999992</v>
      </c>
      <c r="K19" s="16">
        <f t="shared" si="1"/>
        <v>-76.030844649999992</v>
      </c>
      <c r="L19" s="16">
        <f t="shared" si="1"/>
        <v>-76.030844649999992</v>
      </c>
      <c r="M19" s="16">
        <f t="shared" si="1"/>
        <v>-76.030844649999992</v>
      </c>
      <c r="N19" s="16">
        <f t="shared" si="1"/>
        <v>-60.730844649999995</v>
      </c>
      <c r="O19" s="16">
        <f t="shared" si="1"/>
        <v>-60.730844649999995</v>
      </c>
      <c r="P19" s="16">
        <f t="shared" si="1"/>
        <v>-76.030844649999992</v>
      </c>
      <c r="Q19" s="16">
        <f t="shared" si="1"/>
        <v>-76.030844649999992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(VLOOKUP(D$14,$AI2:$AK24,3,FALSE))*D$15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1.7349288750000005</v>
      </c>
      <c r="D22" s="16">
        <f>$E32</f>
        <v>1.7349288750000005</v>
      </c>
      <c r="E22" s="16">
        <f>$E33</f>
        <v>1.7349288750000005</v>
      </c>
      <c r="F22" s="16">
        <f>$E34</f>
        <v>1.7349288750000005</v>
      </c>
      <c r="G22" s="16">
        <f>$E35</f>
        <v>1.7349288750000005</v>
      </c>
      <c r="H22" s="16">
        <f>$E36</f>
        <v>1.7349288750000005</v>
      </c>
      <c r="I22" s="16">
        <f>$E37</f>
        <v>2.8915481250000008</v>
      </c>
      <c r="J22" s="16">
        <f>$E38</f>
        <v>2.8915481250000008</v>
      </c>
      <c r="K22" s="16">
        <f>$E39</f>
        <v>2.8915481250000008</v>
      </c>
      <c r="L22" s="16">
        <f>$E40</f>
        <v>2.8915481250000008</v>
      </c>
      <c r="M22" s="16">
        <f>$E41</f>
        <v>2.8915481250000008</v>
      </c>
      <c r="N22" s="16">
        <f>$E42</f>
        <v>2.8915481250000008</v>
      </c>
      <c r="O22" s="16">
        <f>$E43</f>
        <v>2.8915481250000008</v>
      </c>
      <c r="P22" s="16">
        <f>$E44</f>
        <v>2.8915481250000008</v>
      </c>
      <c r="Q22" s="16">
        <f>$E45</f>
        <v>2.8915481250000008</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-208.26507112499999</v>
      </c>
      <c r="D23" s="16">
        <f t="shared" ref="D23:V23" si="3">D22-D21</f>
        <v>-208.26507112499999</v>
      </c>
      <c r="E23" s="16">
        <f t="shared" si="3"/>
        <v>-208.26507112499999</v>
      </c>
      <c r="F23" s="16">
        <f t="shared" si="3"/>
        <v>-208.26507112499999</v>
      </c>
      <c r="G23" s="16">
        <f t="shared" si="3"/>
        <v>-208.26507112499999</v>
      </c>
      <c r="H23" s="16">
        <f t="shared" si="3"/>
        <v>-208.26507112499999</v>
      </c>
      <c r="I23" s="16">
        <f t="shared" si="3"/>
        <v>-279.10845187500001</v>
      </c>
      <c r="J23" s="16">
        <f t="shared" si="3"/>
        <v>-279.10845187500001</v>
      </c>
      <c r="K23" s="16">
        <f t="shared" si="3"/>
        <v>-279.10845187500001</v>
      </c>
      <c r="L23" s="16">
        <f t="shared" si="3"/>
        <v>-279.10845187500001</v>
      </c>
      <c r="M23" s="16">
        <f t="shared" si="3"/>
        <v>-279.10845187500001</v>
      </c>
      <c r="N23" s="16">
        <f t="shared" si="3"/>
        <v>-225.10845187499999</v>
      </c>
      <c r="O23" s="16">
        <f t="shared" si="3"/>
        <v>-225.10845187499999</v>
      </c>
      <c r="P23" s="16">
        <f t="shared" si="3"/>
        <v>-279.10845187500001</v>
      </c>
      <c r="Q23" s="16">
        <f t="shared" si="3"/>
        <v>-279.10845187500001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2.4300000000000002</v>
      </c>
      <c r="C28" s="15">
        <v>0.79300000000000004</v>
      </c>
      <c r="D28" s="15">
        <v>2.7799999999999998E-2</v>
      </c>
      <c r="E28" s="15">
        <v>3.95E-2</v>
      </c>
      <c r="F28" s="15">
        <v>1120</v>
      </c>
      <c r="G28" s="15">
        <v>23.9</v>
      </c>
      <c r="H28" s="15">
        <v>183</v>
      </c>
      <c r="I28" s="15">
        <v>20.7</v>
      </c>
      <c r="J28" s="15">
        <v>0.53</v>
      </c>
      <c r="K28" s="23">
        <v>0.82</v>
      </c>
      <c r="L28" s="15">
        <v>15.1</v>
      </c>
      <c r="M28" s="15">
        <v>17.7</v>
      </c>
      <c r="N28" s="15">
        <v>2040</v>
      </c>
      <c r="O28" s="15">
        <v>434000</v>
      </c>
      <c r="P28" s="15"/>
      <c r="Q28" s="15">
        <v>4320</v>
      </c>
      <c r="R28" s="15"/>
      <c r="S28" s="15">
        <v>65.8</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150</v>
      </c>
      <c r="C31" s="77">
        <f>IF(C$27="%w/w SAR",((C$28*10)*$B31),IF(C$27="%w/w DM",(((C$28*10)*($B$28/100))*$B31),IF(C$27="kg/t SAR",(C$28*$B31),IF(C$27="kg/t DM",((C$28*($B$28/100))*$B31),IF(C$27="mg/kg SAR",((C$28*0.001)*$B31),IF(C$27="mg/kg DM",(((C$28*0.001)*($B$28/100))*$B31),0))))))</f>
        <v>28.904850000000007</v>
      </c>
      <c r="D31" s="77">
        <f>(IF(D$27="%w/w SAR",((D$28*10)*$B31),IF(D$27="%w/w DM",(((D$28*10)*($B$28/100))*$B31),IF(D$27="kg/t SAR",(D$28*$B31),IF(D$27="kg/t DM",((D$28*($B$28/100))*$B31),IF(D$27="mg/kg SAR",((D$28*0.001)*$B31),IF(D$27="mg/kg DM",(((D$28*0.001)*($B$28/100))*$B31),"0")))))))*2.291</f>
        <v>2.3214932099999999</v>
      </c>
      <c r="E31" s="77">
        <f>(IF(E$27="%w/w SAR",((E$28*10)*$B31),IF(E$27="%w/w DM",(((E$28*10)*($B$28/100))*$B31),IF(E$27="kg/t SAR",(E$28*$B31),IF(E$27="kg/t DM",((E$28*($B$28/100))*$B31),IF(E$27="mg/kg SAR",((E$28*0.001)*$B31),IF(E$27="mg/kg DM",(((E$28*0.001)*($B$28/100))*$B31),"0")))))))*1.205</f>
        <v>1.7349288750000005</v>
      </c>
      <c r="F31" s="77">
        <f>(IF(F$27="%w/w SAR",((F$28*10)*$B31),IF(F$27="%w/w DM",(((F$28*10)*($B$28/100))*$B31),IF(F$27="kg/t SAR",(F$28*$B31),IF(F$27="kg/t DM",((F$28*($B$28/100))*$B31),IF(F$27="mg/kg SAR",((F$28*0.001)*$B31),IF(F$27="mg/kg DM",(((F$28*0.001)*($B$28/100))*$B31),"0")))))))*1.658</f>
        <v>6.7686192000000007</v>
      </c>
      <c r="G31" s="77">
        <f t="shared" ref="G31:P46" si="5">IF(G$27="%w/w SAR",((G$28*10)*$B31),IF(G$27="%w/w DM",(((G$28*10)*($B$28/100))*$B31),IF(G$27="kg/t SAR",(G$28*$B31),IF(G$27="kg/t DM",((G$28*($B$28/100))*$B31),IF(G$27="mg/kg SAR",((G$28*0.001)*$B31),IF(G$27="mg/kg DM",(((G$28*0.001)*($B$28/100))*$B31),0))))))</f>
        <v>8.7115499999999998E-2</v>
      </c>
      <c r="H31" s="77">
        <f t="shared" si="5"/>
        <v>0.66703500000000004</v>
      </c>
      <c r="I31" s="77">
        <f t="shared" si="5"/>
        <v>7.5451500000000005E-2</v>
      </c>
      <c r="J31" s="77">
        <f t="shared" si="5"/>
        <v>1.9318500000000006E-3</v>
      </c>
      <c r="K31" s="77">
        <f t="shared" si="5"/>
        <v>2.9889000000000005E-3</v>
      </c>
      <c r="L31" s="77">
        <f t="shared" si="5"/>
        <v>5.5039500000000012E-2</v>
      </c>
      <c r="M31" s="77">
        <f t="shared" si="5"/>
        <v>6.4516500000000004E-2</v>
      </c>
      <c r="N31" s="77">
        <f t="shared" si="5"/>
        <v>7.4358000000000004</v>
      </c>
      <c r="O31" s="77">
        <f t="shared" si="5"/>
        <v>1581.93</v>
      </c>
      <c r="P31" s="77">
        <f t="shared" si="5"/>
        <v>0</v>
      </c>
      <c r="Q31" s="77">
        <f>(IF(Q$27="%w/w SAR",((Q$28*10)*$B31),IF(Q$27="%w/w DM",(((Q$28*10)*($B$28/100))*$B31),IF(Q$27="kg/t SAR",(Q$28*$B31),IF(Q$27="kg/t DM",((Q$28*($B$28/100))*$B31),IF(Q$27="mg/kg SAR",((Q$28*0.001)*$B31),IF(Q$27="mg/kg DM",(((Q$28*0.001)*($B$28/100))*$B31),0)))))))*2.5</f>
        <v>39.366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0.23984100000000003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150</v>
      </c>
      <c r="C32" s="77">
        <f t="shared" ref="C32:C50" si="6">IF(C$27="%w/w SAR",((C$28*10)*$B32),IF(C$27="%w/w DM",(((C$28*10)*($B$28/100))*$B32),IF(C$27="kg/t SAR",(C$28*$B32),IF(C$27="kg/t DM",((C$28*($B$28/100))*$B32),IF(C$27="mg/kg SAR",((C$28*0.001)*$B32),IF(C$27="mg/kg DM",(((C$28*0.001)*($B$28/100))*$B32),0))))))</f>
        <v>28.904850000000007</v>
      </c>
      <c r="D32" s="77">
        <f t="shared" ref="D32:D50" si="7">(IF(D$27="%w/w SAR",((D$28*10)*$B32),IF(D$27="%w/w DM",(((D$28*10)*($B$28/100))*$B32),IF(D$27="kg/t SAR",(D$28*$B32),IF(D$27="kg/t DM",((D$28*($B$28/100))*$B32),IF(D$27="mg/kg SAR",((D$28*0.001)*$B32),IF(D$27="mg/kg DM",(((D$28*0.001)*($B$28/100))*$B32),"0")))))))*2.291</f>
        <v>2.3214932099999999</v>
      </c>
      <c r="E32" s="77">
        <f t="shared" ref="E32:E50" si="8">(IF(E$27="%w/w SAR",((E$28*10)*$B32),IF(E$27="%w/w DM",(((E$28*10)*($B$28/100))*$B32),IF(E$27="kg/t SAR",(E$28*$B32),IF(E$27="kg/t DM",((E$28*($B$28/100))*$B32),IF(E$27="mg/kg SAR",((E$28*0.001)*$B32),IF(E$27="mg/kg DM",(((E$28*0.001)*($B$28/100))*$B32),"0")))))))*1.205</f>
        <v>1.7349288750000005</v>
      </c>
      <c r="F32" s="77">
        <f t="shared" ref="F32:F50" si="9">(IF(F$27="%w/w SAR",((F$28*10)*$B32),IF(F$27="%w/w DM",(((F$28*10)*($B$28/100))*$B32),IF(F$27="kg/t SAR",(F$28*$B32),IF(F$27="kg/t DM",((F$28*($B$28/100))*$B32),IF(F$27="mg/kg SAR",((F$28*0.001)*$B32),IF(F$27="mg/kg DM",(((F$28*0.001)*($B$28/100))*$B32),"0")))))))*1.658</f>
        <v>6.7686192000000007</v>
      </c>
      <c r="G32" s="77">
        <f t="shared" si="5"/>
        <v>8.7115499999999998E-2</v>
      </c>
      <c r="H32" s="77">
        <f t="shared" si="5"/>
        <v>0.66703500000000004</v>
      </c>
      <c r="I32" s="77">
        <f t="shared" si="5"/>
        <v>7.5451500000000005E-2</v>
      </c>
      <c r="J32" s="77">
        <f t="shared" si="5"/>
        <v>1.9318500000000006E-3</v>
      </c>
      <c r="K32" s="77">
        <f t="shared" si="5"/>
        <v>2.9889000000000005E-3</v>
      </c>
      <c r="L32" s="77">
        <f t="shared" si="5"/>
        <v>5.5039500000000012E-2</v>
      </c>
      <c r="M32" s="77">
        <f t="shared" si="5"/>
        <v>6.4516500000000004E-2</v>
      </c>
      <c r="N32" s="77">
        <f t="shared" si="5"/>
        <v>7.4358000000000004</v>
      </c>
      <c r="O32" s="77">
        <f t="shared" si="5"/>
        <v>1581.93</v>
      </c>
      <c r="P32" s="77">
        <f t="shared" si="5"/>
        <v>0</v>
      </c>
      <c r="Q32" s="77">
        <f t="shared" ref="Q32:Q50" si="10">(IF(Q$27="%w/w SAR",((Q$28*10)*$B32),IF(Q$27="%w/w DM",(((Q$28*10)*($B$28/100))*$B32),IF(Q$27="kg/t SAR",(Q$28*$B32),IF(Q$27="kg/t DM",((Q$28*($B$28/100))*$B32),IF(Q$27="mg/kg SAR",((Q$28*0.001)*$B32),IF(Q$27="mg/kg DM",(((Q$28*0.001)*($B$28/100))*$B32),0)))))))*2.5</f>
        <v>39.366</v>
      </c>
      <c r="R32" s="77">
        <f t="shared" ref="R32:U50" si="11">IF(R$27="%w/w SAR",((R$28*10)*$B32),IF(R$27="%w/w DM",(((R$28*10)*($B$28/100))*$B32),IF(R$27="kg/t SAR",(R$28*$B32),IF(R$27="kg/t DM",((R$28*($B$28/100))*$B32),IF(R$27="mg/kg SAR",((R$28*0.001)*$B32),IF(R$27="mg/kg DM",(((R$28*0.001)*($B$28/100))*$B32),0))))))</f>
        <v>0</v>
      </c>
      <c r="S32" s="77">
        <f t="shared" si="11"/>
        <v>0.23984100000000003</v>
      </c>
      <c r="T32" s="77">
        <f t="shared" si="11"/>
        <v>0</v>
      </c>
      <c r="U32" s="77">
        <f t="shared" si="11"/>
        <v>0</v>
      </c>
      <c r="AB32" s="59"/>
      <c r="AC32" s="59"/>
      <c r="AD32" s="59"/>
      <c r="AE32" s="59"/>
      <c r="AF32" s="59"/>
      <c r="AG32" s="59"/>
      <c r="AH32" s="59"/>
      <c r="AI32" s="59"/>
    </row>
    <row r="33" spans="1:35" s="72" customFormat="1" ht="13" x14ac:dyDescent="0.35">
      <c r="A33" s="13" t="str">
        <f>E8</f>
        <v>11 &amp; 7715</v>
      </c>
      <c r="B33" s="15">
        <v>150</v>
      </c>
      <c r="C33" s="77">
        <f t="shared" si="6"/>
        <v>28.904850000000007</v>
      </c>
      <c r="D33" s="77">
        <f t="shared" si="7"/>
        <v>2.3214932099999999</v>
      </c>
      <c r="E33" s="77">
        <f t="shared" si="8"/>
        <v>1.7349288750000005</v>
      </c>
      <c r="F33" s="77">
        <f t="shared" si="9"/>
        <v>6.7686192000000007</v>
      </c>
      <c r="G33" s="77">
        <f t="shared" si="5"/>
        <v>8.7115499999999998E-2</v>
      </c>
      <c r="H33" s="77">
        <f t="shared" si="5"/>
        <v>0.66703500000000004</v>
      </c>
      <c r="I33" s="77">
        <f t="shared" si="5"/>
        <v>7.5451500000000005E-2</v>
      </c>
      <c r="J33" s="77">
        <f t="shared" si="5"/>
        <v>1.9318500000000006E-3</v>
      </c>
      <c r="K33" s="77">
        <f t="shared" si="5"/>
        <v>2.9889000000000005E-3</v>
      </c>
      <c r="L33" s="77">
        <f t="shared" si="5"/>
        <v>5.5039500000000012E-2</v>
      </c>
      <c r="M33" s="77">
        <f t="shared" si="5"/>
        <v>6.4516500000000004E-2</v>
      </c>
      <c r="N33" s="77">
        <f t="shared" si="5"/>
        <v>7.4358000000000004</v>
      </c>
      <c r="O33" s="77">
        <f t="shared" si="5"/>
        <v>1581.93</v>
      </c>
      <c r="P33" s="77">
        <f t="shared" si="5"/>
        <v>0</v>
      </c>
      <c r="Q33" s="77">
        <f t="shared" si="10"/>
        <v>39.366</v>
      </c>
      <c r="R33" s="77">
        <f t="shared" si="11"/>
        <v>0</v>
      </c>
      <c r="S33" s="77">
        <f t="shared" si="11"/>
        <v>0.23984100000000003</v>
      </c>
      <c r="T33" s="77">
        <f t="shared" si="11"/>
        <v>0</v>
      </c>
      <c r="U33" s="77">
        <f t="shared" si="11"/>
        <v>0</v>
      </c>
      <c r="AB33" s="59"/>
      <c r="AC33" s="59"/>
      <c r="AD33" s="59"/>
      <c r="AE33" s="59"/>
      <c r="AF33" s="59"/>
      <c r="AG33" s="59"/>
      <c r="AH33" s="59"/>
      <c r="AI33" s="59"/>
    </row>
    <row r="34" spans="1:35" s="72" customFormat="1" ht="13" x14ac:dyDescent="0.35">
      <c r="A34" s="13" t="str">
        <f>F8</f>
        <v>12 &amp; 5507</v>
      </c>
      <c r="B34" s="15">
        <v>150</v>
      </c>
      <c r="C34" s="77">
        <f t="shared" si="6"/>
        <v>28.904850000000007</v>
      </c>
      <c r="D34" s="77">
        <f t="shared" si="7"/>
        <v>2.3214932099999999</v>
      </c>
      <c r="E34" s="77">
        <f t="shared" si="8"/>
        <v>1.7349288750000005</v>
      </c>
      <c r="F34" s="77">
        <f t="shared" si="9"/>
        <v>6.7686192000000007</v>
      </c>
      <c r="G34" s="77">
        <f t="shared" si="5"/>
        <v>8.7115499999999998E-2</v>
      </c>
      <c r="H34" s="77">
        <f t="shared" si="5"/>
        <v>0.66703500000000004</v>
      </c>
      <c r="I34" s="77">
        <f t="shared" si="5"/>
        <v>7.5451500000000005E-2</v>
      </c>
      <c r="J34" s="77">
        <f t="shared" si="5"/>
        <v>1.9318500000000006E-3</v>
      </c>
      <c r="K34" s="77">
        <f t="shared" si="5"/>
        <v>2.9889000000000005E-3</v>
      </c>
      <c r="L34" s="77">
        <f t="shared" si="5"/>
        <v>5.5039500000000012E-2</v>
      </c>
      <c r="M34" s="77">
        <f t="shared" si="5"/>
        <v>6.4516500000000004E-2</v>
      </c>
      <c r="N34" s="77">
        <f t="shared" si="5"/>
        <v>7.4358000000000004</v>
      </c>
      <c r="O34" s="77">
        <f t="shared" si="5"/>
        <v>1581.93</v>
      </c>
      <c r="P34" s="77">
        <f t="shared" si="5"/>
        <v>0</v>
      </c>
      <c r="Q34" s="77">
        <f t="shared" si="10"/>
        <v>39.366</v>
      </c>
      <c r="R34" s="77">
        <f t="shared" si="11"/>
        <v>0</v>
      </c>
      <c r="S34" s="77">
        <f t="shared" si="11"/>
        <v>0.23984100000000003</v>
      </c>
      <c r="T34" s="77">
        <f t="shared" si="11"/>
        <v>0</v>
      </c>
      <c r="U34" s="77">
        <f t="shared" si="11"/>
        <v>0</v>
      </c>
      <c r="AB34" s="59"/>
      <c r="AC34" s="59"/>
      <c r="AD34" s="59"/>
      <c r="AE34" s="59"/>
      <c r="AF34" s="59"/>
      <c r="AG34" s="59"/>
      <c r="AH34" s="59"/>
      <c r="AI34" s="59"/>
    </row>
    <row r="35" spans="1:35" s="72" customFormat="1" ht="13" x14ac:dyDescent="0.35">
      <c r="A35" s="13" t="str">
        <f>G8</f>
        <v>13 &amp; 7176</v>
      </c>
      <c r="B35" s="15">
        <v>150</v>
      </c>
      <c r="C35" s="77">
        <f t="shared" si="6"/>
        <v>28.904850000000007</v>
      </c>
      <c r="D35" s="77">
        <f t="shared" si="7"/>
        <v>2.3214932099999999</v>
      </c>
      <c r="E35" s="77">
        <f t="shared" si="8"/>
        <v>1.7349288750000005</v>
      </c>
      <c r="F35" s="77">
        <f t="shared" si="9"/>
        <v>6.7686192000000007</v>
      </c>
      <c r="G35" s="77">
        <f t="shared" si="5"/>
        <v>8.7115499999999998E-2</v>
      </c>
      <c r="H35" s="77">
        <f t="shared" si="5"/>
        <v>0.66703500000000004</v>
      </c>
      <c r="I35" s="77">
        <f t="shared" si="5"/>
        <v>7.5451500000000005E-2</v>
      </c>
      <c r="J35" s="77">
        <f t="shared" si="5"/>
        <v>1.9318500000000006E-3</v>
      </c>
      <c r="K35" s="77">
        <f t="shared" si="5"/>
        <v>2.9889000000000005E-3</v>
      </c>
      <c r="L35" s="77">
        <f t="shared" si="5"/>
        <v>5.5039500000000012E-2</v>
      </c>
      <c r="M35" s="77">
        <f t="shared" si="5"/>
        <v>6.4516500000000004E-2</v>
      </c>
      <c r="N35" s="77">
        <f t="shared" si="5"/>
        <v>7.4358000000000004</v>
      </c>
      <c r="O35" s="77">
        <f t="shared" si="5"/>
        <v>1581.93</v>
      </c>
      <c r="P35" s="77">
        <f t="shared" si="5"/>
        <v>0</v>
      </c>
      <c r="Q35" s="77">
        <f t="shared" si="10"/>
        <v>39.366</v>
      </c>
      <c r="R35" s="77">
        <f t="shared" si="11"/>
        <v>0</v>
      </c>
      <c r="S35" s="77">
        <f t="shared" si="11"/>
        <v>0.23984100000000003</v>
      </c>
      <c r="T35" s="77">
        <f t="shared" si="11"/>
        <v>0</v>
      </c>
      <c r="U35" s="77">
        <f t="shared" si="11"/>
        <v>0</v>
      </c>
      <c r="AB35" s="59"/>
      <c r="AC35" s="59"/>
      <c r="AD35" s="59"/>
      <c r="AE35" s="59"/>
      <c r="AF35" s="59"/>
      <c r="AG35" s="59"/>
      <c r="AH35" s="59"/>
      <c r="AI35" s="59"/>
    </row>
    <row r="36" spans="1:35" s="72" customFormat="1" ht="13" x14ac:dyDescent="0.35">
      <c r="A36" s="13" t="str">
        <f>H8</f>
        <v>20 &amp;6128</v>
      </c>
      <c r="B36" s="15">
        <v>150</v>
      </c>
      <c r="C36" s="77">
        <f t="shared" si="6"/>
        <v>28.904850000000007</v>
      </c>
      <c r="D36" s="77">
        <f t="shared" si="7"/>
        <v>2.3214932099999999</v>
      </c>
      <c r="E36" s="77">
        <f t="shared" si="8"/>
        <v>1.7349288750000005</v>
      </c>
      <c r="F36" s="77">
        <f t="shared" si="9"/>
        <v>6.7686192000000007</v>
      </c>
      <c r="G36" s="77">
        <f t="shared" si="5"/>
        <v>8.7115499999999998E-2</v>
      </c>
      <c r="H36" s="77">
        <f t="shared" si="5"/>
        <v>0.66703500000000004</v>
      </c>
      <c r="I36" s="77">
        <f t="shared" si="5"/>
        <v>7.5451500000000005E-2</v>
      </c>
      <c r="J36" s="77">
        <f t="shared" si="5"/>
        <v>1.9318500000000006E-3</v>
      </c>
      <c r="K36" s="77">
        <f t="shared" si="5"/>
        <v>2.9889000000000005E-3</v>
      </c>
      <c r="L36" s="77">
        <f t="shared" si="5"/>
        <v>5.5039500000000012E-2</v>
      </c>
      <c r="M36" s="77">
        <f t="shared" si="5"/>
        <v>6.4516500000000004E-2</v>
      </c>
      <c r="N36" s="77">
        <f t="shared" si="5"/>
        <v>7.4358000000000004</v>
      </c>
      <c r="O36" s="77">
        <f t="shared" si="5"/>
        <v>1581.93</v>
      </c>
      <c r="P36" s="77">
        <f t="shared" si="5"/>
        <v>0</v>
      </c>
      <c r="Q36" s="77">
        <f t="shared" si="10"/>
        <v>39.366</v>
      </c>
      <c r="R36" s="77">
        <f t="shared" si="11"/>
        <v>0</v>
      </c>
      <c r="S36" s="77">
        <f t="shared" si="11"/>
        <v>0.23984100000000003</v>
      </c>
      <c r="T36" s="77">
        <f t="shared" si="11"/>
        <v>0</v>
      </c>
      <c r="U36" s="77">
        <f t="shared" si="11"/>
        <v>0</v>
      </c>
      <c r="AB36" s="59"/>
      <c r="AC36" s="59"/>
      <c r="AD36" s="59"/>
      <c r="AE36" s="59"/>
      <c r="AF36" s="59"/>
      <c r="AG36" s="59"/>
      <c r="AH36" s="59"/>
      <c r="AI36" s="59"/>
    </row>
    <row r="37" spans="1:35" s="72" customFormat="1" ht="13" x14ac:dyDescent="0.35">
      <c r="A37" s="13" t="str">
        <f>I8</f>
        <v>21 &amp;4734</v>
      </c>
      <c r="B37" s="15">
        <v>250</v>
      </c>
      <c r="C37" s="77">
        <f t="shared" si="6"/>
        <v>48.17475000000001</v>
      </c>
      <c r="D37" s="77">
        <f t="shared" si="7"/>
        <v>3.8691553499999998</v>
      </c>
      <c r="E37" s="77">
        <f t="shared" si="8"/>
        <v>2.8915481250000008</v>
      </c>
      <c r="F37" s="77">
        <f t="shared" si="9"/>
        <v>11.281032000000002</v>
      </c>
      <c r="G37" s="77">
        <f t="shared" si="5"/>
        <v>0.1451925</v>
      </c>
      <c r="H37" s="77">
        <f t="shared" si="5"/>
        <v>1.1117250000000001</v>
      </c>
      <c r="I37" s="77">
        <f t="shared" si="5"/>
        <v>0.12575250000000002</v>
      </c>
      <c r="J37" s="77">
        <f t="shared" si="5"/>
        <v>3.2197500000000008E-3</v>
      </c>
      <c r="K37" s="77">
        <f t="shared" si="5"/>
        <v>4.9815000000000007E-3</v>
      </c>
      <c r="L37" s="77">
        <f t="shared" si="5"/>
        <v>9.1732500000000022E-2</v>
      </c>
      <c r="M37" s="77">
        <f t="shared" si="5"/>
        <v>0.10752750000000001</v>
      </c>
      <c r="N37" s="77">
        <f t="shared" si="5"/>
        <v>12.393000000000001</v>
      </c>
      <c r="O37" s="77">
        <f t="shared" si="5"/>
        <v>2636.55</v>
      </c>
      <c r="P37" s="77">
        <f t="shared" si="5"/>
        <v>0</v>
      </c>
      <c r="Q37" s="77">
        <f t="shared" si="10"/>
        <v>65.610000000000014</v>
      </c>
      <c r="R37" s="77">
        <f t="shared" si="11"/>
        <v>0</v>
      </c>
      <c r="S37" s="77">
        <f t="shared" si="11"/>
        <v>0.39973500000000001</v>
      </c>
      <c r="T37" s="77">
        <f t="shared" si="11"/>
        <v>0</v>
      </c>
      <c r="U37" s="77">
        <f t="shared" si="11"/>
        <v>0</v>
      </c>
      <c r="AB37" s="59"/>
      <c r="AC37" s="59"/>
      <c r="AD37" s="59"/>
      <c r="AE37" s="59"/>
      <c r="AF37" s="59"/>
      <c r="AG37" s="59"/>
      <c r="AH37" s="59"/>
      <c r="AI37" s="59"/>
    </row>
    <row r="38" spans="1:35" s="72" customFormat="1" ht="13" x14ac:dyDescent="0.35">
      <c r="A38" s="13" t="str">
        <f>J8</f>
        <v>ff22</v>
      </c>
      <c r="B38" s="15">
        <v>250</v>
      </c>
      <c r="C38" s="77">
        <f t="shared" si="6"/>
        <v>48.17475000000001</v>
      </c>
      <c r="D38" s="77">
        <f t="shared" si="7"/>
        <v>3.8691553499999998</v>
      </c>
      <c r="E38" s="77">
        <f t="shared" si="8"/>
        <v>2.8915481250000008</v>
      </c>
      <c r="F38" s="77">
        <f t="shared" si="9"/>
        <v>11.281032000000002</v>
      </c>
      <c r="G38" s="77">
        <f t="shared" si="5"/>
        <v>0.1451925</v>
      </c>
      <c r="H38" s="77">
        <f t="shared" si="5"/>
        <v>1.1117250000000001</v>
      </c>
      <c r="I38" s="77">
        <f t="shared" si="5"/>
        <v>0.12575250000000002</v>
      </c>
      <c r="J38" s="77">
        <f t="shared" si="5"/>
        <v>3.2197500000000008E-3</v>
      </c>
      <c r="K38" s="77">
        <f t="shared" si="5"/>
        <v>4.9815000000000007E-3</v>
      </c>
      <c r="L38" s="77">
        <f t="shared" si="5"/>
        <v>9.1732500000000022E-2</v>
      </c>
      <c r="M38" s="77">
        <f t="shared" si="5"/>
        <v>0.10752750000000001</v>
      </c>
      <c r="N38" s="77">
        <f t="shared" si="5"/>
        <v>12.393000000000001</v>
      </c>
      <c r="O38" s="77">
        <f t="shared" si="5"/>
        <v>2636.55</v>
      </c>
      <c r="P38" s="77">
        <f t="shared" si="5"/>
        <v>0</v>
      </c>
      <c r="Q38" s="77">
        <f t="shared" si="10"/>
        <v>65.610000000000014</v>
      </c>
      <c r="R38" s="77">
        <f t="shared" si="11"/>
        <v>0</v>
      </c>
      <c r="S38" s="77">
        <f t="shared" si="11"/>
        <v>0.39973500000000001</v>
      </c>
      <c r="T38" s="77">
        <f t="shared" si="11"/>
        <v>0</v>
      </c>
      <c r="U38" s="77">
        <f t="shared" si="11"/>
        <v>0</v>
      </c>
      <c r="AB38" s="59"/>
      <c r="AC38" s="59"/>
      <c r="AD38" s="59"/>
      <c r="AE38" s="59"/>
      <c r="AF38" s="59"/>
      <c r="AG38" s="59"/>
      <c r="AH38" s="59"/>
      <c r="AI38" s="59"/>
    </row>
    <row r="39" spans="1:35" s="72" customFormat="1" ht="13" x14ac:dyDescent="0.35">
      <c r="A39" s="13" t="str">
        <f>K8</f>
        <v>ff23</v>
      </c>
      <c r="B39" s="15">
        <v>250</v>
      </c>
      <c r="C39" s="77">
        <f t="shared" si="6"/>
        <v>48.17475000000001</v>
      </c>
      <c r="D39" s="77">
        <f t="shared" si="7"/>
        <v>3.8691553499999998</v>
      </c>
      <c r="E39" s="77">
        <f t="shared" si="8"/>
        <v>2.8915481250000008</v>
      </c>
      <c r="F39" s="77">
        <f t="shared" si="9"/>
        <v>11.281032000000002</v>
      </c>
      <c r="G39" s="77">
        <f t="shared" si="5"/>
        <v>0.1451925</v>
      </c>
      <c r="H39" s="77">
        <f t="shared" si="5"/>
        <v>1.1117250000000001</v>
      </c>
      <c r="I39" s="77">
        <f t="shared" si="5"/>
        <v>0.12575250000000002</v>
      </c>
      <c r="J39" s="77">
        <f t="shared" si="5"/>
        <v>3.2197500000000008E-3</v>
      </c>
      <c r="K39" s="77">
        <f t="shared" si="5"/>
        <v>4.9815000000000007E-3</v>
      </c>
      <c r="L39" s="77">
        <f t="shared" si="5"/>
        <v>9.1732500000000022E-2</v>
      </c>
      <c r="M39" s="77">
        <f t="shared" si="5"/>
        <v>0.10752750000000001</v>
      </c>
      <c r="N39" s="77">
        <f t="shared" si="5"/>
        <v>12.393000000000001</v>
      </c>
      <c r="O39" s="77">
        <f t="shared" si="5"/>
        <v>2636.55</v>
      </c>
      <c r="P39" s="77">
        <f t="shared" si="5"/>
        <v>0</v>
      </c>
      <c r="Q39" s="77">
        <f t="shared" si="10"/>
        <v>65.610000000000014</v>
      </c>
      <c r="R39" s="77">
        <f t="shared" si="11"/>
        <v>0</v>
      </c>
      <c r="S39" s="77">
        <f t="shared" si="11"/>
        <v>0.39973500000000001</v>
      </c>
      <c r="T39" s="77">
        <f t="shared" si="11"/>
        <v>0</v>
      </c>
      <c r="U39" s="77">
        <f t="shared" si="11"/>
        <v>0</v>
      </c>
      <c r="AB39" s="59"/>
      <c r="AC39" s="59"/>
      <c r="AD39" s="59"/>
      <c r="AE39" s="59"/>
      <c r="AF39" s="59"/>
      <c r="AG39" s="59"/>
      <c r="AH39" s="59"/>
      <c r="AI39" s="59"/>
    </row>
    <row r="40" spans="1:35" s="72" customFormat="1" ht="13" x14ac:dyDescent="0.35">
      <c r="A40" s="13" t="str">
        <f>L8</f>
        <v>f/cyff 24</v>
      </c>
      <c r="B40" s="15">
        <v>250</v>
      </c>
      <c r="C40" s="77">
        <f t="shared" si="6"/>
        <v>48.17475000000001</v>
      </c>
      <c r="D40" s="77">
        <f t="shared" si="7"/>
        <v>3.8691553499999998</v>
      </c>
      <c r="E40" s="77">
        <f t="shared" si="8"/>
        <v>2.8915481250000008</v>
      </c>
      <c r="F40" s="77">
        <f t="shared" si="9"/>
        <v>11.281032000000002</v>
      </c>
      <c r="G40" s="77">
        <f t="shared" si="5"/>
        <v>0.1451925</v>
      </c>
      <c r="H40" s="77">
        <f t="shared" si="5"/>
        <v>1.1117250000000001</v>
      </c>
      <c r="I40" s="77">
        <f t="shared" si="5"/>
        <v>0.12575250000000002</v>
      </c>
      <c r="J40" s="77">
        <f t="shared" si="5"/>
        <v>3.2197500000000008E-3</v>
      </c>
      <c r="K40" s="77">
        <f t="shared" si="5"/>
        <v>4.9815000000000007E-3</v>
      </c>
      <c r="L40" s="77">
        <f t="shared" si="5"/>
        <v>9.1732500000000022E-2</v>
      </c>
      <c r="M40" s="77">
        <f t="shared" si="5"/>
        <v>0.10752750000000001</v>
      </c>
      <c r="N40" s="77">
        <f t="shared" si="5"/>
        <v>12.393000000000001</v>
      </c>
      <c r="O40" s="77">
        <f t="shared" si="5"/>
        <v>2636.55</v>
      </c>
      <c r="P40" s="77">
        <f t="shared" si="5"/>
        <v>0</v>
      </c>
      <c r="Q40" s="77">
        <f t="shared" si="10"/>
        <v>65.610000000000014</v>
      </c>
      <c r="R40" s="77">
        <f t="shared" si="11"/>
        <v>0</v>
      </c>
      <c r="S40" s="77">
        <f t="shared" si="11"/>
        <v>0.39973500000000001</v>
      </c>
      <c r="T40" s="77">
        <f t="shared" si="11"/>
        <v>0</v>
      </c>
      <c r="U40" s="77">
        <f t="shared" si="11"/>
        <v>0</v>
      </c>
      <c r="AB40" s="59"/>
      <c r="AC40" s="59"/>
      <c r="AD40" s="59"/>
      <c r="AE40" s="59"/>
      <c r="AF40" s="59"/>
      <c r="AG40" s="59"/>
      <c r="AH40" s="59"/>
      <c r="AI40" s="59"/>
    </row>
    <row r="41" spans="1:35" s="72" customFormat="1" ht="13" x14ac:dyDescent="0.35">
      <c r="A41" s="13" t="str">
        <f>M8</f>
        <v>ff25</v>
      </c>
      <c r="B41" s="15">
        <v>250</v>
      </c>
      <c r="C41" s="77">
        <f t="shared" si="6"/>
        <v>48.17475000000001</v>
      </c>
      <c r="D41" s="77">
        <f t="shared" si="7"/>
        <v>3.8691553499999998</v>
      </c>
      <c r="E41" s="77">
        <f t="shared" si="8"/>
        <v>2.8915481250000008</v>
      </c>
      <c r="F41" s="77">
        <f t="shared" si="9"/>
        <v>11.281032000000002</v>
      </c>
      <c r="G41" s="77">
        <f t="shared" si="5"/>
        <v>0.1451925</v>
      </c>
      <c r="H41" s="77">
        <f t="shared" si="5"/>
        <v>1.1117250000000001</v>
      </c>
      <c r="I41" s="77">
        <f t="shared" si="5"/>
        <v>0.12575250000000002</v>
      </c>
      <c r="J41" s="77">
        <f t="shared" si="5"/>
        <v>3.2197500000000008E-3</v>
      </c>
      <c r="K41" s="77">
        <f t="shared" si="5"/>
        <v>4.9815000000000007E-3</v>
      </c>
      <c r="L41" s="77">
        <f t="shared" si="5"/>
        <v>9.1732500000000022E-2</v>
      </c>
      <c r="M41" s="77">
        <f t="shared" si="5"/>
        <v>0.10752750000000001</v>
      </c>
      <c r="N41" s="77">
        <f t="shared" si="5"/>
        <v>12.393000000000001</v>
      </c>
      <c r="O41" s="77">
        <f t="shared" si="5"/>
        <v>2636.55</v>
      </c>
      <c r="P41" s="77">
        <f t="shared" si="5"/>
        <v>0</v>
      </c>
      <c r="Q41" s="77">
        <f t="shared" si="10"/>
        <v>65.610000000000014</v>
      </c>
      <c r="R41" s="77">
        <f t="shared" si="11"/>
        <v>0</v>
      </c>
      <c r="S41" s="77">
        <f t="shared" si="11"/>
        <v>0.39973500000000001</v>
      </c>
      <c r="T41" s="77">
        <f t="shared" si="11"/>
        <v>0</v>
      </c>
      <c r="U41" s="77">
        <f t="shared" si="11"/>
        <v>0</v>
      </c>
      <c r="AB41" s="59"/>
      <c r="AC41" s="59"/>
      <c r="AD41" s="59"/>
      <c r="AE41" s="59"/>
      <c r="AF41" s="59"/>
      <c r="AG41" s="59"/>
      <c r="AH41" s="59"/>
      <c r="AI41" s="59"/>
    </row>
    <row r="42" spans="1:35" s="72" customFormat="1" ht="13" x14ac:dyDescent="0.35">
      <c r="A42" s="13" t="str">
        <f>N8</f>
        <v>ff26</v>
      </c>
      <c r="B42" s="15">
        <v>250</v>
      </c>
      <c r="C42" s="77">
        <f t="shared" si="6"/>
        <v>48.17475000000001</v>
      </c>
      <c r="D42" s="77">
        <f t="shared" si="7"/>
        <v>3.8691553499999998</v>
      </c>
      <c r="E42" s="77">
        <f t="shared" si="8"/>
        <v>2.8915481250000008</v>
      </c>
      <c r="F42" s="77">
        <f t="shared" si="9"/>
        <v>11.281032000000002</v>
      </c>
      <c r="G42" s="77">
        <f t="shared" si="5"/>
        <v>0.1451925</v>
      </c>
      <c r="H42" s="77">
        <f t="shared" si="5"/>
        <v>1.1117250000000001</v>
      </c>
      <c r="I42" s="77">
        <f t="shared" si="5"/>
        <v>0.12575250000000002</v>
      </c>
      <c r="J42" s="77">
        <f t="shared" si="5"/>
        <v>3.2197500000000008E-3</v>
      </c>
      <c r="K42" s="77">
        <f t="shared" si="5"/>
        <v>4.9815000000000007E-3</v>
      </c>
      <c r="L42" s="77">
        <f t="shared" si="5"/>
        <v>9.1732500000000022E-2</v>
      </c>
      <c r="M42" s="77">
        <f t="shared" si="5"/>
        <v>0.10752750000000001</v>
      </c>
      <c r="N42" s="77">
        <f t="shared" si="5"/>
        <v>12.393000000000001</v>
      </c>
      <c r="O42" s="77">
        <f t="shared" si="5"/>
        <v>2636.55</v>
      </c>
      <c r="P42" s="77">
        <f t="shared" si="5"/>
        <v>0</v>
      </c>
      <c r="Q42" s="77">
        <f t="shared" si="10"/>
        <v>65.610000000000014</v>
      </c>
      <c r="R42" s="77">
        <f t="shared" si="11"/>
        <v>0</v>
      </c>
      <c r="S42" s="77">
        <f t="shared" si="11"/>
        <v>0.39973500000000001</v>
      </c>
      <c r="T42" s="77">
        <f t="shared" si="11"/>
        <v>0</v>
      </c>
      <c r="U42" s="77">
        <f t="shared" si="11"/>
        <v>0</v>
      </c>
      <c r="AB42" s="59"/>
      <c r="AC42" s="59"/>
      <c r="AD42" s="59"/>
      <c r="AE42" s="59"/>
      <c r="AF42" s="59"/>
      <c r="AG42" s="59"/>
      <c r="AH42" s="59"/>
      <c r="AI42" s="59"/>
    </row>
    <row r="43" spans="1:35" s="72" customFormat="1" ht="13" x14ac:dyDescent="0.35">
      <c r="A43" s="13" t="str">
        <f>O8</f>
        <v>ff27</v>
      </c>
      <c r="B43" s="15">
        <v>250</v>
      </c>
      <c r="C43" s="77">
        <f t="shared" si="6"/>
        <v>48.17475000000001</v>
      </c>
      <c r="D43" s="77">
        <f t="shared" si="7"/>
        <v>3.8691553499999998</v>
      </c>
      <c r="E43" s="77">
        <f t="shared" si="8"/>
        <v>2.8915481250000008</v>
      </c>
      <c r="F43" s="77">
        <f t="shared" si="9"/>
        <v>11.281032000000002</v>
      </c>
      <c r="G43" s="77">
        <f t="shared" si="5"/>
        <v>0.1451925</v>
      </c>
      <c r="H43" s="77">
        <f t="shared" si="5"/>
        <v>1.1117250000000001</v>
      </c>
      <c r="I43" s="77">
        <f t="shared" si="5"/>
        <v>0.12575250000000002</v>
      </c>
      <c r="J43" s="77">
        <f t="shared" si="5"/>
        <v>3.2197500000000008E-3</v>
      </c>
      <c r="K43" s="77">
        <f t="shared" si="5"/>
        <v>4.9815000000000007E-3</v>
      </c>
      <c r="L43" s="77">
        <f t="shared" si="5"/>
        <v>9.1732500000000022E-2</v>
      </c>
      <c r="M43" s="77">
        <f t="shared" si="5"/>
        <v>0.10752750000000001</v>
      </c>
      <c r="N43" s="77">
        <f t="shared" si="5"/>
        <v>12.393000000000001</v>
      </c>
      <c r="O43" s="77">
        <f t="shared" si="5"/>
        <v>2636.55</v>
      </c>
      <c r="P43" s="77">
        <f t="shared" si="5"/>
        <v>0</v>
      </c>
      <c r="Q43" s="77">
        <f t="shared" si="10"/>
        <v>65.610000000000014</v>
      </c>
      <c r="R43" s="77">
        <f t="shared" si="11"/>
        <v>0</v>
      </c>
      <c r="S43" s="77">
        <f t="shared" si="11"/>
        <v>0.39973500000000001</v>
      </c>
      <c r="T43" s="77">
        <f t="shared" si="11"/>
        <v>0</v>
      </c>
      <c r="U43" s="77">
        <f t="shared" si="11"/>
        <v>0</v>
      </c>
      <c r="AB43" s="59"/>
      <c r="AC43" s="59"/>
      <c r="AD43" s="59"/>
      <c r="AE43" s="59"/>
      <c r="AF43" s="59"/>
      <c r="AG43" s="59"/>
      <c r="AH43" s="59"/>
      <c r="AI43" s="59"/>
    </row>
    <row r="44" spans="1:35" s="72" customFormat="1" ht="13" x14ac:dyDescent="0.35">
      <c r="A44" s="13" t="str">
        <f>P8</f>
        <v>ff29</v>
      </c>
      <c r="B44" s="15">
        <v>250</v>
      </c>
      <c r="C44" s="77">
        <f t="shared" si="6"/>
        <v>48.17475000000001</v>
      </c>
      <c r="D44" s="77">
        <f t="shared" si="7"/>
        <v>3.8691553499999998</v>
      </c>
      <c r="E44" s="77">
        <f t="shared" si="8"/>
        <v>2.8915481250000008</v>
      </c>
      <c r="F44" s="77">
        <f t="shared" si="9"/>
        <v>11.281032000000002</v>
      </c>
      <c r="G44" s="77">
        <f t="shared" si="5"/>
        <v>0.1451925</v>
      </c>
      <c r="H44" s="77">
        <f t="shared" si="5"/>
        <v>1.1117250000000001</v>
      </c>
      <c r="I44" s="77">
        <f t="shared" si="5"/>
        <v>0.12575250000000002</v>
      </c>
      <c r="J44" s="77">
        <f t="shared" si="5"/>
        <v>3.2197500000000008E-3</v>
      </c>
      <c r="K44" s="77">
        <f t="shared" si="5"/>
        <v>4.9815000000000007E-3</v>
      </c>
      <c r="L44" s="77">
        <f t="shared" si="5"/>
        <v>9.1732500000000022E-2</v>
      </c>
      <c r="M44" s="77">
        <f t="shared" si="5"/>
        <v>0.10752750000000001</v>
      </c>
      <c r="N44" s="77">
        <f t="shared" si="5"/>
        <v>12.393000000000001</v>
      </c>
      <c r="O44" s="77">
        <f t="shared" si="5"/>
        <v>2636.55</v>
      </c>
      <c r="P44" s="77">
        <f t="shared" si="5"/>
        <v>0</v>
      </c>
      <c r="Q44" s="77">
        <f t="shared" si="10"/>
        <v>65.610000000000014</v>
      </c>
      <c r="R44" s="77">
        <f t="shared" si="11"/>
        <v>0</v>
      </c>
      <c r="S44" s="77">
        <f t="shared" si="11"/>
        <v>0.39973500000000001</v>
      </c>
      <c r="T44" s="77">
        <f t="shared" si="11"/>
        <v>0</v>
      </c>
      <c r="U44" s="77">
        <f t="shared" si="11"/>
        <v>0</v>
      </c>
      <c r="AB44" s="59"/>
      <c r="AC44" s="59"/>
      <c r="AD44" s="59"/>
      <c r="AE44" s="59"/>
      <c r="AF44" s="59"/>
      <c r="AG44" s="59"/>
      <c r="AH44" s="59"/>
      <c r="AI44" s="59"/>
    </row>
    <row r="45" spans="1:35" s="72" customFormat="1" ht="13" x14ac:dyDescent="0.35">
      <c r="A45" s="13" t="str">
        <f>Q8</f>
        <v>ff30</v>
      </c>
      <c r="B45" s="15">
        <v>250</v>
      </c>
      <c r="C45" s="77">
        <f t="shared" si="6"/>
        <v>48.17475000000001</v>
      </c>
      <c r="D45" s="77">
        <f t="shared" si="7"/>
        <v>3.8691553499999998</v>
      </c>
      <c r="E45" s="77">
        <f t="shared" si="8"/>
        <v>2.8915481250000008</v>
      </c>
      <c r="F45" s="77">
        <f t="shared" si="9"/>
        <v>11.281032000000002</v>
      </c>
      <c r="G45" s="77">
        <f t="shared" si="5"/>
        <v>0.1451925</v>
      </c>
      <c r="H45" s="77">
        <f t="shared" si="5"/>
        <v>1.1117250000000001</v>
      </c>
      <c r="I45" s="77">
        <f t="shared" si="5"/>
        <v>0.12575250000000002</v>
      </c>
      <c r="J45" s="77">
        <f t="shared" si="5"/>
        <v>3.2197500000000008E-3</v>
      </c>
      <c r="K45" s="77">
        <f t="shared" si="5"/>
        <v>4.9815000000000007E-3</v>
      </c>
      <c r="L45" s="77">
        <f t="shared" si="5"/>
        <v>9.1732500000000022E-2</v>
      </c>
      <c r="M45" s="77">
        <f t="shared" si="5"/>
        <v>0.10752750000000001</v>
      </c>
      <c r="N45" s="77">
        <f t="shared" si="5"/>
        <v>12.393000000000001</v>
      </c>
      <c r="O45" s="77">
        <f t="shared" si="5"/>
        <v>2636.55</v>
      </c>
      <c r="P45" s="77">
        <f t="shared" si="5"/>
        <v>0</v>
      </c>
      <c r="Q45" s="77">
        <f t="shared" si="10"/>
        <v>65.610000000000014</v>
      </c>
      <c r="R45" s="77">
        <f t="shared" si="11"/>
        <v>0</v>
      </c>
      <c r="S45" s="77">
        <f t="shared" si="11"/>
        <v>0.39973500000000001</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150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5.4</v>
      </c>
      <c r="J1" s="127" t="s">
        <v>153</v>
      </c>
      <c r="K1" s="127"/>
      <c r="L1" s="97">
        <v>307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0.81699999999999995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3.75764993880049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7.1121804000000006</v>
      </c>
      <c r="D18" s="16">
        <f>$D32</f>
        <v>7.1121804000000006</v>
      </c>
      <c r="E18" s="16">
        <f>$D33</f>
        <v>7.1121804000000006</v>
      </c>
      <c r="F18" s="16">
        <f>$D34</f>
        <v>7.1121804000000006</v>
      </c>
      <c r="G18" s="16">
        <f>$D35</f>
        <v>7.1121804000000006</v>
      </c>
      <c r="H18" s="16">
        <f>$D36</f>
        <v>7.1121804000000006</v>
      </c>
      <c r="I18" s="16">
        <f>$D37</f>
        <v>11.853634000000001</v>
      </c>
      <c r="J18" s="16">
        <f>$D38</f>
        <v>11.853634000000001</v>
      </c>
      <c r="K18" s="16">
        <f>$D39</f>
        <v>11.853634000000001</v>
      </c>
      <c r="L18" s="16">
        <f>$D40</f>
        <v>11.853634000000001</v>
      </c>
      <c r="M18" s="16">
        <f>$D41</f>
        <v>11.853634000000001</v>
      </c>
      <c r="N18" s="16">
        <f>$D42</f>
        <v>11.853634000000001</v>
      </c>
      <c r="O18" s="16">
        <f>$D43</f>
        <v>11.853634000000001</v>
      </c>
      <c r="P18" s="16">
        <f>$D44</f>
        <v>11.853634000000001</v>
      </c>
      <c r="Q18" s="16">
        <f>$D45</f>
        <v>11.853634000000001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-52.3878196</v>
      </c>
      <c r="D19" s="16">
        <f t="shared" ref="D19:V19" si="1">D18-D17</f>
        <v>-52.3878196</v>
      </c>
      <c r="E19" s="16">
        <f t="shared" si="1"/>
        <v>-52.3878196</v>
      </c>
      <c r="F19" s="16">
        <f t="shared" si="1"/>
        <v>-52.3878196</v>
      </c>
      <c r="G19" s="16">
        <f t="shared" si="1"/>
        <v>-52.3878196</v>
      </c>
      <c r="H19" s="16">
        <f t="shared" si="1"/>
        <v>-52.3878196</v>
      </c>
      <c r="I19" s="16">
        <f t="shared" si="1"/>
        <v>-68.046365999999992</v>
      </c>
      <c r="J19" s="16">
        <f t="shared" si="1"/>
        <v>-68.046365999999992</v>
      </c>
      <c r="K19" s="16">
        <f t="shared" si="1"/>
        <v>-68.046365999999992</v>
      </c>
      <c r="L19" s="16">
        <f t="shared" si="1"/>
        <v>-68.046365999999992</v>
      </c>
      <c r="M19" s="16">
        <f t="shared" si="1"/>
        <v>-68.046365999999992</v>
      </c>
      <c r="N19" s="16">
        <f t="shared" si="1"/>
        <v>-52.746365999999995</v>
      </c>
      <c r="O19" s="16">
        <f t="shared" si="1"/>
        <v>-52.746365999999995</v>
      </c>
      <c r="P19" s="16">
        <f t="shared" si="1"/>
        <v>-68.046365999999992</v>
      </c>
      <c r="Q19" s="16">
        <f t="shared" si="1"/>
        <v>-68.046365999999992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2.3092258499999998</v>
      </c>
      <c r="D22" s="16">
        <f>$E32</f>
        <v>2.3092258499999998</v>
      </c>
      <c r="E22" s="16">
        <f>$E33</f>
        <v>2.3092258499999998</v>
      </c>
      <c r="F22" s="16">
        <f>$E34</f>
        <v>2.3092258499999998</v>
      </c>
      <c r="G22" s="16">
        <f>$E35</f>
        <v>2.3092258499999998</v>
      </c>
      <c r="H22" s="16">
        <f>$E36</f>
        <v>2.3092258499999998</v>
      </c>
      <c r="I22" s="16">
        <f>$E37</f>
        <v>3.8487097499999998</v>
      </c>
      <c r="J22" s="16">
        <f>$E38</f>
        <v>3.8487097499999998</v>
      </c>
      <c r="K22" s="16">
        <f>$E39</f>
        <v>3.8487097499999998</v>
      </c>
      <c r="L22" s="16">
        <f>$E40</f>
        <v>3.8487097499999998</v>
      </c>
      <c r="M22" s="16">
        <f>$E41</f>
        <v>3.8487097499999998</v>
      </c>
      <c r="N22" s="16">
        <f>$E42</f>
        <v>3.8487097499999998</v>
      </c>
      <c r="O22" s="16">
        <f>$E43</f>
        <v>3.8487097499999998</v>
      </c>
      <c r="P22" s="16">
        <f>$E44</f>
        <v>3.8487097499999998</v>
      </c>
      <c r="Q22" s="16">
        <f>$E45</f>
        <v>3.8487097499999998</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-207.69077415000001</v>
      </c>
      <c r="D23" s="16">
        <f t="shared" ref="D23:V23" si="3">D22-D21</f>
        <v>-207.69077415000001</v>
      </c>
      <c r="E23" s="16">
        <f t="shared" si="3"/>
        <v>-207.69077415000001</v>
      </c>
      <c r="F23" s="16">
        <f t="shared" si="3"/>
        <v>-207.69077415000001</v>
      </c>
      <c r="G23" s="16">
        <f t="shared" si="3"/>
        <v>-207.69077415000001</v>
      </c>
      <c r="H23" s="16">
        <f t="shared" si="3"/>
        <v>-207.69077415000001</v>
      </c>
      <c r="I23" s="16">
        <f t="shared" si="3"/>
        <v>-278.15129024999999</v>
      </c>
      <c r="J23" s="16">
        <f t="shared" si="3"/>
        <v>-278.15129024999999</v>
      </c>
      <c r="K23" s="16">
        <f t="shared" si="3"/>
        <v>-278.15129024999999</v>
      </c>
      <c r="L23" s="16">
        <f t="shared" si="3"/>
        <v>-278.15129024999999</v>
      </c>
      <c r="M23" s="16">
        <f t="shared" si="3"/>
        <v>-278.15129024999999</v>
      </c>
      <c r="N23" s="16">
        <f t="shared" si="3"/>
        <v>-224.15129024999999</v>
      </c>
      <c r="O23" s="16">
        <f t="shared" si="3"/>
        <v>-224.15129024999999</v>
      </c>
      <c r="P23" s="16">
        <f t="shared" si="3"/>
        <v>-278.15129024999999</v>
      </c>
      <c r="Q23" s="16">
        <f t="shared" si="3"/>
        <v>-278.15129024999999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1.99</v>
      </c>
      <c r="C28" s="15">
        <v>0.81699999999999995</v>
      </c>
      <c r="D28" s="15">
        <v>0.104</v>
      </c>
      <c r="E28" s="15">
        <v>6.4199999999999993E-2</v>
      </c>
      <c r="F28" s="15">
        <v>855</v>
      </c>
      <c r="G28" s="15">
        <v>43.8</v>
      </c>
      <c r="H28" s="15">
        <v>137</v>
      </c>
      <c r="I28" s="15">
        <v>16.600000000000001</v>
      </c>
      <c r="J28" s="15">
        <v>0.32</v>
      </c>
      <c r="K28" s="23">
        <v>2.0299999999999998</v>
      </c>
      <c r="L28" s="15">
        <v>18</v>
      </c>
      <c r="M28" s="15">
        <v>6.13</v>
      </c>
      <c r="N28" s="15">
        <v>3870</v>
      </c>
      <c r="O28" s="15">
        <v>421000</v>
      </c>
      <c r="P28" s="15"/>
      <c r="Q28" s="15">
        <v>5620</v>
      </c>
      <c r="R28" s="15"/>
      <c r="S28" s="15">
        <v>63.9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150</v>
      </c>
      <c r="C31" s="77">
        <f>IF(C$27="%w/w SAR",((C$28*10)*$B31),IF(C$27="%w/w DM",(((C$28*10)*($B$28/100))*$B31),IF(C$27="kg/t SAR",(C$28*$B31),IF(C$27="kg/t DM",((C$28*($B$28/100))*$B31),IF(C$27="mg/kg SAR",((C$28*0.001)*$B31),IF(C$27="mg/kg DM",(((C$28*0.001)*($B$28/100))*$B31),0))))))</f>
        <v>24.387450000000001</v>
      </c>
      <c r="D31" s="77">
        <f>(IF(D$27="%w/w SAR",((D$28*10)*$B31),IF(D$27="%w/w DM",(((D$28*10)*($B$28/100))*$B31),IF(D$27="kg/t SAR",(D$28*$B31),IF(D$27="kg/t DM",((D$28*($B$28/100))*$B31),IF(D$27="mg/kg SAR",((D$28*0.001)*$B31),IF(D$27="mg/kg DM",(((D$28*0.001)*($B$28/100))*$B31),"0")))))))*2.291</f>
        <v>7.1121804000000006</v>
      </c>
      <c r="E31" s="77">
        <f>(IF(E$27="%w/w SAR",((E$28*10)*$B31),IF(E$27="%w/w DM",(((E$28*10)*($B$28/100))*$B31),IF(E$27="kg/t SAR",(E$28*$B31),IF(E$27="kg/t DM",((E$28*($B$28/100))*$B31),IF(E$27="mg/kg SAR",((E$28*0.001)*$B31),IF(E$27="mg/kg DM",(((E$28*0.001)*($B$28/100))*$B31),"0")))))))*1.205</f>
        <v>2.3092258499999998</v>
      </c>
      <c r="F31" s="77">
        <f>(IF(F$27="%w/w SAR",((F$28*10)*$B31),IF(F$27="%w/w DM",(((F$28*10)*($B$28/100))*$B31),IF(F$27="kg/t SAR",(F$28*$B31),IF(F$27="kg/t DM",((F$28*($B$28/100))*$B31),IF(F$27="mg/kg SAR",((F$28*0.001)*$B31),IF(F$27="mg/kg DM",(((F$28*0.001)*($B$28/100))*$B31),"0")))))))*1.658</f>
        <v>4.2315061499999995</v>
      </c>
      <c r="G31" s="77">
        <f t="shared" ref="G31:P46" si="5">IF(G$27="%w/w SAR",((G$28*10)*$B31),IF(G$27="%w/w DM",(((G$28*10)*($B$28/100))*$B31),IF(G$27="kg/t SAR",(G$28*$B31),IF(G$27="kg/t DM",((G$28*($B$28/100))*$B31),IF(G$27="mg/kg SAR",((G$28*0.001)*$B31),IF(G$27="mg/kg DM",(((G$28*0.001)*($B$28/100))*$B31),0))))))</f>
        <v>0.130743</v>
      </c>
      <c r="H31" s="77">
        <f t="shared" si="5"/>
        <v>0.40894500000000006</v>
      </c>
      <c r="I31" s="77">
        <f t="shared" si="5"/>
        <v>4.9551000000000005E-2</v>
      </c>
      <c r="J31" s="77">
        <f t="shared" si="5"/>
        <v>9.5520000000000012E-4</v>
      </c>
      <c r="K31" s="77">
        <f t="shared" si="5"/>
        <v>6.0595499999999986E-3</v>
      </c>
      <c r="L31" s="77">
        <f t="shared" si="5"/>
        <v>5.3730000000000014E-2</v>
      </c>
      <c r="M31" s="77">
        <f t="shared" si="5"/>
        <v>1.829805E-2</v>
      </c>
      <c r="N31" s="77">
        <f t="shared" si="5"/>
        <v>11.551950000000001</v>
      </c>
      <c r="O31" s="77">
        <f t="shared" si="5"/>
        <v>1256.6849999999999</v>
      </c>
      <c r="P31" s="77">
        <f t="shared" si="5"/>
        <v>0</v>
      </c>
      <c r="Q31" s="77">
        <f>(IF(Q$27="%w/w SAR",((Q$28*10)*$B31),IF(Q$27="%w/w DM",(((Q$28*10)*($B$28/100))*$B31),IF(Q$27="kg/t SAR",(Q$28*$B31),IF(Q$27="kg/t DM",((Q$28*($B$28/100))*$B31),IF(Q$27="mg/kg SAR",((Q$28*0.001)*$B31),IF(Q$27="mg/kg DM",(((Q$28*0.001)*($B$28/100))*$B31),0)))))))*2.5</f>
        <v>41.939250000000001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0.19074150000000001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150</v>
      </c>
      <c r="C32" s="77">
        <f t="shared" ref="C32:C50" si="6">IF(C$27="%w/w SAR",((C$28*10)*$B32),IF(C$27="%w/w DM",(((C$28*10)*($B$28/100))*$B32),IF(C$27="kg/t SAR",(C$28*$B32),IF(C$27="kg/t DM",((C$28*($B$28/100))*$B32),IF(C$27="mg/kg SAR",((C$28*0.001)*$B32),IF(C$27="mg/kg DM",(((C$28*0.001)*($B$28/100))*$B32),0))))))</f>
        <v>24.387450000000001</v>
      </c>
      <c r="D32" s="77">
        <f t="shared" ref="D32:D50" si="7">(IF(D$27="%w/w SAR",((D$28*10)*$B32),IF(D$27="%w/w DM",(((D$28*10)*($B$28/100))*$B32),IF(D$27="kg/t SAR",(D$28*$B32),IF(D$27="kg/t DM",((D$28*($B$28/100))*$B32),IF(D$27="mg/kg SAR",((D$28*0.001)*$B32),IF(D$27="mg/kg DM",(((D$28*0.001)*($B$28/100))*$B32),"0")))))))*2.291</f>
        <v>7.1121804000000006</v>
      </c>
      <c r="E32" s="77">
        <f t="shared" ref="E32:E50" si="8">(IF(E$27="%w/w SAR",((E$28*10)*$B32),IF(E$27="%w/w DM",(((E$28*10)*($B$28/100))*$B32),IF(E$27="kg/t SAR",(E$28*$B32),IF(E$27="kg/t DM",((E$28*($B$28/100))*$B32),IF(E$27="mg/kg SAR",((E$28*0.001)*$B32),IF(E$27="mg/kg DM",(((E$28*0.001)*($B$28/100))*$B32),"0")))))))*1.205</f>
        <v>2.3092258499999998</v>
      </c>
      <c r="F32" s="77">
        <f t="shared" ref="F32:F50" si="9">(IF(F$27="%w/w SAR",((F$28*10)*$B32),IF(F$27="%w/w DM",(((F$28*10)*($B$28/100))*$B32),IF(F$27="kg/t SAR",(F$28*$B32),IF(F$27="kg/t DM",((F$28*($B$28/100))*$B32),IF(F$27="mg/kg SAR",((F$28*0.001)*$B32),IF(F$27="mg/kg DM",(((F$28*0.001)*($B$28/100))*$B32),"0")))))))*1.658</f>
        <v>4.2315061499999995</v>
      </c>
      <c r="G32" s="77">
        <f t="shared" si="5"/>
        <v>0.130743</v>
      </c>
      <c r="H32" s="77">
        <f t="shared" si="5"/>
        <v>0.40894500000000006</v>
      </c>
      <c r="I32" s="77">
        <f t="shared" si="5"/>
        <v>4.9551000000000005E-2</v>
      </c>
      <c r="J32" s="77">
        <f t="shared" si="5"/>
        <v>9.5520000000000012E-4</v>
      </c>
      <c r="K32" s="77">
        <f t="shared" si="5"/>
        <v>6.0595499999999986E-3</v>
      </c>
      <c r="L32" s="77">
        <f t="shared" si="5"/>
        <v>5.3730000000000014E-2</v>
      </c>
      <c r="M32" s="77">
        <f t="shared" si="5"/>
        <v>1.829805E-2</v>
      </c>
      <c r="N32" s="77">
        <f t="shared" si="5"/>
        <v>11.551950000000001</v>
      </c>
      <c r="O32" s="77">
        <f t="shared" si="5"/>
        <v>1256.6849999999999</v>
      </c>
      <c r="P32" s="77">
        <f t="shared" si="5"/>
        <v>0</v>
      </c>
      <c r="Q32" s="77">
        <f t="shared" ref="Q32:Q50" si="10">(IF(Q$27="%w/w SAR",((Q$28*10)*$B32),IF(Q$27="%w/w DM",(((Q$28*10)*($B$28/100))*$B32),IF(Q$27="kg/t SAR",(Q$28*$B32),IF(Q$27="kg/t DM",((Q$28*($B$28/100))*$B32),IF(Q$27="mg/kg SAR",((Q$28*0.001)*$B32),IF(Q$27="mg/kg DM",(((Q$28*0.001)*($B$28/100))*$B32),0)))))))*2.5</f>
        <v>41.939250000000001</v>
      </c>
      <c r="R32" s="77">
        <f t="shared" ref="R32:U50" si="11">IF(R$27="%w/w SAR",((R$28*10)*$B32),IF(R$27="%w/w DM",(((R$28*10)*($B$28/100))*$B32),IF(R$27="kg/t SAR",(R$28*$B32),IF(R$27="kg/t DM",((R$28*($B$28/100))*$B32),IF(R$27="mg/kg SAR",((R$28*0.001)*$B32),IF(R$27="mg/kg DM",(((R$28*0.001)*($B$28/100))*$B32),0))))))</f>
        <v>0</v>
      </c>
      <c r="S32" s="77">
        <f t="shared" si="11"/>
        <v>0.19074150000000001</v>
      </c>
      <c r="T32" s="77">
        <f t="shared" si="11"/>
        <v>0</v>
      </c>
      <c r="U32" s="77">
        <f t="shared" si="11"/>
        <v>0</v>
      </c>
      <c r="AB32" s="59"/>
      <c r="AC32" s="59"/>
      <c r="AD32" s="59"/>
      <c r="AE32" s="59"/>
      <c r="AF32" s="59"/>
      <c r="AG32" s="59"/>
      <c r="AH32" s="59"/>
      <c r="AI32" s="59"/>
    </row>
    <row r="33" spans="1:35" s="72" customFormat="1" ht="13" x14ac:dyDescent="0.35">
      <c r="A33" s="13" t="str">
        <f>E8</f>
        <v>11 &amp; 7715</v>
      </c>
      <c r="B33" s="15">
        <v>150</v>
      </c>
      <c r="C33" s="77">
        <f t="shared" si="6"/>
        <v>24.387450000000001</v>
      </c>
      <c r="D33" s="77">
        <f t="shared" si="7"/>
        <v>7.1121804000000006</v>
      </c>
      <c r="E33" s="77">
        <f t="shared" si="8"/>
        <v>2.3092258499999998</v>
      </c>
      <c r="F33" s="77">
        <f t="shared" si="9"/>
        <v>4.2315061499999995</v>
      </c>
      <c r="G33" s="77">
        <f t="shared" si="5"/>
        <v>0.130743</v>
      </c>
      <c r="H33" s="77">
        <f t="shared" si="5"/>
        <v>0.40894500000000006</v>
      </c>
      <c r="I33" s="77">
        <f t="shared" si="5"/>
        <v>4.9551000000000005E-2</v>
      </c>
      <c r="J33" s="77">
        <f t="shared" si="5"/>
        <v>9.5520000000000012E-4</v>
      </c>
      <c r="K33" s="77">
        <f t="shared" si="5"/>
        <v>6.0595499999999986E-3</v>
      </c>
      <c r="L33" s="77">
        <f t="shared" si="5"/>
        <v>5.3730000000000014E-2</v>
      </c>
      <c r="M33" s="77">
        <f t="shared" si="5"/>
        <v>1.829805E-2</v>
      </c>
      <c r="N33" s="77">
        <f t="shared" si="5"/>
        <v>11.551950000000001</v>
      </c>
      <c r="O33" s="77">
        <f t="shared" si="5"/>
        <v>1256.6849999999999</v>
      </c>
      <c r="P33" s="77">
        <f t="shared" si="5"/>
        <v>0</v>
      </c>
      <c r="Q33" s="77">
        <f t="shared" si="10"/>
        <v>41.939250000000001</v>
      </c>
      <c r="R33" s="77">
        <f t="shared" si="11"/>
        <v>0</v>
      </c>
      <c r="S33" s="77">
        <f t="shared" si="11"/>
        <v>0.19074150000000001</v>
      </c>
      <c r="T33" s="77">
        <f t="shared" si="11"/>
        <v>0</v>
      </c>
      <c r="U33" s="77">
        <f t="shared" si="11"/>
        <v>0</v>
      </c>
      <c r="AB33" s="59"/>
      <c r="AC33" s="59"/>
      <c r="AD33" s="59"/>
      <c r="AE33" s="59"/>
      <c r="AF33" s="59"/>
      <c r="AG33" s="59"/>
      <c r="AH33" s="59"/>
      <c r="AI33" s="59"/>
    </row>
    <row r="34" spans="1:35" s="72" customFormat="1" ht="13" x14ac:dyDescent="0.35">
      <c r="A34" s="13" t="str">
        <f>F8</f>
        <v>12 &amp; 5507</v>
      </c>
      <c r="B34" s="15">
        <v>150</v>
      </c>
      <c r="C34" s="77">
        <f t="shared" si="6"/>
        <v>24.387450000000001</v>
      </c>
      <c r="D34" s="77">
        <f t="shared" si="7"/>
        <v>7.1121804000000006</v>
      </c>
      <c r="E34" s="77">
        <f t="shared" si="8"/>
        <v>2.3092258499999998</v>
      </c>
      <c r="F34" s="77">
        <f t="shared" si="9"/>
        <v>4.2315061499999995</v>
      </c>
      <c r="G34" s="77">
        <f t="shared" si="5"/>
        <v>0.130743</v>
      </c>
      <c r="H34" s="77">
        <f t="shared" si="5"/>
        <v>0.40894500000000006</v>
      </c>
      <c r="I34" s="77">
        <f t="shared" si="5"/>
        <v>4.9551000000000005E-2</v>
      </c>
      <c r="J34" s="77">
        <f t="shared" si="5"/>
        <v>9.5520000000000012E-4</v>
      </c>
      <c r="K34" s="77">
        <f t="shared" si="5"/>
        <v>6.0595499999999986E-3</v>
      </c>
      <c r="L34" s="77">
        <f t="shared" si="5"/>
        <v>5.3730000000000014E-2</v>
      </c>
      <c r="M34" s="77">
        <f t="shared" si="5"/>
        <v>1.829805E-2</v>
      </c>
      <c r="N34" s="77">
        <f t="shared" si="5"/>
        <v>11.551950000000001</v>
      </c>
      <c r="O34" s="77">
        <f t="shared" si="5"/>
        <v>1256.6849999999999</v>
      </c>
      <c r="P34" s="77">
        <f t="shared" si="5"/>
        <v>0</v>
      </c>
      <c r="Q34" s="77">
        <f t="shared" si="10"/>
        <v>41.939250000000001</v>
      </c>
      <c r="R34" s="77">
        <f t="shared" si="11"/>
        <v>0</v>
      </c>
      <c r="S34" s="77">
        <f t="shared" si="11"/>
        <v>0.19074150000000001</v>
      </c>
      <c r="T34" s="77">
        <f t="shared" si="11"/>
        <v>0</v>
      </c>
      <c r="U34" s="77">
        <f t="shared" si="11"/>
        <v>0</v>
      </c>
      <c r="AB34" s="59"/>
      <c r="AC34" s="59"/>
      <c r="AD34" s="59"/>
      <c r="AE34" s="59"/>
      <c r="AF34" s="59"/>
      <c r="AG34" s="59"/>
      <c r="AH34" s="59"/>
      <c r="AI34" s="59"/>
    </row>
    <row r="35" spans="1:35" s="72" customFormat="1" ht="13" x14ac:dyDescent="0.35">
      <c r="A35" s="13" t="str">
        <f>G8</f>
        <v>13 &amp; 7176</v>
      </c>
      <c r="B35" s="15">
        <v>150</v>
      </c>
      <c r="C35" s="77">
        <f t="shared" si="6"/>
        <v>24.387450000000001</v>
      </c>
      <c r="D35" s="77">
        <f t="shared" si="7"/>
        <v>7.1121804000000006</v>
      </c>
      <c r="E35" s="77">
        <f t="shared" si="8"/>
        <v>2.3092258499999998</v>
      </c>
      <c r="F35" s="77">
        <f t="shared" si="9"/>
        <v>4.2315061499999995</v>
      </c>
      <c r="G35" s="77">
        <f t="shared" si="5"/>
        <v>0.130743</v>
      </c>
      <c r="H35" s="77">
        <f t="shared" si="5"/>
        <v>0.40894500000000006</v>
      </c>
      <c r="I35" s="77">
        <f t="shared" si="5"/>
        <v>4.9551000000000005E-2</v>
      </c>
      <c r="J35" s="77">
        <f t="shared" si="5"/>
        <v>9.5520000000000012E-4</v>
      </c>
      <c r="K35" s="77">
        <f t="shared" si="5"/>
        <v>6.0595499999999986E-3</v>
      </c>
      <c r="L35" s="77">
        <f t="shared" si="5"/>
        <v>5.3730000000000014E-2</v>
      </c>
      <c r="M35" s="77">
        <f t="shared" si="5"/>
        <v>1.829805E-2</v>
      </c>
      <c r="N35" s="77">
        <f t="shared" si="5"/>
        <v>11.551950000000001</v>
      </c>
      <c r="O35" s="77">
        <f t="shared" si="5"/>
        <v>1256.6849999999999</v>
      </c>
      <c r="P35" s="77">
        <f t="shared" si="5"/>
        <v>0</v>
      </c>
      <c r="Q35" s="77">
        <f t="shared" si="10"/>
        <v>41.939250000000001</v>
      </c>
      <c r="R35" s="77">
        <f t="shared" si="11"/>
        <v>0</v>
      </c>
      <c r="S35" s="77">
        <f t="shared" si="11"/>
        <v>0.19074150000000001</v>
      </c>
      <c r="T35" s="77">
        <f t="shared" si="11"/>
        <v>0</v>
      </c>
      <c r="U35" s="77">
        <f t="shared" si="11"/>
        <v>0</v>
      </c>
      <c r="AB35" s="59"/>
      <c r="AC35" s="59"/>
      <c r="AD35" s="59"/>
      <c r="AE35" s="59"/>
      <c r="AF35" s="59"/>
      <c r="AG35" s="59"/>
      <c r="AH35" s="59"/>
      <c r="AI35" s="59"/>
    </row>
    <row r="36" spans="1:35" s="72" customFormat="1" ht="13" x14ac:dyDescent="0.35">
      <c r="A36" s="13" t="str">
        <f>H8</f>
        <v>20 &amp;6128</v>
      </c>
      <c r="B36" s="15">
        <v>150</v>
      </c>
      <c r="C36" s="77">
        <f t="shared" si="6"/>
        <v>24.387450000000001</v>
      </c>
      <c r="D36" s="77">
        <f t="shared" si="7"/>
        <v>7.1121804000000006</v>
      </c>
      <c r="E36" s="77">
        <f t="shared" si="8"/>
        <v>2.3092258499999998</v>
      </c>
      <c r="F36" s="77">
        <f t="shared" si="9"/>
        <v>4.2315061499999995</v>
      </c>
      <c r="G36" s="77">
        <f t="shared" si="5"/>
        <v>0.130743</v>
      </c>
      <c r="H36" s="77">
        <f t="shared" si="5"/>
        <v>0.40894500000000006</v>
      </c>
      <c r="I36" s="77">
        <f t="shared" si="5"/>
        <v>4.9551000000000005E-2</v>
      </c>
      <c r="J36" s="77">
        <f t="shared" si="5"/>
        <v>9.5520000000000012E-4</v>
      </c>
      <c r="K36" s="77">
        <f t="shared" si="5"/>
        <v>6.0595499999999986E-3</v>
      </c>
      <c r="L36" s="77">
        <f t="shared" si="5"/>
        <v>5.3730000000000014E-2</v>
      </c>
      <c r="M36" s="77">
        <f t="shared" si="5"/>
        <v>1.829805E-2</v>
      </c>
      <c r="N36" s="77">
        <f t="shared" si="5"/>
        <v>11.551950000000001</v>
      </c>
      <c r="O36" s="77">
        <f t="shared" si="5"/>
        <v>1256.6849999999999</v>
      </c>
      <c r="P36" s="77">
        <f t="shared" si="5"/>
        <v>0</v>
      </c>
      <c r="Q36" s="77">
        <f t="shared" si="10"/>
        <v>41.939250000000001</v>
      </c>
      <c r="R36" s="77">
        <f t="shared" si="11"/>
        <v>0</v>
      </c>
      <c r="S36" s="77">
        <f t="shared" si="11"/>
        <v>0.19074150000000001</v>
      </c>
      <c r="T36" s="77">
        <f t="shared" si="11"/>
        <v>0</v>
      </c>
      <c r="U36" s="77">
        <f t="shared" si="11"/>
        <v>0</v>
      </c>
      <c r="AB36" s="59"/>
      <c r="AC36" s="59"/>
      <c r="AD36" s="59"/>
      <c r="AE36" s="59"/>
      <c r="AF36" s="59"/>
      <c r="AG36" s="59"/>
      <c r="AH36" s="59"/>
      <c r="AI36" s="59"/>
    </row>
    <row r="37" spans="1:35" s="72" customFormat="1" ht="13" x14ac:dyDescent="0.35">
      <c r="A37" s="13" t="str">
        <f>I8</f>
        <v>21 &amp;4734</v>
      </c>
      <c r="B37" s="15">
        <v>250</v>
      </c>
      <c r="C37" s="77">
        <f t="shared" si="6"/>
        <v>40.64575</v>
      </c>
      <c r="D37" s="77">
        <f t="shared" si="7"/>
        <v>11.853634000000001</v>
      </c>
      <c r="E37" s="77">
        <f t="shared" si="8"/>
        <v>3.8487097499999998</v>
      </c>
      <c r="F37" s="77">
        <f t="shared" si="9"/>
        <v>7.0525102500000001</v>
      </c>
      <c r="G37" s="77">
        <f t="shared" si="5"/>
        <v>0.21790500000000002</v>
      </c>
      <c r="H37" s="77">
        <f t="shared" si="5"/>
        <v>0.68157500000000015</v>
      </c>
      <c r="I37" s="77">
        <f t="shared" si="5"/>
        <v>8.2585000000000006E-2</v>
      </c>
      <c r="J37" s="77">
        <f t="shared" si="5"/>
        <v>1.5920000000000001E-3</v>
      </c>
      <c r="K37" s="77">
        <f t="shared" si="5"/>
        <v>1.0099249999999999E-2</v>
      </c>
      <c r="L37" s="77">
        <f t="shared" si="5"/>
        <v>8.9550000000000018E-2</v>
      </c>
      <c r="M37" s="77">
        <f t="shared" si="5"/>
        <v>3.0496750000000003E-2</v>
      </c>
      <c r="N37" s="77">
        <f t="shared" si="5"/>
        <v>19.253250000000001</v>
      </c>
      <c r="O37" s="77">
        <f t="shared" si="5"/>
        <v>2094.4749999999999</v>
      </c>
      <c r="P37" s="77">
        <f t="shared" si="5"/>
        <v>0</v>
      </c>
      <c r="Q37" s="77">
        <f t="shared" si="10"/>
        <v>69.898750000000007</v>
      </c>
      <c r="R37" s="77">
        <f t="shared" si="11"/>
        <v>0</v>
      </c>
      <c r="S37" s="77">
        <f t="shared" si="11"/>
        <v>0.31790250000000003</v>
      </c>
      <c r="T37" s="77">
        <f t="shared" si="11"/>
        <v>0</v>
      </c>
      <c r="U37" s="77">
        <f t="shared" si="11"/>
        <v>0</v>
      </c>
      <c r="AB37" s="59"/>
      <c r="AC37" s="59"/>
      <c r="AD37" s="59"/>
      <c r="AE37" s="59"/>
      <c r="AF37" s="59"/>
      <c r="AG37" s="59"/>
      <c r="AH37" s="59"/>
      <c r="AI37" s="59"/>
    </row>
    <row r="38" spans="1:35" s="72" customFormat="1" ht="13" x14ac:dyDescent="0.35">
      <c r="A38" s="13" t="str">
        <f>J8</f>
        <v>ff22</v>
      </c>
      <c r="B38" s="15">
        <v>250</v>
      </c>
      <c r="C38" s="77">
        <f t="shared" si="6"/>
        <v>40.64575</v>
      </c>
      <c r="D38" s="77">
        <f t="shared" si="7"/>
        <v>11.853634000000001</v>
      </c>
      <c r="E38" s="77">
        <f t="shared" si="8"/>
        <v>3.8487097499999998</v>
      </c>
      <c r="F38" s="77">
        <f t="shared" si="9"/>
        <v>7.0525102500000001</v>
      </c>
      <c r="G38" s="77">
        <f t="shared" si="5"/>
        <v>0.21790500000000002</v>
      </c>
      <c r="H38" s="77">
        <f t="shared" si="5"/>
        <v>0.68157500000000015</v>
      </c>
      <c r="I38" s="77">
        <f t="shared" si="5"/>
        <v>8.2585000000000006E-2</v>
      </c>
      <c r="J38" s="77">
        <f t="shared" si="5"/>
        <v>1.5920000000000001E-3</v>
      </c>
      <c r="K38" s="77">
        <f t="shared" si="5"/>
        <v>1.0099249999999999E-2</v>
      </c>
      <c r="L38" s="77">
        <f t="shared" si="5"/>
        <v>8.9550000000000018E-2</v>
      </c>
      <c r="M38" s="77">
        <f t="shared" si="5"/>
        <v>3.0496750000000003E-2</v>
      </c>
      <c r="N38" s="77">
        <f t="shared" si="5"/>
        <v>19.253250000000001</v>
      </c>
      <c r="O38" s="77">
        <f t="shared" si="5"/>
        <v>2094.4749999999999</v>
      </c>
      <c r="P38" s="77">
        <f t="shared" si="5"/>
        <v>0</v>
      </c>
      <c r="Q38" s="77">
        <f t="shared" si="10"/>
        <v>69.898750000000007</v>
      </c>
      <c r="R38" s="77">
        <f t="shared" si="11"/>
        <v>0</v>
      </c>
      <c r="S38" s="77">
        <f t="shared" si="11"/>
        <v>0.31790250000000003</v>
      </c>
      <c r="T38" s="77">
        <f t="shared" si="11"/>
        <v>0</v>
      </c>
      <c r="U38" s="77">
        <f t="shared" si="11"/>
        <v>0</v>
      </c>
      <c r="AB38" s="59"/>
      <c r="AC38" s="59"/>
      <c r="AD38" s="59"/>
      <c r="AE38" s="59"/>
      <c r="AF38" s="59"/>
      <c r="AG38" s="59"/>
      <c r="AH38" s="59"/>
      <c r="AI38" s="59"/>
    </row>
    <row r="39" spans="1:35" s="72" customFormat="1" ht="13" x14ac:dyDescent="0.35">
      <c r="A39" s="13" t="str">
        <f>K8</f>
        <v>ff23</v>
      </c>
      <c r="B39" s="15">
        <v>250</v>
      </c>
      <c r="C39" s="77">
        <f t="shared" si="6"/>
        <v>40.64575</v>
      </c>
      <c r="D39" s="77">
        <f t="shared" si="7"/>
        <v>11.853634000000001</v>
      </c>
      <c r="E39" s="77">
        <f t="shared" si="8"/>
        <v>3.8487097499999998</v>
      </c>
      <c r="F39" s="77">
        <f t="shared" si="9"/>
        <v>7.0525102500000001</v>
      </c>
      <c r="G39" s="77">
        <f t="shared" si="5"/>
        <v>0.21790500000000002</v>
      </c>
      <c r="H39" s="77">
        <f t="shared" si="5"/>
        <v>0.68157500000000015</v>
      </c>
      <c r="I39" s="77">
        <f t="shared" si="5"/>
        <v>8.2585000000000006E-2</v>
      </c>
      <c r="J39" s="77">
        <f t="shared" si="5"/>
        <v>1.5920000000000001E-3</v>
      </c>
      <c r="K39" s="77">
        <f t="shared" si="5"/>
        <v>1.0099249999999999E-2</v>
      </c>
      <c r="L39" s="77">
        <f t="shared" si="5"/>
        <v>8.9550000000000018E-2</v>
      </c>
      <c r="M39" s="77">
        <f t="shared" si="5"/>
        <v>3.0496750000000003E-2</v>
      </c>
      <c r="N39" s="77">
        <f t="shared" si="5"/>
        <v>19.253250000000001</v>
      </c>
      <c r="O39" s="77">
        <f t="shared" si="5"/>
        <v>2094.4749999999999</v>
      </c>
      <c r="P39" s="77">
        <f t="shared" si="5"/>
        <v>0</v>
      </c>
      <c r="Q39" s="77">
        <f t="shared" si="10"/>
        <v>69.898750000000007</v>
      </c>
      <c r="R39" s="77">
        <f t="shared" si="11"/>
        <v>0</v>
      </c>
      <c r="S39" s="77">
        <f t="shared" si="11"/>
        <v>0.31790250000000003</v>
      </c>
      <c r="T39" s="77">
        <f t="shared" si="11"/>
        <v>0</v>
      </c>
      <c r="U39" s="77">
        <f t="shared" si="11"/>
        <v>0</v>
      </c>
      <c r="AB39" s="59"/>
      <c r="AC39" s="59"/>
      <c r="AD39" s="59"/>
      <c r="AE39" s="59"/>
      <c r="AF39" s="59"/>
      <c r="AG39" s="59"/>
      <c r="AH39" s="59"/>
      <c r="AI39" s="59"/>
    </row>
    <row r="40" spans="1:35" s="72" customFormat="1" ht="13" x14ac:dyDescent="0.35">
      <c r="A40" s="13" t="str">
        <f>L8</f>
        <v>f/cyff 24</v>
      </c>
      <c r="B40" s="15">
        <v>250</v>
      </c>
      <c r="C40" s="77">
        <f t="shared" si="6"/>
        <v>40.64575</v>
      </c>
      <c r="D40" s="77">
        <f t="shared" si="7"/>
        <v>11.853634000000001</v>
      </c>
      <c r="E40" s="77">
        <f t="shared" si="8"/>
        <v>3.8487097499999998</v>
      </c>
      <c r="F40" s="77">
        <f t="shared" si="9"/>
        <v>7.0525102500000001</v>
      </c>
      <c r="G40" s="77">
        <f t="shared" si="5"/>
        <v>0.21790500000000002</v>
      </c>
      <c r="H40" s="77">
        <f t="shared" si="5"/>
        <v>0.68157500000000015</v>
      </c>
      <c r="I40" s="77">
        <f t="shared" si="5"/>
        <v>8.2585000000000006E-2</v>
      </c>
      <c r="J40" s="77">
        <f t="shared" si="5"/>
        <v>1.5920000000000001E-3</v>
      </c>
      <c r="K40" s="77">
        <f t="shared" si="5"/>
        <v>1.0099249999999999E-2</v>
      </c>
      <c r="L40" s="77">
        <f t="shared" si="5"/>
        <v>8.9550000000000018E-2</v>
      </c>
      <c r="M40" s="77">
        <f t="shared" si="5"/>
        <v>3.0496750000000003E-2</v>
      </c>
      <c r="N40" s="77">
        <f t="shared" si="5"/>
        <v>19.253250000000001</v>
      </c>
      <c r="O40" s="77">
        <f t="shared" si="5"/>
        <v>2094.4749999999999</v>
      </c>
      <c r="P40" s="77">
        <f t="shared" si="5"/>
        <v>0</v>
      </c>
      <c r="Q40" s="77">
        <f t="shared" si="10"/>
        <v>69.898750000000007</v>
      </c>
      <c r="R40" s="77">
        <f t="shared" si="11"/>
        <v>0</v>
      </c>
      <c r="S40" s="77">
        <f t="shared" si="11"/>
        <v>0.31790250000000003</v>
      </c>
      <c r="T40" s="77">
        <f t="shared" si="11"/>
        <v>0</v>
      </c>
      <c r="U40" s="77">
        <f t="shared" si="11"/>
        <v>0</v>
      </c>
      <c r="AB40" s="59"/>
      <c r="AC40" s="59"/>
      <c r="AD40" s="59"/>
      <c r="AE40" s="59"/>
      <c r="AF40" s="59"/>
      <c r="AG40" s="59"/>
      <c r="AH40" s="59"/>
      <c r="AI40" s="59"/>
    </row>
    <row r="41" spans="1:35" s="72" customFormat="1" ht="13" x14ac:dyDescent="0.35">
      <c r="A41" s="13" t="str">
        <f>M8</f>
        <v>ff25</v>
      </c>
      <c r="B41" s="15">
        <v>250</v>
      </c>
      <c r="C41" s="77">
        <f t="shared" si="6"/>
        <v>40.64575</v>
      </c>
      <c r="D41" s="77">
        <f t="shared" si="7"/>
        <v>11.853634000000001</v>
      </c>
      <c r="E41" s="77">
        <f t="shared" si="8"/>
        <v>3.8487097499999998</v>
      </c>
      <c r="F41" s="77">
        <f t="shared" si="9"/>
        <v>7.0525102500000001</v>
      </c>
      <c r="G41" s="77">
        <f t="shared" si="5"/>
        <v>0.21790500000000002</v>
      </c>
      <c r="H41" s="77">
        <f t="shared" si="5"/>
        <v>0.68157500000000015</v>
      </c>
      <c r="I41" s="77">
        <f t="shared" si="5"/>
        <v>8.2585000000000006E-2</v>
      </c>
      <c r="J41" s="77">
        <f t="shared" si="5"/>
        <v>1.5920000000000001E-3</v>
      </c>
      <c r="K41" s="77">
        <f t="shared" si="5"/>
        <v>1.0099249999999999E-2</v>
      </c>
      <c r="L41" s="77">
        <f t="shared" si="5"/>
        <v>8.9550000000000018E-2</v>
      </c>
      <c r="M41" s="77">
        <f t="shared" si="5"/>
        <v>3.0496750000000003E-2</v>
      </c>
      <c r="N41" s="77">
        <f t="shared" si="5"/>
        <v>19.253250000000001</v>
      </c>
      <c r="O41" s="77">
        <f t="shared" si="5"/>
        <v>2094.4749999999999</v>
      </c>
      <c r="P41" s="77">
        <f t="shared" si="5"/>
        <v>0</v>
      </c>
      <c r="Q41" s="77">
        <f t="shared" si="10"/>
        <v>69.898750000000007</v>
      </c>
      <c r="R41" s="77">
        <f t="shared" si="11"/>
        <v>0</v>
      </c>
      <c r="S41" s="77">
        <f t="shared" si="11"/>
        <v>0.31790250000000003</v>
      </c>
      <c r="T41" s="77">
        <f t="shared" si="11"/>
        <v>0</v>
      </c>
      <c r="U41" s="77">
        <f t="shared" si="11"/>
        <v>0</v>
      </c>
      <c r="AB41" s="59"/>
      <c r="AC41" s="59"/>
      <c r="AD41" s="59"/>
      <c r="AE41" s="59"/>
      <c r="AF41" s="59"/>
      <c r="AG41" s="59"/>
      <c r="AH41" s="59"/>
      <c r="AI41" s="59"/>
    </row>
    <row r="42" spans="1:35" s="72" customFormat="1" ht="13" x14ac:dyDescent="0.35">
      <c r="A42" s="13" t="str">
        <f>N8</f>
        <v>ff26</v>
      </c>
      <c r="B42" s="15">
        <v>250</v>
      </c>
      <c r="C42" s="77">
        <f t="shared" si="6"/>
        <v>40.64575</v>
      </c>
      <c r="D42" s="77">
        <f t="shared" si="7"/>
        <v>11.853634000000001</v>
      </c>
      <c r="E42" s="77">
        <f t="shared" si="8"/>
        <v>3.8487097499999998</v>
      </c>
      <c r="F42" s="77">
        <f t="shared" si="9"/>
        <v>7.0525102500000001</v>
      </c>
      <c r="G42" s="77">
        <f t="shared" si="5"/>
        <v>0.21790500000000002</v>
      </c>
      <c r="H42" s="77">
        <f t="shared" si="5"/>
        <v>0.68157500000000015</v>
      </c>
      <c r="I42" s="77">
        <f t="shared" si="5"/>
        <v>8.2585000000000006E-2</v>
      </c>
      <c r="J42" s="77">
        <f t="shared" si="5"/>
        <v>1.5920000000000001E-3</v>
      </c>
      <c r="K42" s="77">
        <f t="shared" si="5"/>
        <v>1.0099249999999999E-2</v>
      </c>
      <c r="L42" s="77">
        <f t="shared" si="5"/>
        <v>8.9550000000000018E-2</v>
      </c>
      <c r="M42" s="77">
        <f t="shared" si="5"/>
        <v>3.0496750000000003E-2</v>
      </c>
      <c r="N42" s="77">
        <f t="shared" si="5"/>
        <v>19.253250000000001</v>
      </c>
      <c r="O42" s="77">
        <f t="shared" si="5"/>
        <v>2094.4749999999999</v>
      </c>
      <c r="P42" s="77">
        <f t="shared" si="5"/>
        <v>0</v>
      </c>
      <c r="Q42" s="77">
        <f t="shared" si="10"/>
        <v>69.898750000000007</v>
      </c>
      <c r="R42" s="77">
        <f t="shared" si="11"/>
        <v>0</v>
      </c>
      <c r="S42" s="77">
        <f t="shared" si="11"/>
        <v>0.31790250000000003</v>
      </c>
      <c r="T42" s="77">
        <f t="shared" si="11"/>
        <v>0</v>
      </c>
      <c r="U42" s="77">
        <f t="shared" si="11"/>
        <v>0</v>
      </c>
      <c r="AB42" s="59"/>
      <c r="AC42" s="59"/>
      <c r="AD42" s="59"/>
      <c r="AE42" s="59"/>
      <c r="AF42" s="59"/>
      <c r="AG42" s="59"/>
      <c r="AH42" s="59"/>
      <c r="AI42" s="59"/>
    </row>
    <row r="43" spans="1:35" s="72" customFormat="1" ht="13" x14ac:dyDescent="0.35">
      <c r="A43" s="13" t="str">
        <f>O8</f>
        <v>ff27</v>
      </c>
      <c r="B43" s="15">
        <v>250</v>
      </c>
      <c r="C43" s="77">
        <f t="shared" si="6"/>
        <v>40.64575</v>
      </c>
      <c r="D43" s="77">
        <f t="shared" si="7"/>
        <v>11.853634000000001</v>
      </c>
      <c r="E43" s="77">
        <f t="shared" si="8"/>
        <v>3.8487097499999998</v>
      </c>
      <c r="F43" s="77">
        <f t="shared" si="9"/>
        <v>7.0525102500000001</v>
      </c>
      <c r="G43" s="77">
        <f t="shared" si="5"/>
        <v>0.21790500000000002</v>
      </c>
      <c r="H43" s="77">
        <f t="shared" si="5"/>
        <v>0.68157500000000015</v>
      </c>
      <c r="I43" s="77">
        <f t="shared" si="5"/>
        <v>8.2585000000000006E-2</v>
      </c>
      <c r="J43" s="77">
        <f t="shared" si="5"/>
        <v>1.5920000000000001E-3</v>
      </c>
      <c r="K43" s="77">
        <f t="shared" si="5"/>
        <v>1.0099249999999999E-2</v>
      </c>
      <c r="L43" s="77">
        <f t="shared" si="5"/>
        <v>8.9550000000000018E-2</v>
      </c>
      <c r="M43" s="77">
        <f t="shared" si="5"/>
        <v>3.0496750000000003E-2</v>
      </c>
      <c r="N43" s="77">
        <f t="shared" si="5"/>
        <v>19.253250000000001</v>
      </c>
      <c r="O43" s="77">
        <f t="shared" si="5"/>
        <v>2094.4749999999999</v>
      </c>
      <c r="P43" s="77">
        <f t="shared" si="5"/>
        <v>0</v>
      </c>
      <c r="Q43" s="77">
        <f t="shared" si="10"/>
        <v>69.898750000000007</v>
      </c>
      <c r="R43" s="77">
        <f t="shared" si="11"/>
        <v>0</v>
      </c>
      <c r="S43" s="77">
        <f t="shared" si="11"/>
        <v>0.31790250000000003</v>
      </c>
      <c r="T43" s="77">
        <f t="shared" si="11"/>
        <v>0</v>
      </c>
      <c r="U43" s="77">
        <f t="shared" si="11"/>
        <v>0</v>
      </c>
      <c r="AB43" s="59"/>
      <c r="AC43" s="59"/>
      <c r="AD43" s="59"/>
      <c r="AE43" s="59"/>
      <c r="AF43" s="59"/>
      <c r="AG43" s="59"/>
      <c r="AH43" s="59"/>
      <c r="AI43" s="59"/>
    </row>
    <row r="44" spans="1:35" s="72" customFormat="1" ht="13" x14ac:dyDescent="0.35">
      <c r="A44" s="13" t="str">
        <f>P8</f>
        <v>ff29</v>
      </c>
      <c r="B44" s="15">
        <v>250</v>
      </c>
      <c r="C44" s="77">
        <f t="shared" si="6"/>
        <v>40.64575</v>
      </c>
      <c r="D44" s="77">
        <f t="shared" si="7"/>
        <v>11.853634000000001</v>
      </c>
      <c r="E44" s="77">
        <f t="shared" si="8"/>
        <v>3.8487097499999998</v>
      </c>
      <c r="F44" s="77">
        <f t="shared" si="9"/>
        <v>7.0525102500000001</v>
      </c>
      <c r="G44" s="77">
        <f t="shared" si="5"/>
        <v>0.21790500000000002</v>
      </c>
      <c r="H44" s="77">
        <f t="shared" si="5"/>
        <v>0.68157500000000015</v>
      </c>
      <c r="I44" s="77">
        <f t="shared" si="5"/>
        <v>8.2585000000000006E-2</v>
      </c>
      <c r="J44" s="77">
        <f t="shared" si="5"/>
        <v>1.5920000000000001E-3</v>
      </c>
      <c r="K44" s="77">
        <f t="shared" si="5"/>
        <v>1.0099249999999999E-2</v>
      </c>
      <c r="L44" s="77">
        <f t="shared" si="5"/>
        <v>8.9550000000000018E-2</v>
      </c>
      <c r="M44" s="77">
        <f t="shared" si="5"/>
        <v>3.0496750000000003E-2</v>
      </c>
      <c r="N44" s="77">
        <f t="shared" si="5"/>
        <v>19.253250000000001</v>
      </c>
      <c r="O44" s="77">
        <f t="shared" si="5"/>
        <v>2094.4749999999999</v>
      </c>
      <c r="P44" s="77">
        <f t="shared" si="5"/>
        <v>0</v>
      </c>
      <c r="Q44" s="77">
        <f t="shared" si="10"/>
        <v>69.898750000000007</v>
      </c>
      <c r="R44" s="77">
        <f t="shared" si="11"/>
        <v>0</v>
      </c>
      <c r="S44" s="77">
        <f t="shared" si="11"/>
        <v>0.31790250000000003</v>
      </c>
      <c r="T44" s="77">
        <f t="shared" si="11"/>
        <v>0</v>
      </c>
      <c r="U44" s="77">
        <f t="shared" si="11"/>
        <v>0</v>
      </c>
      <c r="AB44" s="59"/>
      <c r="AC44" s="59"/>
      <c r="AD44" s="59"/>
      <c r="AE44" s="59"/>
      <c r="AF44" s="59"/>
      <c r="AG44" s="59"/>
      <c r="AH44" s="59"/>
      <c r="AI44" s="59"/>
    </row>
    <row r="45" spans="1:35" s="72" customFormat="1" ht="13" x14ac:dyDescent="0.35">
      <c r="A45" s="13" t="str">
        <f>Q8</f>
        <v>ff30</v>
      </c>
      <c r="B45" s="15">
        <v>250</v>
      </c>
      <c r="C45" s="77">
        <f t="shared" si="6"/>
        <v>40.64575</v>
      </c>
      <c r="D45" s="77">
        <f t="shared" si="7"/>
        <v>11.853634000000001</v>
      </c>
      <c r="E45" s="77">
        <f t="shared" si="8"/>
        <v>3.8487097499999998</v>
      </c>
      <c r="F45" s="77">
        <f t="shared" si="9"/>
        <v>7.0525102500000001</v>
      </c>
      <c r="G45" s="77">
        <f t="shared" si="5"/>
        <v>0.21790500000000002</v>
      </c>
      <c r="H45" s="77">
        <f t="shared" si="5"/>
        <v>0.68157500000000015</v>
      </c>
      <c r="I45" s="77">
        <f t="shared" si="5"/>
        <v>8.2585000000000006E-2</v>
      </c>
      <c r="J45" s="77">
        <f t="shared" si="5"/>
        <v>1.5920000000000001E-3</v>
      </c>
      <c r="K45" s="77">
        <f t="shared" si="5"/>
        <v>1.0099249999999999E-2</v>
      </c>
      <c r="L45" s="77">
        <f t="shared" si="5"/>
        <v>8.9550000000000018E-2</v>
      </c>
      <c r="M45" s="77">
        <f t="shared" si="5"/>
        <v>3.0496750000000003E-2</v>
      </c>
      <c r="N45" s="77">
        <f t="shared" si="5"/>
        <v>19.253250000000001</v>
      </c>
      <c r="O45" s="77">
        <f t="shared" si="5"/>
        <v>2094.4749999999999</v>
      </c>
      <c r="P45" s="77">
        <f t="shared" si="5"/>
        <v>0</v>
      </c>
      <c r="Q45" s="77">
        <f t="shared" si="10"/>
        <v>69.898750000000007</v>
      </c>
      <c r="R45" s="77">
        <f t="shared" si="11"/>
        <v>0</v>
      </c>
      <c r="S45" s="77">
        <f t="shared" si="11"/>
        <v>0.31790250000000003</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150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6.2</v>
      </c>
      <c r="J1" s="127" t="s">
        <v>153</v>
      </c>
      <c r="K1" s="127"/>
      <c r="L1" s="97">
        <v>150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0.64700000000000002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2.3183925811437405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24.344166000000001</v>
      </c>
      <c r="D18" s="16">
        <f>$D32</f>
        <v>24.344166000000001</v>
      </c>
      <c r="E18" s="16">
        <f>$D33</f>
        <v>24.344166000000001</v>
      </c>
      <c r="F18" s="16">
        <f>$D34</f>
        <v>24.344166000000001</v>
      </c>
      <c r="G18" s="16">
        <f>$D35</f>
        <v>24.344166000000001</v>
      </c>
      <c r="H18" s="16">
        <f>$D36</f>
        <v>24.344166000000001</v>
      </c>
      <c r="I18" s="16">
        <f>$D37</f>
        <v>40.573610000000009</v>
      </c>
      <c r="J18" s="16">
        <f>$D38</f>
        <v>40.573610000000009</v>
      </c>
      <c r="K18" s="16">
        <f>$D39</f>
        <v>40.573610000000009</v>
      </c>
      <c r="L18" s="16">
        <f>$D40</f>
        <v>40.573610000000009</v>
      </c>
      <c r="M18" s="16">
        <f>$D41</f>
        <v>40.573610000000009</v>
      </c>
      <c r="N18" s="16">
        <f>$D42</f>
        <v>40.573610000000009</v>
      </c>
      <c r="O18" s="16">
        <f>$D43</f>
        <v>40.573610000000009</v>
      </c>
      <c r="P18" s="16">
        <f>$D44</f>
        <v>40.573610000000009</v>
      </c>
      <c r="Q18" s="16">
        <f>$D45</f>
        <v>40.573610000000009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-35.155833999999999</v>
      </c>
      <c r="D19" s="16">
        <f t="shared" ref="D19:V19" si="1">D18-D17</f>
        <v>-35.155833999999999</v>
      </c>
      <c r="E19" s="16">
        <f t="shared" si="1"/>
        <v>-35.155833999999999</v>
      </c>
      <c r="F19" s="16">
        <f t="shared" si="1"/>
        <v>-35.155833999999999</v>
      </c>
      <c r="G19" s="16">
        <f t="shared" si="1"/>
        <v>-35.155833999999999</v>
      </c>
      <c r="H19" s="16">
        <f t="shared" si="1"/>
        <v>-35.155833999999999</v>
      </c>
      <c r="I19" s="16">
        <f t="shared" si="1"/>
        <v>-39.326389999999982</v>
      </c>
      <c r="J19" s="16">
        <f t="shared" si="1"/>
        <v>-39.326389999999982</v>
      </c>
      <c r="K19" s="16">
        <f t="shared" si="1"/>
        <v>-39.326389999999982</v>
      </c>
      <c r="L19" s="16">
        <f t="shared" si="1"/>
        <v>-39.326389999999982</v>
      </c>
      <c r="M19" s="16">
        <f t="shared" si="1"/>
        <v>-39.326389999999982</v>
      </c>
      <c r="N19" s="16">
        <f t="shared" si="1"/>
        <v>-24.026389999999985</v>
      </c>
      <c r="O19" s="16">
        <f t="shared" si="1"/>
        <v>-24.026389999999985</v>
      </c>
      <c r="P19" s="16">
        <f t="shared" si="1"/>
        <v>-39.326389999999982</v>
      </c>
      <c r="Q19" s="16">
        <f t="shared" si="1"/>
        <v>-39.326389999999982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7.2213240000000027</v>
      </c>
      <c r="D22" s="16">
        <f>$E32</f>
        <v>7.2213240000000027</v>
      </c>
      <c r="E22" s="16">
        <f>$E33</f>
        <v>7.2213240000000027</v>
      </c>
      <c r="F22" s="16">
        <f>$E34</f>
        <v>7.2213240000000027</v>
      </c>
      <c r="G22" s="16">
        <f>$E35</f>
        <v>7.2213240000000027</v>
      </c>
      <c r="H22" s="16">
        <f>$E36</f>
        <v>7.2213240000000027</v>
      </c>
      <c r="I22" s="16">
        <f>$E37</f>
        <v>12.035540000000003</v>
      </c>
      <c r="J22" s="16">
        <f>$E38</f>
        <v>12.035540000000003</v>
      </c>
      <c r="K22" s="16">
        <f>$E39</f>
        <v>12.035540000000003</v>
      </c>
      <c r="L22" s="16">
        <f>$E40</f>
        <v>12.035540000000003</v>
      </c>
      <c r="M22" s="16">
        <f>$E41</f>
        <v>12.035540000000003</v>
      </c>
      <c r="N22" s="16">
        <f>$E42</f>
        <v>12.035540000000003</v>
      </c>
      <c r="O22" s="16">
        <f>$E43</f>
        <v>12.035540000000003</v>
      </c>
      <c r="P22" s="16">
        <f>$E44</f>
        <v>12.035540000000003</v>
      </c>
      <c r="Q22" s="16">
        <f>$E45</f>
        <v>12.035540000000003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-202.77867599999999</v>
      </c>
      <c r="D23" s="16">
        <f t="shared" ref="D23:V23" si="3">D22-D21</f>
        <v>-202.77867599999999</v>
      </c>
      <c r="E23" s="16">
        <f t="shared" si="3"/>
        <v>-202.77867599999999</v>
      </c>
      <c r="F23" s="16">
        <f t="shared" si="3"/>
        <v>-202.77867599999999</v>
      </c>
      <c r="G23" s="16">
        <f t="shared" si="3"/>
        <v>-202.77867599999999</v>
      </c>
      <c r="H23" s="16">
        <f t="shared" si="3"/>
        <v>-202.77867599999999</v>
      </c>
      <c r="I23" s="16">
        <f t="shared" si="3"/>
        <v>-269.96445999999997</v>
      </c>
      <c r="J23" s="16">
        <f t="shared" si="3"/>
        <v>-269.96445999999997</v>
      </c>
      <c r="K23" s="16">
        <f t="shared" si="3"/>
        <v>-269.96445999999997</v>
      </c>
      <c r="L23" s="16">
        <f t="shared" si="3"/>
        <v>-269.96445999999997</v>
      </c>
      <c r="M23" s="16">
        <f t="shared" si="3"/>
        <v>-269.96445999999997</v>
      </c>
      <c r="N23" s="16">
        <f t="shared" si="3"/>
        <v>-215.96446</v>
      </c>
      <c r="O23" s="16">
        <f t="shared" si="3"/>
        <v>-215.96446</v>
      </c>
      <c r="P23" s="16">
        <f t="shared" si="3"/>
        <v>-269.96445999999997</v>
      </c>
      <c r="Q23" s="16">
        <f t="shared" si="3"/>
        <v>-269.96445999999997</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4.4000000000000004</v>
      </c>
      <c r="C28" s="15">
        <v>0.64700000000000002</v>
      </c>
      <c r="D28" s="15">
        <v>0.161</v>
      </c>
      <c r="E28" s="15">
        <v>9.0800000000000006E-2</v>
      </c>
      <c r="F28" s="15">
        <v>2070</v>
      </c>
      <c r="G28" s="15">
        <v>30.5</v>
      </c>
      <c r="H28" s="15">
        <v>168</v>
      </c>
      <c r="I28" s="15">
        <v>53.7</v>
      </c>
      <c r="J28" s="15">
        <v>0.23</v>
      </c>
      <c r="K28" s="23">
        <v>0.99</v>
      </c>
      <c r="L28" s="15">
        <v>15.6</v>
      </c>
      <c r="M28" s="15">
        <v>25.9</v>
      </c>
      <c r="N28" s="15">
        <v>9760</v>
      </c>
      <c r="O28" s="15">
        <v>323300</v>
      </c>
      <c r="P28" s="15"/>
      <c r="Q28" s="15">
        <v>3040</v>
      </c>
      <c r="R28" s="15"/>
      <c r="S28" s="15">
        <v>29.5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150</v>
      </c>
      <c r="C31" s="77">
        <f>IF(C$27="%w/w SAR",((C$28*10)*$B31),IF(C$27="%w/w DM",(((C$28*10)*($B$28/100))*$B31),IF(C$27="kg/t SAR",(C$28*$B31),IF(C$27="kg/t DM",((C$28*($B$28/100))*$B31),IF(C$27="mg/kg SAR",((C$28*0.001)*$B31),IF(C$27="mg/kg DM",(((C$28*0.001)*($B$28/100))*$B31),0))))))</f>
        <v>42.702000000000005</v>
      </c>
      <c r="D31" s="77">
        <f>(IF(D$27="%w/w SAR",((D$28*10)*$B31),IF(D$27="%w/w DM",(((D$28*10)*($B$28/100))*$B31),IF(D$27="kg/t SAR",(D$28*$B31),IF(D$27="kg/t DM",((D$28*($B$28/100))*$B31),IF(D$27="mg/kg SAR",((D$28*0.001)*$B31),IF(D$27="mg/kg DM",(((D$28*0.001)*($B$28/100))*$B31),"0")))))))*2.291</f>
        <v>24.344166000000001</v>
      </c>
      <c r="E31" s="77">
        <f>(IF(E$27="%w/w SAR",((E$28*10)*$B31),IF(E$27="%w/w DM",(((E$28*10)*($B$28/100))*$B31),IF(E$27="kg/t SAR",(E$28*$B31),IF(E$27="kg/t DM",((E$28*($B$28/100))*$B31),IF(E$27="mg/kg SAR",((E$28*0.001)*$B31),IF(E$27="mg/kg DM",(((E$28*0.001)*($B$28/100))*$B31),"0")))))))*1.205</f>
        <v>7.2213240000000027</v>
      </c>
      <c r="F31" s="77">
        <f>(IF(F$27="%w/w SAR",((F$28*10)*$B31),IF(F$27="%w/w DM",(((F$28*10)*($B$28/100))*$B31),IF(F$27="kg/t SAR",(F$28*$B31),IF(F$27="kg/t DM",((F$28*($B$28/100))*$B31),IF(F$27="mg/kg SAR",((F$28*0.001)*$B31),IF(F$27="mg/kg DM",(((F$28*0.001)*($B$28/100))*$B31),"0")))))))*1.658</f>
        <v>22.651596000000001</v>
      </c>
      <c r="G31" s="77">
        <f t="shared" ref="G31:P46" si="5">IF(G$27="%w/w SAR",((G$28*10)*$B31),IF(G$27="%w/w DM",(((G$28*10)*($B$28/100))*$B31),IF(G$27="kg/t SAR",(G$28*$B31),IF(G$27="kg/t DM",((G$28*($B$28/100))*$B31),IF(G$27="mg/kg SAR",((G$28*0.001)*$B31),IF(G$27="mg/kg DM",(((G$28*0.001)*($B$28/100))*$B31),0))))))</f>
        <v>0.20130000000000001</v>
      </c>
      <c r="H31" s="77">
        <f t="shared" si="5"/>
        <v>1.1088000000000002</v>
      </c>
      <c r="I31" s="77">
        <f t="shared" si="5"/>
        <v>0.35442000000000007</v>
      </c>
      <c r="J31" s="77">
        <f t="shared" si="5"/>
        <v>1.5180000000000003E-3</v>
      </c>
      <c r="K31" s="77">
        <f t="shared" si="5"/>
        <v>6.5340000000000007E-3</v>
      </c>
      <c r="L31" s="77">
        <f t="shared" si="5"/>
        <v>0.10296</v>
      </c>
      <c r="M31" s="77">
        <f t="shared" si="5"/>
        <v>0.17094000000000004</v>
      </c>
      <c r="N31" s="77">
        <f t="shared" si="5"/>
        <v>64.416000000000011</v>
      </c>
      <c r="O31" s="77">
        <f t="shared" si="5"/>
        <v>2133.7800000000002</v>
      </c>
      <c r="P31" s="77">
        <f t="shared" si="5"/>
        <v>0</v>
      </c>
      <c r="Q31" s="77">
        <f>(IF(Q$27="%w/w SAR",((Q$28*10)*$B31),IF(Q$27="%w/w DM",(((Q$28*10)*($B$28/100))*$B31),IF(Q$27="kg/t SAR",(Q$28*$B31),IF(Q$27="kg/t DM",((Q$28*($B$28/100))*$B31),IF(Q$27="mg/kg SAR",((Q$28*0.001)*$B31),IF(Q$27="mg/kg DM",(((Q$28*0.001)*($B$28/100))*$B31),0)))))))*2.5</f>
        <v>50.160000000000011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0.19470000000000001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150</v>
      </c>
      <c r="C32" s="77">
        <f t="shared" ref="C32:C50" si="6">IF(C$27="%w/w SAR",((C$28*10)*$B32),IF(C$27="%w/w DM",(((C$28*10)*($B$28/100))*$B32),IF(C$27="kg/t SAR",(C$28*$B32),IF(C$27="kg/t DM",((C$28*($B$28/100))*$B32),IF(C$27="mg/kg SAR",((C$28*0.001)*$B32),IF(C$27="mg/kg DM",(((C$28*0.001)*($B$28/100))*$B32),0))))))</f>
        <v>42.702000000000005</v>
      </c>
      <c r="D32" s="77">
        <f t="shared" ref="D32:D50" si="7">(IF(D$27="%w/w SAR",((D$28*10)*$B32),IF(D$27="%w/w DM",(((D$28*10)*($B$28/100))*$B32),IF(D$27="kg/t SAR",(D$28*$B32),IF(D$27="kg/t DM",((D$28*($B$28/100))*$B32),IF(D$27="mg/kg SAR",((D$28*0.001)*$B32),IF(D$27="mg/kg DM",(((D$28*0.001)*($B$28/100))*$B32),"0")))))))*2.291</f>
        <v>24.344166000000001</v>
      </c>
      <c r="E32" s="77">
        <f t="shared" ref="E32:E50" si="8">(IF(E$27="%w/w SAR",((E$28*10)*$B32),IF(E$27="%w/w DM",(((E$28*10)*($B$28/100))*$B32),IF(E$27="kg/t SAR",(E$28*$B32),IF(E$27="kg/t DM",((E$28*($B$28/100))*$B32),IF(E$27="mg/kg SAR",((E$28*0.001)*$B32),IF(E$27="mg/kg DM",(((E$28*0.001)*($B$28/100))*$B32),"0")))))))*1.205</f>
        <v>7.2213240000000027</v>
      </c>
      <c r="F32" s="77">
        <f t="shared" ref="F32:F50" si="9">(IF(F$27="%w/w SAR",((F$28*10)*$B32),IF(F$27="%w/w DM",(((F$28*10)*($B$28/100))*$B32),IF(F$27="kg/t SAR",(F$28*$B32),IF(F$27="kg/t DM",((F$28*($B$28/100))*$B32),IF(F$27="mg/kg SAR",((F$28*0.001)*$B32),IF(F$27="mg/kg DM",(((F$28*0.001)*($B$28/100))*$B32),"0")))))))*1.658</f>
        <v>22.651596000000001</v>
      </c>
      <c r="G32" s="77">
        <f t="shared" si="5"/>
        <v>0.20130000000000001</v>
      </c>
      <c r="H32" s="77">
        <f t="shared" si="5"/>
        <v>1.1088000000000002</v>
      </c>
      <c r="I32" s="77">
        <f t="shared" si="5"/>
        <v>0.35442000000000007</v>
      </c>
      <c r="J32" s="77">
        <f t="shared" si="5"/>
        <v>1.5180000000000003E-3</v>
      </c>
      <c r="K32" s="77">
        <f t="shared" si="5"/>
        <v>6.5340000000000007E-3</v>
      </c>
      <c r="L32" s="77">
        <f t="shared" si="5"/>
        <v>0.10296</v>
      </c>
      <c r="M32" s="77">
        <f t="shared" si="5"/>
        <v>0.17094000000000004</v>
      </c>
      <c r="N32" s="77">
        <f t="shared" si="5"/>
        <v>64.416000000000011</v>
      </c>
      <c r="O32" s="77">
        <f t="shared" si="5"/>
        <v>2133.7800000000002</v>
      </c>
      <c r="P32" s="77">
        <f t="shared" si="5"/>
        <v>0</v>
      </c>
      <c r="Q32" s="77">
        <f t="shared" ref="Q32:Q50" si="10">(IF(Q$27="%w/w SAR",((Q$28*10)*$B32),IF(Q$27="%w/w DM",(((Q$28*10)*($B$28/100))*$B32),IF(Q$27="kg/t SAR",(Q$28*$B32),IF(Q$27="kg/t DM",((Q$28*($B$28/100))*$B32),IF(Q$27="mg/kg SAR",((Q$28*0.001)*$B32),IF(Q$27="mg/kg DM",(((Q$28*0.001)*($B$28/100))*$B32),0)))))))*2.5</f>
        <v>50.160000000000011</v>
      </c>
      <c r="R32" s="77">
        <f t="shared" ref="R32:U50" si="11">IF(R$27="%w/w SAR",((R$28*10)*$B32),IF(R$27="%w/w DM",(((R$28*10)*($B$28/100))*$B32),IF(R$27="kg/t SAR",(R$28*$B32),IF(R$27="kg/t DM",((R$28*($B$28/100))*$B32),IF(R$27="mg/kg SAR",((R$28*0.001)*$B32),IF(R$27="mg/kg DM",(((R$28*0.001)*($B$28/100))*$B32),0))))))</f>
        <v>0</v>
      </c>
      <c r="S32" s="77">
        <f t="shared" si="11"/>
        <v>0.19470000000000001</v>
      </c>
      <c r="T32" s="77">
        <f t="shared" si="11"/>
        <v>0</v>
      </c>
      <c r="U32" s="77">
        <f t="shared" si="11"/>
        <v>0</v>
      </c>
      <c r="AB32" s="59"/>
      <c r="AC32" s="59"/>
      <c r="AD32" s="59"/>
      <c r="AE32" s="59"/>
      <c r="AF32" s="59"/>
      <c r="AG32" s="59"/>
      <c r="AH32" s="59"/>
      <c r="AI32" s="59"/>
    </row>
    <row r="33" spans="1:35" s="72" customFormat="1" ht="13" x14ac:dyDescent="0.35">
      <c r="A33" s="13" t="str">
        <f>E8</f>
        <v>11 &amp; 7715</v>
      </c>
      <c r="B33" s="15">
        <v>150</v>
      </c>
      <c r="C33" s="77">
        <f t="shared" si="6"/>
        <v>42.702000000000005</v>
      </c>
      <c r="D33" s="77">
        <f t="shared" si="7"/>
        <v>24.344166000000001</v>
      </c>
      <c r="E33" s="77">
        <f t="shared" si="8"/>
        <v>7.2213240000000027</v>
      </c>
      <c r="F33" s="77">
        <f t="shared" si="9"/>
        <v>22.651596000000001</v>
      </c>
      <c r="G33" s="77">
        <f t="shared" si="5"/>
        <v>0.20130000000000001</v>
      </c>
      <c r="H33" s="77">
        <f t="shared" si="5"/>
        <v>1.1088000000000002</v>
      </c>
      <c r="I33" s="77">
        <f t="shared" si="5"/>
        <v>0.35442000000000007</v>
      </c>
      <c r="J33" s="77">
        <f t="shared" si="5"/>
        <v>1.5180000000000003E-3</v>
      </c>
      <c r="K33" s="77">
        <f t="shared" si="5"/>
        <v>6.5340000000000007E-3</v>
      </c>
      <c r="L33" s="77">
        <f t="shared" si="5"/>
        <v>0.10296</v>
      </c>
      <c r="M33" s="77">
        <f t="shared" si="5"/>
        <v>0.17094000000000004</v>
      </c>
      <c r="N33" s="77">
        <f t="shared" si="5"/>
        <v>64.416000000000011</v>
      </c>
      <c r="O33" s="77">
        <f t="shared" si="5"/>
        <v>2133.7800000000002</v>
      </c>
      <c r="P33" s="77">
        <f t="shared" si="5"/>
        <v>0</v>
      </c>
      <c r="Q33" s="77">
        <f t="shared" si="10"/>
        <v>50.160000000000011</v>
      </c>
      <c r="R33" s="77">
        <f t="shared" si="11"/>
        <v>0</v>
      </c>
      <c r="S33" s="77">
        <f t="shared" si="11"/>
        <v>0.19470000000000001</v>
      </c>
      <c r="T33" s="77">
        <f t="shared" si="11"/>
        <v>0</v>
      </c>
      <c r="U33" s="77">
        <f t="shared" si="11"/>
        <v>0</v>
      </c>
      <c r="AB33" s="59"/>
      <c r="AC33" s="59"/>
      <c r="AD33" s="59"/>
      <c r="AE33" s="59"/>
      <c r="AF33" s="59"/>
      <c r="AG33" s="59"/>
      <c r="AH33" s="59"/>
      <c r="AI33" s="59"/>
    </row>
    <row r="34" spans="1:35" s="72" customFormat="1" ht="13" x14ac:dyDescent="0.35">
      <c r="A34" s="13" t="str">
        <f>F8</f>
        <v>12 &amp; 5507</v>
      </c>
      <c r="B34" s="15">
        <v>150</v>
      </c>
      <c r="C34" s="77">
        <f t="shared" si="6"/>
        <v>42.702000000000005</v>
      </c>
      <c r="D34" s="77">
        <f t="shared" si="7"/>
        <v>24.344166000000001</v>
      </c>
      <c r="E34" s="77">
        <f t="shared" si="8"/>
        <v>7.2213240000000027</v>
      </c>
      <c r="F34" s="77">
        <f t="shared" si="9"/>
        <v>22.651596000000001</v>
      </c>
      <c r="G34" s="77">
        <f t="shared" si="5"/>
        <v>0.20130000000000001</v>
      </c>
      <c r="H34" s="77">
        <f t="shared" si="5"/>
        <v>1.1088000000000002</v>
      </c>
      <c r="I34" s="77">
        <f t="shared" si="5"/>
        <v>0.35442000000000007</v>
      </c>
      <c r="J34" s="77">
        <f t="shared" si="5"/>
        <v>1.5180000000000003E-3</v>
      </c>
      <c r="K34" s="77">
        <f t="shared" si="5"/>
        <v>6.5340000000000007E-3</v>
      </c>
      <c r="L34" s="77">
        <f t="shared" si="5"/>
        <v>0.10296</v>
      </c>
      <c r="M34" s="77">
        <f t="shared" si="5"/>
        <v>0.17094000000000004</v>
      </c>
      <c r="N34" s="77">
        <f t="shared" si="5"/>
        <v>64.416000000000011</v>
      </c>
      <c r="O34" s="77">
        <f t="shared" si="5"/>
        <v>2133.7800000000002</v>
      </c>
      <c r="P34" s="77">
        <f t="shared" si="5"/>
        <v>0</v>
      </c>
      <c r="Q34" s="77">
        <f t="shared" si="10"/>
        <v>50.160000000000011</v>
      </c>
      <c r="R34" s="77">
        <f t="shared" si="11"/>
        <v>0</v>
      </c>
      <c r="S34" s="77">
        <f t="shared" si="11"/>
        <v>0.19470000000000001</v>
      </c>
      <c r="T34" s="77">
        <f t="shared" si="11"/>
        <v>0</v>
      </c>
      <c r="U34" s="77">
        <f t="shared" si="11"/>
        <v>0</v>
      </c>
      <c r="AB34" s="59"/>
      <c r="AC34" s="59"/>
      <c r="AD34" s="59"/>
      <c r="AE34" s="59"/>
      <c r="AF34" s="59"/>
      <c r="AG34" s="59"/>
      <c r="AH34" s="59"/>
      <c r="AI34" s="59"/>
    </row>
    <row r="35" spans="1:35" s="72" customFormat="1" ht="13" x14ac:dyDescent="0.35">
      <c r="A35" s="13" t="str">
        <f>G8</f>
        <v>13 &amp; 7176</v>
      </c>
      <c r="B35" s="15">
        <v>150</v>
      </c>
      <c r="C35" s="77">
        <f t="shared" si="6"/>
        <v>42.702000000000005</v>
      </c>
      <c r="D35" s="77">
        <f t="shared" si="7"/>
        <v>24.344166000000001</v>
      </c>
      <c r="E35" s="77">
        <f t="shared" si="8"/>
        <v>7.2213240000000027</v>
      </c>
      <c r="F35" s="77">
        <f t="shared" si="9"/>
        <v>22.651596000000001</v>
      </c>
      <c r="G35" s="77">
        <f t="shared" si="5"/>
        <v>0.20130000000000001</v>
      </c>
      <c r="H35" s="77">
        <f t="shared" si="5"/>
        <v>1.1088000000000002</v>
      </c>
      <c r="I35" s="77">
        <f t="shared" si="5"/>
        <v>0.35442000000000007</v>
      </c>
      <c r="J35" s="77">
        <f t="shared" si="5"/>
        <v>1.5180000000000003E-3</v>
      </c>
      <c r="K35" s="77">
        <f t="shared" si="5"/>
        <v>6.5340000000000007E-3</v>
      </c>
      <c r="L35" s="77">
        <f t="shared" si="5"/>
        <v>0.10296</v>
      </c>
      <c r="M35" s="77">
        <f t="shared" si="5"/>
        <v>0.17094000000000004</v>
      </c>
      <c r="N35" s="77">
        <f t="shared" si="5"/>
        <v>64.416000000000011</v>
      </c>
      <c r="O35" s="77">
        <f t="shared" si="5"/>
        <v>2133.7800000000002</v>
      </c>
      <c r="P35" s="77">
        <f t="shared" si="5"/>
        <v>0</v>
      </c>
      <c r="Q35" s="77">
        <f t="shared" si="10"/>
        <v>50.160000000000011</v>
      </c>
      <c r="R35" s="77">
        <f t="shared" si="11"/>
        <v>0</v>
      </c>
      <c r="S35" s="77">
        <f t="shared" si="11"/>
        <v>0.19470000000000001</v>
      </c>
      <c r="T35" s="77">
        <f t="shared" si="11"/>
        <v>0</v>
      </c>
      <c r="U35" s="77">
        <f t="shared" si="11"/>
        <v>0</v>
      </c>
      <c r="AB35" s="59"/>
      <c r="AC35" s="59"/>
      <c r="AD35" s="59"/>
      <c r="AE35" s="59"/>
      <c r="AF35" s="59"/>
      <c r="AG35" s="59"/>
      <c r="AH35" s="59"/>
      <c r="AI35" s="59"/>
    </row>
    <row r="36" spans="1:35" s="72" customFormat="1" ht="13" x14ac:dyDescent="0.35">
      <c r="A36" s="13" t="str">
        <f>H8</f>
        <v>20 &amp;6128</v>
      </c>
      <c r="B36" s="15">
        <v>150</v>
      </c>
      <c r="C36" s="77">
        <f t="shared" si="6"/>
        <v>42.702000000000005</v>
      </c>
      <c r="D36" s="77">
        <f t="shared" si="7"/>
        <v>24.344166000000001</v>
      </c>
      <c r="E36" s="77">
        <f t="shared" si="8"/>
        <v>7.2213240000000027</v>
      </c>
      <c r="F36" s="77">
        <f t="shared" si="9"/>
        <v>22.651596000000001</v>
      </c>
      <c r="G36" s="77">
        <f t="shared" si="5"/>
        <v>0.20130000000000001</v>
      </c>
      <c r="H36" s="77">
        <f t="shared" si="5"/>
        <v>1.1088000000000002</v>
      </c>
      <c r="I36" s="77">
        <f t="shared" si="5"/>
        <v>0.35442000000000007</v>
      </c>
      <c r="J36" s="77">
        <f t="shared" si="5"/>
        <v>1.5180000000000003E-3</v>
      </c>
      <c r="K36" s="77">
        <f t="shared" si="5"/>
        <v>6.5340000000000007E-3</v>
      </c>
      <c r="L36" s="77">
        <f t="shared" si="5"/>
        <v>0.10296</v>
      </c>
      <c r="M36" s="77">
        <f t="shared" si="5"/>
        <v>0.17094000000000004</v>
      </c>
      <c r="N36" s="77">
        <f t="shared" si="5"/>
        <v>64.416000000000011</v>
      </c>
      <c r="O36" s="77">
        <f t="shared" si="5"/>
        <v>2133.7800000000002</v>
      </c>
      <c r="P36" s="77">
        <f t="shared" si="5"/>
        <v>0</v>
      </c>
      <c r="Q36" s="77">
        <f t="shared" si="10"/>
        <v>50.160000000000011</v>
      </c>
      <c r="R36" s="77">
        <f t="shared" si="11"/>
        <v>0</v>
      </c>
      <c r="S36" s="77">
        <f t="shared" si="11"/>
        <v>0.19470000000000001</v>
      </c>
      <c r="T36" s="77">
        <f t="shared" si="11"/>
        <v>0</v>
      </c>
      <c r="U36" s="77">
        <f t="shared" si="11"/>
        <v>0</v>
      </c>
      <c r="AB36" s="59"/>
      <c r="AC36" s="59"/>
      <c r="AD36" s="59"/>
      <c r="AE36" s="59"/>
      <c r="AF36" s="59"/>
      <c r="AG36" s="59"/>
      <c r="AH36" s="59"/>
      <c r="AI36" s="59"/>
    </row>
    <row r="37" spans="1:35" s="72" customFormat="1" ht="13" x14ac:dyDescent="0.35">
      <c r="A37" s="13" t="str">
        <f>I8</f>
        <v>21 &amp;4734</v>
      </c>
      <c r="B37" s="15">
        <v>250</v>
      </c>
      <c r="C37" s="77">
        <f t="shared" si="6"/>
        <v>71.170000000000016</v>
      </c>
      <c r="D37" s="77">
        <f t="shared" si="7"/>
        <v>40.573610000000009</v>
      </c>
      <c r="E37" s="77">
        <f t="shared" si="8"/>
        <v>12.035540000000003</v>
      </c>
      <c r="F37" s="77">
        <f t="shared" si="9"/>
        <v>37.752660000000006</v>
      </c>
      <c r="G37" s="77">
        <f t="shared" si="5"/>
        <v>0.33550000000000002</v>
      </c>
      <c r="H37" s="77">
        <f t="shared" si="5"/>
        <v>1.8480000000000003</v>
      </c>
      <c r="I37" s="77">
        <f t="shared" si="5"/>
        <v>0.59070000000000011</v>
      </c>
      <c r="J37" s="77">
        <f t="shared" si="5"/>
        <v>2.5300000000000001E-3</v>
      </c>
      <c r="K37" s="77">
        <f t="shared" si="5"/>
        <v>1.089E-2</v>
      </c>
      <c r="L37" s="77">
        <f t="shared" si="5"/>
        <v>0.1716</v>
      </c>
      <c r="M37" s="77">
        <f t="shared" si="5"/>
        <v>0.28490000000000004</v>
      </c>
      <c r="N37" s="77">
        <f t="shared" si="5"/>
        <v>107.36000000000001</v>
      </c>
      <c r="O37" s="77">
        <f t="shared" si="5"/>
        <v>3556.3000000000006</v>
      </c>
      <c r="P37" s="77">
        <f t="shared" si="5"/>
        <v>0</v>
      </c>
      <c r="Q37" s="77">
        <f t="shared" si="10"/>
        <v>83.600000000000009</v>
      </c>
      <c r="R37" s="77">
        <f t="shared" si="11"/>
        <v>0</v>
      </c>
      <c r="S37" s="77">
        <f t="shared" si="11"/>
        <v>0.32450000000000001</v>
      </c>
      <c r="T37" s="77">
        <f t="shared" si="11"/>
        <v>0</v>
      </c>
      <c r="U37" s="77">
        <f t="shared" si="11"/>
        <v>0</v>
      </c>
      <c r="AB37" s="59"/>
      <c r="AC37" s="59"/>
      <c r="AD37" s="59"/>
      <c r="AE37" s="59"/>
      <c r="AF37" s="59"/>
      <c r="AG37" s="59"/>
      <c r="AH37" s="59"/>
      <c r="AI37" s="59"/>
    </row>
    <row r="38" spans="1:35" s="72" customFormat="1" ht="13" x14ac:dyDescent="0.35">
      <c r="A38" s="13" t="str">
        <f>J8</f>
        <v>ff22</v>
      </c>
      <c r="B38" s="15">
        <v>250</v>
      </c>
      <c r="C38" s="77">
        <f t="shared" si="6"/>
        <v>71.170000000000016</v>
      </c>
      <c r="D38" s="77">
        <f t="shared" si="7"/>
        <v>40.573610000000009</v>
      </c>
      <c r="E38" s="77">
        <f t="shared" si="8"/>
        <v>12.035540000000003</v>
      </c>
      <c r="F38" s="77">
        <f t="shared" si="9"/>
        <v>37.752660000000006</v>
      </c>
      <c r="G38" s="77">
        <f t="shared" si="5"/>
        <v>0.33550000000000002</v>
      </c>
      <c r="H38" s="77">
        <f t="shared" si="5"/>
        <v>1.8480000000000003</v>
      </c>
      <c r="I38" s="77">
        <f t="shared" si="5"/>
        <v>0.59070000000000011</v>
      </c>
      <c r="J38" s="77">
        <f t="shared" si="5"/>
        <v>2.5300000000000001E-3</v>
      </c>
      <c r="K38" s="77">
        <f t="shared" si="5"/>
        <v>1.089E-2</v>
      </c>
      <c r="L38" s="77">
        <f t="shared" si="5"/>
        <v>0.1716</v>
      </c>
      <c r="M38" s="77">
        <f t="shared" si="5"/>
        <v>0.28490000000000004</v>
      </c>
      <c r="N38" s="77">
        <f t="shared" si="5"/>
        <v>107.36000000000001</v>
      </c>
      <c r="O38" s="77">
        <f t="shared" si="5"/>
        <v>3556.3000000000006</v>
      </c>
      <c r="P38" s="77">
        <f t="shared" si="5"/>
        <v>0</v>
      </c>
      <c r="Q38" s="77">
        <f t="shared" si="10"/>
        <v>83.600000000000009</v>
      </c>
      <c r="R38" s="77">
        <f t="shared" si="11"/>
        <v>0</v>
      </c>
      <c r="S38" s="77">
        <f t="shared" si="11"/>
        <v>0.32450000000000001</v>
      </c>
      <c r="T38" s="77">
        <f t="shared" si="11"/>
        <v>0</v>
      </c>
      <c r="U38" s="77">
        <f t="shared" si="11"/>
        <v>0</v>
      </c>
      <c r="AB38" s="59"/>
      <c r="AC38" s="59"/>
      <c r="AD38" s="59"/>
      <c r="AE38" s="59"/>
      <c r="AF38" s="59"/>
      <c r="AG38" s="59"/>
      <c r="AH38" s="59"/>
      <c r="AI38" s="59"/>
    </row>
    <row r="39" spans="1:35" s="72" customFormat="1" ht="13" x14ac:dyDescent="0.35">
      <c r="A39" s="13" t="str">
        <f>K8</f>
        <v>ff23</v>
      </c>
      <c r="B39" s="15">
        <v>250</v>
      </c>
      <c r="C39" s="77">
        <f t="shared" si="6"/>
        <v>71.170000000000016</v>
      </c>
      <c r="D39" s="77">
        <f t="shared" si="7"/>
        <v>40.573610000000009</v>
      </c>
      <c r="E39" s="77">
        <f t="shared" si="8"/>
        <v>12.035540000000003</v>
      </c>
      <c r="F39" s="77">
        <f t="shared" si="9"/>
        <v>37.752660000000006</v>
      </c>
      <c r="G39" s="77">
        <f t="shared" si="5"/>
        <v>0.33550000000000002</v>
      </c>
      <c r="H39" s="77">
        <f t="shared" si="5"/>
        <v>1.8480000000000003</v>
      </c>
      <c r="I39" s="77">
        <f t="shared" si="5"/>
        <v>0.59070000000000011</v>
      </c>
      <c r="J39" s="77">
        <f t="shared" si="5"/>
        <v>2.5300000000000001E-3</v>
      </c>
      <c r="K39" s="77">
        <f t="shared" si="5"/>
        <v>1.089E-2</v>
      </c>
      <c r="L39" s="77">
        <f t="shared" si="5"/>
        <v>0.1716</v>
      </c>
      <c r="M39" s="77">
        <f t="shared" si="5"/>
        <v>0.28490000000000004</v>
      </c>
      <c r="N39" s="77">
        <f t="shared" si="5"/>
        <v>107.36000000000001</v>
      </c>
      <c r="O39" s="77">
        <f t="shared" si="5"/>
        <v>3556.3000000000006</v>
      </c>
      <c r="P39" s="77">
        <f t="shared" si="5"/>
        <v>0</v>
      </c>
      <c r="Q39" s="77">
        <f t="shared" si="10"/>
        <v>83.600000000000009</v>
      </c>
      <c r="R39" s="77">
        <f t="shared" si="11"/>
        <v>0</v>
      </c>
      <c r="S39" s="77">
        <f t="shared" si="11"/>
        <v>0.32450000000000001</v>
      </c>
      <c r="T39" s="77">
        <f t="shared" si="11"/>
        <v>0</v>
      </c>
      <c r="U39" s="77">
        <f t="shared" si="11"/>
        <v>0</v>
      </c>
      <c r="AB39" s="59"/>
      <c r="AC39" s="59"/>
      <c r="AD39" s="59"/>
      <c r="AE39" s="59"/>
      <c r="AF39" s="59"/>
      <c r="AG39" s="59"/>
      <c r="AH39" s="59"/>
      <c r="AI39" s="59"/>
    </row>
    <row r="40" spans="1:35" s="72" customFormat="1" ht="13" x14ac:dyDescent="0.35">
      <c r="A40" s="13" t="str">
        <f>L8</f>
        <v>f/cyff 24</v>
      </c>
      <c r="B40" s="15">
        <v>250</v>
      </c>
      <c r="C40" s="77">
        <f t="shared" si="6"/>
        <v>71.170000000000016</v>
      </c>
      <c r="D40" s="77">
        <f t="shared" si="7"/>
        <v>40.573610000000009</v>
      </c>
      <c r="E40" s="77">
        <f t="shared" si="8"/>
        <v>12.035540000000003</v>
      </c>
      <c r="F40" s="77">
        <f t="shared" si="9"/>
        <v>37.752660000000006</v>
      </c>
      <c r="G40" s="77">
        <f t="shared" si="5"/>
        <v>0.33550000000000002</v>
      </c>
      <c r="H40" s="77">
        <f t="shared" si="5"/>
        <v>1.8480000000000003</v>
      </c>
      <c r="I40" s="77">
        <f t="shared" si="5"/>
        <v>0.59070000000000011</v>
      </c>
      <c r="J40" s="77">
        <f t="shared" si="5"/>
        <v>2.5300000000000001E-3</v>
      </c>
      <c r="K40" s="77">
        <f t="shared" si="5"/>
        <v>1.089E-2</v>
      </c>
      <c r="L40" s="77">
        <f t="shared" si="5"/>
        <v>0.1716</v>
      </c>
      <c r="M40" s="77">
        <f t="shared" si="5"/>
        <v>0.28490000000000004</v>
      </c>
      <c r="N40" s="77">
        <f t="shared" si="5"/>
        <v>107.36000000000001</v>
      </c>
      <c r="O40" s="77">
        <f t="shared" si="5"/>
        <v>3556.3000000000006</v>
      </c>
      <c r="P40" s="77">
        <f t="shared" si="5"/>
        <v>0</v>
      </c>
      <c r="Q40" s="77">
        <f t="shared" si="10"/>
        <v>83.600000000000009</v>
      </c>
      <c r="R40" s="77">
        <f t="shared" si="11"/>
        <v>0</v>
      </c>
      <c r="S40" s="77">
        <f t="shared" si="11"/>
        <v>0.32450000000000001</v>
      </c>
      <c r="T40" s="77">
        <f t="shared" si="11"/>
        <v>0</v>
      </c>
      <c r="U40" s="77">
        <f t="shared" si="11"/>
        <v>0</v>
      </c>
      <c r="AB40" s="59"/>
      <c r="AC40" s="59"/>
      <c r="AD40" s="59"/>
      <c r="AE40" s="59"/>
      <c r="AF40" s="59"/>
      <c r="AG40" s="59"/>
      <c r="AH40" s="59"/>
      <c r="AI40" s="59"/>
    </row>
    <row r="41" spans="1:35" s="72" customFormat="1" ht="13" x14ac:dyDescent="0.35">
      <c r="A41" s="13" t="str">
        <f>M8</f>
        <v>ff25</v>
      </c>
      <c r="B41" s="15">
        <v>250</v>
      </c>
      <c r="C41" s="77">
        <f t="shared" si="6"/>
        <v>71.170000000000016</v>
      </c>
      <c r="D41" s="77">
        <f t="shared" si="7"/>
        <v>40.573610000000009</v>
      </c>
      <c r="E41" s="77">
        <f t="shared" si="8"/>
        <v>12.035540000000003</v>
      </c>
      <c r="F41" s="77">
        <f t="shared" si="9"/>
        <v>37.752660000000006</v>
      </c>
      <c r="G41" s="77">
        <f t="shared" si="5"/>
        <v>0.33550000000000002</v>
      </c>
      <c r="H41" s="77">
        <f t="shared" si="5"/>
        <v>1.8480000000000003</v>
      </c>
      <c r="I41" s="77">
        <f t="shared" si="5"/>
        <v>0.59070000000000011</v>
      </c>
      <c r="J41" s="77">
        <f t="shared" si="5"/>
        <v>2.5300000000000001E-3</v>
      </c>
      <c r="K41" s="77">
        <f t="shared" si="5"/>
        <v>1.089E-2</v>
      </c>
      <c r="L41" s="77">
        <f t="shared" si="5"/>
        <v>0.1716</v>
      </c>
      <c r="M41" s="77">
        <f t="shared" si="5"/>
        <v>0.28490000000000004</v>
      </c>
      <c r="N41" s="77">
        <f t="shared" si="5"/>
        <v>107.36000000000001</v>
      </c>
      <c r="O41" s="77">
        <f t="shared" si="5"/>
        <v>3556.3000000000006</v>
      </c>
      <c r="P41" s="77">
        <f t="shared" si="5"/>
        <v>0</v>
      </c>
      <c r="Q41" s="77">
        <f t="shared" si="10"/>
        <v>83.600000000000009</v>
      </c>
      <c r="R41" s="77">
        <f t="shared" si="11"/>
        <v>0</v>
      </c>
      <c r="S41" s="77">
        <f t="shared" si="11"/>
        <v>0.32450000000000001</v>
      </c>
      <c r="T41" s="77">
        <f t="shared" si="11"/>
        <v>0</v>
      </c>
      <c r="U41" s="77">
        <f t="shared" si="11"/>
        <v>0</v>
      </c>
      <c r="AB41" s="59"/>
      <c r="AC41" s="59"/>
      <c r="AD41" s="59"/>
      <c r="AE41" s="59"/>
      <c r="AF41" s="59"/>
      <c r="AG41" s="59"/>
      <c r="AH41" s="59"/>
      <c r="AI41" s="59"/>
    </row>
    <row r="42" spans="1:35" s="72" customFormat="1" ht="13" x14ac:dyDescent="0.35">
      <c r="A42" s="13" t="str">
        <f>N8</f>
        <v>ff26</v>
      </c>
      <c r="B42" s="15">
        <v>250</v>
      </c>
      <c r="C42" s="77">
        <f t="shared" si="6"/>
        <v>71.170000000000016</v>
      </c>
      <c r="D42" s="77">
        <f t="shared" si="7"/>
        <v>40.573610000000009</v>
      </c>
      <c r="E42" s="77">
        <f t="shared" si="8"/>
        <v>12.035540000000003</v>
      </c>
      <c r="F42" s="77">
        <f t="shared" si="9"/>
        <v>37.752660000000006</v>
      </c>
      <c r="G42" s="77">
        <f t="shared" si="5"/>
        <v>0.33550000000000002</v>
      </c>
      <c r="H42" s="77">
        <f t="shared" si="5"/>
        <v>1.8480000000000003</v>
      </c>
      <c r="I42" s="77">
        <f t="shared" si="5"/>
        <v>0.59070000000000011</v>
      </c>
      <c r="J42" s="77">
        <f t="shared" si="5"/>
        <v>2.5300000000000001E-3</v>
      </c>
      <c r="K42" s="77">
        <f t="shared" si="5"/>
        <v>1.089E-2</v>
      </c>
      <c r="L42" s="77">
        <f t="shared" si="5"/>
        <v>0.1716</v>
      </c>
      <c r="M42" s="77">
        <f t="shared" si="5"/>
        <v>0.28490000000000004</v>
      </c>
      <c r="N42" s="77">
        <f t="shared" si="5"/>
        <v>107.36000000000001</v>
      </c>
      <c r="O42" s="77">
        <f t="shared" si="5"/>
        <v>3556.3000000000006</v>
      </c>
      <c r="P42" s="77">
        <f t="shared" si="5"/>
        <v>0</v>
      </c>
      <c r="Q42" s="77">
        <f t="shared" si="10"/>
        <v>83.600000000000009</v>
      </c>
      <c r="R42" s="77">
        <f t="shared" si="11"/>
        <v>0</v>
      </c>
      <c r="S42" s="77">
        <f t="shared" si="11"/>
        <v>0.32450000000000001</v>
      </c>
      <c r="T42" s="77">
        <f t="shared" si="11"/>
        <v>0</v>
      </c>
      <c r="U42" s="77">
        <f t="shared" si="11"/>
        <v>0</v>
      </c>
      <c r="AB42" s="59"/>
      <c r="AC42" s="59"/>
      <c r="AD42" s="59"/>
      <c r="AE42" s="59"/>
      <c r="AF42" s="59"/>
      <c r="AG42" s="59"/>
      <c r="AH42" s="59"/>
      <c r="AI42" s="59"/>
    </row>
    <row r="43" spans="1:35" s="72" customFormat="1" ht="13" x14ac:dyDescent="0.35">
      <c r="A43" s="13" t="str">
        <f>O8</f>
        <v>ff27</v>
      </c>
      <c r="B43" s="15">
        <v>250</v>
      </c>
      <c r="C43" s="77">
        <f t="shared" si="6"/>
        <v>71.170000000000016</v>
      </c>
      <c r="D43" s="77">
        <f t="shared" si="7"/>
        <v>40.573610000000009</v>
      </c>
      <c r="E43" s="77">
        <f t="shared" si="8"/>
        <v>12.035540000000003</v>
      </c>
      <c r="F43" s="77">
        <f t="shared" si="9"/>
        <v>37.752660000000006</v>
      </c>
      <c r="G43" s="77">
        <f t="shared" si="5"/>
        <v>0.33550000000000002</v>
      </c>
      <c r="H43" s="77">
        <f t="shared" si="5"/>
        <v>1.8480000000000003</v>
      </c>
      <c r="I43" s="77">
        <f t="shared" si="5"/>
        <v>0.59070000000000011</v>
      </c>
      <c r="J43" s="77">
        <f t="shared" si="5"/>
        <v>2.5300000000000001E-3</v>
      </c>
      <c r="K43" s="77">
        <f t="shared" si="5"/>
        <v>1.089E-2</v>
      </c>
      <c r="L43" s="77">
        <f t="shared" si="5"/>
        <v>0.1716</v>
      </c>
      <c r="M43" s="77">
        <f t="shared" si="5"/>
        <v>0.28490000000000004</v>
      </c>
      <c r="N43" s="77">
        <f t="shared" si="5"/>
        <v>107.36000000000001</v>
      </c>
      <c r="O43" s="77">
        <f t="shared" si="5"/>
        <v>3556.3000000000006</v>
      </c>
      <c r="P43" s="77">
        <f t="shared" si="5"/>
        <v>0</v>
      </c>
      <c r="Q43" s="77">
        <f t="shared" si="10"/>
        <v>83.600000000000009</v>
      </c>
      <c r="R43" s="77">
        <f t="shared" si="11"/>
        <v>0</v>
      </c>
      <c r="S43" s="77">
        <f t="shared" si="11"/>
        <v>0.32450000000000001</v>
      </c>
      <c r="T43" s="77">
        <f t="shared" si="11"/>
        <v>0</v>
      </c>
      <c r="U43" s="77">
        <f t="shared" si="11"/>
        <v>0</v>
      </c>
      <c r="AB43" s="59"/>
      <c r="AC43" s="59"/>
      <c r="AD43" s="59"/>
      <c r="AE43" s="59"/>
      <c r="AF43" s="59"/>
      <c r="AG43" s="59"/>
      <c r="AH43" s="59"/>
      <c r="AI43" s="59"/>
    </row>
    <row r="44" spans="1:35" s="72" customFormat="1" ht="13" x14ac:dyDescent="0.35">
      <c r="A44" s="13" t="str">
        <f>P8</f>
        <v>ff29</v>
      </c>
      <c r="B44" s="15">
        <v>250</v>
      </c>
      <c r="C44" s="77">
        <f t="shared" si="6"/>
        <v>71.170000000000016</v>
      </c>
      <c r="D44" s="77">
        <f t="shared" si="7"/>
        <v>40.573610000000009</v>
      </c>
      <c r="E44" s="77">
        <f t="shared" si="8"/>
        <v>12.035540000000003</v>
      </c>
      <c r="F44" s="77">
        <f t="shared" si="9"/>
        <v>37.752660000000006</v>
      </c>
      <c r="G44" s="77">
        <f t="shared" si="5"/>
        <v>0.33550000000000002</v>
      </c>
      <c r="H44" s="77">
        <f t="shared" si="5"/>
        <v>1.8480000000000003</v>
      </c>
      <c r="I44" s="77">
        <f t="shared" si="5"/>
        <v>0.59070000000000011</v>
      </c>
      <c r="J44" s="77">
        <f t="shared" si="5"/>
        <v>2.5300000000000001E-3</v>
      </c>
      <c r="K44" s="77">
        <f t="shared" si="5"/>
        <v>1.089E-2</v>
      </c>
      <c r="L44" s="77">
        <f t="shared" si="5"/>
        <v>0.1716</v>
      </c>
      <c r="M44" s="77">
        <f t="shared" si="5"/>
        <v>0.28490000000000004</v>
      </c>
      <c r="N44" s="77">
        <f t="shared" si="5"/>
        <v>107.36000000000001</v>
      </c>
      <c r="O44" s="77">
        <f t="shared" si="5"/>
        <v>3556.3000000000006</v>
      </c>
      <c r="P44" s="77">
        <f t="shared" si="5"/>
        <v>0</v>
      </c>
      <c r="Q44" s="77">
        <f t="shared" si="10"/>
        <v>83.600000000000009</v>
      </c>
      <c r="R44" s="77">
        <f t="shared" si="11"/>
        <v>0</v>
      </c>
      <c r="S44" s="77">
        <f t="shared" si="11"/>
        <v>0.32450000000000001</v>
      </c>
      <c r="T44" s="77">
        <f t="shared" si="11"/>
        <v>0</v>
      </c>
      <c r="U44" s="77">
        <f t="shared" si="11"/>
        <v>0</v>
      </c>
      <c r="AB44" s="59"/>
      <c r="AC44" s="59"/>
      <c r="AD44" s="59"/>
      <c r="AE44" s="59"/>
      <c r="AF44" s="59"/>
      <c r="AG44" s="59"/>
      <c r="AH44" s="59"/>
      <c r="AI44" s="59"/>
    </row>
    <row r="45" spans="1:35" s="72" customFormat="1" ht="13" x14ac:dyDescent="0.35">
      <c r="A45" s="13" t="str">
        <f>Q8</f>
        <v>ff30</v>
      </c>
      <c r="B45" s="15">
        <v>250</v>
      </c>
      <c r="C45" s="77">
        <f t="shared" si="6"/>
        <v>71.170000000000016</v>
      </c>
      <c r="D45" s="77">
        <f t="shared" si="7"/>
        <v>40.573610000000009</v>
      </c>
      <c r="E45" s="77">
        <f t="shared" si="8"/>
        <v>12.035540000000003</v>
      </c>
      <c r="F45" s="77">
        <f t="shared" si="9"/>
        <v>37.752660000000006</v>
      </c>
      <c r="G45" s="77">
        <f t="shared" si="5"/>
        <v>0.33550000000000002</v>
      </c>
      <c r="H45" s="77">
        <f t="shared" si="5"/>
        <v>1.8480000000000003</v>
      </c>
      <c r="I45" s="77">
        <f t="shared" si="5"/>
        <v>0.59070000000000011</v>
      </c>
      <c r="J45" s="77">
        <f t="shared" si="5"/>
        <v>2.5300000000000001E-3</v>
      </c>
      <c r="K45" s="77">
        <f t="shared" si="5"/>
        <v>1.089E-2</v>
      </c>
      <c r="L45" s="77">
        <f t="shared" si="5"/>
        <v>0.1716</v>
      </c>
      <c r="M45" s="77">
        <f t="shared" si="5"/>
        <v>0.28490000000000004</v>
      </c>
      <c r="N45" s="77">
        <f t="shared" si="5"/>
        <v>107.36000000000001</v>
      </c>
      <c r="O45" s="77">
        <f t="shared" si="5"/>
        <v>3556.3000000000006</v>
      </c>
      <c r="P45" s="77">
        <f t="shared" si="5"/>
        <v>0</v>
      </c>
      <c r="Q45" s="77">
        <f t="shared" si="10"/>
        <v>83.600000000000009</v>
      </c>
      <c r="R45" s="77">
        <f t="shared" si="11"/>
        <v>0</v>
      </c>
      <c r="S45" s="77">
        <f t="shared" si="11"/>
        <v>0.32450000000000001</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150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6.4</v>
      </c>
      <c r="J1" s="127" t="s">
        <v>153</v>
      </c>
      <c r="K1" s="127"/>
      <c r="L1" s="97">
        <v>45.3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1.33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0.34060150375939846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59.542173600000005</v>
      </c>
      <c r="D18" s="16">
        <f>$D32</f>
        <v>59.542173600000005</v>
      </c>
      <c r="E18" s="16">
        <f>$D33</f>
        <v>59.542173600000005</v>
      </c>
      <c r="F18" s="16">
        <f>$D34</f>
        <v>59.542173600000005</v>
      </c>
      <c r="G18" s="16">
        <f>$D35</f>
        <v>59.542173600000005</v>
      </c>
      <c r="H18" s="16">
        <f>$D36</f>
        <v>59.542173600000005</v>
      </c>
      <c r="I18" s="16">
        <f>$D37</f>
        <v>59.542173600000005</v>
      </c>
      <c r="J18" s="16">
        <f>$D38</f>
        <v>0</v>
      </c>
      <c r="K18" s="16">
        <f>$D39</f>
        <v>59.542173600000005</v>
      </c>
      <c r="L18" s="16">
        <f>$D40</f>
        <v>59.542173600000005</v>
      </c>
      <c r="M18" s="16">
        <f>$D41</f>
        <v>59.542173600000005</v>
      </c>
      <c r="N18" s="16">
        <f>$D42</f>
        <v>0</v>
      </c>
      <c r="O18" s="16">
        <f>$D43</f>
        <v>0</v>
      </c>
      <c r="P18" s="16">
        <f>$D44</f>
        <v>59.542173600000005</v>
      </c>
      <c r="Q18" s="16">
        <f>$D45</f>
        <v>59.542173600000005</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4.2173600000005251E-2</v>
      </c>
      <c r="D19" s="16">
        <f t="shared" ref="D19:V19" si="1">D18-D17</f>
        <v>4.2173600000005251E-2</v>
      </c>
      <c r="E19" s="16">
        <f t="shared" si="1"/>
        <v>4.2173600000005251E-2</v>
      </c>
      <c r="F19" s="16">
        <f t="shared" si="1"/>
        <v>4.2173600000005251E-2</v>
      </c>
      <c r="G19" s="16">
        <f t="shared" si="1"/>
        <v>4.2173600000005251E-2</v>
      </c>
      <c r="H19" s="16">
        <f t="shared" si="1"/>
        <v>4.2173600000005251E-2</v>
      </c>
      <c r="I19" s="16">
        <f t="shared" si="1"/>
        <v>-20.357826399999986</v>
      </c>
      <c r="J19" s="16">
        <f t="shared" si="1"/>
        <v>-79.899999999999991</v>
      </c>
      <c r="K19" s="16">
        <f t="shared" si="1"/>
        <v>-20.357826399999986</v>
      </c>
      <c r="L19" s="16">
        <f t="shared" si="1"/>
        <v>-20.357826399999986</v>
      </c>
      <c r="M19" s="16">
        <f t="shared" si="1"/>
        <v>-20.357826399999986</v>
      </c>
      <c r="N19" s="16">
        <f t="shared" si="1"/>
        <v>-64.599999999999994</v>
      </c>
      <c r="O19" s="16">
        <f t="shared" si="1"/>
        <v>-64.599999999999994</v>
      </c>
      <c r="P19" s="16">
        <f t="shared" si="1"/>
        <v>-20.357826399999986</v>
      </c>
      <c r="Q19" s="16">
        <f t="shared" si="1"/>
        <v>-20.357826399999986</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2.13470088</v>
      </c>
      <c r="D22" s="16">
        <f>$E32</f>
        <v>2.13470088</v>
      </c>
      <c r="E22" s="16">
        <f>$E33</f>
        <v>2.13470088</v>
      </c>
      <c r="F22" s="16">
        <f>$E34</f>
        <v>2.13470088</v>
      </c>
      <c r="G22" s="16">
        <f>$E35</f>
        <v>2.13470088</v>
      </c>
      <c r="H22" s="16">
        <f>$E36</f>
        <v>2.13470088</v>
      </c>
      <c r="I22" s="16">
        <f>$E37</f>
        <v>2.13470088</v>
      </c>
      <c r="J22" s="16">
        <f>$E38</f>
        <v>0</v>
      </c>
      <c r="K22" s="16">
        <f>$E39</f>
        <v>2.13470088</v>
      </c>
      <c r="L22" s="16">
        <f>$E40</f>
        <v>2.13470088</v>
      </c>
      <c r="M22" s="16">
        <f>$E41</f>
        <v>2.13470088</v>
      </c>
      <c r="N22" s="16">
        <f>$E42</f>
        <v>0</v>
      </c>
      <c r="O22" s="16">
        <f>$E43</f>
        <v>0</v>
      </c>
      <c r="P22" s="16">
        <f>$E44</f>
        <v>2.13470088</v>
      </c>
      <c r="Q22" s="16">
        <f>$E45</f>
        <v>2.13470088</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-207.86529912</v>
      </c>
      <c r="D23" s="16">
        <f t="shared" ref="D23:V23" si="3">D22-D21</f>
        <v>-207.86529912</v>
      </c>
      <c r="E23" s="16">
        <f t="shared" si="3"/>
        <v>-207.86529912</v>
      </c>
      <c r="F23" s="16">
        <f t="shared" si="3"/>
        <v>-207.86529912</v>
      </c>
      <c r="G23" s="16">
        <f t="shared" si="3"/>
        <v>-207.86529912</v>
      </c>
      <c r="H23" s="16">
        <f t="shared" si="3"/>
        <v>-207.86529912</v>
      </c>
      <c r="I23" s="16">
        <f t="shared" si="3"/>
        <v>-279.86529911999997</v>
      </c>
      <c r="J23" s="16">
        <f t="shared" si="3"/>
        <v>-282</v>
      </c>
      <c r="K23" s="16">
        <f t="shared" si="3"/>
        <v>-279.86529911999997</v>
      </c>
      <c r="L23" s="16">
        <f t="shared" si="3"/>
        <v>-279.86529911999997</v>
      </c>
      <c r="M23" s="16">
        <f t="shared" si="3"/>
        <v>-279.86529911999997</v>
      </c>
      <c r="N23" s="16">
        <f t="shared" si="3"/>
        <v>-228</v>
      </c>
      <c r="O23" s="16">
        <f t="shared" si="3"/>
        <v>-228</v>
      </c>
      <c r="P23" s="16">
        <f t="shared" si="3"/>
        <v>-279.86529911999997</v>
      </c>
      <c r="Q23" s="16">
        <f t="shared" si="3"/>
        <v>-279.86529911999997</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13.6</v>
      </c>
      <c r="C28" s="15">
        <v>1.33</v>
      </c>
      <c r="D28" s="15">
        <v>0.245</v>
      </c>
      <c r="E28" s="15">
        <v>1.67E-2</v>
      </c>
      <c r="F28" s="15">
        <v>226</v>
      </c>
      <c r="G28" s="15">
        <v>32</v>
      </c>
      <c r="H28" s="15">
        <v>79.599999999999994</v>
      </c>
      <c r="I28" s="15">
        <v>31</v>
      </c>
      <c r="J28" s="15">
        <v>0.44</v>
      </c>
      <c r="K28" s="23">
        <v>0.75</v>
      </c>
      <c r="L28" s="15">
        <v>5.0999999999999996</v>
      </c>
      <c r="M28" s="15">
        <v>4.3</v>
      </c>
      <c r="N28" s="15">
        <v>126000</v>
      </c>
      <c r="O28" s="15">
        <v>30900</v>
      </c>
      <c r="P28" s="15"/>
      <c r="Q28" s="15">
        <v>4270</v>
      </c>
      <c r="R28" s="15"/>
      <c r="S28" s="15">
        <v>58.9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78</v>
      </c>
      <c r="C31" s="77">
        <f>IF(C$27="%w/w SAR",((C$28*10)*$B31),IF(C$27="%w/w DM",(((C$28*10)*($B$28/100))*$B31),IF(C$27="kg/t SAR",(C$28*$B31),IF(C$27="kg/t DM",((C$28*($B$28/100))*$B31),IF(C$27="mg/kg SAR",((C$28*0.001)*$B31),IF(C$27="mg/kg DM",(((C$28*0.001)*($B$28/100))*$B31),0))))))</f>
        <v>141.08640000000003</v>
      </c>
      <c r="D31" s="77">
        <f>(IF(D$27="%w/w SAR",((D$28*10)*$B31),IF(D$27="%w/w DM",(((D$28*10)*($B$28/100))*$B31),IF(D$27="kg/t SAR",(D$28*$B31),IF(D$27="kg/t DM",((D$28*($B$28/100))*$B31),IF(D$27="mg/kg SAR",((D$28*0.001)*$B31),IF(D$27="mg/kg DM",(((D$28*0.001)*($B$28/100))*$B31),"0")))))))*2.291</f>
        <v>59.542173600000005</v>
      </c>
      <c r="E31" s="77">
        <f>(IF(E$27="%w/w SAR",((E$28*10)*$B31),IF(E$27="%w/w DM",(((E$28*10)*($B$28/100))*$B31),IF(E$27="kg/t SAR",(E$28*$B31),IF(E$27="kg/t DM",((E$28*($B$28/100))*$B31),IF(E$27="mg/kg SAR",((E$28*0.001)*$B31),IF(E$27="mg/kg DM",(((E$28*0.001)*($B$28/100))*$B31),"0")))))))*1.205</f>
        <v>2.13470088</v>
      </c>
      <c r="F31" s="77">
        <f>(IF(F$27="%w/w SAR",((F$28*10)*$B31),IF(F$27="%w/w DM",(((F$28*10)*($B$28/100))*$B31),IF(F$27="kg/t SAR",(F$28*$B31),IF(F$27="kg/t DM",((F$28*($B$28/100))*$B31),IF(F$27="mg/kg SAR",((F$28*0.001)*$B31),IF(F$27="mg/kg DM",(((F$28*0.001)*($B$28/100))*$B31),"0")))))))*1.658</f>
        <v>3.9749024640000004</v>
      </c>
      <c r="G31" s="77">
        <f t="shared" ref="G31:P46" si="5">IF(G$27="%w/w SAR",((G$28*10)*$B31),IF(G$27="%w/w DM",(((G$28*10)*($B$28/100))*$B31),IF(G$27="kg/t SAR",(G$28*$B31),IF(G$27="kg/t DM",((G$28*($B$28/100))*$B31),IF(G$27="mg/kg SAR",((G$28*0.001)*$B31),IF(G$27="mg/kg DM",(((G$28*0.001)*($B$28/100))*$B31),0))))))</f>
        <v>0.33945600000000009</v>
      </c>
      <c r="H31" s="77">
        <f t="shared" si="5"/>
        <v>0.84439679999999995</v>
      </c>
      <c r="I31" s="77">
        <f t="shared" si="5"/>
        <v>0.32884800000000003</v>
      </c>
      <c r="J31" s="77">
        <f t="shared" si="5"/>
        <v>4.6675200000000005E-3</v>
      </c>
      <c r="K31" s="77">
        <f t="shared" si="5"/>
        <v>7.9560000000000013E-3</v>
      </c>
      <c r="L31" s="77">
        <f t="shared" si="5"/>
        <v>5.4100799999999998E-2</v>
      </c>
      <c r="M31" s="77">
        <f t="shared" si="5"/>
        <v>4.5614399999999999E-2</v>
      </c>
      <c r="N31" s="77">
        <f t="shared" si="5"/>
        <v>1336.6080000000002</v>
      </c>
      <c r="O31" s="77">
        <f t="shared" si="5"/>
        <v>327.78720000000004</v>
      </c>
      <c r="P31" s="77">
        <f t="shared" si="5"/>
        <v>0</v>
      </c>
      <c r="Q31" s="77">
        <f>(IF(Q$27="%w/w SAR",((Q$28*10)*$B31),IF(Q$27="%w/w DM",(((Q$28*10)*($B$28/100))*$B31),IF(Q$27="kg/t SAR",(Q$28*$B31),IF(Q$27="kg/t DM",((Q$28*($B$28/100))*$B31),IF(Q$27="mg/kg SAR",((Q$28*0.001)*$B31),IF(Q$27="mg/kg DM",(((Q$28*0.001)*($B$28/100))*$B31),0)))))))*2.5</f>
        <v>113.24040000000002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0.62481120000000012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78</v>
      </c>
      <c r="C32" s="77">
        <f t="shared" ref="C32:C50" si="6">IF(C$27="%w/w SAR",((C$28*10)*$B32),IF(C$27="%w/w DM",(((C$28*10)*($B$28/100))*$B32),IF(C$27="kg/t SAR",(C$28*$B32),IF(C$27="kg/t DM",((C$28*($B$28/100))*$B32),IF(C$27="mg/kg SAR",((C$28*0.001)*$B32),IF(C$27="mg/kg DM",(((C$28*0.001)*($B$28/100))*$B32),0))))))</f>
        <v>141.08640000000003</v>
      </c>
      <c r="D32" s="77">
        <f t="shared" ref="D32:D50" si="7">(IF(D$27="%w/w SAR",((D$28*10)*$B32),IF(D$27="%w/w DM",(((D$28*10)*($B$28/100))*$B32),IF(D$27="kg/t SAR",(D$28*$B32),IF(D$27="kg/t DM",((D$28*($B$28/100))*$B32),IF(D$27="mg/kg SAR",((D$28*0.001)*$B32),IF(D$27="mg/kg DM",(((D$28*0.001)*($B$28/100))*$B32),"0")))))))*2.291</f>
        <v>59.542173600000005</v>
      </c>
      <c r="E32" s="77">
        <f t="shared" ref="E32:E50" si="8">(IF(E$27="%w/w SAR",((E$28*10)*$B32),IF(E$27="%w/w DM",(((E$28*10)*($B$28/100))*$B32),IF(E$27="kg/t SAR",(E$28*$B32),IF(E$27="kg/t DM",((E$28*($B$28/100))*$B32),IF(E$27="mg/kg SAR",((E$28*0.001)*$B32),IF(E$27="mg/kg DM",(((E$28*0.001)*($B$28/100))*$B32),"0")))))))*1.205</f>
        <v>2.13470088</v>
      </c>
      <c r="F32" s="77">
        <f t="shared" ref="F32:F50" si="9">(IF(F$27="%w/w SAR",((F$28*10)*$B32),IF(F$27="%w/w DM",(((F$28*10)*($B$28/100))*$B32),IF(F$27="kg/t SAR",(F$28*$B32),IF(F$27="kg/t DM",((F$28*($B$28/100))*$B32),IF(F$27="mg/kg SAR",((F$28*0.001)*$B32),IF(F$27="mg/kg DM",(((F$28*0.001)*($B$28/100))*$B32),"0")))))))*1.658</f>
        <v>3.9749024640000004</v>
      </c>
      <c r="G32" s="77">
        <f t="shared" si="5"/>
        <v>0.33945600000000009</v>
      </c>
      <c r="H32" s="77">
        <f t="shared" si="5"/>
        <v>0.84439679999999995</v>
      </c>
      <c r="I32" s="77">
        <f t="shared" si="5"/>
        <v>0.32884800000000003</v>
      </c>
      <c r="J32" s="77">
        <f t="shared" si="5"/>
        <v>4.6675200000000005E-3</v>
      </c>
      <c r="K32" s="77">
        <f t="shared" si="5"/>
        <v>7.9560000000000013E-3</v>
      </c>
      <c r="L32" s="77">
        <f t="shared" si="5"/>
        <v>5.4100799999999998E-2</v>
      </c>
      <c r="M32" s="77">
        <f t="shared" si="5"/>
        <v>4.5614399999999999E-2</v>
      </c>
      <c r="N32" s="77">
        <f t="shared" si="5"/>
        <v>1336.6080000000002</v>
      </c>
      <c r="O32" s="77">
        <f t="shared" si="5"/>
        <v>327.78720000000004</v>
      </c>
      <c r="P32" s="77">
        <f t="shared" si="5"/>
        <v>0</v>
      </c>
      <c r="Q32" s="77">
        <f t="shared" ref="Q32:Q50" si="10">(IF(Q$27="%w/w SAR",((Q$28*10)*$B32),IF(Q$27="%w/w DM",(((Q$28*10)*($B$28/100))*$B32),IF(Q$27="kg/t SAR",(Q$28*$B32),IF(Q$27="kg/t DM",((Q$28*($B$28/100))*$B32),IF(Q$27="mg/kg SAR",((Q$28*0.001)*$B32),IF(Q$27="mg/kg DM",(((Q$28*0.001)*($B$28/100))*$B32),0)))))))*2.5</f>
        <v>113.24040000000002</v>
      </c>
      <c r="R32" s="77">
        <f t="shared" ref="R32:U50" si="11">IF(R$27="%w/w SAR",((R$28*10)*$B32),IF(R$27="%w/w DM",(((R$28*10)*($B$28/100))*$B32),IF(R$27="kg/t SAR",(R$28*$B32),IF(R$27="kg/t DM",((R$28*($B$28/100))*$B32),IF(R$27="mg/kg SAR",((R$28*0.001)*$B32),IF(R$27="mg/kg DM",(((R$28*0.001)*($B$28/100))*$B32),0))))))</f>
        <v>0</v>
      </c>
      <c r="S32" s="77">
        <f t="shared" si="11"/>
        <v>0.62481120000000012</v>
      </c>
      <c r="T32" s="77">
        <f t="shared" si="11"/>
        <v>0</v>
      </c>
      <c r="U32" s="77">
        <f t="shared" si="11"/>
        <v>0</v>
      </c>
      <c r="AB32" s="59"/>
      <c r="AC32" s="59"/>
      <c r="AD32" s="59"/>
      <c r="AE32" s="59"/>
      <c r="AF32" s="59"/>
      <c r="AG32" s="59"/>
      <c r="AH32" s="59"/>
      <c r="AI32" s="59"/>
    </row>
    <row r="33" spans="1:35" s="72" customFormat="1" ht="13" x14ac:dyDescent="0.35">
      <c r="A33" s="13" t="str">
        <f>E8</f>
        <v>11 &amp; 7715</v>
      </c>
      <c r="B33" s="15">
        <v>78</v>
      </c>
      <c r="C33" s="77">
        <f t="shared" si="6"/>
        <v>141.08640000000003</v>
      </c>
      <c r="D33" s="77">
        <f t="shared" si="7"/>
        <v>59.542173600000005</v>
      </c>
      <c r="E33" s="77">
        <f t="shared" si="8"/>
        <v>2.13470088</v>
      </c>
      <c r="F33" s="77">
        <f t="shared" si="9"/>
        <v>3.9749024640000004</v>
      </c>
      <c r="G33" s="77">
        <f t="shared" si="5"/>
        <v>0.33945600000000009</v>
      </c>
      <c r="H33" s="77">
        <f t="shared" si="5"/>
        <v>0.84439679999999995</v>
      </c>
      <c r="I33" s="77">
        <f t="shared" si="5"/>
        <v>0.32884800000000003</v>
      </c>
      <c r="J33" s="77">
        <f t="shared" si="5"/>
        <v>4.6675200000000005E-3</v>
      </c>
      <c r="K33" s="77">
        <f t="shared" si="5"/>
        <v>7.9560000000000013E-3</v>
      </c>
      <c r="L33" s="77">
        <f t="shared" si="5"/>
        <v>5.4100799999999998E-2</v>
      </c>
      <c r="M33" s="77">
        <f t="shared" si="5"/>
        <v>4.5614399999999999E-2</v>
      </c>
      <c r="N33" s="77">
        <f t="shared" si="5"/>
        <v>1336.6080000000002</v>
      </c>
      <c r="O33" s="77">
        <f t="shared" si="5"/>
        <v>327.78720000000004</v>
      </c>
      <c r="P33" s="77">
        <f t="shared" si="5"/>
        <v>0</v>
      </c>
      <c r="Q33" s="77">
        <f t="shared" si="10"/>
        <v>113.24040000000002</v>
      </c>
      <c r="R33" s="77">
        <f t="shared" si="11"/>
        <v>0</v>
      </c>
      <c r="S33" s="77">
        <f t="shared" si="11"/>
        <v>0.62481120000000012</v>
      </c>
      <c r="T33" s="77">
        <f t="shared" si="11"/>
        <v>0</v>
      </c>
      <c r="U33" s="77">
        <f t="shared" si="11"/>
        <v>0</v>
      </c>
      <c r="AB33" s="59"/>
      <c r="AC33" s="59"/>
      <c r="AD33" s="59"/>
      <c r="AE33" s="59"/>
      <c r="AF33" s="59"/>
      <c r="AG33" s="59"/>
      <c r="AH33" s="59"/>
      <c r="AI33" s="59"/>
    </row>
    <row r="34" spans="1:35" s="72" customFormat="1" ht="13" x14ac:dyDescent="0.35">
      <c r="A34" s="13" t="str">
        <f>F8</f>
        <v>12 &amp; 5507</v>
      </c>
      <c r="B34" s="15">
        <v>78</v>
      </c>
      <c r="C34" s="77">
        <f t="shared" si="6"/>
        <v>141.08640000000003</v>
      </c>
      <c r="D34" s="77">
        <f t="shared" si="7"/>
        <v>59.542173600000005</v>
      </c>
      <c r="E34" s="77">
        <f t="shared" si="8"/>
        <v>2.13470088</v>
      </c>
      <c r="F34" s="77">
        <f t="shared" si="9"/>
        <v>3.9749024640000004</v>
      </c>
      <c r="G34" s="77">
        <f t="shared" si="5"/>
        <v>0.33945600000000009</v>
      </c>
      <c r="H34" s="77">
        <f t="shared" si="5"/>
        <v>0.84439679999999995</v>
      </c>
      <c r="I34" s="77">
        <f t="shared" si="5"/>
        <v>0.32884800000000003</v>
      </c>
      <c r="J34" s="77">
        <f t="shared" si="5"/>
        <v>4.6675200000000005E-3</v>
      </c>
      <c r="K34" s="77">
        <f t="shared" si="5"/>
        <v>7.9560000000000013E-3</v>
      </c>
      <c r="L34" s="77">
        <f t="shared" si="5"/>
        <v>5.4100799999999998E-2</v>
      </c>
      <c r="M34" s="77">
        <f t="shared" si="5"/>
        <v>4.5614399999999999E-2</v>
      </c>
      <c r="N34" s="77">
        <f t="shared" si="5"/>
        <v>1336.6080000000002</v>
      </c>
      <c r="O34" s="77">
        <f t="shared" si="5"/>
        <v>327.78720000000004</v>
      </c>
      <c r="P34" s="77">
        <f t="shared" si="5"/>
        <v>0</v>
      </c>
      <c r="Q34" s="77">
        <f t="shared" si="10"/>
        <v>113.24040000000002</v>
      </c>
      <c r="R34" s="77">
        <f t="shared" si="11"/>
        <v>0</v>
      </c>
      <c r="S34" s="77">
        <f t="shared" si="11"/>
        <v>0.62481120000000012</v>
      </c>
      <c r="T34" s="77">
        <f t="shared" si="11"/>
        <v>0</v>
      </c>
      <c r="U34" s="77">
        <f t="shared" si="11"/>
        <v>0</v>
      </c>
      <c r="AB34" s="59"/>
      <c r="AC34" s="59"/>
      <c r="AD34" s="59"/>
      <c r="AE34" s="59"/>
      <c r="AF34" s="59"/>
      <c r="AG34" s="59"/>
      <c r="AH34" s="59"/>
      <c r="AI34" s="59"/>
    </row>
    <row r="35" spans="1:35" s="72" customFormat="1" ht="13" x14ac:dyDescent="0.35">
      <c r="A35" s="13" t="str">
        <f>G8</f>
        <v>13 &amp; 7176</v>
      </c>
      <c r="B35" s="15">
        <v>78</v>
      </c>
      <c r="C35" s="77">
        <f t="shared" si="6"/>
        <v>141.08640000000003</v>
      </c>
      <c r="D35" s="77">
        <f t="shared" si="7"/>
        <v>59.542173600000005</v>
      </c>
      <c r="E35" s="77">
        <f t="shared" si="8"/>
        <v>2.13470088</v>
      </c>
      <c r="F35" s="77">
        <f t="shared" si="9"/>
        <v>3.9749024640000004</v>
      </c>
      <c r="G35" s="77">
        <f t="shared" si="5"/>
        <v>0.33945600000000009</v>
      </c>
      <c r="H35" s="77">
        <f t="shared" si="5"/>
        <v>0.84439679999999995</v>
      </c>
      <c r="I35" s="77">
        <f t="shared" si="5"/>
        <v>0.32884800000000003</v>
      </c>
      <c r="J35" s="77">
        <f t="shared" si="5"/>
        <v>4.6675200000000005E-3</v>
      </c>
      <c r="K35" s="77">
        <f t="shared" si="5"/>
        <v>7.9560000000000013E-3</v>
      </c>
      <c r="L35" s="77">
        <f t="shared" si="5"/>
        <v>5.4100799999999998E-2</v>
      </c>
      <c r="M35" s="77">
        <f t="shared" si="5"/>
        <v>4.5614399999999999E-2</v>
      </c>
      <c r="N35" s="77">
        <f t="shared" si="5"/>
        <v>1336.6080000000002</v>
      </c>
      <c r="O35" s="77">
        <f t="shared" si="5"/>
        <v>327.78720000000004</v>
      </c>
      <c r="P35" s="77">
        <f t="shared" si="5"/>
        <v>0</v>
      </c>
      <c r="Q35" s="77">
        <f t="shared" si="10"/>
        <v>113.24040000000002</v>
      </c>
      <c r="R35" s="77">
        <f t="shared" si="11"/>
        <v>0</v>
      </c>
      <c r="S35" s="77">
        <f t="shared" si="11"/>
        <v>0.62481120000000012</v>
      </c>
      <c r="T35" s="77">
        <f t="shared" si="11"/>
        <v>0</v>
      </c>
      <c r="U35" s="77">
        <f t="shared" si="11"/>
        <v>0</v>
      </c>
      <c r="AB35" s="59"/>
      <c r="AC35" s="59"/>
      <c r="AD35" s="59"/>
      <c r="AE35" s="59"/>
      <c r="AF35" s="59"/>
      <c r="AG35" s="59"/>
      <c r="AH35" s="59"/>
      <c r="AI35" s="59"/>
    </row>
    <row r="36" spans="1:35" s="72" customFormat="1" ht="13" x14ac:dyDescent="0.35">
      <c r="A36" s="13" t="str">
        <f>H8</f>
        <v>20 &amp;6128</v>
      </c>
      <c r="B36" s="15">
        <v>78</v>
      </c>
      <c r="C36" s="77">
        <f t="shared" si="6"/>
        <v>141.08640000000003</v>
      </c>
      <c r="D36" s="77">
        <f t="shared" si="7"/>
        <v>59.542173600000005</v>
      </c>
      <c r="E36" s="77">
        <f t="shared" si="8"/>
        <v>2.13470088</v>
      </c>
      <c r="F36" s="77">
        <f t="shared" si="9"/>
        <v>3.9749024640000004</v>
      </c>
      <c r="G36" s="77">
        <f t="shared" si="5"/>
        <v>0.33945600000000009</v>
      </c>
      <c r="H36" s="77">
        <f t="shared" si="5"/>
        <v>0.84439679999999995</v>
      </c>
      <c r="I36" s="77">
        <f t="shared" si="5"/>
        <v>0.32884800000000003</v>
      </c>
      <c r="J36" s="77">
        <f t="shared" si="5"/>
        <v>4.6675200000000005E-3</v>
      </c>
      <c r="K36" s="77">
        <f t="shared" si="5"/>
        <v>7.9560000000000013E-3</v>
      </c>
      <c r="L36" s="77">
        <f t="shared" si="5"/>
        <v>5.4100799999999998E-2</v>
      </c>
      <c r="M36" s="77">
        <f t="shared" si="5"/>
        <v>4.5614399999999999E-2</v>
      </c>
      <c r="N36" s="77">
        <f t="shared" si="5"/>
        <v>1336.6080000000002</v>
      </c>
      <c r="O36" s="77">
        <f t="shared" si="5"/>
        <v>327.78720000000004</v>
      </c>
      <c r="P36" s="77">
        <f t="shared" si="5"/>
        <v>0</v>
      </c>
      <c r="Q36" s="77">
        <f t="shared" si="10"/>
        <v>113.24040000000002</v>
      </c>
      <c r="R36" s="77">
        <f t="shared" si="11"/>
        <v>0</v>
      </c>
      <c r="S36" s="77">
        <f t="shared" si="11"/>
        <v>0.62481120000000012</v>
      </c>
      <c r="T36" s="77">
        <f t="shared" si="11"/>
        <v>0</v>
      </c>
      <c r="U36" s="77">
        <f t="shared" si="11"/>
        <v>0</v>
      </c>
      <c r="AB36" s="59"/>
      <c r="AC36" s="59"/>
      <c r="AD36" s="59"/>
      <c r="AE36" s="59"/>
      <c r="AF36" s="59"/>
      <c r="AG36" s="59"/>
      <c r="AH36" s="59"/>
      <c r="AI36" s="59"/>
    </row>
    <row r="37" spans="1:35" s="72" customFormat="1" ht="13" x14ac:dyDescent="0.35">
      <c r="A37" s="13" t="str">
        <f>I8</f>
        <v>21 &amp;4734</v>
      </c>
      <c r="B37" s="15">
        <v>78</v>
      </c>
      <c r="C37" s="77">
        <f t="shared" si="6"/>
        <v>141.08640000000003</v>
      </c>
      <c r="D37" s="77">
        <f t="shared" si="7"/>
        <v>59.542173600000005</v>
      </c>
      <c r="E37" s="77">
        <f t="shared" si="8"/>
        <v>2.13470088</v>
      </c>
      <c r="F37" s="77">
        <f t="shared" si="9"/>
        <v>3.9749024640000004</v>
      </c>
      <c r="G37" s="77">
        <f t="shared" si="5"/>
        <v>0.33945600000000009</v>
      </c>
      <c r="H37" s="77">
        <f t="shared" si="5"/>
        <v>0.84439679999999995</v>
      </c>
      <c r="I37" s="77">
        <f t="shared" si="5"/>
        <v>0.32884800000000003</v>
      </c>
      <c r="J37" s="77">
        <f t="shared" si="5"/>
        <v>4.6675200000000005E-3</v>
      </c>
      <c r="K37" s="77">
        <f t="shared" si="5"/>
        <v>7.9560000000000013E-3</v>
      </c>
      <c r="L37" s="77">
        <f t="shared" si="5"/>
        <v>5.4100799999999998E-2</v>
      </c>
      <c r="M37" s="77">
        <f t="shared" si="5"/>
        <v>4.5614399999999999E-2</v>
      </c>
      <c r="N37" s="77">
        <f t="shared" si="5"/>
        <v>1336.6080000000002</v>
      </c>
      <c r="O37" s="77">
        <f t="shared" si="5"/>
        <v>327.78720000000004</v>
      </c>
      <c r="P37" s="77">
        <f t="shared" si="5"/>
        <v>0</v>
      </c>
      <c r="Q37" s="77">
        <f t="shared" si="10"/>
        <v>113.24040000000002</v>
      </c>
      <c r="R37" s="77">
        <f t="shared" si="11"/>
        <v>0</v>
      </c>
      <c r="S37" s="77">
        <f t="shared" si="11"/>
        <v>0.62481120000000012</v>
      </c>
      <c r="T37" s="77">
        <f t="shared" si="11"/>
        <v>0</v>
      </c>
      <c r="U37" s="77">
        <f t="shared" si="11"/>
        <v>0</v>
      </c>
      <c r="AB37" s="59"/>
      <c r="AC37" s="59"/>
      <c r="AD37" s="59"/>
      <c r="AE37" s="59"/>
      <c r="AF37" s="59"/>
      <c r="AG37" s="59"/>
      <c r="AH37" s="59"/>
      <c r="AI37" s="59"/>
    </row>
    <row r="38" spans="1:35" s="72" customFormat="1" ht="13" x14ac:dyDescent="0.35">
      <c r="A38" s="13" t="str">
        <f>J8</f>
        <v>ff22</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ff23</v>
      </c>
      <c r="B39" s="15">
        <v>78</v>
      </c>
      <c r="C39" s="77">
        <f t="shared" si="6"/>
        <v>141.08640000000003</v>
      </c>
      <c r="D39" s="77">
        <f t="shared" si="7"/>
        <v>59.542173600000005</v>
      </c>
      <c r="E39" s="77">
        <f t="shared" si="8"/>
        <v>2.13470088</v>
      </c>
      <c r="F39" s="77">
        <f t="shared" si="9"/>
        <v>3.9749024640000004</v>
      </c>
      <c r="G39" s="77">
        <f t="shared" si="5"/>
        <v>0.33945600000000009</v>
      </c>
      <c r="H39" s="77">
        <f t="shared" si="5"/>
        <v>0.84439679999999995</v>
      </c>
      <c r="I39" s="77">
        <f t="shared" si="5"/>
        <v>0.32884800000000003</v>
      </c>
      <c r="J39" s="77">
        <f t="shared" si="5"/>
        <v>4.6675200000000005E-3</v>
      </c>
      <c r="K39" s="77">
        <f t="shared" si="5"/>
        <v>7.9560000000000013E-3</v>
      </c>
      <c r="L39" s="77">
        <f t="shared" si="5"/>
        <v>5.4100799999999998E-2</v>
      </c>
      <c r="M39" s="77">
        <f t="shared" si="5"/>
        <v>4.5614399999999999E-2</v>
      </c>
      <c r="N39" s="77">
        <f t="shared" si="5"/>
        <v>1336.6080000000002</v>
      </c>
      <c r="O39" s="77">
        <f t="shared" si="5"/>
        <v>327.78720000000004</v>
      </c>
      <c r="P39" s="77">
        <f t="shared" si="5"/>
        <v>0</v>
      </c>
      <c r="Q39" s="77">
        <f t="shared" si="10"/>
        <v>113.24040000000002</v>
      </c>
      <c r="R39" s="77">
        <f t="shared" si="11"/>
        <v>0</v>
      </c>
      <c r="S39" s="77">
        <f t="shared" si="11"/>
        <v>0.62481120000000012</v>
      </c>
      <c r="T39" s="77">
        <f t="shared" si="11"/>
        <v>0</v>
      </c>
      <c r="U39" s="77">
        <f t="shared" si="11"/>
        <v>0</v>
      </c>
      <c r="AB39" s="59"/>
      <c r="AC39" s="59"/>
      <c r="AD39" s="59"/>
      <c r="AE39" s="59"/>
      <c r="AF39" s="59"/>
      <c r="AG39" s="59"/>
      <c r="AH39" s="59"/>
      <c r="AI39" s="59"/>
    </row>
    <row r="40" spans="1:35" s="72" customFormat="1" ht="13" x14ac:dyDescent="0.35">
      <c r="A40" s="13" t="str">
        <f>L8</f>
        <v>f/cyff 24</v>
      </c>
      <c r="B40" s="15">
        <v>78</v>
      </c>
      <c r="C40" s="77">
        <f t="shared" si="6"/>
        <v>141.08640000000003</v>
      </c>
      <c r="D40" s="77">
        <f t="shared" si="7"/>
        <v>59.542173600000005</v>
      </c>
      <c r="E40" s="77">
        <f t="shared" si="8"/>
        <v>2.13470088</v>
      </c>
      <c r="F40" s="77">
        <f t="shared" si="9"/>
        <v>3.9749024640000004</v>
      </c>
      <c r="G40" s="77">
        <f t="shared" si="5"/>
        <v>0.33945600000000009</v>
      </c>
      <c r="H40" s="77">
        <f t="shared" si="5"/>
        <v>0.84439679999999995</v>
      </c>
      <c r="I40" s="77">
        <f t="shared" si="5"/>
        <v>0.32884800000000003</v>
      </c>
      <c r="J40" s="77">
        <f t="shared" si="5"/>
        <v>4.6675200000000005E-3</v>
      </c>
      <c r="K40" s="77">
        <f t="shared" si="5"/>
        <v>7.9560000000000013E-3</v>
      </c>
      <c r="L40" s="77">
        <f t="shared" si="5"/>
        <v>5.4100799999999998E-2</v>
      </c>
      <c r="M40" s="77">
        <f t="shared" si="5"/>
        <v>4.5614399999999999E-2</v>
      </c>
      <c r="N40" s="77">
        <f t="shared" si="5"/>
        <v>1336.6080000000002</v>
      </c>
      <c r="O40" s="77">
        <f t="shared" si="5"/>
        <v>327.78720000000004</v>
      </c>
      <c r="P40" s="77">
        <f t="shared" si="5"/>
        <v>0</v>
      </c>
      <c r="Q40" s="77">
        <f t="shared" si="10"/>
        <v>113.24040000000002</v>
      </c>
      <c r="R40" s="77">
        <f t="shared" si="11"/>
        <v>0</v>
      </c>
      <c r="S40" s="77">
        <f t="shared" si="11"/>
        <v>0.62481120000000012</v>
      </c>
      <c r="T40" s="77">
        <f t="shared" si="11"/>
        <v>0</v>
      </c>
      <c r="U40" s="77">
        <f t="shared" si="11"/>
        <v>0</v>
      </c>
      <c r="AB40" s="59"/>
      <c r="AC40" s="59"/>
      <c r="AD40" s="59"/>
      <c r="AE40" s="59"/>
      <c r="AF40" s="59"/>
      <c r="AG40" s="59"/>
      <c r="AH40" s="59"/>
      <c r="AI40" s="59"/>
    </row>
    <row r="41" spans="1:35" s="72" customFormat="1" ht="13" x14ac:dyDescent="0.35">
      <c r="A41" s="13" t="str">
        <f>M8</f>
        <v>ff25</v>
      </c>
      <c r="B41" s="15">
        <v>78</v>
      </c>
      <c r="C41" s="77">
        <f t="shared" si="6"/>
        <v>141.08640000000003</v>
      </c>
      <c r="D41" s="77">
        <f t="shared" si="7"/>
        <v>59.542173600000005</v>
      </c>
      <c r="E41" s="77">
        <f t="shared" si="8"/>
        <v>2.13470088</v>
      </c>
      <c r="F41" s="77">
        <f t="shared" si="9"/>
        <v>3.9749024640000004</v>
      </c>
      <c r="G41" s="77">
        <f t="shared" si="5"/>
        <v>0.33945600000000009</v>
      </c>
      <c r="H41" s="77">
        <f t="shared" si="5"/>
        <v>0.84439679999999995</v>
      </c>
      <c r="I41" s="77">
        <f t="shared" si="5"/>
        <v>0.32884800000000003</v>
      </c>
      <c r="J41" s="77">
        <f t="shared" si="5"/>
        <v>4.6675200000000005E-3</v>
      </c>
      <c r="K41" s="77">
        <f t="shared" si="5"/>
        <v>7.9560000000000013E-3</v>
      </c>
      <c r="L41" s="77">
        <f t="shared" si="5"/>
        <v>5.4100799999999998E-2</v>
      </c>
      <c r="M41" s="77">
        <f t="shared" si="5"/>
        <v>4.5614399999999999E-2</v>
      </c>
      <c r="N41" s="77">
        <f t="shared" si="5"/>
        <v>1336.6080000000002</v>
      </c>
      <c r="O41" s="77">
        <f t="shared" si="5"/>
        <v>327.78720000000004</v>
      </c>
      <c r="P41" s="77">
        <f t="shared" si="5"/>
        <v>0</v>
      </c>
      <c r="Q41" s="77">
        <f t="shared" si="10"/>
        <v>113.24040000000002</v>
      </c>
      <c r="R41" s="77">
        <f t="shared" si="11"/>
        <v>0</v>
      </c>
      <c r="S41" s="77">
        <f t="shared" si="11"/>
        <v>0.62481120000000012</v>
      </c>
      <c r="T41" s="77">
        <f t="shared" si="11"/>
        <v>0</v>
      </c>
      <c r="U41" s="77">
        <f t="shared" si="11"/>
        <v>0</v>
      </c>
      <c r="AB41" s="59"/>
      <c r="AC41" s="59"/>
      <c r="AD41" s="59"/>
      <c r="AE41" s="59"/>
      <c r="AF41" s="59"/>
      <c r="AG41" s="59"/>
      <c r="AH41" s="59"/>
      <c r="AI41" s="59"/>
    </row>
    <row r="42" spans="1:35" s="72" customFormat="1" ht="13" x14ac:dyDescent="0.35">
      <c r="A42" s="13" t="str">
        <f>N8</f>
        <v>ff26</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ff27</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ff29</v>
      </c>
      <c r="B44" s="15">
        <v>78</v>
      </c>
      <c r="C44" s="77">
        <f t="shared" si="6"/>
        <v>141.08640000000003</v>
      </c>
      <c r="D44" s="77">
        <f t="shared" si="7"/>
        <v>59.542173600000005</v>
      </c>
      <c r="E44" s="77">
        <f t="shared" si="8"/>
        <v>2.13470088</v>
      </c>
      <c r="F44" s="77">
        <f t="shared" si="9"/>
        <v>3.9749024640000004</v>
      </c>
      <c r="G44" s="77">
        <f t="shared" si="5"/>
        <v>0.33945600000000009</v>
      </c>
      <c r="H44" s="77">
        <f t="shared" si="5"/>
        <v>0.84439679999999995</v>
      </c>
      <c r="I44" s="77">
        <f t="shared" si="5"/>
        <v>0.32884800000000003</v>
      </c>
      <c r="J44" s="77">
        <f t="shared" si="5"/>
        <v>4.6675200000000005E-3</v>
      </c>
      <c r="K44" s="77">
        <f t="shared" si="5"/>
        <v>7.9560000000000013E-3</v>
      </c>
      <c r="L44" s="77">
        <f t="shared" si="5"/>
        <v>5.4100799999999998E-2</v>
      </c>
      <c r="M44" s="77">
        <f t="shared" si="5"/>
        <v>4.5614399999999999E-2</v>
      </c>
      <c r="N44" s="77">
        <f t="shared" si="5"/>
        <v>1336.6080000000002</v>
      </c>
      <c r="O44" s="77">
        <f t="shared" si="5"/>
        <v>327.78720000000004</v>
      </c>
      <c r="P44" s="77">
        <f t="shared" si="5"/>
        <v>0</v>
      </c>
      <c r="Q44" s="77">
        <f t="shared" si="10"/>
        <v>113.24040000000002</v>
      </c>
      <c r="R44" s="77">
        <f t="shared" si="11"/>
        <v>0</v>
      </c>
      <c r="S44" s="77">
        <f t="shared" si="11"/>
        <v>0.62481120000000012</v>
      </c>
      <c r="T44" s="77">
        <f t="shared" si="11"/>
        <v>0</v>
      </c>
      <c r="U44" s="77">
        <f t="shared" si="11"/>
        <v>0</v>
      </c>
      <c r="AB44" s="59"/>
      <c r="AC44" s="59"/>
      <c r="AD44" s="59"/>
      <c r="AE44" s="59"/>
      <c r="AF44" s="59"/>
      <c r="AG44" s="59"/>
      <c r="AH44" s="59"/>
      <c r="AI44" s="59"/>
    </row>
    <row r="45" spans="1:35" s="72" customFormat="1" ht="13" x14ac:dyDescent="0.35">
      <c r="A45" s="13" t="str">
        <f>Q8</f>
        <v>ff30</v>
      </c>
      <c r="B45" s="15">
        <v>78</v>
      </c>
      <c r="C45" s="77">
        <f t="shared" si="6"/>
        <v>141.08640000000003</v>
      </c>
      <c r="D45" s="77">
        <f t="shared" si="7"/>
        <v>59.542173600000005</v>
      </c>
      <c r="E45" s="77">
        <f t="shared" si="8"/>
        <v>2.13470088</v>
      </c>
      <c r="F45" s="77">
        <f t="shared" si="9"/>
        <v>3.9749024640000004</v>
      </c>
      <c r="G45" s="77">
        <f t="shared" si="5"/>
        <v>0.33945600000000009</v>
      </c>
      <c r="H45" s="77">
        <f t="shared" si="5"/>
        <v>0.84439679999999995</v>
      </c>
      <c r="I45" s="77">
        <f t="shared" si="5"/>
        <v>0.32884800000000003</v>
      </c>
      <c r="J45" s="77">
        <f t="shared" si="5"/>
        <v>4.6675200000000005E-3</v>
      </c>
      <c r="K45" s="77">
        <f t="shared" si="5"/>
        <v>7.9560000000000013E-3</v>
      </c>
      <c r="L45" s="77">
        <f t="shared" si="5"/>
        <v>5.4100799999999998E-2</v>
      </c>
      <c r="M45" s="77">
        <f t="shared" si="5"/>
        <v>4.5614399999999999E-2</v>
      </c>
      <c r="N45" s="77">
        <f t="shared" si="5"/>
        <v>1336.6080000000002</v>
      </c>
      <c r="O45" s="77">
        <f t="shared" si="5"/>
        <v>327.78720000000004</v>
      </c>
      <c r="P45" s="77">
        <f t="shared" si="5"/>
        <v>0</v>
      </c>
      <c r="Q45" s="77">
        <f t="shared" si="10"/>
        <v>113.24040000000002</v>
      </c>
      <c r="R45" s="77">
        <f t="shared" si="11"/>
        <v>0</v>
      </c>
      <c r="S45" s="77">
        <f t="shared" si="11"/>
        <v>0.62481120000000012</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78</v>
      </c>
      <c r="C62" s="77">
        <f>B32</f>
        <v>78</v>
      </c>
      <c r="D62" s="77">
        <f>B33</f>
        <v>78</v>
      </c>
      <c r="E62" s="77">
        <f>B34</f>
        <v>78</v>
      </c>
      <c r="F62" s="77">
        <f>B35</f>
        <v>78</v>
      </c>
      <c r="G62" s="77">
        <f>B36</f>
        <v>78</v>
      </c>
      <c r="H62" s="77">
        <f>B37</f>
        <v>78</v>
      </c>
      <c r="I62" s="77">
        <f>B38</f>
        <v>0</v>
      </c>
      <c r="J62" s="77">
        <f>B39</f>
        <v>78</v>
      </c>
      <c r="K62" s="77">
        <f>B40</f>
        <v>78</v>
      </c>
      <c r="L62" s="77">
        <f>B41</f>
        <v>78</v>
      </c>
      <c r="M62" s="77">
        <f>B42</f>
        <v>0</v>
      </c>
      <c r="N62" s="77">
        <f>B43</f>
        <v>0</v>
      </c>
      <c r="O62" s="77">
        <f>B44</f>
        <v>78</v>
      </c>
      <c r="P62" s="77">
        <f>B45</f>
        <v>78</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6.3</v>
      </c>
      <c r="J1" s="127" t="s">
        <v>153</v>
      </c>
      <c r="K1" s="127"/>
      <c r="L1" s="97">
        <v>50.4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1.3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0.38769230769230767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189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52.101005600000001</v>
      </c>
      <c r="D18" s="16">
        <f>$D32</f>
        <v>52.101005600000001</v>
      </c>
      <c r="E18" s="16">
        <f>$D33</f>
        <v>52.101005600000001</v>
      </c>
      <c r="F18" s="16">
        <f>$D34</f>
        <v>52.101005600000001</v>
      </c>
      <c r="G18" s="16">
        <f>$D35</f>
        <v>52.101005600000001</v>
      </c>
      <c r="H18" s="16">
        <f>$D36</f>
        <v>52.101005600000001</v>
      </c>
      <c r="I18" s="16">
        <f>$D37</f>
        <v>52.101005600000001</v>
      </c>
      <c r="J18" s="16">
        <f>$D38</f>
        <v>0</v>
      </c>
      <c r="K18" s="16">
        <f>$D39</f>
        <v>52.101005600000001</v>
      </c>
      <c r="L18" s="16">
        <f>$D40</f>
        <v>52.101005600000001</v>
      </c>
      <c r="M18" s="16">
        <f>$D41</f>
        <v>52.101005600000001</v>
      </c>
      <c r="N18" s="16">
        <f>$D42</f>
        <v>0</v>
      </c>
      <c r="O18" s="16">
        <f>$D43</f>
        <v>0</v>
      </c>
      <c r="P18" s="16">
        <f>$D44</f>
        <v>52.101005600000001</v>
      </c>
      <c r="Q18" s="16">
        <f>$D45</f>
        <v>52.101005600000001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-7.3989943999999994</v>
      </c>
      <c r="D19" s="16">
        <f t="shared" ref="D19:V19" si="1">D18-D17</f>
        <v>-7.3989943999999994</v>
      </c>
      <c r="E19" s="16">
        <f t="shared" si="1"/>
        <v>-7.3989943999999994</v>
      </c>
      <c r="F19" s="16">
        <f t="shared" si="1"/>
        <v>-7.3989943999999994</v>
      </c>
      <c r="G19" s="16">
        <f t="shared" si="1"/>
        <v>-7.3989943999999994</v>
      </c>
      <c r="H19" s="16">
        <f t="shared" si="1"/>
        <v>-7.3989943999999994</v>
      </c>
      <c r="I19" s="16">
        <f t="shared" si="1"/>
        <v>-27.798994399999991</v>
      </c>
      <c r="J19" s="16">
        <f t="shared" si="1"/>
        <v>-79.899999999999991</v>
      </c>
      <c r="K19" s="16">
        <f t="shared" si="1"/>
        <v>-27.798994399999991</v>
      </c>
      <c r="L19" s="16">
        <f t="shared" si="1"/>
        <v>-27.798994399999991</v>
      </c>
      <c r="M19" s="16">
        <f t="shared" si="1"/>
        <v>-27.798994399999991</v>
      </c>
      <c r="N19" s="16">
        <f t="shared" si="1"/>
        <v>-64.599999999999994</v>
      </c>
      <c r="O19" s="16">
        <f t="shared" si="1"/>
        <v>-64.599999999999994</v>
      </c>
      <c r="P19" s="16">
        <f t="shared" si="1"/>
        <v>-27.798994399999991</v>
      </c>
      <c r="Q19" s="16">
        <f t="shared" si="1"/>
        <v>-27.798994399999991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1.7127267500000003</v>
      </c>
      <c r="D22" s="16">
        <f>$E32</f>
        <v>1.7127267500000003</v>
      </c>
      <c r="E22" s="16">
        <f>$E33</f>
        <v>1.7127267500000003</v>
      </c>
      <c r="F22" s="16">
        <f>$E34</f>
        <v>1.7127267500000003</v>
      </c>
      <c r="G22" s="16">
        <f>$E35</f>
        <v>1.7127267500000003</v>
      </c>
      <c r="H22" s="16">
        <f>$E36</f>
        <v>1.7127267500000003</v>
      </c>
      <c r="I22" s="16">
        <f>$E37</f>
        <v>1.7127267500000003</v>
      </c>
      <c r="J22" s="16">
        <f>$E38</f>
        <v>0</v>
      </c>
      <c r="K22" s="16">
        <f>$E39</f>
        <v>1.7127267500000003</v>
      </c>
      <c r="L22" s="16">
        <f>$E40</f>
        <v>1.7127267500000003</v>
      </c>
      <c r="M22" s="16">
        <f>$E41</f>
        <v>1.7127267500000003</v>
      </c>
      <c r="N22" s="16">
        <f>$E42</f>
        <v>0</v>
      </c>
      <c r="O22" s="16">
        <f>$E43</f>
        <v>0</v>
      </c>
      <c r="P22" s="16">
        <f>$E44</f>
        <v>1.7127267500000003</v>
      </c>
      <c r="Q22" s="16">
        <f>$E45</f>
        <v>1.7127267500000003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-208.28727325</v>
      </c>
      <c r="D23" s="16">
        <f t="shared" ref="D23:V23" si="3">D22-D21</f>
        <v>-208.28727325</v>
      </c>
      <c r="E23" s="16">
        <f t="shared" si="3"/>
        <v>-208.28727325</v>
      </c>
      <c r="F23" s="16">
        <f t="shared" si="3"/>
        <v>-208.28727325</v>
      </c>
      <c r="G23" s="16">
        <f t="shared" si="3"/>
        <v>-208.28727325</v>
      </c>
      <c r="H23" s="16">
        <f t="shared" si="3"/>
        <v>-208.28727325</v>
      </c>
      <c r="I23" s="16">
        <f t="shared" si="3"/>
        <v>-280.28727325</v>
      </c>
      <c r="J23" s="16">
        <f t="shared" si="3"/>
        <v>-282</v>
      </c>
      <c r="K23" s="16">
        <f t="shared" si="3"/>
        <v>-280.28727325</v>
      </c>
      <c r="L23" s="16">
        <f t="shared" si="3"/>
        <v>-280.28727325</v>
      </c>
      <c r="M23" s="16">
        <f t="shared" si="3"/>
        <v>-280.28727325</v>
      </c>
      <c r="N23" s="16">
        <f t="shared" si="3"/>
        <v>-228</v>
      </c>
      <c r="O23" s="16">
        <f t="shared" si="3"/>
        <v>-228</v>
      </c>
      <c r="P23" s="16">
        <f t="shared" si="3"/>
        <v>-280.28727325</v>
      </c>
      <c r="Q23" s="16">
        <f t="shared" si="3"/>
        <v>-280.28727325</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13.1</v>
      </c>
      <c r="C28" s="15">
        <v>1.3</v>
      </c>
      <c r="D28" s="15">
        <v>0.248</v>
      </c>
      <c r="E28" s="15">
        <v>1.55E-2</v>
      </c>
      <c r="F28" s="15">
        <v>239</v>
      </c>
      <c r="G28" s="15">
        <v>20.2</v>
      </c>
      <c r="H28" s="15">
        <v>80.2</v>
      </c>
      <c r="I28" s="15">
        <v>46.7</v>
      </c>
      <c r="J28" s="15">
        <v>0.37</v>
      </c>
      <c r="K28" s="23">
        <v>0.76</v>
      </c>
      <c r="L28" s="15">
        <v>1.62</v>
      </c>
      <c r="M28" s="15">
        <v>4.3</v>
      </c>
      <c r="N28" s="15">
        <v>125000</v>
      </c>
      <c r="O28" s="15">
        <v>31000</v>
      </c>
      <c r="P28" s="15"/>
      <c r="Q28" s="15">
        <v>4450</v>
      </c>
      <c r="R28" s="15"/>
      <c r="S28" s="15">
        <v>68.7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70</v>
      </c>
      <c r="C31" s="77">
        <f>IF(C$27="%w/w SAR",((C$28*10)*$B31),IF(C$27="%w/w DM",(((C$28*10)*($B$28/100))*$B31),IF(C$27="kg/t SAR",(C$28*$B31),IF(C$27="kg/t DM",((C$28*($B$28/100))*$B31),IF(C$27="mg/kg SAR",((C$28*0.001)*$B31),IF(C$27="mg/kg DM",(((C$28*0.001)*($B$28/100))*$B31),0))))))</f>
        <v>119.21000000000001</v>
      </c>
      <c r="D31" s="77">
        <f>(IF(D$27="%w/w SAR",((D$28*10)*$B31),IF(D$27="%w/w DM",(((D$28*10)*($B$28/100))*$B31),IF(D$27="kg/t SAR",(D$28*$B31),IF(D$27="kg/t DM",((D$28*($B$28/100))*$B31),IF(D$27="mg/kg SAR",((D$28*0.001)*$B31),IF(D$27="mg/kg DM",(((D$28*0.001)*($B$28/100))*$B31),"0")))))))*2.291</f>
        <v>52.101005600000001</v>
      </c>
      <c r="E31" s="77">
        <f>(IF(E$27="%w/w SAR",((E$28*10)*$B31),IF(E$27="%w/w DM",(((E$28*10)*($B$28/100))*$B31),IF(E$27="kg/t SAR",(E$28*$B31),IF(E$27="kg/t DM",((E$28*($B$28/100))*$B31),IF(E$27="mg/kg SAR",((E$28*0.001)*$B31),IF(E$27="mg/kg DM",(((E$28*0.001)*($B$28/100))*$B31),"0")))))))*1.205</f>
        <v>1.7127267500000003</v>
      </c>
      <c r="F31" s="77">
        <f>(IF(F$27="%w/w SAR",((F$28*10)*$B31),IF(F$27="%w/w DM",(((F$28*10)*($B$28/100))*$B31),IF(F$27="kg/t SAR",(F$28*$B31),IF(F$27="kg/t DM",((F$28*($B$28/100))*$B31),IF(F$27="mg/kg SAR",((F$28*0.001)*$B31),IF(F$27="mg/kg DM",(((F$28*0.001)*($B$28/100))*$B31),"0")))))))*1.658</f>
        <v>3.6337225400000004</v>
      </c>
      <c r="G31" s="77">
        <f t="shared" ref="G31:P46" si="5">IF(G$27="%w/w SAR",((G$28*10)*$B31),IF(G$27="%w/w DM",(((G$28*10)*($B$28/100))*$B31),IF(G$27="kg/t SAR",(G$28*$B31),IF(G$27="kg/t DM",((G$28*($B$28/100))*$B31),IF(G$27="mg/kg SAR",((G$28*0.001)*$B31),IF(G$27="mg/kg DM",(((G$28*0.001)*($B$28/100))*$B31),0))))))</f>
        <v>0.18523400000000001</v>
      </c>
      <c r="H31" s="77">
        <f t="shared" si="5"/>
        <v>0.73543400000000014</v>
      </c>
      <c r="I31" s="77">
        <f t="shared" si="5"/>
        <v>0.42823900000000009</v>
      </c>
      <c r="J31" s="77">
        <f t="shared" si="5"/>
        <v>3.3928999999999999E-3</v>
      </c>
      <c r="K31" s="77">
        <f t="shared" si="5"/>
        <v>6.9692000000000009E-3</v>
      </c>
      <c r="L31" s="77">
        <f t="shared" si="5"/>
        <v>1.4855400000000001E-2</v>
      </c>
      <c r="M31" s="77">
        <f t="shared" si="5"/>
        <v>3.9431000000000001E-2</v>
      </c>
      <c r="N31" s="77">
        <f t="shared" si="5"/>
        <v>1146.25</v>
      </c>
      <c r="O31" s="77">
        <f t="shared" si="5"/>
        <v>284.27</v>
      </c>
      <c r="P31" s="77">
        <f t="shared" si="5"/>
        <v>0</v>
      </c>
      <c r="Q31" s="77">
        <f>(IF(Q$27="%w/w SAR",((Q$28*10)*$B31),IF(Q$27="%w/w DM",(((Q$28*10)*($B$28/100))*$B31),IF(Q$27="kg/t SAR",(Q$28*$B31),IF(Q$27="kg/t DM",((Q$28*($B$28/100))*$B31),IF(Q$27="mg/kg SAR",((Q$28*0.001)*$B31),IF(Q$27="mg/kg DM",(((Q$28*0.001)*($B$28/100))*$B31),0)))))))*2.5</f>
        <v>102.01625000000001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0.62997900000000007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70</v>
      </c>
      <c r="C32" s="77">
        <f t="shared" ref="C32:C50" si="6">IF(C$27="%w/w SAR",((C$28*10)*$B32),IF(C$27="%w/w DM",(((C$28*10)*($B$28/100))*$B32),IF(C$27="kg/t SAR",(C$28*$B32),IF(C$27="kg/t DM",((C$28*($B$28/100))*$B32),IF(C$27="mg/kg SAR",((C$28*0.001)*$B32),IF(C$27="mg/kg DM",(((C$28*0.001)*($B$28/100))*$B32),0))))))</f>
        <v>119.21000000000001</v>
      </c>
      <c r="D32" s="77">
        <f t="shared" ref="D32:D50" si="7">(IF(D$27="%w/w SAR",((D$28*10)*$B32),IF(D$27="%w/w DM",(((D$28*10)*($B$28/100))*$B32),IF(D$27="kg/t SAR",(D$28*$B32),IF(D$27="kg/t DM",((D$28*($B$28/100))*$B32),IF(D$27="mg/kg SAR",((D$28*0.001)*$B32),IF(D$27="mg/kg DM",(((D$28*0.001)*($B$28/100))*$B32),"0")))))))*2.291</f>
        <v>52.101005600000001</v>
      </c>
      <c r="E32" s="77">
        <f t="shared" ref="E32:E50" si="8">(IF(E$27="%w/w SAR",((E$28*10)*$B32),IF(E$27="%w/w DM",(((E$28*10)*($B$28/100))*$B32),IF(E$27="kg/t SAR",(E$28*$B32),IF(E$27="kg/t DM",((E$28*($B$28/100))*$B32),IF(E$27="mg/kg SAR",((E$28*0.001)*$B32),IF(E$27="mg/kg DM",(((E$28*0.001)*($B$28/100))*$B32),"0")))))))*1.205</f>
        <v>1.7127267500000003</v>
      </c>
      <c r="F32" s="77">
        <f t="shared" ref="F32:F50" si="9">(IF(F$27="%w/w SAR",((F$28*10)*$B32),IF(F$27="%w/w DM",(((F$28*10)*($B$28/100))*$B32),IF(F$27="kg/t SAR",(F$28*$B32),IF(F$27="kg/t DM",((F$28*($B$28/100))*$B32),IF(F$27="mg/kg SAR",((F$28*0.001)*$B32),IF(F$27="mg/kg DM",(((F$28*0.001)*($B$28/100))*$B32),"0")))))))*1.658</f>
        <v>3.6337225400000004</v>
      </c>
      <c r="G32" s="77">
        <f t="shared" si="5"/>
        <v>0.18523400000000001</v>
      </c>
      <c r="H32" s="77">
        <f t="shared" si="5"/>
        <v>0.73543400000000014</v>
      </c>
      <c r="I32" s="77">
        <f t="shared" si="5"/>
        <v>0.42823900000000009</v>
      </c>
      <c r="J32" s="77">
        <f t="shared" si="5"/>
        <v>3.3928999999999999E-3</v>
      </c>
      <c r="K32" s="77">
        <f t="shared" si="5"/>
        <v>6.9692000000000009E-3</v>
      </c>
      <c r="L32" s="77">
        <f t="shared" si="5"/>
        <v>1.4855400000000001E-2</v>
      </c>
      <c r="M32" s="77">
        <f t="shared" si="5"/>
        <v>3.9431000000000001E-2</v>
      </c>
      <c r="N32" s="77">
        <f t="shared" si="5"/>
        <v>1146.25</v>
      </c>
      <c r="O32" s="77">
        <f t="shared" si="5"/>
        <v>284.27</v>
      </c>
      <c r="P32" s="77">
        <f t="shared" si="5"/>
        <v>0</v>
      </c>
      <c r="Q32" s="77">
        <f t="shared" ref="Q32:Q50" si="10">(IF(Q$27="%w/w SAR",((Q$28*10)*$B32),IF(Q$27="%w/w DM",(((Q$28*10)*($B$28/100))*$B32),IF(Q$27="kg/t SAR",(Q$28*$B32),IF(Q$27="kg/t DM",((Q$28*($B$28/100))*$B32),IF(Q$27="mg/kg SAR",((Q$28*0.001)*$B32),IF(Q$27="mg/kg DM",(((Q$28*0.001)*($B$28/100))*$B32),0)))))))*2.5</f>
        <v>102.01625000000001</v>
      </c>
      <c r="R32" s="77">
        <f t="shared" ref="R32:U50" si="11">IF(R$27="%w/w SAR",((R$28*10)*$B32),IF(R$27="%w/w DM",(((R$28*10)*($B$28/100))*$B32),IF(R$27="kg/t SAR",(R$28*$B32),IF(R$27="kg/t DM",((R$28*($B$28/100))*$B32),IF(R$27="mg/kg SAR",((R$28*0.001)*$B32),IF(R$27="mg/kg DM",(((R$28*0.001)*($B$28/100))*$B32),0))))))</f>
        <v>0</v>
      </c>
      <c r="S32" s="77">
        <f t="shared" si="11"/>
        <v>0.62997900000000007</v>
      </c>
      <c r="T32" s="77">
        <f t="shared" si="11"/>
        <v>0</v>
      </c>
      <c r="U32" s="77">
        <f t="shared" si="11"/>
        <v>0</v>
      </c>
      <c r="AB32" s="59"/>
      <c r="AC32" s="59"/>
      <c r="AD32" s="59"/>
      <c r="AE32" s="59"/>
      <c r="AF32" s="59"/>
      <c r="AG32" s="59"/>
      <c r="AH32" s="59"/>
      <c r="AI32" s="59"/>
    </row>
    <row r="33" spans="1:35" s="72" customFormat="1" ht="13" x14ac:dyDescent="0.35">
      <c r="A33" s="13" t="str">
        <f>E8</f>
        <v>11 &amp; 7715</v>
      </c>
      <c r="B33" s="15">
        <v>70</v>
      </c>
      <c r="C33" s="77">
        <f t="shared" si="6"/>
        <v>119.21000000000001</v>
      </c>
      <c r="D33" s="77">
        <f t="shared" si="7"/>
        <v>52.101005600000001</v>
      </c>
      <c r="E33" s="77">
        <f t="shared" si="8"/>
        <v>1.7127267500000003</v>
      </c>
      <c r="F33" s="77">
        <f t="shared" si="9"/>
        <v>3.6337225400000004</v>
      </c>
      <c r="G33" s="77">
        <f t="shared" si="5"/>
        <v>0.18523400000000001</v>
      </c>
      <c r="H33" s="77">
        <f t="shared" si="5"/>
        <v>0.73543400000000014</v>
      </c>
      <c r="I33" s="77">
        <f t="shared" si="5"/>
        <v>0.42823900000000009</v>
      </c>
      <c r="J33" s="77">
        <f t="shared" si="5"/>
        <v>3.3928999999999999E-3</v>
      </c>
      <c r="K33" s="77">
        <f t="shared" si="5"/>
        <v>6.9692000000000009E-3</v>
      </c>
      <c r="L33" s="77">
        <f t="shared" si="5"/>
        <v>1.4855400000000001E-2</v>
      </c>
      <c r="M33" s="77">
        <f t="shared" si="5"/>
        <v>3.9431000000000001E-2</v>
      </c>
      <c r="N33" s="77">
        <f t="shared" si="5"/>
        <v>1146.25</v>
      </c>
      <c r="O33" s="77">
        <f t="shared" si="5"/>
        <v>284.27</v>
      </c>
      <c r="P33" s="77">
        <f t="shared" si="5"/>
        <v>0</v>
      </c>
      <c r="Q33" s="77">
        <f t="shared" si="10"/>
        <v>102.01625000000001</v>
      </c>
      <c r="R33" s="77">
        <f t="shared" si="11"/>
        <v>0</v>
      </c>
      <c r="S33" s="77">
        <f t="shared" si="11"/>
        <v>0.62997900000000007</v>
      </c>
      <c r="T33" s="77">
        <f t="shared" si="11"/>
        <v>0</v>
      </c>
      <c r="U33" s="77">
        <f t="shared" si="11"/>
        <v>0</v>
      </c>
      <c r="AB33" s="59"/>
      <c r="AC33" s="59"/>
      <c r="AD33" s="59"/>
      <c r="AE33" s="59"/>
      <c r="AF33" s="59"/>
      <c r="AG33" s="59"/>
      <c r="AH33" s="59"/>
      <c r="AI33" s="59"/>
    </row>
    <row r="34" spans="1:35" s="72" customFormat="1" ht="13" x14ac:dyDescent="0.35">
      <c r="A34" s="13" t="str">
        <f>F8</f>
        <v>12 &amp; 5507</v>
      </c>
      <c r="B34" s="15">
        <v>70</v>
      </c>
      <c r="C34" s="77">
        <f t="shared" si="6"/>
        <v>119.21000000000001</v>
      </c>
      <c r="D34" s="77">
        <f t="shared" si="7"/>
        <v>52.101005600000001</v>
      </c>
      <c r="E34" s="77">
        <f t="shared" si="8"/>
        <v>1.7127267500000003</v>
      </c>
      <c r="F34" s="77">
        <f t="shared" si="9"/>
        <v>3.6337225400000004</v>
      </c>
      <c r="G34" s="77">
        <f t="shared" si="5"/>
        <v>0.18523400000000001</v>
      </c>
      <c r="H34" s="77">
        <f t="shared" si="5"/>
        <v>0.73543400000000014</v>
      </c>
      <c r="I34" s="77">
        <f t="shared" si="5"/>
        <v>0.42823900000000009</v>
      </c>
      <c r="J34" s="77">
        <f t="shared" si="5"/>
        <v>3.3928999999999999E-3</v>
      </c>
      <c r="K34" s="77">
        <f t="shared" si="5"/>
        <v>6.9692000000000009E-3</v>
      </c>
      <c r="L34" s="77">
        <f t="shared" si="5"/>
        <v>1.4855400000000001E-2</v>
      </c>
      <c r="M34" s="77">
        <f t="shared" si="5"/>
        <v>3.9431000000000001E-2</v>
      </c>
      <c r="N34" s="77">
        <f t="shared" si="5"/>
        <v>1146.25</v>
      </c>
      <c r="O34" s="77">
        <f t="shared" si="5"/>
        <v>284.27</v>
      </c>
      <c r="P34" s="77">
        <f t="shared" si="5"/>
        <v>0</v>
      </c>
      <c r="Q34" s="77">
        <f t="shared" si="10"/>
        <v>102.01625000000001</v>
      </c>
      <c r="R34" s="77">
        <f t="shared" si="11"/>
        <v>0</v>
      </c>
      <c r="S34" s="77">
        <f t="shared" si="11"/>
        <v>0.62997900000000007</v>
      </c>
      <c r="T34" s="77">
        <f t="shared" si="11"/>
        <v>0</v>
      </c>
      <c r="U34" s="77">
        <f t="shared" si="11"/>
        <v>0</v>
      </c>
      <c r="AB34" s="59"/>
      <c r="AC34" s="59"/>
      <c r="AD34" s="59"/>
      <c r="AE34" s="59"/>
      <c r="AF34" s="59"/>
      <c r="AG34" s="59"/>
      <c r="AH34" s="59"/>
      <c r="AI34" s="59"/>
    </row>
    <row r="35" spans="1:35" s="72" customFormat="1" ht="13" x14ac:dyDescent="0.35">
      <c r="A35" s="13" t="str">
        <f>G8</f>
        <v>13 &amp; 7176</v>
      </c>
      <c r="B35" s="15">
        <v>70</v>
      </c>
      <c r="C35" s="77">
        <f t="shared" si="6"/>
        <v>119.21000000000001</v>
      </c>
      <c r="D35" s="77">
        <f t="shared" si="7"/>
        <v>52.101005600000001</v>
      </c>
      <c r="E35" s="77">
        <f t="shared" si="8"/>
        <v>1.7127267500000003</v>
      </c>
      <c r="F35" s="77">
        <f t="shared" si="9"/>
        <v>3.6337225400000004</v>
      </c>
      <c r="G35" s="77">
        <f t="shared" si="5"/>
        <v>0.18523400000000001</v>
      </c>
      <c r="H35" s="77">
        <f t="shared" si="5"/>
        <v>0.73543400000000014</v>
      </c>
      <c r="I35" s="77">
        <f t="shared" si="5"/>
        <v>0.42823900000000009</v>
      </c>
      <c r="J35" s="77">
        <f t="shared" si="5"/>
        <v>3.3928999999999999E-3</v>
      </c>
      <c r="K35" s="77">
        <f t="shared" si="5"/>
        <v>6.9692000000000009E-3</v>
      </c>
      <c r="L35" s="77">
        <f t="shared" si="5"/>
        <v>1.4855400000000001E-2</v>
      </c>
      <c r="M35" s="77">
        <f t="shared" si="5"/>
        <v>3.9431000000000001E-2</v>
      </c>
      <c r="N35" s="77">
        <f t="shared" si="5"/>
        <v>1146.25</v>
      </c>
      <c r="O35" s="77">
        <f t="shared" si="5"/>
        <v>284.27</v>
      </c>
      <c r="P35" s="77">
        <f t="shared" si="5"/>
        <v>0</v>
      </c>
      <c r="Q35" s="77">
        <f t="shared" si="10"/>
        <v>102.01625000000001</v>
      </c>
      <c r="R35" s="77">
        <f t="shared" si="11"/>
        <v>0</v>
      </c>
      <c r="S35" s="77">
        <f t="shared" si="11"/>
        <v>0.62997900000000007</v>
      </c>
      <c r="T35" s="77">
        <f t="shared" si="11"/>
        <v>0</v>
      </c>
      <c r="U35" s="77">
        <f t="shared" si="11"/>
        <v>0</v>
      </c>
      <c r="AB35" s="59"/>
      <c r="AC35" s="59"/>
      <c r="AD35" s="59"/>
      <c r="AE35" s="59"/>
      <c r="AF35" s="59"/>
      <c r="AG35" s="59"/>
      <c r="AH35" s="59"/>
      <c r="AI35" s="59"/>
    </row>
    <row r="36" spans="1:35" s="72" customFormat="1" ht="13" x14ac:dyDescent="0.35">
      <c r="A36" s="13" t="str">
        <f>H8</f>
        <v>20 &amp;6128</v>
      </c>
      <c r="B36" s="15">
        <v>70</v>
      </c>
      <c r="C36" s="77">
        <f t="shared" si="6"/>
        <v>119.21000000000001</v>
      </c>
      <c r="D36" s="77">
        <f t="shared" si="7"/>
        <v>52.101005600000001</v>
      </c>
      <c r="E36" s="77">
        <f t="shared" si="8"/>
        <v>1.7127267500000003</v>
      </c>
      <c r="F36" s="77">
        <f t="shared" si="9"/>
        <v>3.6337225400000004</v>
      </c>
      <c r="G36" s="77">
        <f t="shared" si="5"/>
        <v>0.18523400000000001</v>
      </c>
      <c r="H36" s="77">
        <f t="shared" si="5"/>
        <v>0.73543400000000014</v>
      </c>
      <c r="I36" s="77">
        <f t="shared" si="5"/>
        <v>0.42823900000000009</v>
      </c>
      <c r="J36" s="77">
        <f t="shared" si="5"/>
        <v>3.3928999999999999E-3</v>
      </c>
      <c r="K36" s="77">
        <f t="shared" si="5"/>
        <v>6.9692000000000009E-3</v>
      </c>
      <c r="L36" s="77">
        <f t="shared" si="5"/>
        <v>1.4855400000000001E-2</v>
      </c>
      <c r="M36" s="77">
        <f t="shared" si="5"/>
        <v>3.9431000000000001E-2</v>
      </c>
      <c r="N36" s="77">
        <f t="shared" si="5"/>
        <v>1146.25</v>
      </c>
      <c r="O36" s="77">
        <f t="shared" si="5"/>
        <v>284.27</v>
      </c>
      <c r="P36" s="77">
        <f t="shared" si="5"/>
        <v>0</v>
      </c>
      <c r="Q36" s="77">
        <f t="shared" si="10"/>
        <v>102.01625000000001</v>
      </c>
      <c r="R36" s="77">
        <f t="shared" si="11"/>
        <v>0</v>
      </c>
      <c r="S36" s="77">
        <f t="shared" si="11"/>
        <v>0.62997900000000007</v>
      </c>
      <c r="T36" s="77">
        <f t="shared" si="11"/>
        <v>0</v>
      </c>
      <c r="U36" s="77">
        <f t="shared" si="11"/>
        <v>0</v>
      </c>
      <c r="AB36" s="59"/>
      <c r="AC36" s="59"/>
      <c r="AD36" s="59"/>
      <c r="AE36" s="59"/>
      <c r="AF36" s="59"/>
      <c r="AG36" s="59"/>
      <c r="AH36" s="59"/>
      <c r="AI36" s="59"/>
    </row>
    <row r="37" spans="1:35" s="72" customFormat="1" ht="13" x14ac:dyDescent="0.35">
      <c r="A37" s="13" t="str">
        <f>I8</f>
        <v>21 &amp;4734</v>
      </c>
      <c r="B37" s="15">
        <v>70</v>
      </c>
      <c r="C37" s="77">
        <f t="shared" si="6"/>
        <v>119.21000000000001</v>
      </c>
      <c r="D37" s="77">
        <f t="shared" si="7"/>
        <v>52.101005600000001</v>
      </c>
      <c r="E37" s="77">
        <f t="shared" si="8"/>
        <v>1.7127267500000003</v>
      </c>
      <c r="F37" s="77">
        <f t="shared" si="9"/>
        <v>3.6337225400000004</v>
      </c>
      <c r="G37" s="77">
        <f t="shared" si="5"/>
        <v>0.18523400000000001</v>
      </c>
      <c r="H37" s="77">
        <f t="shared" si="5"/>
        <v>0.73543400000000014</v>
      </c>
      <c r="I37" s="77">
        <f t="shared" si="5"/>
        <v>0.42823900000000009</v>
      </c>
      <c r="J37" s="77">
        <f t="shared" si="5"/>
        <v>3.3928999999999999E-3</v>
      </c>
      <c r="K37" s="77">
        <f t="shared" si="5"/>
        <v>6.9692000000000009E-3</v>
      </c>
      <c r="L37" s="77">
        <f t="shared" si="5"/>
        <v>1.4855400000000001E-2</v>
      </c>
      <c r="M37" s="77">
        <f t="shared" si="5"/>
        <v>3.9431000000000001E-2</v>
      </c>
      <c r="N37" s="77">
        <f t="shared" si="5"/>
        <v>1146.25</v>
      </c>
      <c r="O37" s="77">
        <f t="shared" si="5"/>
        <v>284.27</v>
      </c>
      <c r="P37" s="77">
        <f t="shared" si="5"/>
        <v>0</v>
      </c>
      <c r="Q37" s="77">
        <f t="shared" si="10"/>
        <v>102.01625000000001</v>
      </c>
      <c r="R37" s="77">
        <f t="shared" si="11"/>
        <v>0</v>
      </c>
      <c r="S37" s="77">
        <f t="shared" si="11"/>
        <v>0.62997900000000007</v>
      </c>
      <c r="T37" s="77">
        <f t="shared" si="11"/>
        <v>0</v>
      </c>
      <c r="U37" s="77">
        <f t="shared" si="11"/>
        <v>0</v>
      </c>
      <c r="AB37" s="59"/>
      <c r="AC37" s="59"/>
      <c r="AD37" s="59"/>
      <c r="AE37" s="59"/>
      <c r="AF37" s="59"/>
      <c r="AG37" s="59"/>
      <c r="AH37" s="59"/>
      <c r="AI37" s="59"/>
    </row>
    <row r="38" spans="1:35" s="72" customFormat="1" ht="13" x14ac:dyDescent="0.35">
      <c r="A38" s="13" t="str">
        <f>J8</f>
        <v>ff22</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ff23</v>
      </c>
      <c r="B39" s="15">
        <v>70</v>
      </c>
      <c r="C39" s="77">
        <f t="shared" si="6"/>
        <v>119.21000000000001</v>
      </c>
      <c r="D39" s="77">
        <f t="shared" si="7"/>
        <v>52.101005600000001</v>
      </c>
      <c r="E39" s="77">
        <f t="shared" si="8"/>
        <v>1.7127267500000003</v>
      </c>
      <c r="F39" s="77">
        <f t="shared" si="9"/>
        <v>3.6337225400000004</v>
      </c>
      <c r="G39" s="77">
        <f t="shared" si="5"/>
        <v>0.18523400000000001</v>
      </c>
      <c r="H39" s="77">
        <f t="shared" si="5"/>
        <v>0.73543400000000014</v>
      </c>
      <c r="I39" s="77">
        <f t="shared" si="5"/>
        <v>0.42823900000000009</v>
      </c>
      <c r="J39" s="77">
        <f t="shared" si="5"/>
        <v>3.3928999999999999E-3</v>
      </c>
      <c r="K39" s="77">
        <f t="shared" si="5"/>
        <v>6.9692000000000009E-3</v>
      </c>
      <c r="L39" s="77">
        <f t="shared" si="5"/>
        <v>1.4855400000000001E-2</v>
      </c>
      <c r="M39" s="77">
        <f t="shared" si="5"/>
        <v>3.9431000000000001E-2</v>
      </c>
      <c r="N39" s="77">
        <f t="shared" si="5"/>
        <v>1146.25</v>
      </c>
      <c r="O39" s="77">
        <f t="shared" si="5"/>
        <v>284.27</v>
      </c>
      <c r="P39" s="77">
        <f t="shared" si="5"/>
        <v>0</v>
      </c>
      <c r="Q39" s="77">
        <f t="shared" si="10"/>
        <v>102.01625000000001</v>
      </c>
      <c r="R39" s="77">
        <f t="shared" si="11"/>
        <v>0</v>
      </c>
      <c r="S39" s="77">
        <f t="shared" si="11"/>
        <v>0.62997900000000007</v>
      </c>
      <c r="T39" s="77">
        <f t="shared" si="11"/>
        <v>0</v>
      </c>
      <c r="U39" s="77">
        <f t="shared" si="11"/>
        <v>0</v>
      </c>
      <c r="AB39" s="59"/>
      <c r="AC39" s="59"/>
      <c r="AD39" s="59"/>
      <c r="AE39" s="59"/>
      <c r="AF39" s="59"/>
      <c r="AG39" s="59"/>
      <c r="AH39" s="59"/>
      <c r="AI39" s="59"/>
    </row>
    <row r="40" spans="1:35" s="72" customFormat="1" ht="13" x14ac:dyDescent="0.35">
      <c r="A40" s="13" t="str">
        <f>L8</f>
        <v>f/cyff 24</v>
      </c>
      <c r="B40" s="15">
        <v>70</v>
      </c>
      <c r="C40" s="77">
        <f t="shared" si="6"/>
        <v>119.21000000000001</v>
      </c>
      <c r="D40" s="77">
        <f t="shared" si="7"/>
        <v>52.101005600000001</v>
      </c>
      <c r="E40" s="77">
        <f t="shared" si="8"/>
        <v>1.7127267500000003</v>
      </c>
      <c r="F40" s="77">
        <f t="shared" si="9"/>
        <v>3.6337225400000004</v>
      </c>
      <c r="G40" s="77">
        <f t="shared" si="5"/>
        <v>0.18523400000000001</v>
      </c>
      <c r="H40" s="77">
        <f t="shared" si="5"/>
        <v>0.73543400000000014</v>
      </c>
      <c r="I40" s="77">
        <f t="shared" si="5"/>
        <v>0.42823900000000009</v>
      </c>
      <c r="J40" s="77">
        <f t="shared" si="5"/>
        <v>3.3928999999999999E-3</v>
      </c>
      <c r="K40" s="77">
        <f t="shared" si="5"/>
        <v>6.9692000000000009E-3</v>
      </c>
      <c r="L40" s="77">
        <f t="shared" si="5"/>
        <v>1.4855400000000001E-2</v>
      </c>
      <c r="M40" s="77">
        <f t="shared" si="5"/>
        <v>3.9431000000000001E-2</v>
      </c>
      <c r="N40" s="77">
        <f t="shared" si="5"/>
        <v>1146.25</v>
      </c>
      <c r="O40" s="77">
        <f t="shared" si="5"/>
        <v>284.27</v>
      </c>
      <c r="P40" s="77">
        <f t="shared" si="5"/>
        <v>0</v>
      </c>
      <c r="Q40" s="77">
        <f t="shared" si="10"/>
        <v>102.01625000000001</v>
      </c>
      <c r="R40" s="77">
        <f t="shared" si="11"/>
        <v>0</v>
      </c>
      <c r="S40" s="77">
        <f t="shared" si="11"/>
        <v>0.62997900000000007</v>
      </c>
      <c r="T40" s="77">
        <f t="shared" si="11"/>
        <v>0</v>
      </c>
      <c r="U40" s="77">
        <f t="shared" si="11"/>
        <v>0</v>
      </c>
      <c r="AB40" s="59"/>
      <c r="AC40" s="59"/>
      <c r="AD40" s="59"/>
      <c r="AE40" s="59"/>
      <c r="AF40" s="59"/>
      <c r="AG40" s="59"/>
      <c r="AH40" s="59"/>
      <c r="AI40" s="59"/>
    </row>
    <row r="41" spans="1:35" s="72" customFormat="1" ht="13" x14ac:dyDescent="0.35">
      <c r="A41" s="13" t="str">
        <f>M8</f>
        <v>ff25</v>
      </c>
      <c r="B41" s="15">
        <v>70</v>
      </c>
      <c r="C41" s="77">
        <f t="shared" si="6"/>
        <v>119.21000000000001</v>
      </c>
      <c r="D41" s="77">
        <f t="shared" si="7"/>
        <v>52.101005600000001</v>
      </c>
      <c r="E41" s="77">
        <f t="shared" si="8"/>
        <v>1.7127267500000003</v>
      </c>
      <c r="F41" s="77">
        <f t="shared" si="9"/>
        <v>3.6337225400000004</v>
      </c>
      <c r="G41" s="77">
        <f t="shared" si="5"/>
        <v>0.18523400000000001</v>
      </c>
      <c r="H41" s="77">
        <f t="shared" si="5"/>
        <v>0.73543400000000014</v>
      </c>
      <c r="I41" s="77">
        <f t="shared" si="5"/>
        <v>0.42823900000000009</v>
      </c>
      <c r="J41" s="77">
        <f t="shared" si="5"/>
        <v>3.3928999999999999E-3</v>
      </c>
      <c r="K41" s="77">
        <f t="shared" si="5"/>
        <v>6.9692000000000009E-3</v>
      </c>
      <c r="L41" s="77">
        <f t="shared" si="5"/>
        <v>1.4855400000000001E-2</v>
      </c>
      <c r="M41" s="77">
        <f t="shared" si="5"/>
        <v>3.9431000000000001E-2</v>
      </c>
      <c r="N41" s="77">
        <f t="shared" si="5"/>
        <v>1146.25</v>
      </c>
      <c r="O41" s="77">
        <f t="shared" si="5"/>
        <v>284.27</v>
      </c>
      <c r="P41" s="77">
        <f t="shared" si="5"/>
        <v>0</v>
      </c>
      <c r="Q41" s="77">
        <f t="shared" si="10"/>
        <v>102.01625000000001</v>
      </c>
      <c r="R41" s="77">
        <f t="shared" si="11"/>
        <v>0</v>
      </c>
      <c r="S41" s="77">
        <f t="shared" si="11"/>
        <v>0.62997900000000007</v>
      </c>
      <c r="T41" s="77">
        <f t="shared" si="11"/>
        <v>0</v>
      </c>
      <c r="U41" s="77">
        <f t="shared" si="11"/>
        <v>0</v>
      </c>
      <c r="AB41" s="59"/>
      <c r="AC41" s="59"/>
      <c r="AD41" s="59"/>
      <c r="AE41" s="59"/>
      <c r="AF41" s="59"/>
      <c r="AG41" s="59"/>
      <c r="AH41" s="59"/>
      <c r="AI41" s="59"/>
    </row>
    <row r="42" spans="1:35" s="72" customFormat="1" ht="13" x14ac:dyDescent="0.35">
      <c r="A42" s="13" t="str">
        <f>N8</f>
        <v>ff26</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ff27</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ff29</v>
      </c>
      <c r="B44" s="15">
        <v>70</v>
      </c>
      <c r="C44" s="77">
        <f t="shared" si="6"/>
        <v>119.21000000000001</v>
      </c>
      <c r="D44" s="77">
        <f t="shared" si="7"/>
        <v>52.101005600000001</v>
      </c>
      <c r="E44" s="77">
        <f t="shared" si="8"/>
        <v>1.7127267500000003</v>
      </c>
      <c r="F44" s="77">
        <f t="shared" si="9"/>
        <v>3.6337225400000004</v>
      </c>
      <c r="G44" s="77">
        <f t="shared" si="5"/>
        <v>0.18523400000000001</v>
      </c>
      <c r="H44" s="77">
        <f t="shared" si="5"/>
        <v>0.73543400000000014</v>
      </c>
      <c r="I44" s="77">
        <f t="shared" si="5"/>
        <v>0.42823900000000009</v>
      </c>
      <c r="J44" s="77">
        <f t="shared" si="5"/>
        <v>3.3928999999999999E-3</v>
      </c>
      <c r="K44" s="77">
        <f t="shared" si="5"/>
        <v>6.9692000000000009E-3</v>
      </c>
      <c r="L44" s="77">
        <f t="shared" si="5"/>
        <v>1.4855400000000001E-2</v>
      </c>
      <c r="M44" s="77">
        <f t="shared" si="5"/>
        <v>3.9431000000000001E-2</v>
      </c>
      <c r="N44" s="77">
        <f t="shared" si="5"/>
        <v>1146.25</v>
      </c>
      <c r="O44" s="77">
        <f t="shared" si="5"/>
        <v>284.27</v>
      </c>
      <c r="P44" s="77">
        <f t="shared" si="5"/>
        <v>0</v>
      </c>
      <c r="Q44" s="77">
        <f t="shared" si="10"/>
        <v>102.01625000000001</v>
      </c>
      <c r="R44" s="77">
        <f t="shared" si="11"/>
        <v>0</v>
      </c>
      <c r="S44" s="77">
        <f t="shared" si="11"/>
        <v>0.62997900000000007</v>
      </c>
      <c r="T44" s="77">
        <f t="shared" si="11"/>
        <v>0</v>
      </c>
      <c r="U44" s="77">
        <f t="shared" si="11"/>
        <v>0</v>
      </c>
      <c r="AB44" s="59"/>
      <c r="AC44" s="59"/>
      <c r="AD44" s="59"/>
      <c r="AE44" s="59"/>
      <c r="AF44" s="59"/>
      <c r="AG44" s="59"/>
      <c r="AH44" s="59"/>
      <c r="AI44" s="59"/>
    </row>
    <row r="45" spans="1:35" s="72" customFormat="1" ht="13" x14ac:dyDescent="0.35">
      <c r="A45" s="13" t="str">
        <f>Q8</f>
        <v>ff30</v>
      </c>
      <c r="B45" s="15">
        <v>70</v>
      </c>
      <c r="C45" s="77">
        <f t="shared" si="6"/>
        <v>119.21000000000001</v>
      </c>
      <c r="D45" s="77">
        <f t="shared" si="7"/>
        <v>52.101005600000001</v>
      </c>
      <c r="E45" s="77">
        <f t="shared" si="8"/>
        <v>1.7127267500000003</v>
      </c>
      <c r="F45" s="77">
        <f t="shared" si="9"/>
        <v>3.6337225400000004</v>
      </c>
      <c r="G45" s="77">
        <f t="shared" si="5"/>
        <v>0.18523400000000001</v>
      </c>
      <c r="H45" s="77">
        <f t="shared" si="5"/>
        <v>0.73543400000000014</v>
      </c>
      <c r="I45" s="77">
        <f t="shared" si="5"/>
        <v>0.42823900000000009</v>
      </c>
      <c r="J45" s="77">
        <f t="shared" si="5"/>
        <v>3.3928999999999999E-3</v>
      </c>
      <c r="K45" s="77">
        <f t="shared" si="5"/>
        <v>6.9692000000000009E-3</v>
      </c>
      <c r="L45" s="77">
        <f t="shared" si="5"/>
        <v>1.4855400000000001E-2</v>
      </c>
      <c r="M45" s="77">
        <f t="shared" si="5"/>
        <v>3.9431000000000001E-2</v>
      </c>
      <c r="N45" s="77">
        <f t="shared" si="5"/>
        <v>1146.25</v>
      </c>
      <c r="O45" s="77">
        <f t="shared" si="5"/>
        <v>284.27</v>
      </c>
      <c r="P45" s="77">
        <f t="shared" si="5"/>
        <v>0</v>
      </c>
      <c r="Q45" s="77">
        <f t="shared" si="10"/>
        <v>102.01625000000001</v>
      </c>
      <c r="R45" s="77">
        <f t="shared" si="11"/>
        <v>0</v>
      </c>
      <c r="S45" s="77">
        <f t="shared" si="11"/>
        <v>0.62997900000000007</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70</v>
      </c>
      <c r="F62" s="77">
        <f>B35</f>
        <v>70</v>
      </c>
      <c r="G62" s="77">
        <f>B36</f>
        <v>70</v>
      </c>
      <c r="H62" s="77">
        <f>B37</f>
        <v>70</v>
      </c>
      <c r="I62" s="77">
        <f>B38</f>
        <v>0</v>
      </c>
      <c r="J62" s="77">
        <f>B39</f>
        <v>70</v>
      </c>
      <c r="K62" s="77">
        <f>B40</f>
        <v>70</v>
      </c>
      <c r="L62" s="77">
        <f>B41</f>
        <v>70</v>
      </c>
      <c r="M62" s="77">
        <f>B42</f>
        <v>0</v>
      </c>
      <c r="N62" s="77">
        <f>B43</f>
        <v>0</v>
      </c>
      <c r="O62" s="77">
        <f>B44</f>
        <v>70</v>
      </c>
      <c r="P62" s="77">
        <f>B45</f>
        <v>70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6.6</v>
      </c>
      <c r="J1" s="127" t="s">
        <v>153</v>
      </c>
      <c r="K1" s="127"/>
      <c r="L1" s="97">
        <v>28.6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1.53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0.1869281045751634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190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60.064177949999994</v>
      </c>
      <c r="D18" s="16">
        <f>$D32</f>
        <v>60.064177949999994</v>
      </c>
      <c r="E18" s="16">
        <f>$D33</f>
        <v>60.064177949999994</v>
      </c>
      <c r="F18" s="16">
        <f>$D34</f>
        <v>60.064177949999994</v>
      </c>
      <c r="G18" s="16">
        <f>$D35</f>
        <v>60.064177949999994</v>
      </c>
      <c r="H18" s="16">
        <f>$D36</f>
        <v>60.064177949999994</v>
      </c>
      <c r="I18" s="16">
        <f>$D37</f>
        <v>80.085570599999997</v>
      </c>
      <c r="J18" s="16">
        <f>$D38</f>
        <v>148.15830560999999</v>
      </c>
      <c r="K18" s="16">
        <f>$D39</f>
        <v>80.085570599999997</v>
      </c>
      <c r="L18" s="16">
        <f>$D40</f>
        <v>80.085570599999997</v>
      </c>
      <c r="M18" s="16">
        <f>$D41</f>
        <v>80.085570599999997</v>
      </c>
      <c r="N18" s="16">
        <f>$D42</f>
        <v>148.15830560999999</v>
      </c>
      <c r="O18" s="16">
        <f>$D43</f>
        <v>148.15830560999999</v>
      </c>
      <c r="P18" s="16">
        <f>$D44</f>
        <v>80.085570599999997</v>
      </c>
      <c r="Q18" s="16">
        <f>$D45</f>
        <v>80.085570599999997</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0.56417794999999415</v>
      </c>
      <c r="D19" s="16">
        <f t="shared" ref="D19:V19" si="1">D18-D17</f>
        <v>0.56417794999999415</v>
      </c>
      <c r="E19" s="16">
        <f t="shared" si="1"/>
        <v>0.56417794999999415</v>
      </c>
      <c r="F19" s="16">
        <f t="shared" si="1"/>
        <v>0.56417794999999415</v>
      </c>
      <c r="G19" s="16">
        <f t="shared" si="1"/>
        <v>0.56417794999999415</v>
      </c>
      <c r="H19" s="16">
        <f t="shared" si="1"/>
        <v>0.56417794999999415</v>
      </c>
      <c r="I19" s="16">
        <f t="shared" si="1"/>
        <v>0.18557060000000547</v>
      </c>
      <c r="J19" s="16">
        <f t="shared" si="1"/>
        <v>68.258305609999994</v>
      </c>
      <c r="K19" s="16">
        <f t="shared" si="1"/>
        <v>0.18557060000000547</v>
      </c>
      <c r="L19" s="16">
        <f t="shared" si="1"/>
        <v>0.18557060000000547</v>
      </c>
      <c r="M19" s="16">
        <f t="shared" si="1"/>
        <v>0.18557060000000547</v>
      </c>
      <c r="N19" s="16">
        <f t="shared" si="1"/>
        <v>83.558305609999991</v>
      </c>
      <c r="O19" s="16">
        <f t="shared" si="1"/>
        <v>83.558305609999991</v>
      </c>
      <c r="P19" s="16">
        <f t="shared" si="1"/>
        <v>0.18557060000000547</v>
      </c>
      <c r="Q19" s="16">
        <f t="shared" si="1"/>
        <v>0.18557060000000547</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0.31922257500000001</v>
      </c>
      <c r="D22" s="16">
        <f>$E32</f>
        <v>0.31922257500000001</v>
      </c>
      <c r="E22" s="16">
        <f>$E33</f>
        <v>0.31922257500000001</v>
      </c>
      <c r="F22" s="16">
        <f>$E34</f>
        <v>0.31922257500000001</v>
      </c>
      <c r="G22" s="16">
        <f>$E35</f>
        <v>0.31922257500000001</v>
      </c>
      <c r="H22" s="16">
        <f>$E36</f>
        <v>0.31922257500000001</v>
      </c>
      <c r="I22" s="16">
        <f>$E37</f>
        <v>0.42563010000000001</v>
      </c>
      <c r="J22" s="16">
        <f>$E38</f>
        <v>0.78741568500000003</v>
      </c>
      <c r="K22" s="16">
        <f>$E39</f>
        <v>0.42563010000000001</v>
      </c>
      <c r="L22" s="16">
        <f>$E40</f>
        <v>0.42563010000000001</v>
      </c>
      <c r="M22" s="16">
        <f>$E41</f>
        <v>0.42563010000000001</v>
      </c>
      <c r="N22" s="16">
        <f>$E42</f>
        <v>0.78741568500000003</v>
      </c>
      <c r="O22" s="16">
        <f>$E43</f>
        <v>0.78741568500000003</v>
      </c>
      <c r="P22" s="16">
        <f>$E44</f>
        <v>0.42563010000000001</v>
      </c>
      <c r="Q22" s="16">
        <f>$E45</f>
        <v>0.42563010000000001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-209.680777425</v>
      </c>
      <c r="D23" s="16">
        <f t="shared" ref="D23:V23" si="3">D22-D21</f>
        <v>-209.680777425</v>
      </c>
      <c r="E23" s="16">
        <f t="shared" si="3"/>
        <v>-209.680777425</v>
      </c>
      <c r="F23" s="16">
        <f t="shared" si="3"/>
        <v>-209.680777425</v>
      </c>
      <c r="G23" s="16">
        <f t="shared" si="3"/>
        <v>-209.680777425</v>
      </c>
      <c r="H23" s="16">
        <f t="shared" si="3"/>
        <v>-209.680777425</v>
      </c>
      <c r="I23" s="16">
        <f t="shared" si="3"/>
        <v>-281.57436990000002</v>
      </c>
      <c r="J23" s="16">
        <f t="shared" si="3"/>
        <v>-281.21258431500002</v>
      </c>
      <c r="K23" s="16">
        <f t="shared" si="3"/>
        <v>-281.57436990000002</v>
      </c>
      <c r="L23" s="16">
        <f t="shared" si="3"/>
        <v>-281.57436990000002</v>
      </c>
      <c r="M23" s="16">
        <f t="shared" si="3"/>
        <v>-281.57436990000002</v>
      </c>
      <c r="N23" s="16">
        <f t="shared" si="3"/>
        <v>-227.21258431499999</v>
      </c>
      <c r="O23" s="16">
        <f t="shared" si="3"/>
        <v>-227.21258431499999</v>
      </c>
      <c r="P23" s="16">
        <f t="shared" si="3"/>
        <v>-281.57436990000002</v>
      </c>
      <c r="Q23" s="16">
        <f t="shared" si="3"/>
        <v>-281.57436990000002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20.3</v>
      </c>
      <c r="C28" s="15">
        <v>1.53</v>
      </c>
      <c r="D28" s="15">
        <v>0.86099999999999999</v>
      </c>
      <c r="E28" s="15">
        <v>8.6999999999999994E-3</v>
      </c>
      <c r="F28" s="15">
        <v>794</v>
      </c>
      <c r="G28" s="15">
        <v>14.1</v>
      </c>
      <c r="H28" s="15">
        <v>270</v>
      </c>
      <c r="I28" s="15">
        <v>39.9</v>
      </c>
      <c r="J28" s="15">
        <v>0.12</v>
      </c>
      <c r="K28" s="23">
        <v>0.49</v>
      </c>
      <c r="L28" s="15">
        <v>23.1</v>
      </c>
      <c r="M28" s="15">
        <v>14.9</v>
      </c>
      <c r="N28" s="15">
        <v>6230</v>
      </c>
      <c r="O28" s="15">
        <v>522000</v>
      </c>
      <c r="P28" s="15"/>
      <c r="Q28" s="15">
        <v>2550</v>
      </c>
      <c r="R28" s="15"/>
      <c r="S28" s="15">
        <v>24.9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15</v>
      </c>
      <c r="C31" s="77">
        <f>IF(C$27="%w/w SAR",((C$28*10)*$B31),IF(C$27="%w/w DM",(((C$28*10)*($B$28/100))*$B31),IF(C$27="kg/t SAR",(C$28*$B31),IF(C$27="kg/t DM",((C$28*($B$28/100))*$B31),IF(C$27="mg/kg SAR",((C$28*0.001)*$B31),IF(C$27="mg/kg DM",(((C$28*0.001)*($B$28/100))*$B31),0))))))</f>
        <v>46.58850000000001</v>
      </c>
      <c r="D31" s="77">
        <f>(IF(D$27="%w/w SAR",((D$28*10)*$B31),IF(D$27="%w/w DM",(((D$28*10)*($B$28/100))*$B31),IF(D$27="kg/t SAR",(D$28*$B31),IF(D$27="kg/t DM",((D$28*($B$28/100))*$B31),IF(D$27="mg/kg SAR",((D$28*0.001)*$B31),IF(D$27="mg/kg DM",(((D$28*0.001)*($B$28/100))*$B31),"0")))))))*2.291</f>
        <v>60.064177949999994</v>
      </c>
      <c r="E31" s="77">
        <f>(IF(E$27="%w/w SAR",((E$28*10)*$B31),IF(E$27="%w/w DM",(((E$28*10)*($B$28/100))*$B31),IF(E$27="kg/t SAR",(E$28*$B31),IF(E$27="kg/t DM",((E$28*($B$28/100))*$B31),IF(E$27="mg/kg SAR",((E$28*0.001)*$B31),IF(E$27="mg/kg DM",(((E$28*0.001)*($B$28/100))*$B31),"0")))))))*1.205</f>
        <v>0.31922257500000001</v>
      </c>
      <c r="F31" s="77">
        <f>(IF(F$27="%w/w SAR",((F$28*10)*$B31),IF(F$27="%w/w DM",(((F$28*10)*($B$28/100))*$B31),IF(F$27="kg/t SAR",(F$28*$B31),IF(F$27="kg/t DM",((F$28*($B$28/100))*$B31),IF(F$27="mg/kg SAR",((F$28*0.001)*$B31),IF(F$27="mg/kg DM",(((F$28*0.001)*($B$28/100))*$B31),"0")))))))*1.658</f>
        <v>4.0085963400000004</v>
      </c>
      <c r="G31" s="77">
        <f t="shared" ref="G31:P46" si="5">IF(G$27="%w/w SAR",((G$28*10)*$B31),IF(G$27="%w/w DM",(((G$28*10)*($B$28/100))*$B31),IF(G$27="kg/t SAR",(G$28*$B31),IF(G$27="kg/t DM",((G$28*($B$28/100))*$B31),IF(G$27="mg/kg SAR",((G$28*0.001)*$B31),IF(G$27="mg/kg DM",(((G$28*0.001)*($B$28/100))*$B31),0))))))</f>
        <v>4.29345E-2</v>
      </c>
      <c r="H31" s="77">
        <f t="shared" si="5"/>
        <v>0.82215000000000005</v>
      </c>
      <c r="I31" s="77">
        <f t="shared" si="5"/>
        <v>0.12149549999999999</v>
      </c>
      <c r="J31" s="77">
        <f t="shared" si="5"/>
        <v>3.6540000000000005E-4</v>
      </c>
      <c r="K31" s="77">
        <f t="shared" si="5"/>
        <v>1.4920500000000002E-3</v>
      </c>
      <c r="L31" s="77">
        <f t="shared" si="5"/>
        <v>7.0339499999999999E-2</v>
      </c>
      <c r="M31" s="77">
        <f t="shared" si="5"/>
        <v>4.5370500000000008E-2</v>
      </c>
      <c r="N31" s="77">
        <f t="shared" si="5"/>
        <v>18.97035</v>
      </c>
      <c r="O31" s="77">
        <f t="shared" si="5"/>
        <v>1589.4900000000002</v>
      </c>
      <c r="P31" s="77">
        <f t="shared" si="5"/>
        <v>0</v>
      </c>
      <c r="Q31" s="77">
        <f>(IF(Q$27="%w/w SAR",((Q$28*10)*$B31),IF(Q$27="%w/w DM",(((Q$28*10)*($B$28/100))*$B31),IF(Q$27="kg/t SAR",(Q$28*$B31),IF(Q$27="kg/t DM",((Q$28*($B$28/100))*$B31),IF(Q$27="mg/kg SAR",((Q$28*0.001)*$B31),IF(Q$27="mg/kg DM",(((Q$28*0.001)*($B$28/100))*$B31),0)))))))*2.5</f>
        <v>19.411875000000002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7.5820499999999999E-2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15</v>
      </c>
      <c r="C32" s="77">
        <f t="shared" ref="C32:C50" si="6">IF(C$27="%w/w SAR",((C$28*10)*$B32),IF(C$27="%w/w DM",(((C$28*10)*($B$28/100))*$B32),IF(C$27="kg/t SAR",(C$28*$B32),IF(C$27="kg/t DM",((C$28*($B$28/100))*$B32),IF(C$27="mg/kg SAR",((C$28*0.001)*$B32),IF(C$27="mg/kg DM",(((C$28*0.001)*($B$28/100))*$B32),0))))))</f>
        <v>46.58850000000001</v>
      </c>
      <c r="D32" s="77">
        <f t="shared" ref="D32:D50" si="7">(IF(D$27="%w/w SAR",((D$28*10)*$B32),IF(D$27="%w/w DM",(((D$28*10)*($B$28/100))*$B32),IF(D$27="kg/t SAR",(D$28*$B32),IF(D$27="kg/t DM",((D$28*($B$28/100))*$B32),IF(D$27="mg/kg SAR",((D$28*0.001)*$B32),IF(D$27="mg/kg DM",(((D$28*0.001)*($B$28/100))*$B32),"0")))))))*2.291</f>
        <v>60.064177949999994</v>
      </c>
      <c r="E32" s="77">
        <f t="shared" ref="E32:E50" si="8">(IF(E$27="%w/w SAR",((E$28*10)*$B32),IF(E$27="%w/w DM",(((E$28*10)*($B$28/100))*$B32),IF(E$27="kg/t SAR",(E$28*$B32),IF(E$27="kg/t DM",((E$28*($B$28/100))*$B32),IF(E$27="mg/kg SAR",((E$28*0.001)*$B32),IF(E$27="mg/kg DM",(((E$28*0.001)*($B$28/100))*$B32),"0")))))))*1.205</f>
        <v>0.31922257500000001</v>
      </c>
      <c r="F32" s="77">
        <f t="shared" ref="F32:F50" si="9">(IF(F$27="%w/w SAR",((F$28*10)*$B32),IF(F$27="%w/w DM",(((F$28*10)*($B$28/100))*$B32),IF(F$27="kg/t SAR",(F$28*$B32),IF(F$27="kg/t DM",((F$28*($B$28/100))*$B32),IF(F$27="mg/kg SAR",((F$28*0.001)*$B32),IF(F$27="mg/kg DM",(((F$28*0.001)*($B$28/100))*$B32),"0")))))))*1.658</f>
        <v>4.0085963400000004</v>
      </c>
      <c r="G32" s="77">
        <f t="shared" si="5"/>
        <v>4.29345E-2</v>
      </c>
      <c r="H32" s="77">
        <f t="shared" si="5"/>
        <v>0.82215000000000005</v>
      </c>
      <c r="I32" s="77">
        <f t="shared" si="5"/>
        <v>0.12149549999999999</v>
      </c>
      <c r="J32" s="77">
        <f t="shared" si="5"/>
        <v>3.6540000000000005E-4</v>
      </c>
      <c r="K32" s="77">
        <f t="shared" si="5"/>
        <v>1.4920500000000002E-3</v>
      </c>
      <c r="L32" s="77">
        <f t="shared" si="5"/>
        <v>7.0339499999999999E-2</v>
      </c>
      <c r="M32" s="77">
        <f t="shared" si="5"/>
        <v>4.5370500000000008E-2</v>
      </c>
      <c r="N32" s="77">
        <f t="shared" si="5"/>
        <v>18.97035</v>
      </c>
      <c r="O32" s="77">
        <f t="shared" si="5"/>
        <v>1589.4900000000002</v>
      </c>
      <c r="P32" s="77">
        <f t="shared" si="5"/>
        <v>0</v>
      </c>
      <c r="Q32" s="77">
        <f t="shared" ref="Q32:Q50" si="10">(IF(Q$27="%w/w SAR",((Q$28*10)*$B32),IF(Q$27="%w/w DM",(((Q$28*10)*($B$28/100))*$B32),IF(Q$27="kg/t SAR",(Q$28*$B32),IF(Q$27="kg/t DM",((Q$28*($B$28/100))*$B32),IF(Q$27="mg/kg SAR",((Q$28*0.001)*$B32),IF(Q$27="mg/kg DM",(((Q$28*0.001)*($B$28/100))*$B32),0)))))))*2.5</f>
        <v>19.411875000000002</v>
      </c>
      <c r="R32" s="77">
        <f t="shared" ref="R32:U50" si="11">IF(R$27="%w/w SAR",((R$28*10)*$B32),IF(R$27="%w/w DM",(((R$28*10)*($B$28/100))*$B32),IF(R$27="kg/t SAR",(R$28*$B32),IF(R$27="kg/t DM",((R$28*($B$28/100))*$B32),IF(R$27="mg/kg SAR",((R$28*0.001)*$B32),IF(R$27="mg/kg DM",(((R$28*0.001)*($B$28/100))*$B32),0))))))</f>
        <v>0</v>
      </c>
      <c r="S32" s="77">
        <f t="shared" si="11"/>
        <v>7.5820499999999999E-2</v>
      </c>
      <c r="T32" s="77">
        <f t="shared" si="11"/>
        <v>0</v>
      </c>
      <c r="U32" s="77">
        <f t="shared" si="11"/>
        <v>0</v>
      </c>
      <c r="AB32" s="59"/>
      <c r="AC32" s="59"/>
      <c r="AD32" s="59"/>
      <c r="AE32" s="59"/>
      <c r="AF32" s="59"/>
      <c r="AG32" s="59"/>
      <c r="AH32" s="59"/>
      <c r="AI32" s="59"/>
    </row>
    <row r="33" spans="1:35" s="72" customFormat="1" ht="13" x14ac:dyDescent="0.35">
      <c r="A33" s="13" t="str">
        <f>E8</f>
        <v>11 &amp; 7715</v>
      </c>
      <c r="B33" s="15">
        <v>15</v>
      </c>
      <c r="C33" s="77">
        <f t="shared" si="6"/>
        <v>46.58850000000001</v>
      </c>
      <c r="D33" s="77">
        <f t="shared" si="7"/>
        <v>60.064177949999994</v>
      </c>
      <c r="E33" s="77">
        <f t="shared" si="8"/>
        <v>0.31922257500000001</v>
      </c>
      <c r="F33" s="77">
        <f t="shared" si="9"/>
        <v>4.0085963400000004</v>
      </c>
      <c r="G33" s="77">
        <f t="shared" si="5"/>
        <v>4.29345E-2</v>
      </c>
      <c r="H33" s="77">
        <f t="shared" si="5"/>
        <v>0.82215000000000005</v>
      </c>
      <c r="I33" s="77">
        <f t="shared" si="5"/>
        <v>0.12149549999999999</v>
      </c>
      <c r="J33" s="77">
        <f t="shared" si="5"/>
        <v>3.6540000000000005E-4</v>
      </c>
      <c r="K33" s="77">
        <f t="shared" si="5"/>
        <v>1.4920500000000002E-3</v>
      </c>
      <c r="L33" s="77">
        <f t="shared" si="5"/>
        <v>7.0339499999999999E-2</v>
      </c>
      <c r="M33" s="77">
        <f t="shared" si="5"/>
        <v>4.5370500000000008E-2</v>
      </c>
      <c r="N33" s="77">
        <f t="shared" si="5"/>
        <v>18.97035</v>
      </c>
      <c r="O33" s="77">
        <f t="shared" si="5"/>
        <v>1589.4900000000002</v>
      </c>
      <c r="P33" s="77">
        <f t="shared" si="5"/>
        <v>0</v>
      </c>
      <c r="Q33" s="77">
        <f t="shared" si="10"/>
        <v>19.411875000000002</v>
      </c>
      <c r="R33" s="77">
        <f t="shared" si="11"/>
        <v>0</v>
      </c>
      <c r="S33" s="77">
        <f t="shared" si="11"/>
        <v>7.5820499999999999E-2</v>
      </c>
      <c r="T33" s="77">
        <f t="shared" si="11"/>
        <v>0</v>
      </c>
      <c r="U33" s="77">
        <f t="shared" si="11"/>
        <v>0</v>
      </c>
      <c r="AB33" s="59"/>
      <c r="AC33" s="59"/>
      <c r="AD33" s="59"/>
      <c r="AE33" s="59"/>
      <c r="AF33" s="59"/>
      <c r="AG33" s="59"/>
      <c r="AH33" s="59"/>
      <c r="AI33" s="59"/>
    </row>
    <row r="34" spans="1:35" s="72" customFormat="1" ht="13" x14ac:dyDescent="0.35">
      <c r="A34" s="13" t="str">
        <f>F8</f>
        <v>12 &amp; 5507</v>
      </c>
      <c r="B34" s="15">
        <v>15</v>
      </c>
      <c r="C34" s="77">
        <f t="shared" si="6"/>
        <v>46.58850000000001</v>
      </c>
      <c r="D34" s="77">
        <f t="shared" si="7"/>
        <v>60.064177949999994</v>
      </c>
      <c r="E34" s="77">
        <f t="shared" si="8"/>
        <v>0.31922257500000001</v>
      </c>
      <c r="F34" s="77">
        <f t="shared" si="9"/>
        <v>4.0085963400000004</v>
      </c>
      <c r="G34" s="77">
        <f t="shared" si="5"/>
        <v>4.29345E-2</v>
      </c>
      <c r="H34" s="77">
        <f t="shared" si="5"/>
        <v>0.82215000000000005</v>
      </c>
      <c r="I34" s="77">
        <f t="shared" si="5"/>
        <v>0.12149549999999999</v>
      </c>
      <c r="J34" s="77">
        <f t="shared" si="5"/>
        <v>3.6540000000000005E-4</v>
      </c>
      <c r="K34" s="77">
        <f t="shared" si="5"/>
        <v>1.4920500000000002E-3</v>
      </c>
      <c r="L34" s="77">
        <f t="shared" si="5"/>
        <v>7.0339499999999999E-2</v>
      </c>
      <c r="M34" s="77">
        <f t="shared" si="5"/>
        <v>4.5370500000000008E-2</v>
      </c>
      <c r="N34" s="77">
        <f t="shared" si="5"/>
        <v>18.97035</v>
      </c>
      <c r="O34" s="77">
        <f t="shared" si="5"/>
        <v>1589.4900000000002</v>
      </c>
      <c r="P34" s="77">
        <f t="shared" si="5"/>
        <v>0</v>
      </c>
      <c r="Q34" s="77">
        <f t="shared" si="10"/>
        <v>19.411875000000002</v>
      </c>
      <c r="R34" s="77">
        <f t="shared" si="11"/>
        <v>0</v>
      </c>
      <c r="S34" s="77">
        <f t="shared" si="11"/>
        <v>7.5820499999999999E-2</v>
      </c>
      <c r="T34" s="77">
        <f t="shared" si="11"/>
        <v>0</v>
      </c>
      <c r="U34" s="77">
        <f t="shared" si="11"/>
        <v>0</v>
      </c>
      <c r="AB34" s="59"/>
      <c r="AC34" s="59"/>
      <c r="AD34" s="59"/>
      <c r="AE34" s="59"/>
      <c r="AF34" s="59"/>
      <c r="AG34" s="59"/>
      <c r="AH34" s="59"/>
      <c r="AI34" s="59"/>
    </row>
    <row r="35" spans="1:35" s="72" customFormat="1" ht="13" x14ac:dyDescent="0.35">
      <c r="A35" s="13" t="str">
        <f>G8</f>
        <v>13 &amp; 7176</v>
      </c>
      <c r="B35" s="15">
        <v>15</v>
      </c>
      <c r="C35" s="77">
        <f t="shared" si="6"/>
        <v>46.58850000000001</v>
      </c>
      <c r="D35" s="77">
        <f t="shared" si="7"/>
        <v>60.064177949999994</v>
      </c>
      <c r="E35" s="77">
        <f t="shared" si="8"/>
        <v>0.31922257500000001</v>
      </c>
      <c r="F35" s="77">
        <f t="shared" si="9"/>
        <v>4.0085963400000004</v>
      </c>
      <c r="G35" s="77">
        <f t="shared" si="5"/>
        <v>4.29345E-2</v>
      </c>
      <c r="H35" s="77">
        <f t="shared" si="5"/>
        <v>0.82215000000000005</v>
      </c>
      <c r="I35" s="77">
        <f t="shared" si="5"/>
        <v>0.12149549999999999</v>
      </c>
      <c r="J35" s="77">
        <f t="shared" si="5"/>
        <v>3.6540000000000005E-4</v>
      </c>
      <c r="K35" s="77">
        <f t="shared" si="5"/>
        <v>1.4920500000000002E-3</v>
      </c>
      <c r="L35" s="77">
        <f t="shared" si="5"/>
        <v>7.0339499999999999E-2</v>
      </c>
      <c r="M35" s="77">
        <f t="shared" si="5"/>
        <v>4.5370500000000008E-2</v>
      </c>
      <c r="N35" s="77">
        <f t="shared" si="5"/>
        <v>18.97035</v>
      </c>
      <c r="O35" s="77">
        <f t="shared" si="5"/>
        <v>1589.4900000000002</v>
      </c>
      <c r="P35" s="77">
        <f t="shared" si="5"/>
        <v>0</v>
      </c>
      <c r="Q35" s="77">
        <f t="shared" si="10"/>
        <v>19.411875000000002</v>
      </c>
      <c r="R35" s="77">
        <f t="shared" si="11"/>
        <v>0</v>
      </c>
      <c r="S35" s="77">
        <f t="shared" si="11"/>
        <v>7.5820499999999999E-2</v>
      </c>
      <c r="T35" s="77">
        <f t="shared" si="11"/>
        <v>0</v>
      </c>
      <c r="U35" s="77">
        <f t="shared" si="11"/>
        <v>0</v>
      </c>
      <c r="AB35" s="59"/>
      <c r="AC35" s="59"/>
      <c r="AD35" s="59"/>
      <c r="AE35" s="59"/>
      <c r="AF35" s="59"/>
      <c r="AG35" s="59"/>
      <c r="AH35" s="59"/>
      <c r="AI35" s="59"/>
    </row>
    <row r="36" spans="1:35" s="72" customFormat="1" ht="13" x14ac:dyDescent="0.35">
      <c r="A36" s="13" t="str">
        <f>H8</f>
        <v>20 &amp;6128</v>
      </c>
      <c r="B36" s="15">
        <v>15</v>
      </c>
      <c r="C36" s="77">
        <f t="shared" si="6"/>
        <v>46.58850000000001</v>
      </c>
      <c r="D36" s="77">
        <f t="shared" si="7"/>
        <v>60.064177949999994</v>
      </c>
      <c r="E36" s="77">
        <f t="shared" si="8"/>
        <v>0.31922257500000001</v>
      </c>
      <c r="F36" s="77">
        <f t="shared" si="9"/>
        <v>4.0085963400000004</v>
      </c>
      <c r="G36" s="77">
        <f t="shared" si="5"/>
        <v>4.29345E-2</v>
      </c>
      <c r="H36" s="77">
        <f t="shared" si="5"/>
        <v>0.82215000000000005</v>
      </c>
      <c r="I36" s="77">
        <f t="shared" si="5"/>
        <v>0.12149549999999999</v>
      </c>
      <c r="J36" s="77">
        <f t="shared" si="5"/>
        <v>3.6540000000000005E-4</v>
      </c>
      <c r="K36" s="77">
        <f t="shared" si="5"/>
        <v>1.4920500000000002E-3</v>
      </c>
      <c r="L36" s="77">
        <f t="shared" si="5"/>
        <v>7.0339499999999999E-2</v>
      </c>
      <c r="M36" s="77">
        <f t="shared" si="5"/>
        <v>4.5370500000000008E-2</v>
      </c>
      <c r="N36" s="77">
        <f t="shared" si="5"/>
        <v>18.97035</v>
      </c>
      <c r="O36" s="77">
        <f t="shared" si="5"/>
        <v>1589.4900000000002</v>
      </c>
      <c r="P36" s="77">
        <f t="shared" si="5"/>
        <v>0</v>
      </c>
      <c r="Q36" s="77">
        <f t="shared" si="10"/>
        <v>19.411875000000002</v>
      </c>
      <c r="R36" s="77">
        <f t="shared" si="11"/>
        <v>0</v>
      </c>
      <c r="S36" s="77">
        <f t="shared" si="11"/>
        <v>7.5820499999999999E-2</v>
      </c>
      <c r="T36" s="77">
        <f t="shared" si="11"/>
        <v>0</v>
      </c>
      <c r="U36" s="77">
        <f t="shared" si="11"/>
        <v>0</v>
      </c>
      <c r="AB36" s="59"/>
      <c r="AC36" s="59"/>
      <c r="AD36" s="59"/>
      <c r="AE36" s="59"/>
      <c r="AF36" s="59"/>
      <c r="AG36" s="59"/>
      <c r="AH36" s="59"/>
      <c r="AI36" s="59"/>
    </row>
    <row r="37" spans="1:35" s="72" customFormat="1" ht="13" x14ac:dyDescent="0.35">
      <c r="A37" s="13" t="str">
        <f>I8</f>
        <v>21 &amp;4734</v>
      </c>
      <c r="B37" s="15">
        <v>20</v>
      </c>
      <c r="C37" s="77">
        <f t="shared" si="6"/>
        <v>62.118000000000009</v>
      </c>
      <c r="D37" s="77">
        <f t="shared" si="7"/>
        <v>80.085570599999997</v>
      </c>
      <c r="E37" s="77">
        <f t="shared" si="8"/>
        <v>0.42563010000000001</v>
      </c>
      <c r="F37" s="77">
        <f t="shared" si="9"/>
        <v>5.3447951200000006</v>
      </c>
      <c r="G37" s="77">
        <f t="shared" si="5"/>
        <v>5.7245999999999998E-2</v>
      </c>
      <c r="H37" s="77">
        <f t="shared" si="5"/>
        <v>1.0962000000000001</v>
      </c>
      <c r="I37" s="77">
        <f t="shared" si="5"/>
        <v>0.161994</v>
      </c>
      <c r="J37" s="77">
        <f t="shared" si="5"/>
        <v>4.8720000000000008E-4</v>
      </c>
      <c r="K37" s="77">
        <f t="shared" si="5"/>
        <v>1.9894000000000001E-3</v>
      </c>
      <c r="L37" s="77">
        <f t="shared" si="5"/>
        <v>9.3786000000000008E-2</v>
      </c>
      <c r="M37" s="77">
        <f t="shared" si="5"/>
        <v>6.0494000000000006E-2</v>
      </c>
      <c r="N37" s="77">
        <f t="shared" si="5"/>
        <v>25.293800000000001</v>
      </c>
      <c r="O37" s="77">
        <f t="shared" si="5"/>
        <v>2119.3200000000002</v>
      </c>
      <c r="P37" s="77">
        <f t="shared" si="5"/>
        <v>0</v>
      </c>
      <c r="Q37" s="77">
        <f t="shared" si="10"/>
        <v>25.882500000000004</v>
      </c>
      <c r="R37" s="77">
        <f t="shared" si="11"/>
        <v>0</v>
      </c>
      <c r="S37" s="77">
        <f t="shared" si="11"/>
        <v>0.10109399999999999</v>
      </c>
      <c r="T37" s="77">
        <f t="shared" si="11"/>
        <v>0</v>
      </c>
      <c r="U37" s="77">
        <f t="shared" si="11"/>
        <v>0</v>
      </c>
      <c r="AB37" s="59"/>
      <c r="AC37" s="59"/>
      <c r="AD37" s="59"/>
      <c r="AE37" s="59"/>
      <c r="AF37" s="59"/>
      <c r="AG37" s="59"/>
      <c r="AH37" s="59"/>
      <c r="AI37" s="59"/>
    </row>
    <row r="38" spans="1:35" s="72" customFormat="1" ht="13" x14ac:dyDescent="0.35">
      <c r="A38" s="13" t="str">
        <f>J8</f>
        <v>ff22</v>
      </c>
      <c r="B38" s="15">
        <v>37</v>
      </c>
      <c r="C38" s="77">
        <f t="shared" si="6"/>
        <v>114.91830000000002</v>
      </c>
      <c r="D38" s="77">
        <f t="shared" si="7"/>
        <v>148.15830560999999</v>
      </c>
      <c r="E38" s="77">
        <f t="shared" si="8"/>
        <v>0.78741568500000003</v>
      </c>
      <c r="F38" s="77">
        <f t="shared" si="9"/>
        <v>9.887870972</v>
      </c>
      <c r="G38" s="77">
        <f t="shared" si="5"/>
        <v>0.1059051</v>
      </c>
      <c r="H38" s="77">
        <f t="shared" si="5"/>
        <v>2.0279700000000003</v>
      </c>
      <c r="I38" s="77">
        <f t="shared" si="5"/>
        <v>0.29968889999999998</v>
      </c>
      <c r="J38" s="77">
        <f t="shared" si="5"/>
        <v>9.0132000000000016E-4</v>
      </c>
      <c r="K38" s="77">
        <f t="shared" si="5"/>
        <v>3.6803900000000004E-3</v>
      </c>
      <c r="L38" s="77">
        <f t="shared" si="5"/>
        <v>0.17350410000000002</v>
      </c>
      <c r="M38" s="77">
        <f t="shared" si="5"/>
        <v>0.11191390000000001</v>
      </c>
      <c r="N38" s="77">
        <f t="shared" si="5"/>
        <v>46.793530000000004</v>
      </c>
      <c r="O38" s="77">
        <f t="shared" si="5"/>
        <v>3920.7420000000002</v>
      </c>
      <c r="P38" s="77">
        <f t="shared" si="5"/>
        <v>0</v>
      </c>
      <c r="Q38" s="77">
        <f t="shared" si="10"/>
        <v>47.882625000000004</v>
      </c>
      <c r="R38" s="77">
        <f t="shared" si="11"/>
        <v>0</v>
      </c>
      <c r="S38" s="77">
        <f t="shared" si="11"/>
        <v>0.18702389999999999</v>
      </c>
      <c r="T38" s="77">
        <f t="shared" si="11"/>
        <v>0</v>
      </c>
      <c r="U38" s="77">
        <f t="shared" si="11"/>
        <v>0</v>
      </c>
      <c r="AB38" s="59"/>
      <c r="AC38" s="59"/>
      <c r="AD38" s="59"/>
      <c r="AE38" s="59"/>
      <c r="AF38" s="59"/>
      <c r="AG38" s="59"/>
      <c r="AH38" s="59"/>
      <c r="AI38" s="59"/>
    </row>
    <row r="39" spans="1:35" s="72" customFormat="1" ht="13" x14ac:dyDescent="0.35">
      <c r="A39" s="13" t="str">
        <f>K8</f>
        <v>ff23</v>
      </c>
      <c r="B39" s="15">
        <v>20</v>
      </c>
      <c r="C39" s="77">
        <f t="shared" si="6"/>
        <v>62.118000000000009</v>
      </c>
      <c r="D39" s="77">
        <f t="shared" si="7"/>
        <v>80.085570599999997</v>
      </c>
      <c r="E39" s="77">
        <f t="shared" si="8"/>
        <v>0.42563010000000001</v>
      </c>
      <c r="F39" s="77">
        <f t="shared" si="9"/>
        <v>5.3447951200000006</v>
      </c>
      <c r="G39" s="77">
        <f t="shared" si="5"/>
        <v>5.7245999999999998E-2</v>
      </c>
      <c r="H39" s="77">
        <f t="shared" si="5"/>
        <v>1.0962000000000001</v>
      </c>
      <c r="I39" s="77">
        <f t="shared" si="5"/>
        <v>0.161994</v>
      </c>
      <c r="J39" s="77">
        <f t="shared" si="5"/>
        <v>4.8720000000000008E-4</v>
      </c>
      <c r="K39" s="77">
        <f t="shared" si="5"/>
        <v>1.9894000000000001E-3</v>
      </c>
      <c r="L39" s="77">
        <f t="shared" si="5"/>
        <v>9.3786000000000008E-2</v>
      </c>
      <c r="M39" s="77">
        <f t="shared" si="5"/>
        <v>6.0494000000000006E-2</v>
      </c>
      <c r="N39" s="77">
        <f t="shared" si="5"/>
        <v>25.293800000000001</v>
      </c>
      <c r="O39" s="77">
        <f t="shared" si="5"/>
        <v>2119.3200000000002</v>
      </c>
      <c r="P39" s="77">
        <f t="shared" si="5"/>
        <v>0</v>
      </c>
      <c r="Q39" s="77">
        <f t="shared" si="10"/>
        <v>25.882500000000004</v>
      </c>
      <c r="R39" s="77">
        <f t="shared" si="11"/>
        <v>0</v>
      </c>
      <c r="S39" s="77">
        <f t="shared" si="11"/>
        <v>0.10109399999999999</v>
      </c>
      <c r="T39" s="77">
        <f t="shared" si="11"/>
        <v>0</v>
      </c>
      <c r="U39" s="77">
        <f t="shared" si="11"/>
        <v>0</v>
      </c>
      <c r="AB39" s="59"/>
      <c r="AC39" s="59"/>
      <c r="AD39" s="59"/>
      <c r="AE39" s="59"/>
      <c r="AF39" s="59"/>
      <c r="AG39" s="59"/>
      <c r="AH39" s="59"/>
      <c r="AI39" s="59"/>
    </row>
    <row r="40" spans="1:35" s="72" customFormat="1" ht="13" x14ac:dyDescent="0.35">
      <c r="A40" s="13" t="str">
        <f>L8</f>
        <v>f/cyff 24</v>
      </c>
      <c r="B40" s="15">
        <v>20</v>
      </c>
      <c r="C40" s="77">
        <f t="shared" si="6"/>
        <v>62.118000000000009</v>
      </c>
      <c r="D40" s="77">
        <f t="shared" si="7"/>
        <v>80.085570599999997</v>
      </c>
      <c r="E40" s="77">
        <f t="shared" si="8"/>
        <v>0.42563010000000001</v>
      </c>
      <c r="F40" s="77">
        <f t="shared" si="9"/>
        <v>5.3447951200000006</v>
      </c>
      <c r="G40" s="77">
        <f t="shared" si="5"/>
        <v>5.7245999999999998E-2</v>
      </c>
      <c r="H40" s="77">
        <f t="shared" si="5"/>
        <v>1.0962000000000001</v>
      </c>
      <c r="I40" s="77">
        <f t="shared" si="5"/>
        <v>0.161994</v>
      </c>
      <c r="J40" s="77">
        <f t="shared" si="5"/>
        <v>4.8720000000000008E-4</v>
      </c>
      <c r="K40" s="77">
        <f t="shared" si="5"/>
        <v>1.9894000000000001E-3</v>
      </c>
      <c r="L40" s="77">
        <f t="shared" si="5"/>
        <v>9.3786000000000008E-2</v>
      </c>
      <c r="M40" s="77">
        <f t="shared" si="5"/>
        <v>6.0494000000000006E-2</v>
      </c>
      <c r="N40" s="77">
        <f t="shared" si="5"/>
        <v>25.293800000000001</v>
      </c>
      <c r="O40" s="77">
        <f t="shared" si="5"/>
        <v>2119.3200000000002</v>
      </c>
      <c r="P40" s="77">
        <f t="shared" si="5"/>
        <v>0</v>
      </c>
      <c r="Q40" s="77">
        <f t="shared" si="10"/>
        <v>25.882500000000004</v>
      </c>
      <c r="R40" s="77">
        <f t="shared" si="11"/>
        <v>0</v>
      </c>
      <c r="S40" s="77">
        <f t="shared" si="11"/>
        <v>0.10109399999999999</v>
      </c>
      <c r="T40" s="77">
        <f t="shared" si="11"/>
        <v>0</v>
      </c>
      <c r="U40" s="77">
        <f t="shared" si="11"/>
        <v>0</v>
      </c>
      <c r="AB40" s="59"/>
      <c r="AC40" s="59"/>
      <c r="AD40" s="59"/>
      <c r="AE40" s="59"/>
      <c r="AF40" s="59"/>
      <c r="AG40" s="59"/>
      <c r="AH40" s="59"/>
      <c r="AI40" s="59"/>
    </row>
    <row r="41" spans="1:35" s="72" customFormat="1" ht="13" x14ac:dyDescent="0.35">
      <c r="A41" s="13" t="str">
        <f>M8</f>
        <v>ff25</v>
      </c>
      <c r="B41" s="15">
        <v>20</v>
      </c>
      <c r="C41" s="77">
        <f t="shared" si="6"/>
        <v>62.118000000000009</v>
      </c>
      <c r="D41" s="77">
        <f t="shared" si="7"/>
        <v>80.085570599999997</v>
      </c>
      <c r="E41" s="77">
        <f t="shared" si="8"/>
        <v>0.42563010000000001</v>
      </c>
      <c r="F41" s="77">
        <f t="shared" si="9"/>
        <v>5.3447951200000006</v>
      </c>
      <c r="G41" s="77">
        <f t="shared" si="5"/>
        <v>5.7245999999999998E-2</v>
      </c>
      <c r="H41" s="77">
        <f t="shared" si="5"/>
        <v>1.0962000000000001</v>
      </c>
      <c r="I41" s="77">
        <f t="shared" si="5"/>
        <v>0.161994</v>
      </c>
      <c r="J41" s="77">
        <f t="shared" si="5"/>
        <v>4.8720000000000008E-4</v>
      </c>
      <c r="K41" s="77">
        <f t="shared" si="5"/>
        <v>1.9894000000000001E-3</v>
      </c>
      <c r="L41" s="77">
        <f t="shared" si="5"/>
        <v>9.3786000000000008E-2</v>
      </c>
      <c r="M41" s="77">
        <f t="shared" si="5"/>
        <v>6.0494000000000006E-2</v>
      </c>
      <c r="N41" s="77">
        <f t="shared" si="5"/>
        <v>25.293800000000001</v>
      </c>
      <c r="O41" s="77">
        <f t="shared" si="5"/>
        <v>2119.3200000000002</v>
      </c>
      <c r="P41" s="77">
        <f t="shared" si="5"/>
        <v>0</v>
      </c>
      <c r="Q41" s="77">
        <f t="shared" si="10"/>
        <v>25.882500000000004</v>
      </c>
      <c r="R41" s="77">
        <f t="shared" si="11"/>
        <v>0</v>
      </c>
      <c r="S41" s="77">
        <f t="shared" si="11"/>
        <v>0.10109399999999999</v>
      </c>
      <c r="T41" s="77">
        <f t="shared" si="11"/>
        <v>0</v>
      </c>
      <c r="U41" s="77">
        <f t="shared" si="11"/>
        <v>0</v>
      </c>
      <c r="AB41" s="59"/>
      <c r="AC41" s="59"/>
      <c r="AD41" s="59"/>
      <c r="AE41" s="59"/>
      <c r="AF41" s="59"/>
      <c r="AG41" s="59"/>
      <c r="AH41" s="59"/>
      <c r="AI41" s="59"/>
    </row>
    <row r="42" spans="1:35" s="72" customFormat="1" ht="13" x14ac:dyDescent="0.35">
      <c r="A42" s="13" t="str">
        <f>N8</f>
        <v>ff26</v>
      </c>
      <c r="B42" s="15">
        <v>37</v>
      </c>
      <c r="C42" s="77">
        <f t="shared" si="6"/>
        <v>114.91830000000002</v>
      </c>
      <c r="D42" s="77">
        <f t="shared" si="7"/>
        <v>148.15830560999999</v>
      </c>
      <c r="E42" s="77">
        <f t="shared" si="8"/>
        <v>0.78741568500000003</v>
      </c>
      <c r="F42" s="77">
        <f t="shared" si="9"/>
        <v>9.887870972</v>
      </c>
      <c r="G42" s="77">
        <f t="shared" si="5"/>
        <v>0.1059051</v>
      </c>
      <c r="H42" s="77">
        <f t="shared" si="5"/>
        <v>2.0279700000000003</v>
      </c>
      <c r="I42" s="77">
        <f t="shared" si="5"/>
        <v>0.29968889999999998</v>
      </c>
      <c r="J42" s="77">
        <f t="shared" si="5"/>
        <v>9.0132000000000016E-4</v>
      </c>
      <c r="K42" s="77">
        <f t="shared" si="5"/>
        <v>3.6803900000000004E-3</v>
      </c>
      <c r="L42" s="77">
        <f t="shared" si="5"/>
        <v>0.17350410000000002</v>
      </c>
      <c r="M42" s="77">
        <f t="shared" si="5"/>
        <v>0.11191390000000001</v>
      </c>
      <c r="N42" s="77">
        <f t="shared" si="5"/>
        <v>46.793530000000004</v>
      </c>
      <c r="O42" s="77">
        <f t="shared" si="5"/>
        <v>3920.7420000000002</v>
      </c>
      <c r="P42" s="77">
        <f t="shared" si="5"/>
        <v>0</v>
      </c>
      <c r="Q42" s="77">
        <f t="shared" si="10"/>
        <v>47.882625000000004</v>
      </c>
      <c r="R42" s="77">
        <f t="shared" si="11"/>
        <v>0</v>
      </c>
      <c r="S42" s="77">
        <f t="shared" si="11"/>
        <v>0.18702389999999999</v>
      </c>
      <c r="T42" s="77">
        <f t="shared" si="11"/>
        <v>0</v>
      </c>
      <c r="U42" s="77">
        <f t="shared" si="11"/>
        <v>0</v>
      </c>
      <c r="AB42" s="59"/>
      <c r="AC42" s="59"/>
      <c r="AD42" s="59"/>
      <c r="AE42" s="59"/>
      <c r="AF42" s="59"/>
      <c r="AG42" s="59"/>
      <c r="AH42" s="59"/>
      <c r="AI42" s="59"/>
    </row>
    <row r="43" spans="1:35" s="72" customFormat="1" ht="13" x14ac:dyDescent="0.35">
      <c r="A43" s="13" t="str">
        <f>O8</f>
        <v>ff27</v>
      </c>
      <c r="B43" s="15">
        <v>37</v>
      </c>
      <c r="C43" s="77">
        <f t="shared" si="6"/>
        <v>114.91830000000002</v>
      </c>
      <c r="D43" s="77">
        <f t="shared" si="7"/>
        <v>148.15830560999999</v>
      </c>
      <c r="E43" s="77">
        <f t="shared" si="8"/>
        <v>0.78741568500000003</v>
      </c>
      <c r="F43" s="77">
        <f t="shared" si="9"/>
        <v>9.887870972</v>
      </c>
      <c r="G43" s="77">
        <f t="shared" si="5"/>
        <v>0.1059051</v>
      </c>
      <c r="H43" s="77">
        <f t="shared" si="5"/>
        <v>2.0279700000000003</v>
      </c>
      <c r="I43" s="77">
        <f t="shared" si="5"/>
        <v>0.29968889999999998</v>
      </c>
      <c r="J43" s="77">
        <f t="shared" si="5"/>
        <v>9.0132000000000016E-4</v>
      </c>
      <c r="K43" s="77">
        <f t="shared" si="5"/>
        <v>3.6803900000000004E-3</v>
      </c>
      <c r="L43" s="77">
        <f t="shared" si="5"/>
        <v>0.17350410000000002</v>
      </c>
      <c r="M43" s="77">
        <f t="shared" si="5"/>
        <v>0.11191390000000001</v>
      </c>
      <c r="N43" s="77">
        <f t="shared" si="5"/>
        <v>46.793530000000004</v>
      </c>
      <c r="O43" s="77">
        <f t="shared" si="5"/>
        <v>3920.7420000000002</v>
      </c>
      <c r="P43" s="77">
        <f t="shared" si="5"/>
        <v>0</v>
      </c>
      <c r="Q43" s="77">
        <f t="shared" si="10"/>
        <v>47.882625000000004</v>
      </c>
      <c r="R43" s="77">
        <f t="shared" si="11"/>
        <v>0</v>
      </c>
      <c r="S43" s="77">
        <f t="shared" si="11"/>
        <v>0.18702389999999999</v>
      </c>
      <c r="T43" s="77">
        <f t="shared" si="11"/>
        <v>0</v>
      </c>
      <c r="U43" s="77">
        <f t="shared" si="11"/>
        <v>0</v>
      </c>
      <c r="AB43" s="59"/>
      <c r="AC43" s="59"/>
      <c r="AD43" s="59"/>
      <c r="AE43" s="59"/>
      <c r="AF43" s="59"/>
      <c r="AG43" s="59"/>
      <c r="AH43" s="59"/>
      <c r="AI43" s="59"/>
    </row>
    <row r="44" spans="1:35" s="72" customFormat="1" ht="13" x14ac:dyDescent="0.35">
      <c r="A44" s="13" t="str">
        <f>P8</f>
        <v>ff29</v>
      </c>
      <c r="B44" s="15">
        <v>20</v>
      </c>
      <c r="C44" s="77">
        <f t="shared" si="6"/>
        <v>62.118000000000009</v>
      </c>
      <c r="D44" s="77">
        <f t="shared" si="7"/>
        <v>80.085570599999997</v>
      </c>
      <c r="E44" s="77">
        <f t="shared" si="8"/>
        <v>0.42563010000000001</v>
      </c>
      <c r="F44" s="77">
        <f t="shared" si="9"/>
        <v>5.3447951200000006</v>
      </c>
      <c r="G44" s="77">
        <f t="shared" si="5"/>
        <v>5.7245999999999998E-2</v>
      </c>
      <c r="H44" s="77">
        <f t="shared" si="5"/>
        <v>1.0962000000000001</v>
      </c>
      <c r="I44" s="77">
        <f t="shared" si="5"/>
        <v>0.161994</v>
      </c>
      <c r="J44" s="77">
        <f t="shared" si="5"/>
        <v>4.8720000000000008E-4</v>
      </c>
      <c r="K44" s="77">
        <f t="shared" si="5"/>
        <v>1.9894000000000001E-3</v>
      </c>
      <c r="L44" s="77">
        <f t="shared" si="5"/>
        <v>9.3786000000000008E-2</v>
      </c>
      <c r="M44" s="77">
        <f t="shared" si="5"/>
        <v>6.0494000000000006E-2</v>
      </c>
      <c r="N44" s="77">
        <f t="shared" si="5"/>
        <v>25.293800000000001</v>
      </c>
      <c r="O44" s="77">
        <f t="shared" si="5"/>
        <v>2119.3200000000002</v>
      </c>
      <c r="P44" s="77">
        <f t="shared" si="5"/>
        <v>0</v>
      </c>
      <c r="Q44" s="77">
        <f t="shared" si="10"/>
        <v>25.882500000000004</v>
      </c>
      <c r="R44" s="77">
        <f t="shared" si="11"/>
        <v>0</v>
      </c>
      <c r="S44" s="77">
        <f t="shared" si="11"/>
        <v>0.10109399999999999</v>
      </c>
      <c r="T44" s="77">
        <f t="shared" si="11"/>
        <v>0</v>
      </c>
      <c r="U44" s="77">
        <f t="shared" si="11"/>
        <v>0</v>
      </c>
      <c r="AB44" s="59"/>
      <c r="AC44" s="59"/>
      <c r="AD44" s="59"/>
      <c r="AE44" s="59"/>
      <c r="AF44" s="59"/>
      <c r="AG44" s="59"/>
      <c r="AH44" s="59"/>
      <c r="AI44" s="59"/>
    </row>
    <row r="45" spans="1:35" s="72" customFormat="1" ht="13" x14ac:dyDescent="0.35">
      <c r="A45" s="13" t="str">
        <f>Q8</f>
        <v>ff30</v>
      </c>
      <c r="B45" s="15">
        <v>20</v>
      </c>
      <c r="C45" s="77">
        <f t="shared" si="6"/>
        <v>62.118000000000009</v>
      </c>
      <c r="D45" s="77">
        <f t="shared" si="7"/>
        <v>80.085570599999997</v>
      </c>
      <c r="E45" s="77">
        <f t="shared" si="8"/>
        <v>0.42563010000000001</v>
      </c>
      <c r="F45" s="77">
        <f t="shared" si="9"/>
        <v>5.3447951200000006</v>
      </c>
      <c r="G45" s="77">
        <f t="shared" si="5"/>
        <v>5.7245999999999998E-2</v>
      </c>
      <c r="H45" s="77">
        <f t="shared" si="5"/>
        <v>1.0962000000000001</v>
      </c>
      <c r="I45" s="77">
        <f t="shared" si="5"/>
        <v>0.161994</v>
      </c>
      <c r="J45" s="77">
        <f t="shared" si="5"/>
        <v>4.8720000000000008E-4</v>
      </c>
      <c r="K45" s="77">
        <f t="shared" si="5"/>
        <v>1.9894000000000001E-3</v>
      </c>
      <c r="L45" s="77">
        <f t="shared" si="5"/>
        <v>9.3786000000000008E-2</v>
      </c>
      <c r="M45" s="77">
        <f t="shared" si="5"/>
        <v>6.0494000000000006E-2</v>
      </c>
      <c r="N45" s="77">
        <f t="shared" si="5"/>
        <v>25.293800000000001</v>
      </c>
      <c r="O45" s="77">
        <f t="shared" si="5"/>
        <v>2119.3200000000002</v>
      </c>
      <c r="P45" s="77">
        <f t="shared" si="5"/>
        <v>0</v>
      </c>
      <c r="Q45" s="77">
        <f t="shared" si="10"/>
        <v>25.882500000000004</v>
      </c>
      <c r="R45" s="77">
        <f t="shared" si="11"/>
        <v>0</v>
      </c>
      <c r="S45" s="77">
        <f t="shared" si="11"/>
        <v>0.10109399999999999</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v>
      </c>
      <c r="C62" s="77">
        <f>B32</f>
        <v>15</v>
      </c>
      <c r="D62" s="77">
        <f>B33</f>
        <v>15</v>
      </c>
      <c r="E62" s="77">
        <f>B34</f>
        <v>15</v>
      </c>
      <c r="F62" s="77">
        <f>B35</f>
        <v>15</v>
      </c>
      <c r="G62" s="77">
        <f>B36</f>
        <v>15</v>
      </c>
      <c r="H62" s="77">
        <f>B37</f>
        <v>20</v>
      </c>
      <c r="I62" s="77">
        <f>B38</f>
        <v>37</v>
      </c>
      <c r="J62" s="77">
        <f>B39</f>
        <v>20</v>
      </c>
      <c r="K62" s="77">
        <f>B40</f>
        <v>20</v>
      </c>
      <c r="L62" s="77">
        <f>B41</f>
        <v>20</v>
      </c>
      <c r="M62" s="77">
        <f>B42</f>
        <v>37</v>
      </c>
      <c r="N62" s="77">
        <f>B43</f>
        <v>37</v>
      </c>
      <c r="O62" s="77">
        <f>B44</f>
        <v>20</v>
      </c>
      <c r="P62" s="77">
        <f>B45</f>
        <v>20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v>6.6</v>
      </c>
      <c r="J1" s="127" t="s">
        <v>153</v>
      </c>
      <c r="K1" s="127"/>
      <c r="L1" s="97">
        <v>33.799999999999997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183</v>
      </c>
      <c r="G2" s="125" t="s">
        <v>110</v>
      </c>
      <c r="H2" s="126"/>
      <c r="I2" s="118"/>
      <c r="J2" s="127" t="s">
        <v>158</v>
      </c>
      <c r="K2" s="127"/>
      <c r="L2" s="97">
        <v>1.07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78</v>
      </c>
      <c r="G3" s="127" t="s">
        <v>159</v>
      </c>
      <c r="H3" s="127"/>
      <c r="I3" s="118"/>
      <c r="J3" s="123" t="s">
        <v>154</v>
      </c>
      <c r="K3" s="124"/>
      <c r="L3" s="97">
        <f>(L1/(L2*10000))*100</f>
        <v>0.31588785046728968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t="s">
        <v>191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59.344231199999989</v>
      </c>
      <c r="D18" s="16">
        <f>$D32</f>
        <v>59.344231199999989</v>
      </c>
      <c r="E18" s="16">
        <f>$D33</f>
        <v>59.344231199999989</v>
      </c>
      <c r="F18" s="16">
        <f>$D34</f>
        <v>59.344231199999989</v>
      </c>
      <c r="G18" s="16">
        <f>$D35</f>
        <v>59.344231199999989</v>
      </c>
      <c r="H18" s="16">
        <f>$D36</f>
        <v>59.344231199999989</v>
      </c>
      <c r="I18" s="16">
        <f>$D37</f>
        <v>79.125641599999994</v>
      </c>
      <c r="J18" s="16">
        <f>$D38</f>
        <v>0</v>
      </c>
      <c r="K18" s="16">
        <f>$D39</f>
        <v>79.125641599999994</v>
      </c>
      <c r="L18" s="16">
        <f>$D40</f>
        <v>79.125641599999994</v>
      </c>
      <c r="M18" s="16">
        <f>$D41</f>
        <v>79.125641599999994</v>
      </c>
      <c r="N18" s="16">
        <f>$D42</f>
        <v>0</v>
      </c>
      <c r="O18" s="16">
        <f>$D43</f>
        <v>0</v>
      </c>
      <c r="P18" s="16">
        <f>$D44</f>
        <v>79.125641599999994</v>
      </c>
      <c r="Q18" s="16">
        <f>$D45</f>
        <v>79.125641599999994</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-0.15576880000001125</v>
      </c>
      <c r="D19" s="16">
        <f t="shared" ref="D19:V19" si="1">D18-D17</f>
        <v>-0.15576880000001125</v>
      </c>
      <c r="E19" s="16">
        <f t="shared" si="1"/>
        <v>-0.15576880000001125</v>
      </c>
      <c r="F19" s="16">
        <f t="shared" si="1"/>
        <v>-0.15576880000001125</v>
      </c>
      <c r="G19" s="16">
        <f t="shared" si="1"/>
        <v>-0.15576880000001125</v>
      </c>
      <c r="H19" s="16">
        <f t="shared" si="1"/>
        <v>-0.15576880000001125</v>
      </c>
      <c r="I19" s="16">
        <f t="shared" si="1"/>
        <v>-0.774358399999997</v>
      </c>
      <c r="J19" s="16">
        <f t="shared" si="1"/>
        <v>-79.899999999999991</v>
      </c>
      <c r="K19" s="16">
        <f t="shared" si="1"/>
        <v>-0.774358399999997</v>
      </c>
      <c r="L19" s="16">
        <f t="shared" si="1"/>
        <v>-0.774358399999997</v>
      </c>
      <c r="M19" s="16">
        <f t="shared" si="1"/>
        <v>-0.774358399999997</v>
      </c>
      <c r="N19" s="16">
        <f t="shared" si="1"/>
        <v>-64.599999999999994</v>
      </c>
      <c r="O19" s="16">
        <f t="shared" si="1"/>
        <v>-64.599999999999994</v>
      </c>
      <c r="P19" s="16">
        <f t="shared" si="1"/>
        <v>-0.774358399999997</v>
      </c>
      <c r="Q19" s="16">
        <f t="shared" si="1"/>
        <v>-0.774358399999997</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8.7173555999999994</v>
      </c>
      <c r="D22" s="16">
        <f>$E32</f>
        <v>8.7173555999999994</v>
      </c>
      <c r="E22" s="16">
        <f>$E33</f>
        <v>8.7173555999999994</v>
      </c>
      <c r="F22" s="16">
        <f>$E34</f>
        <v>8.7173555999999994</v>
      </c>
      <c r="G22" s="16">
        <f>$E35</f>
        <v>8.7173555999999994</v>
      </c>
      <c r="H22" s="16">
        <f>$E36</f>
        <v>8.7173555999999994</v>
      </c>
      <c r="I22" s="16">
        <f>$E37</f>
        <v>11.6231408</v>
      </c>
      <c r="J22" s="16">
        <f>$E38</f>
        <v>0</v>
      </c>
      <c r="K22" s="16">
        <f>$E39</f>
        <v>11.6231408</v>
      </c>
      <c r="L22" s="16">
        <f>$E40</f>
        <v>11.6231408</v>
      </c>
      <c r="M22" s="16">
        <f>$E41</f>
        <v>11.6231408</v>
      </c>
      <c r="N22" s="16">
        <f>$E42</f>
        <v>0</v>
      </c>
      <c r="O22" s="16">
        <f>$E43</f>
        <v>0</v>
      </c>
      <c r="P22" s="16">
        <f>$E44</f>
        <v>11.6231408</v>
      </c>
      <c r="Q22" s="16">
        <f>$E45</f>
        <v>11.6231408</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-201.28264440000001</v>
      </c>
      <c r="D23" s="16">
        <f t="shared" ref="D23:V23" si="3">D22-D21</f>
        <v>-201.28264440000001</v>
      </c>
      <c r="E23" s="16">
        <f t="shared" si="3"/>
        <v>-201.28264440000001</v>
      </c>
      <c r="F23" s="16">
        <f t="shared" si="3"/>
        <v>-201.28264440000001</v>
      </c>
      <c r="G23" s="16">
        <f t="shared" si="3"/>
        <v>-201.28264440000001</v>
      </c>
      <c r="H23" s="16">
        <f t="shared" si="3"/>
        <v>-201.28264440000001</v>
      </c>
      <c r="I23" s="16">
        <f t="shared" si="3"/>
        <v>-270.37685920000001</v>
      </c>
      <c r="J23" s="16">
        <f t="shared" si="3"/>
        <v>-282</v>
      </c>
      <c r="K23" s="16">
        <f t="shared" si="3"/>
        <v>-270.37685920000001</v>
      </c>
      <c r="L23" s="16">
        <f t="shared" si="3"/>
        <v>-270.37685920000001</v>
      </c>
      <c r="M23" s="16">
        <f t="shared" si="3"/>
        <v>-270.37685920000001</v>
      </c>
      <c r="N23" s="16">
        <f t="shared" si="3"/>
        <v>-228</v>
      </c>
      <c r="O23" s="16">
        <f t="shared" si="3"/>
        <v>-228</v>
      </c>
      <c r="P23" s="16">
        <f t="shared" si="3"/>
        <v>-270.37685920000001</v>
      </c>
      <c r="Q23" s="16">
        <f t="shared" si="3"/>
        <v>-270.37685920000001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17.2</v>
      </c>
      <c r="C28" s="15">
        <v>1.07</v>
      </c>
      <c r="D28" s="15">
        <v>0.251</v>
      </c>
      <c r="E28" s="15">
        <v>7.0099999999999996E-2</v>
      </c>
      <c r="F28" s="15">
        <v>1620</v>
      </c>
      <c r="G28" s="15">
        <v>53.3</v>
      </c>
      <c r="H28" s="15">
        <v>146</v>
      </c>
      <c r="I28" s="15">
        <v>9.9</v>
      </c>
      <c r="J28" s="15">
        <v>0.55000000000000004</v>
      </c>
      <c r="K28" s="23">
        <v>0.55000000000000004</v>
      </c>
      <c r="L28" s="15">
        <v>32.4</v>
      </c>
      <c r="M28" s="15">
        <v>21.1</v>
      </c>
      <c r="N28" s="15">
        <v>127000</v>
      </c>
      <c r="O28" s="15">
        <v>26900</v>
      </c>
      <c r="P28" s="15"/>
      <c r="Q28" s="15">
        <v>5550</v>
      </c>
      <c r="R28" s="15"/>
      <c r="S28" s="15">
        <v>19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v>60</v>
      </c>
      <c r="C31" s="77">
        <f>IF(C$27="%w/w SAR",((C$28*10)*$B31),IF(C$27="%w/w DM",(((C$28*10)*($B$28/100))*$B31),IF(C$27="kg/t SAR",(C$28*$B31),IF(C$27="kg/t DM",((C$28*($B$28/100))*$B31),IF(C$27="mg/kg SAR",((C$28*0.001)*$B31),IF(C$27="mg/kg DM",(((C$28*0.001)*($B$28/100))*$B31),0))))))</f>
        <v>110.42400000000001</v>
      </c>
      <c r="D31" s="77">
        <f>(IF(D$27="%w/w SAR",((D$28*10)*$B31),IF(D$27="%w/w DM",(((D$28*10)*($B$28/100))*$B31),IF(D$27="kg/t SAR",(D$28*$B31),IF(D$27="kg/t DM",((D$28*($B$28/100))*$B31),IF(D$27="mg/kg SAR",((D$28*0.001)*$B31),IF(D$27="mg/kg DM",(((D$28*0.001)*($B$28/100))*$B31),"0")))))))*2.291</f>
        <v>59.344231199999989</v>
      </c>
      <c r="E31" s="77">
        <f>(IF(E$27="%w/w SAR",((E$28*10)*$B31),IF(E$27="%w/w DM",(((E$28*10)*($B$28/100))*$B31),IF(E$27="kg/t SAR",(E$28*$B31),IF(E$27="kg/t DM",((E$28*($B$28/100))*$B31),IF(E$27="mg/kg SAR",((E$28*0.001)*$B31),IF(E$27="mg/kg DM",(((E$28*0.001)*($B$28/100))*$B31),"0")))))))*1.205</f>
        <v>8.7173555999999994</v>
      </c>
      <c r="F31" s="77">
        <f>(IF(F$27="%w/w SAR",((F$28*10)*$B31),IF(F$27="%w/w DM",(((F$28*10)*($B$28/100))*$B31),IF(F$27="kg/t SAR",(F$28*$B31),IF(F$27="kg/t DM",((F$28*($B$28/100))*$B31),IF(F$27="mg/kg SAR",((F$28*0.001)*$B31),IF(F$27="mg/kg DM",(((F$28*0.001)*($B$28/100))*$B31),"0")))))))*1.658</f>
        <v>27.719107199999996</v>
      </c>
      <c r="G31" s="77">
        <f t="shared" ref="G31:P46" si="5">IF(G$27="%w/w SAR",((G$28*10)*$B31),IF(G$27="%w/w DM",(((G$28*10)*($B$28/100))*$B31),IF(G$27="kg/t SAR",(G$28*$B31),IF(G$27="kg/t DM",((G$28*($B$28/100))*$B31),IF(G$27="mg/kg SAR",((G$28*0.001)*$B31),IF(G$27="mg/kg DM",(((G$28*0.001)*($B$28/100))*$B31),0))))))</f>
        <v>0.55005599999999999</v>
      </c>
      <c r="H31" s="77">
        <f t="shared" si="5"/>
        <v>1.5067199999999996</v>
      </c>
      <c r="I31" s="77">
        <f t="shared" si="5"/>
        <v>0.10216799999999999</v>
      </c>
      <c r="J31" s="77">
        <f t="shared" si="5"/>
        <v>5.6759999999999996E-3</v>
      </c>
      <c r="K31" s="77">
        <f t="shared" si="5"/>
        <v>5.6759999999999996E-3</v>
      </c>
      <c r="L31" s="77">
        <f t="shared" si="5"/>
        <v>0.33436799999999994</v>
      </c>
      <c r="M31" s="77">
        <f t="shared" si="5"/>
        <v>0.217752</v>
      </c>
      <c r="N31" s="77">
        <f t="shared" si="5"/>
        <v>1310.6399999999999</v>
      </c>
      <c r="O31" s="77">
        <f t="shared" si="5"/>
        <v>277.608</v>
      </c>
      <c r="P31" s="77">
        <f t="shared" si="5"/>
        <v>0</v>
      </c>
      <c r="Q31" s="77">
        <f>(IF(Q$27="%w/w SAR",((Q$28*10)*$B31),IF(Q$27="%w/w DM",(((Q$28*10)*($B$28/100))*$B31),IF(Q$27="kg/t SAR",(Q$28*$B31),IF(Q$27="kg/t DM",((Q$28*($B$28/100))*$B31),IF(Q$27="mg/kg SAR",((Q$28*0.001)*$B31),IF(Q$27="mg/kg DM",(((Q$28*0.001)*($B$28/100))*$B31),0)))))))*2.5</f>
        <v>143.19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0.19607999999999998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v>60</v>
      </c>
      <c r="C32" s="77">
        <f t="shared" ref="C32:C50" si="6">IF(C$27="%w/w SAR",((C$28*10)*$B32),IF(C$27="%w/w DM",(((C$28*10)*($B$28/100))*$B32),IF(C$27="kg/t SAR",(C$28*$B32),IF(C$27="kg/t DM",((C$28*($B$28/100))*$B32),IF(C$27="mg/kg SAR",((C$28*0.001)*$B32),IF(C$27="mg/kg DM",(((C$28*0.001)*($B$28/100))*$B32),0))))))</f>
        <v>110.42400000000001</v>
      </c>
      <c r="D32" s="77">
        <f t="shared" ref="D32:D50" si="7">(IF(D$27="%w/w SAR",((D$28*10)*$B32),IF(D$27="%w/w DM",(((D$28*10)*($B$28/100))*$B32),IF(D$27="kg/t SAR",(D$28*$B32),IF(D$27="kg/t DM",((D$28*($B$28/100))*$B32),IF(D$27="mg/kg SAR",((D$28*0.001)*$B32),IF(D$27="mg/kg DM",(((D$28*0.001)*($B$28/100))*$B32),"0")))))))*2.291</f>
        <v>59.344231199999989</v>
      </c>
      <c r="E32" s="77">
        <f t="shared" ref="E32:E50" si="8">(IF(E$27="%w/w SAR",((E$28*10)*$B32),IF(E$27="%w/w DM",(((E$28*10)*($B$28/100))*$B32),IF(E$27="kg/t SAR",(E$28*$B32),IF(E$27="kg/t DM",((E$28*($B$28/100))*$B32),IF(E$27="mg/kg SAR",((E$28*0.001)*$B32),IF(E$27="mg/kg DM",(((E$28*0.001)*($B$28/100))*$B32),"0")))))))*1.205</f>
        <v>8.7173555999999994</v>
      </c>
      <c r="F32" s="77">
        <f t="shared" ref="F32:F50" si="9">(IF(F$27="%w/w SAR",((F$28*10)*$B32),IF(F$27="%w/w DM",(((F$28*10)*($B$28/100))*$B32),IF(F$27="kg/t SAR",(F$28*$B32),IF(F$27="kg/t DM",((F$28*($B$28/100))*$B32),IF(F$27="mg/kg SAR",((F$28*0.001)*$B32),IF(F$27="mg/kg DM",(((F$28*0.001)*($B$28/100))*$B32),"0")))))))*1.658</f>
        <v>27.719107199999996</v>
      </c>
      <c r="G32" s="77">
        <f t="shared" si="5"/>
        <v>0.55005599999999999</v>
      </c>
      <c r="H32" s="77">
        <f t="shared" si="5"/>
        <v>1.5067199999999996</v>
      </c>
      <c r="I32" s="77">
        <f t="shared" si="5"/>
        <v>0.10216799999999999</v>
      </c>
      <c r="J32" s="77">
        <f t="shared" si="5"/>
        <v>5.6759999999999996E-3</v>
      </c>
      <c r="K32" s="77">
        <f t="shared" si="5"/>
        <v>5.6759999999999996E-3</v>
      </c>
      <c r="L32" s="77">
        <f t="shared" si="5"/>
        <v>0.33436799999999994</v>
      </c>
      <c r="M32" s="77">
        <f t="shared" si="5"/>
        <v>0.217752</v>
      </c>
      <c r="N32" s="77">
        <f t="shared" si="5"/>
        <v>1310.6399999999999</v>
      </c>
      <c r="O32" s="77">
        <f t="shared" si="5"/>
        <v>277.608</v>
      </c>
      <c r="P32" s="77">
        <f t="shared" si="5"/>
        <v>0</v>
      </c>
      <c r="Q32" s="77">
        <f t="shared" ref="Q32:Q50" si="10">(IF(Q$27="%w/w SAR",((Q$28*10)*$B32),IF(Q$27="%w/w DM",(((Q$28*10)*($B$28/100))*$B32),IF(Q$27="kg/t SAR",(Q$28*$B32),IF(Q$27="kg/t DM",((Q$28*($B$28/100))*$B32),IF(Q$27="mg/kg SAR",((Q$28*0.001)*$B32),IF(Q$27="mg/kg DM",(((Q$28*0.001)*($B$28/100))*$B32),0)))))))*2.5</f>
        <v>143.19</v>
      </c>
      <c r="R32" s="77">
        <f t="shared" ref="R32:U50" si="11">IF(R$27="%w/w SAR",((R$28*10)*$B32),IF(R$27="%w/w DM",(((R$28*10)*($B$28/100))*$B32),IF(R$27="kg/t SAR",(R$28*$B32),IF(R$27="kg/t DM",((R$28*($B$28/100))*$B32),IF(R$27="mg/kg SAR",((R$28*0.001)*$B32),IF(R$27="mg/kg DM",(((R$28*0.001)*($B$28/100))*$B32),0))))))</f>
        <v>0</v>
      </c>
      <c r="S32" s="77">
        <f t="shared" si="11"/>
        <v>0.19607999999999998</v>
      </c>
      <c r="T32" s="77">
        <f t="shared" si="11"/>
        <v>0</v>
      </c>
      <c r="U32" s="77">
        <f t="shared" si="11"/>
        <v>0</v>
      </c>
      <c r="AB32" s="59"/>
      <c r="AC32" s="59"/>
      <c r="AD32" s="59"/>
      <c r="AE32" s="59"/>
      <c r="AF32" s="59"/>
      <c r="AG32" s="59"/>
      <c r="AH32" s="59"/>
      <c r="AI32" s="59"/>
    </row>
    <row r="33" spans="1:35" s="72" customFormat="1" ht="13" x14ac:dyDescent="0.35">
      <c r="A33" s="13" t="str">
        <f>E8</f>
        <v>11 &amp; 7715</v>
      </c>
      <c r="B33" s="15">
        <v>60</v>
      </c>
      <c r="C33" s="77">
        <f t="shared" si="6"/>
        <v>110.42400000000001</v>
      </c>
      <c r="D33" s="77">
        <f t="shared" si="7"/>
        <v>59.344231199999989</v>
      </c>
      <c r="E33" s="77">
        <f t="shared" si="8"/>
        <v>8.7173555999999994</v>
      </c>
      <c r="F33" s="77">
        <f t="shared" si="9"/>
        <v>27.719107199999996</v>
      </c>
      <c r="G33" s="77">
        <f t="shared" si="5"/>
        <v>0.55005599999999999</v>
      </c>
      <c r="H33" s="77">
        <f t="shared" si="5"/>
        <v>1.5067199999999996</v>
      </c>
      <c r="I33" s="77">
        <f t="shared" si="5"/>
        <v>0.10216799999999999</v>
      </c>
      <c r="J33" s="77">
        <f t="shared" si="5"/>
        <v>5.6759999999999996E-3</v>
      </c>
      <c r="K33" s="77">
        <f t="shared" si="5"/>
        <v>5.6759999999999996E-3</v>
      </c>
      <c r="L33" s="77">
        <f t="shared" si="5"/>
        <v>0.33436799999999994</v>
      </c>
      <c r="M33" s="77">
        <f t="shared" si="5"/>
        <v>0.217752</v>
      </c>
      <c r="N33" s="77">
        <f t="shared" si="5"/>
        <v>1310.6399999999999</v>
      </c>
      <c r="O33" s="77">
        <f t="shared" si="5"/>
        <v>277.608</v>
      </c>
      <c r="P33" s="77">
        <f t="shared" si="5"/>
        <v>0</v>
      </c>
      <c r="Q33" s="77">
        <f t="shared" si="10"/>
        <v>143.19</v>
      </c>
      <c r="R33" s="77">
        <f t="shared" si="11"/>
        <v>0</v>
      </c>
      <c r="S33" s="77">
        <f t="shared" si="11"/>
        <v>0.19607999999999998</v>
      </c>
      <c r="T33" s="77">
        <f t="shared" si="11"/>
        <v>0</v>
      </c>
      <c r="U33" s="77">
        <f t="shared" si="11"/>
        <v>0</v>
      </c>
      <c r="AB33" s="59"/>
      <c r="AC33" s="59"/>
      <c r="AD33" s="59"/>
      <c r="AE33" s="59"/>
      <c r="AF33" s="59"/>
      <c r="AG33" s="59"/>
      <c r="AH33" s="59"/>
      <c r="AI33" s="59"/>
    </row>
    <row r="34" spans="1:35" s="72" customFormat="1" ht="13" x14ac:dyDescent="0.35">
      <c r="A34" s="13" t="str">
        <f>F8</f>
        <v>12 &amp; 5507</v>
      </c>
      <c r="B34" s="15">
        <v>60</v>
      </c>
      <c r="C34" s="77">
        <f t="shared" si="6"/>
        <v>110.42400000000001</v>
      </c>
      <c r="D34" s="77">
        <f t="shared" si="7"/>
        <v>59.344231199999989</v>
      </c>
      <c r="E34" s="77">
        <f t="shared" si="8"/>
        <v>8.7173555999999994</v>
      </c>
      <c r="F34" s="77">
        <f t="shared" si="9"/>
        <v>27.719107199999996</v>
      </c>
      <c r="G34" s="77">
        <f t="shared" si="5"/>
        <v>0.55005599999999999</v>
      </c>
      <c r="H34" s="77">
        <f t="shared" si="5"/>
        <v>1.5067199999999996</v>
      </c>
      <c r="I34" s="77">
        <f t="shared" si="5"/>
        <v>0.10216799999999999</v>
      </c>
      <c r="J34" s="77">
        <f t="shared" si="5"/>
        <v>5.6759999999999996E-3</v>
      </c>
      <c r="K34" s="77">
        <f t="shared" si="5"/>
        <v>5.6759999999999996E-3</v>
      </c>
      <c r="L34" s="77">
        <f t="shared" si="5"/>
        <v>0.33436799999999994</v>
      </c>
      <c r="M34" s="77">
        <f t="shared" si="5"/>
        <v>0.217752</v>
      </c>
      <c r="N34" s="77">
        <f t="shared" si="5"/>
        <v>1310.6399999999999</v>
      </c>
      <c r="O34" s="77">
        <f t="shared" si="5"/>
        <v>277.608</v>
      </c>
      <c r="P34" s="77">
        <f t="shared" si="5"/>
        <v>0</v>
      </c>
      <c r="Q34" s="77">
        <f t="shared" si="10"/>
        <v>143.19</v>
      </c>
      <c r="R34" s="77">
        <f t="shared" si="11"/>
        <v>0</v>
      </c>
      <c r="S34" s="77">
        <f t="shared" si="11"/>
        <v>0.19607999999999998</v>
      </c>
      <c r="T34" s="77">
        <f t="shared" si="11"/>
        <v>0</v>
      </c>
      <c r="U34" s="77">
        <f t="shared" si="11"/>
        <v>0</v>
      </c>
      <c r="AB34" s="59"/>
      <c r="AC34" s="59"/>
      <c r="AD34" s="59"/>
      <c r="AE34" s="59"/>
      <c r="AF34" s="59"/>
      <c r="AG34" s="59"/>
      <c r="AH34" s="59"/>
      <c r="AI34" s="59"/>
    </row>
    <row r="35" spans="1:35" s="72" customFormat="1" ht="13" x14ac:dyDescent="0.35">
      <c r="A35" s="13" t="str">
        <f>G8</f>
        <v>13 &amp; 7176</v>
      </c>
      <c r="B35" s="15">
        <v>60</v>
      </c>
      <c r="C35" s="77">
        <f t="shared" si="6"/>
        <v>110.42400000000001</v>
      </c>
      <c r="D35" s="77">
        <f t="shared" si="7"/>
        <v>59.344231199999989</v>
      </c>
      <c r="E35" s="77">
        <f t="shared" si="8"/>
        <v>8.7173555999999994</v>
      </c>
      <c r="F35" s="77">
        <f t="shared" si="9"/>
        <v>27.719107199999996</v>
      </c>
      <c r="G35" s="77">
        <f t="shared" si="5"/>
        <v>0.55005599999999999</v>
      </c>
      <c r="H35" s="77">
        <f t="shared" si="5"/>
        <v>1.5067199999999996</v>
      </c>
      <c r="I35" s="77">
        <f t="shared" si="5"/>
        <v>0.10216799999999999</v>
      </c>
      <c r="J35" s="77">
        <f t="shared" si="5"/>
        <v>5.6759999999999996E-3</v>
      </c>
      <c r="K35" s="77">
        <f t="shared" si="5"/>
        <v>5.6759999999999996E-3</v>
      </c>
      <c r="L35" s="77">
        <f t="shared" si="5"/>
        <v>0.33436799999999994</v>
      </c>
      <c r="M35" s="77">
        <f t="shared" si="5"/>
        <v>0.217752</v>
      </c>
      <c r="N35" s="77">
        <f t="shared" si="5"/>
        <v>1310.6399999999999</v>
      </c>
      <c r="O35" s="77">
        <f t="shared" si="5"/>
        <v>277.608</v>
      </c>
      <c r="P35" s="77">
        <f t="shared" si="5"/>
        <v>0</v>
      </c>
      <c r="Q35" s="77">
        <f t="shared" si="10"/>
        <v>143.19</v>
      </c>
      <c r="R35" s="77">
        <f t="shared" si="11"/>
        <v>0</v>
      </c>
      <c r="S35" s="77">
        <f t="shared" si="11"/>
        <v>0.19607999999999998</v>
      </c>
      <c r="T35" s="77">
        <f t="shared" si="11"/>
        <v>0</v>
      </c>
      <c r="U35" s="77">
        <f t="shared" si="11"/>
        <v>0</v>
      </c>
      <c r="AB35" s="59"/>
      <c r="AC35" s="59"/>
      <c r="AD35" s="59"/>
      <c r="AE35" s="59"/>
      <c r="AF35" s="59"/>
      <c r="AG35" s="59"/>
      <c r="AH35" s="59"/>
      <c r="AI35" s="59"/>
    </row>
    <row r="36" spans="1:35" s="72" customFormat="1" ht="13" x14ac:dyDescent="0.35">
      <c r="A36" s="13" t="str">
        <f>H8</f>
        <v>20 &amp;6128</v>
      </c>
      <c r="B36" s="15">
        <v>60</v>
      </c>
      <c r="C36" s="77">
        <f t="shared" si="6"/>
        <v>110.42400000000001</v>
      </c>
      <c r="D36" s="77">
        <f t="shared" si="7"/>
        <v>59.344231199999989</v>
      </c>
      <c r="E36" s="77">
        <f t="shared" si="8"/>
        <v>8.7173555999999994</v>
      </c>
      <c r="F36" s="77">
        <f t="shared" si="9"/>
        <v>27.719107199999996</v>
      </c>
      <c r="G36" s="77">
        <f t="shared" si="5"/>
        <v>0.55005599999999999</v>
      </c>
      <c r="H36" s="77">
        <f t="shared" si="5"/>
        <v>1.5067199999999996</v>
      </c>
      <c r="I36" s="77">
        <f t="shared" si="5"/>
        <v>0.10216799999999999</v>
      </c>
      <c r="J36" s="77">
        <f t="shared" si="5"/>
        <v>5.6759999999999996E-3</v>
      </c>
      <c r="K36" s="77">
        <f t="shared" si="5"/>
        <v>5.6759999999999996E-3</v>
      </c>
      <c r="L36" s="77">
        <f t="shared" si="5"/>
        <v>0.33436799999999994</v>
      </c>
      <c r="M36" s="77">
        <f t="shared" si="5"/>
        <v>0.217752</v>
      </c>
      <c r="N36" s="77">
        <f t="shared" si="5"/>
        <v>1310.6399999999999</v>
      </c>
      <c r="O36" s="77">
        <f t="shared" si="5"/>
        <v>277.608</v>
      </c>
      <c r="P36" s="77">
        <f t="shared" si="5"/>
        <v>0</v>
      </c>
      <c r="Q36" s="77">
        <f t="shared" si="10"/>
        <v>143.19</v>
      </c>
      <c r="R36" s="77">
        <f t="shared" si="11"/>
        <v>0</v>
      </c>
      <c r="S36" s="77">
        <f t="shared" si="11"/>
        <v>0.19607999999999998</v>
      </c>
      <c r="T36" s="77">
        <f t="shared" si="11"/>
        <v>0</v>
      </c>
      <c r="U36" s="77">
        <f t="shared" si="11"/>
        <v>0</v>
      </c>
      <c r="AB36" s="59"/>
      <c r="AC36" s="59"/>
      <c r="AD36" s="59"/>
      <c r="AE36" s="59"/>
      <c r="AF36" s="59"/>
      <c r="AG36" s="59"/>
      <c r="AH36" s="59"/>
      <c r="AI36" s="59"/>
    </row>
    <row r="37" spans="1:35" s="72" customFormat="1" ht="13" x14ac:dyDescent="0.35">
      <c r="A37" s="13" t="str">
        <f>I8</f>
        <v>21 &amp;4734</v>
      </c>
      <c r="B37" s="15">
        <v>80</v>
      </c>
      <c r="C37" s="77">
        <f t="shared" si="6"/>
        <v>147.232</v>
      </c>
      <c r="D37" s="77">
        <f t="shared" si="7"/>
        <v>79.125641599999994</v>
      </c>
      <c r="E37" s="77">
        <f t="shared" si="8"/>
        <v>11.6231408</v>
      </c>
      <c r="F37" s="77">
        <f t="shared" si="9"/>
        <v>36.958809599999995</v>
      </c>
      <c r="G37" s="77">
        <f t="shared" si="5"/>
        <v>0.73340799999999995</v>
      </c>
      <c r="H37" s="77">
        <f t="shared" si="5"/>
        <v>2.0089599999999996</v>
      </c>
      <c r="I37" s="77">
        <f t="shared" si="5"/>
        <v>0.13622400000000001</v>
      </c>
      <c r="J37" s="77">
        <f t="shared" si="5"/>
        <v>7.5680000000000001E-3</v>
      </c>
      <c r="K37" s="77">
        <f t="shared" si="5"/>
        <v>7.5680000000000001E-3</v>
      </c>
      <c r="L37" s="77">
        <f t="shared" si="5"/>
        <v>0.44582399999999994</v>
      </c>
      <c r="M37" s="77">
        <f t="shared" si="5"/>
        <v>0.29033599999999998</v>
      </c>
      <c r="N37" s="77">
        <f t="shared" si="5"/>
        <v>1747.5199999999998</v>
      </c>
      <c r="O37" s="77">
        <f t="shared" si="5"/>
        <v>370.14400000000001</v>
      </c>
      <c r="P37" s="77">
        <f t="shared" si="5"/>
        <v>0</v>
      </c>
      <c r="Q37" s="77">
        <f t="shared" si="10"/>
        <v>190.92</v>
      </c>
      <c r="R37" s="77">
        <f t="shared" si="11"/>
        <v>0</v>
      </c>
      <c r="S37" s="77">
        <f t="shared" si="11"/>
        <v>0.26143999999999995</v>
      </c>
      <c r="T37" s="77">
        <f t="shared" si="11"/>
        <v>0</v>
      </c>
      <c r="U37" s="77">
        <f t="shared" si="11"/>
        <v>0</v>
      </c>
      <c r="AB37" s="59"/>
      <c r="AC37" s="59"/>
      <c r="AD37" s="59"/>
      <c r="AE37" s="59"/>
      <c r="AF37" s="59"/>
      <c r="AG37" s="59"/>
      <c r="AH37" s="59"/>
      <c r="AI37" s="59"/>
    </row>
    <row r="38" spans="1:35" s="72" customFormat="1" ht="13" x14ac:dyDescent="0.35">
      <c r="A38" s="13" t="str">
        <f>J8</f>
        <v>ff22</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ff23</v>
      </c>
      <c r="B39" s="15">
        <v>80</v>
      </c>
      <c r="C39" s="77">
        <f t="shared" si="6"/>
        <v>147.232</v>
      </c>
      <c r="D39" s="77">
        <f t="shared" si="7"/>
        <v>79.125641599999994</v>
      </c>
      <c r="E39" s="77">
        <f t="shared" si="8"/>
        <v>11.6231408</v>
      </c>
      <c r="F39" s="77">
        <f t="shared" si="9"/>
        <v>36.958809599999995</v>
      </c>
      <c r="G39" s="77">
        <f t="shared" si="5"/>
        <v>0.73340799999999995</v>
      </c>
      <c r="H39" s="77">
        <f t="shared" si="5"/>
        <v>2.0089599999999996</v>
      </c>
      <c r="I39" s="77">
        <f t="shared" si="5"/>
        <v>0.13622400000000001</v>
      </c>
      <c r="J39" s="77">
        <f t="shared" si="5"/>
        <v>7.5680000000000001E-3</v>
      </c>
      <c r="K39" s="77">
        <f t="shared" si="5"/>
        <v>7.5680000000000001E-3</v>
      </c>
      <c r="L39" s="77">
        <f t="shared" si="5"/>
        <v>0.44582399999999994</v>
      </c>
      <c r="M39" s="77">
        <f t="shared" si="5"/>
        <v>0.29033599999999998</v>
      </c>
      <c r="N39" s="77">
        <f t="shared" si="5"/>
        <v>1747.5199999999998</v>
      </c>
      <c r="O39" s="77">
        <f t="shared" si="5"/>
        <v>370.14400000000001</v>
      </c>
      <c r="P39" s="77">
        <f t="shared" si="5"/>
        <v>0</v>
      </c>
      <c r="Q39" s="77">
        <f t="shared" si="10"/>
        <v>190.92</v>
      </c>
      <c r="R39" s="77">
        <f t="shared" si="11"/>
        <v>0</v>
      </c>
      <c r="S39" s="77">
        <f t="shared" si="11"/>
        <v>0.26143999999999995</v>
      </c>
      <c r="T39" s="77">
        <f t="shared" si="11"/>
        <v>0</v>
      </c>
      <c r="U39" s="77">
        <f t="shared" si="11"/>
        <v>0</v>
      </c>
      <c r="AB39" s="59"/>
      <c r="AC39" s="59"/>
      <c r="AD39" s="59"/>
      <c r="AE39" s="59"/>
      <c r="AF39" s="59"/>
      <c r="AG39" s="59"/>
      <c r="AH39" s="59"/>
      <c r="AI39" s="59"/>
    </row>
    <row r="40" spans="1:35" s="72" customFormat="1" ht="13" x14ac:dyDescent="0.35">
      <c r="A40" s="13" t="str">
        <f>L8</f>
        <v>f/cyff 24</v>
      </c>
      <c r="B40" s="15">
        <v>80</v>
      </c>
      <c r="C40" s="77">
        <f t="shared" si="6"/>
        <v>147.232</v>
      </c>
      <c r="D40" s="77">
        <f t="shared" si="7"/>
        <v>79.125641599999994</v>
      </c>
      <c r="E40" s="77">
        <f t="shared" si="8"/>
        <v>11.6231408</v>
      </c>
      <c r="F40" s="77">
        <f t="shared" si="9"/>
        <v>36.958809599999995</v>
      </c>
      <c r="G40" s="77">
        <f t="shared" si="5"/>
        <v>0.73340799999999995</v>
      </c>
      <c r="H40" s="77">
        <f t="shared" si="5"/>
        <v>2.0089599999999996</v>
      </c>
      <c r="I40" s="77">
        <f t="shared" si="5"/>
        <v>0.13622400000000001</v>
      </c>
      <c r="J40" s="77">
        <f t="shared" si="5"/>
        <v>7.5680000000000001E-3</v>
      </c>
      <c r="K40" s="77">
        <f t="shared" si="5"/>
        <v>7.5680000000000001E-3</v>
      </c>
      <c r="L40" s="77">
        <f t="shared" si="5"/>
        <v>0.44582399999999994</v>
      </c>
      <c r="M40" s="77">
        <f t="shared" si="5"/>
        <v>0.29033599999999998</v>
      </c>
      <c r="N40" s="77">
        <f t="shared" si="5"/>
        <v>1747.5199999999998</v>
      </c>
      <c r="O40" s="77">
        <f t="shared" si="5"/>
        <v>370.14400000000001</v>
      </c>
      <c r="P40" s="77">
        <f t="shared" si="5"/>
        <v>0</v>
      </c>
      <c r="Q40" s="77">
        <f t="shared" si="10"/>
        <v>190.92</v>
      </c>
      <c r="R40" s="77">
        <f t="shared" si="11"/>
        <v>0</v>
      </c>
      <c r="S40" s="77">
        <f t="shared" si="11"/>
        <v>0.26143999999999995</v>
      </c>
      <c r="T40" s="77">
        <f t="shared" si="11"/>
        <v>0</v>
      </c>
      <c r="U40" s="77">
        <f t="shared" si="11"/>
        <v>0</v>
      </c>
      <c r="AB40" s="59"/>
      <c r="AC40" s="59"/>
      <c r="AD40" s="59"/>
      <c r="AE40" s="59"/>
      <c r="AF40" s="59"/>
      <c r="AG40" s="59"/>
      <c r="AH40" s="59"/>
      <c r="AI40" s="59"/>
    </row>
    <row r="41" spans="1:35" s="72" customFormat="1" ht="13" x14ac:dyDescent="0.35">
      <c r="A41" s="13" t="str">
        <f>M8</f>
        <v>ff25</v>
      </c>
      <c r="B41" s="15">
        <v>80</v>
      </c>
      <c r="C41" s="77">
        <f t="shared" si="6"/>
        <v>147.232</v>
      </c>
      <c r="D41" s="77">
        <f t="shared" si="7"/>
        <v>79.125641599999994</v>
      </c>
      <c r="E41" s="77">
        <f t="shared" si="8"/>
        <v>11.6231408</v>
      </c>
      <c r="F41" s="77">
        <f t="shared" si="9"/>
        <v>36.958809599999995</v>
      </c>
      <c r="G41" s="77">
        <f t="shared" si="5"/>
        <v>0.73340799999999995</v>
      </c>
      <c r="H41" s="77">
        <f t="shared" si="5"/>
        <v>2.0089599999999996</v>
      </c>
      <c r="I41" s="77">
        <f t="shared" si="5"/>
        <v>0.13622400000000001</v>
      </c>
      <c r="J41" s="77">
        <f t="shared" si="5"/>
        <v>7.5680000000000001E-3</v>
      </c>
      <c r="K41" s="77">
        <f t="shared" si="5"/>
        <v>7.5680000000000001E-3</v>
      </c>
      <c r="L41" s="77">
        <f t="shared" si="5"/>
        <v>0.44582399999999994</v>
      </c>
      <c r="M41" s="77">
        <f t="shared" si="5"/>
        <v>0.29033599999999998</v>
      </c>
      <c r="N41" s="77">
        <f t="shared" si="5"/>
        <v>1747.5199999999998</v>
      </c>
      <c r="O41" s="77">
        <f t="shared" si="5"/>
        <v>370.14400000000001</v>
      </c>
      <c r="P41" s="77">
        <f t="shared" si="5"/>
        <v>0</v>
      </c>
      <c r="Q41" s="77">
        <f t="shared" si="10"/>
        <v>190.92</v>
      </c>
      <c r="R41" s="77">
        <f t="shared" si="11"/>
        <v>0</v>
      </c>
      <c r="S41" s="77">
        <f t="shared" si="11"/>
        <v>0.26143999999999995</v>
      </c>
      <c r="T41" s="77">
        <f t="shared" si="11"/>
        <v>0</v>
      </c>
      <c r="U41" s="77">
        <f t="shared" si="11"/>
        <v>0</v>
      </c>
      <c r="AB41" s="59"/>
      <c r="AC41" s="59"/>
      <c r="AD41" s="59"/>
      <c r="AE41" s="59"/>
      <c r="AF41" s="59"/>
      <c r="AG41" s="59"/>
      <c r="AH41" s="59"/>
      <c r="AI41" s="59"/>
    </row>
    <row r="42" spans="1:35" s="72" customFormat="1" ht="13" x14ac:dyDescent="0.35">
      <c r="A42" s="13" t="str">
        <f>N8</f>
        <v>ff26</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ff27</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ff29</v>
      </c>
      <c r="B44" s="15">
        <v>80</v>
      </c>
      <c r="C44" s="77">
        <f t="shared" si="6"/>
        <v>147.232</v>
      </c>
      <c r="D44" s="77">
        <f t="shared" si="7"/>
        <v>79.125641599999994</v>
      </c>
      <c r="E44" s="77">
        <f t="shared" si="8"/>
        <v>11.6231408</v>
      </c>
      <c r="F44" s="77">
        <f t="shared" si="9"/>
        <v>36.958809599999995</v>
      </c>
      <c r="G44" s="77">
        <f t="shared" si="5"/>
        <v>0.73340799999999995</v>
      </c>
      <c r="H44" s="77">
        <f t="shared" si="5"/>
        <v>2.0089599999999996</v>
      </c>
      <c r="I44" s="77">
        <f t="shared" si="5"/>
        <v>0.13622400000000001</v>
      </c>
      <c r="J44" s="77">
        <f t="shared" si="5"/>
        <v>7.5680000000000001E-3</v>
      </c>
      <c r="K44" s="77">
        <f t="shared" si="5"/>
        <v>7.5680000000000001E-3</v>
      </c>
      <c r="L44" s="77">
        <f t="shared" si="5"/>
        <v>0.44582399999999994</v>
      </c>
      <c r="M44" s="77">
        <f t="shared" si="5"/>
        <v>0.29033599999999998</v>
      </c>
      <c r="N44" s="77">
        <f t="shared" si="5"/>
        <v>1747.5199999999998</v>
      </c>
      <c r="O44" s="77">
        <f t="shared" si="5"/>
        <v>370.14400000000001</v>
      </c>
      <c r="P44" s="77">
        <f t="shared" si="5"/>
        <v>0</v>
      </c>
      <c r="Q44" s="77">
        <f t="shared" si="10"/>
        <v>190.92</v>
      </c>
      <c r="R44" s="77">
        <f t="shared" si="11"/>
        <v>0</v>
      </c>
      <c r="S44" s="77">
        <f t="shared" si="11"/>
        <v>0.26143999999999995</v>
      </c>
      <c r="T44" s="77">
        <f t="shared" si="11"/>
        <v>0</v>
      </c>
      <c r="U44" s="77">
        <f t="shared" si="11"/>
        <v>0</v>
      </c>
      <c r="AB44" s="59"/>
      <c r="AC44" s="59"/>
      <c r="AD44" s="59"/>
      <c r="AE44" s="59"/>
      <c r="AF44" s="59"/>
      <c r="AG44" s="59"/>
      <c r="AH44" s="59"/>
      <c r="AI44" s="59"/>
    </row>
    <row r="45" spans="1:35" s="72" customFormat="1" ht="13" x14ac:dyDescent="0.35">
      <c r="A45" s="13" t="str">
        <f>Q8</f>
        <v>ff30</v>
      </c>
      <c r="B45" s="15">
        <v>80</v>
      </c>
      <c r="C45" s="77">
        <f t="shared" si="6"/>
        <v>147.232</v>
      </c>
      <c r="D45" s="77">
        <f t="shared" si="7"/>
        <v>79.125641599999994</v>
      </c>
      <c r="E45" s="77">
        <f t="shared" si="8"/>
        <v>11.6231408</v>
      </c>
      <c r="F45" s="77">
        <f t="shared" si="9"/>
        <v>36.958809599999995</v>
      </c>
      <c r="G45" s="77">
        <f t="shared" si="5"/>
        <v>0.73340799999999995</v>
      </c>
      <c r="H45" s="77">
        <f t="shared" si="5"/>
        <v>2.0089599999999996</v>
      </c>
      <c r="I45" s="77">
        <f t="shared" si="5"/>
        <v>0.13622400000000001</v>
      </c>
      <c r="J45" s="77">
        <f t="shared" si="5"/>
        <v>7.5680000000000001E-3</v>
      </c>
      <c r="K45" s="77">
        <f t="shared" si="5"/>
        <v>7.5680000000000001E-3</v>
      </c>
      <c r="L45" s="77">
        <f t="shared" si="5"/>
        <v>0.44582399999999994</v>
      </c>
      <c r="M45" s="77">
        <f t="shared" si="5"/>
        <v>0.29033599999999998</v>
      </c>
      <c r="N45" s="77">
        <f t="shared" si="5"/>
        <v>1747.5199999999998</v>
      </c>
      <c r="O45" s="77">
        <f t="shared" si="5"/>
        <v>370.14400000000001</v>
      </c>
      <c r="P45" s="77">
        <f t="shared" si="5"/>
        <v>0</v>
      </c>
      <c r="Q45" s="77">
        <f t="shared" si="10"/>
        <v>190.92</v>
      </c>
      <c r="R45" s="77">
        <f t="shared" si="11"/>
        <v>0</v>
      </c>
      <c r="S45" s="77">
        <f t="shared" si="11"/>
        <v>0.26143999999999995</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60</v>
      </c>
      <c r="C62" s="77">
        <f>B32</f>
        <v>60</v>
      </c>
      <c r="D62" s="77">
        <f>B33</f>
        <v>60</v>
      </c>
      <c r="E62" s="77">
        <f>B34</f>
        <v>60</v>
      </c>
      <c r="F62" s="77">
        <f>B35</f>
        <v>60</v>
      </c>
      <c r="G62" s="77">
        <f>B36</f>
        <v>60</v>
      </c>
      <c r="H62" s="77">
        <f>B37</f>
        <v>80</v>
      </c>
      <c r="I62" s="77">
        <f>B38</f>
        <v>0</v>
      </c>
      <c r="J62" s="77">
        <f>B39</f>
        <v>80</v>
      </c>
      <c r="K62" s="77">
        <f>B40</f>
        <v>80</v>
      </c>
      <c r="L62" s="77">
        <f>B41</f>
        <v>80</v>
      </c>
      <c r="M62" s="77">
        <f>B42</f>
        <v>0</v>
      </c>
      <c r="N62" s="77">
        <f>B43</f>
        <v>0</v>
      </c>
      <c r="O62" s="77">
        <f>B44</f>
        <v>80</v>
      </c>
      <c r="P62" s="77">
        <f>B45</f>
        <v>80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PAN-025308</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Ffynnoncyff Farm, Ferwig, Cardigan, Ceredigion, SA43 1QD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8 &amp; 6895</v>
      </c>
      <c r="D8" s="60" t="str">
        <f>'Field data and Waste 1'!D8</f>
        <v>9 &amp;8498</v>
      </c>
      <c r="E8" s="60" t="str">
        <f>'Field data and Waste 1'!E8</f>
        <v>11 &amp; 7715</v>
      </c>
      <c r="F8" s="60" t="str">
        <f>'Field data and Waste 1'!F8</f>
        <v>12 &amp; 5507</v>
      </c>
      <c r="G8" s="60" t="str">
        <f>'Field data and Waste 1'!G8</f>
        <v>13 &amp; 7176</v>
      </c>
      <c r="H8" s="60" t="str">
        <f>'Field data and Waste 1'!H8</f>
        <v>20 &amp;6128</v>
      </c>
      <c r="I8" s="60" t="str">
        <f>'Field data and Waste 1'!I8</f>
        <v>21 &amp;4734</v>
      </c>
      <c r="J8" s="60" t="str">
        <f>'Field data and Waste 1'!J8</f>
        <v>ff22</v>
      </c>
      <c r="K8" s="60" t="str">
        <f>'Field data and Waste 1'!K8</f>
        <v>ff23</v>
      </c>
      <c r="L8" s="60" t="str">
        <f>'Field data and Waste 1'!L8</f>
        <v>f/cyff 24</v>
      </c>
      <c r="M8" s="60" t="str">
        <f>'Field data and Waste 1'!M8</f>
        <v>ff25</v>
      </c>
      <c r="N8" s="60" t="str">
        <f>'Field data and Waste 1'!N8</f>
        <v>ff26</v>
      </c>
      <c r="O8" s="60" t="str">
        <f>'Field data and Waste 1'!O8</f>
        <v>ff27</v>
      </c>
      <c r="P8" s="60" t="str">
        <f>'Field data and Waste 1'!P8</f>
        <v>ff29</v>
      </c>
      <c r="Q8" s="60" t="str">
        <f>'Field data and Waste 1'!Q8</f>
        <v>ff30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6.3</v>
      </c>
      <c r="E10" s="60">
        <f>'Field data and Waste 1'!E10</f>
        <v>6.3</v>
      </c>
      <c r="F10" s="60">
        <f>'Field data and Waste 1'!F10</f>
        <v>6.9</v>
      </c>
      <c r="G10" s="60">
        <f>'Field data and Waste 1'!G10</f>
        <v>7</v>
      </c>
      <c r="H10" s="60">
        <f>'Field data and Waste 1'!H10</f>
        <v>6.9</v>
      </c>
      <c r="I10" s="60">
        <f>'Field data and Waste 1'!I10</f>
        <v>7</v>
      </c>
      <c r="J10" s="60">
        <f>'Field data and Waste 1'!J10</f>
        <v>5.7</v>
      </c>
      <c r="K10" s="60">
        <f>'Field data and Waste 1'!K10</f>
        <v>6.6</v>
      </c>
      <c r="L10" s="60">
        <f>'Field data and Waste 1'!L10</f>
        <v>6.2</v>
      </c>
      <c r="M10" s="60">
        <f>'Field data and Waste 1'!M10</f>
        <v>6.5</v>
      </c>
      <c r="N10" s="60">
        <f>'Field data and Waste 1'!N10</f>
        <v>5.6</v>
      </c>
      <c r="O10" s="60">
        <f>'Field data and Waste 1'!O10</f>
        <v>5.7</v>
      </c>
      <c r="P10" s="60">
        <f>'Field data and Waste 1'!P10</f>
        <v>6.4</v>
      </c>
      <c r="Q10" s="60">
        <f>'Field data and Waste 1'!Q10</f>
        <v>6.6</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3</v>
      </c>
      <c r="G11" s="60">
        <f>'Field data and Waste 1'!G11</f>
        <v>3</v>
      </c>
      <c r="H11" s="60">
        <f>'Field data and Waste 1'!H11</f>
        <v>3</v>
      </c>
      <c r="I11" s="60">
        <f>'Field data and Waste 1'!I11</f>
        <v>3</v>
      </c>
      <c r="J11" s="60">
        <f>'Field data and Waste 1'!J11</f>
        <v>1</v>
      </c>
      <c r="K11" s="60">
        <f>'Field data and Waste 1'!K11</f>
        <v>3</v>
      </c>
      <c r="L11" s="60">
        <f>'Field data and Waste 1'!L11</f>
        <v>3</v>
      </c>
      <c r="M11" s="60">
        <f>'Field data and Waste 1'!M11</f>
        <v>3</v>
      </c>
      <c r="N11" s="60">
        <f>'Field data and Waste 1'!N11</f>
        <v>1</v>
      </c>
      <c r="O11" s="60">
        <f>'Field data and Waste 1'!O11</f>
        <v>0</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2</v>
      </c>
      <c r="G12" s="60">
        <f>'Field data and Waste 1'!G12</f>
        <v>2</v>
      </c>
      <c r="H12" s="60">
        <f>'Field data and Waste 1'!H12</f>
        <v>3</v>
      </c>
      <c r="I12" s="60">
        <f>'Field data and Waste 1'!I12</f>
        <v>2</v>
      </c>
      <c r="J12" s="60">
        <f>'Field data and Waste 1'!J12</f>
        <v>1</v>
      </c>
      <c r="K12" s="60">
        <f>'Field data and Waste 1'!K12</f>
        <v>1</v>
      </c>
      <c r="L12" s="60">
        <f>'Field data and Waste 1'!L12</f>
        <v>3</v>
      </c>
      <c r="M12" s="60">
        <f>'Field data and Waste 1'!M12</f>
        <v>1</v>
      </c>
      <c r="N12" s="60">
        <f>'Field data and Waste 1'!N12</f>
        <v>1</v>
      </c>
      <c r="O12" s="60">
        <f>'Field data and Waste 1'!O12</f>
        <v>0</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35</v>
      </c>
      <c r="D15" s="60">
        <f>'Field data and Waste 1'!D15</f>
        <v>35</v>
      </c>
      <c r="E15" s="60">
        <f>'Field data and Waste 1'!E15</f>
        <v>35</v>
      </c>
      <c r="F15" s="60">
        <f>'Field data and Waste 1'!F15</f>
        <v>35</v>
      </c>
      <c r="G15" s="60">
        <f>'Field data and Waste 1'!G15</f>
        <v>35</v>
      </c>
      <c r="H15" s="60">
        <f>'Field data and Waste 1'!H15</f>
        <v>35</v>
      </c>
      <c r="I15" s="60">
        <f>'Field data and Waste 1'!I15</f>
        <v>47</v>
      </c>
      <c r="J15" s="60">
        <f>'Field data and Waste 1'!J15</f>
        <v>47</v>
      </c>
      <c r="K15" s="60">
        <f>'Field data and Waste 1'!K15</f>
        <v>47</v>
      </c>
      <c r="L15" s="60">
        <f>'Field data and Waste 1'!L15</f>
        <v>47</v>
      </c>
      <c r="M15" s="60">
        <f>'Field data and Waste 1'!M15</f>
        <v>47</v>
      </c>
      <c r="N15" s="60">
        <f>'Field data and Waste 1'!N15</f>
        <v>38</v>
      </c>
      <c r="O15" s="60">
        <f>'Field data and Waste 1'!O15</f>
        <v>38</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59.5</v>
      </c>
      <c r="D17" s="28">
        <f t="shared" ref="D17:V17" si="0">(VLOOKUP(D$14,$AI2:$AK26,2,FALSE))*D$15</f>
        <v>59.5</v>
      </c>
      <c r="E17" s="28">
        <f t="shared" si="0"/>
        <v>59.5</v>
      </c>
      <c r="F17" s="28">
        <f t="shared" si="0"/>
        <v>59.5</v>
      </c>
      <c r="G17" s="28">
        <f t="shared" si="0"/>
        <v>59.5</v>
      </c>
      <c r="H17" s="28">
        <f t="shared" si="0"/>
        <v>59.5</v>
      </c>
      <c r="I17" s="28">
        <f t="shared" si="0"/>
        <v>79.899999999999991</v>
      </c>
      <c r="J17" s="28">
        <f t="shared" si="0"/>
        <v>79.899999999999991</v>
      </c>
      <c r="K17" s="28">
        <f t="shared" si="0"/>
        <v>79.899999999999991</v>
      </c>
      <c r="L17" s="28">
        <f t="shared" si="0"/>
        <v>79.899999999999991</v>
      </c>
      <c r="M17" s="28">
        <f t="shared" si="0"/>
        <v>79.899999999999991</v>
      </c>
      <c r="N17" s="28">
        <f t="shared" si="0"/>
        <v>64.599999999999994</v>
      </c>
      <c r="O17" s="28">
        <f t="shared" si="0"/>
        <v>64.599999999999994</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-59.5</v>
      </c>
      <c r="D19" s="16">
        <f t="shared" ref="D19:V19" si="1">D18-D17</f>
        <v>-59.5</v>
      </c>
      <c r="E19" s="16">
        <f t="shared" si="1"/>
        <v>-59.5</v>
      </c>
      <c r="F19" s="16">
        <f t="shared" si="1"/>
        <v>-59.5</v>
      </c>
      <c r="G19" s="16">
        <f t="shared" si="1"/>
        <v>-59.5</v>
      </c>
      <c r="H19" s="16">
        <f t="shared" si="1"/>
        <v>-59.5</v>
      </c>
      <c r="I19" s="16">
        <f t="shared" si="1"/>
        <v>-79.899999999999991</v>
      </c>
      <c r="J19" s="16">
        <f t="shared" si="1"/>
        <v>-79.899999999999991</v>
      </c>
      <c r="K19" s="16">
        <f t="shared" si="1"/>
        <v>-79.899999999999991</v>
      </c>
      <c r="L19" s="16">
        <f t="shared" si="1"/>
        <v>-79.899999999999991</v>
      </c>
      <c r="M19" s="16">
        <f t="shared" si="1"/>
        <v>-79.899999999999991</v>
      </c>
      <c r="N19" s="16">
        <f t="shared" si="1"/>
        <v>-64.599999999999994</v>
      </c>
      <c r="O19" s="16">
        <f t="shared" si="1"/>
        <v>-64.599999999999994</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210</v>
      </c>
      <c r="D21" s="28">
        <f t="shared" ref="D21:V21" si="2">(VLOOKUP(D$14,$AI2:$AK26,3,FALSE))*D$15</f>
        <v>210</v>
      </c>
      <c r="E21" s="28">
        <f t="shared" si="2"/>
        <v>210</v>
      </c>
      <c r="F21" s="28">
        <f t="shared" si="2"/>
        <v>210</v>
      </c>
      <c r="G21" s="28">
        <f t="shared" si="2"/>
        <v>210</v>
      </c>
      <c r="H21" s="28">
        <f t="shared" si="2"/>
        <v>210</v>
      </c>
      <c r="I21" s="28">
        <f t="shared" si="2"/>
        <v>282</v>
      </c>
      <c r="J21" s="28">
        <f t="shared" si="2"/>
        <v>282</v>
      </c>
      <c r="K21" s="28">
        <f t="shared" si="2"/>
        <v>282</v>
      </c>
      <c r="L21" s="28">
        <f t="shared" si="2"/>
        <v>282</v>
      </c>
      <c r="M21" s="28">
        <f t="shared" si="2"/>
        <v>282</v>
      </c>
      <c r="N21" s="28">
        <f t="shared" si="2"/>
        <v>228</v>
      </c>
      <c r="O21" s="28">
        <f t="shared" si="2"/>
        <v>228</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v>
      </c>
      <c r="D23" s="16">
        <f t="shared" ref="D23:V23" si="3">D22-D21</f>
        <v>-210</v>
      </c>
      <c r="E23" s="16">
        <f t="shared" si="3"/>
        <v>-210</v>
      </c>
      <c r="F23" s="16">
        <f t="shared" si="3"/>
        <v>-210</v>
      </c>
      <c r="G23" s="16">
        <f t="shared" si="3"/>
        <v>-210</v>
      </c>
      <c r="H23" s="16">
        <f t="shared" si="3"/>
        <v>-210</v>
      </c>
      <c r="I23" s="16">
        <f t="shared" si="3"/>
        <v>-282</v>
      </c>
      <c r="J23" s="16">
        <f t="shared" si="3"/>
        <v>-282</v>
      </c>
      <c r="K23" s="16">
        <f t="shared" si="3"/>
        <v>-282</v>
      </c>
      <c r="L23" s="16">
        <f t="shared" si="3"/>
        <v>-282</v>
      </c>
      <c r="M23" s="16">
        <f t="shared" si="3"/>
        <v>-282</v>
      </c>
      <c r="N23" s="16">
        <f t="shared" si="3"/>
        <v>-228</v>
      </c>
      <c r="O23" s="16">
        <f t="shared" si="3"/>
        <v>-228</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8 &amp; 6895</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9 &amp;8498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11 &amp; 7715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12 &amp; 5507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13 &amp; 7176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20 &amp;6128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21 &amp;4734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ff22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ff23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f/cyff 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ff25</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ff26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ff27</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ff29</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ff30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8 &amp; 6895</v>
      </c>
      <c r="C57" s="8" t="str">
        <f t="shared" ref="C57:U57" si="13">D8</f>
        <v>9 &amp;8498</v>
      </c>
      <c r="D57" s="8" t="str">
        <f t="shared" si="13"/>
        <v>11 &amp; 7715</v>
      </c>
      <c r="E57" s="8" t="str">
        <f t="shared" si="13"/>
        <v>12 &amp; 5507</v>
      </c>
      <c r="F57" s="8" t="str">
        <f t="shared" si="13"/>
        <v>13 &amp; 7176</v>
      </c>
      <c r="G57" s="8" t="str">
        <f t="shared" si="13"/>
        <v>20 &amp;6128</v>
      </c>
      <c r="H57" s="8" t="str">
        <f t="shared" si="13"/>
        <v>21 &amp;4734</v>
      </c>
      <c r="I57" s="8" t="str">
        <f t="shared" si="13"/>
        <v>ff22</v>
      </c>
      <c r="J57" s="8" t="str">
        <f t="shared" si="13"/>
        <v>ff23</v>
      </c>
      <c r="K57" s="8" t="str">
        <f t="shared" si="13"/>
        <v>f/cyff 24</v>
      </c>
      <c r="L57" s="8" t="str">
        <f t="shared" si="13"/>
        <v>ff25</v>
      </c>
      <c r="M57" s="8" t="str">
        <f t="shared" si="13"/>
        <v>ff26</v>
      </c>
      <c r="N57" s="8" t="str">
        <f t="shared" si="13"/>
        <v>ff27</v>
      </c>
      <c r="O57" s="8" t="str">
        <f t="shared" si="13"/>
        <v>ff29</v>
      </c>
      <c r="P57" s="8" t="str">
        <f t="shared" si="13"/>
        <v>ff30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6.4</v>
      </c>
      <c r="C60" s="76">
        <f t="shared" ref="C60:U60" si="14">D10</f>
        <v>6.3</v>
      </c>
      <c r="D60" s="76">
        <f t="shared" si="14"/>
        <v>6.3</v>
      </c>
      <c r="E60" s="76">
        <f t="shared" si="14"/>
        <v>6.9</v>
      </c>
      <c r="F60" s="76">
        <f t="shared" si="14"/>
        <v>7</v>
      </c>
      <c r="G60" s="76">
        <f t="shared" si="14"/>
        <v>6.9</v>
      </c>
      <c r="H60" s="76">
        <f t="shared" si="14"/>
        <v>7</v>
      </c>
      <c r="I60" s="76">
        <f t="shared" si="14"/>
        <v>5.7</v>
      </c>
      <c r="J60" s="76">
        <f t="shared" si="14"/>
        <v>6.6</v>
      </c>
      <c r="K60" s="76">
        <f t="shared" si="14"/>
        <v>6.2</v>
      </c>
      <c r="L60" s="76">
        <f t="shared" si="14"/>
        <v>6.5</v>
      </c>
      <c r="M60" s="76">
        <f t="shared" si="14"/>
        <v>5.6</v>
      </c>
      <c r="N60" s="76">
        <f t="shared" si="14"/>
        <v>5.7</v>
      </c>
      <c r="O60" s="76">
        <f t="shared" si="14"/>
        <v>6.4</v>
      </c>
      <c r="P60" s="76">
        <f t="shared" si="14"/>
        <v>6.6</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-0.59999999999999787</v>
      </c>
      <c r="D64" s="77">
        <f t="shared" si="17"/>
        <v>-0.59999999999999787</v>
      </c>
      <c r="E64" s="77">
        <f t="shared" si="17"/>
        <v>-4.2000000000000011</v>
      </c>
      <c r="F64" s="77">
        <f t="shared" si="17"/>
        <v>-4.7999999999999989</v>
      </c>
      <c r="G64" s="77">
        <f t="shared" si="17"/>
        <v>-4.2000000000000011</v>
      </c>
      <c r="H64" s="77">
        <f t="shared" si="17"/>
        <v>-4.7999999999999989</v>
      </c>
      <c r="I64" s="77">
        <f t="shared" si="17"/>
        <v>3</v>
      </c>
      <c r="J64" s="77">
        <f t="shared" si="17"/>
        <v>-2.3999999999999968</v>
      </c>
      <c r="K64" s="77">
        <f t="shared" si="17"/>
        <v>0</v>
      </c>
      <c r="L64" s="77">
        <f t="shared" si="17"/>
        <v>-1.7999999999999989</v>
      </c>
      <c r="M64" s="77">
        <f t="shared" si="17"/>
        <v>3.6000000000000032</v>
      </c>
      <c r="N64" s="77">
        <f t="shared" si="17"/>
        <v>3</v>
      </c>
      <c r="O64" s="77">
        <f t="shared" si="17"/>
        <v>-1.2000000000000011</v>
      </c>
      <c r="P64" s="77">
        <f t="shared" si="17"/>
        <v>-2.3999999999999968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0.59999999999999787</v>
      </c>
      <c r="D65" s="77">
        <f t="shared" si="18"/>
        <v>0.59999999999999787</v>
      </c>
      <c r="E65" s="77">
        <f t="shared" si="18"/>
        <v>4.2000000000000011</v>
      </c>
      <c r="F65" s="77">
        <f t="shared" si="18"/>
        <v>4.7999999999999989</v>
      </c>
      <c r="G65" s="77">
        <f t="shared" si="18"/>
        <v>4.2000000000000011</v>
      </c>
      <c r="H65" s="77">
        <f t="shared" si="18"/>
        <v>4.7999999999999989</v>
      </c>
      <c r="I65" s="77">
        <f t="shared" si="18"/>
        <v>-3</v>
      </c>
      <c r="J65" s="77">
        <f t="shared" si="18"/>
        <v>2.3999999999999968</v>
      </c>
      <c r="K65" s="77">
        <f t="shared" si="18"/>
        <v>0</v>
      </c>
      <c r="L65" s="77">
        <f t="shared" si="18"/>
        <v>1.7999999999999989</v>
      </c>
      <c r="M65" s="77">
        <f t="shared" si="18"/>
        <v>-3.6000000000000032</v>
      </c>
      <c r="N65" s="77">
        <f t="shared" si="18"/>
        <v>-3</v>
      </c>
      <c r="O65" s="77">
        <f t="shared" si="18"/>
        <v>1.2000000000000011</v>
      </c>
      <c r="P65" s="77">
        <f t="shared" si="18"/>
        <v>2.3999999999999968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str">
        <f t="shared" si="19"/>
        <v>OVER</v>
      </c>
      <c r="L66" s="78" t="str">
        <f t="shared" si="19"/>
        <v>OVER</v>
      </c>
      <c r="M66" s="78" t="str">
        <f t="shared" si="19"/>
        <v>UNDER</v>
      </c>
      <c r="N66" s="78" t="str">
        <f t="shared" si="19"/>
        <v>UNDER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29</v>
      </c>
      <c r="C3" s="33">
        <f>'Field data and Waste 1'!C31</f>
        <v>31.900000000000002</v>
      </c>
      <c r="D3" s="33">
        <f>'Field data and Waste 1'!D31</f>
        <v>58.200564</v>
      </c>
      <c r="E3" s="33">
        <f>'Field data and Waste 1'!E31</f>
        <v>16.878435</v>
      </c>
      <c r="F3" s="33">
        <f>'Field data and Waste 1'!F31</f>
        <v>2.7983723999999999</v>
      </c>
      <c r="G3" s="33">
        <f>'Field data and Waste 1'!G31</f>
        <v>5.8000000000000005E-3</v>
      </c>
      <c r="H3" s="33">
        <f>'Field data and Waste 1'!H31</f>
        <v>6.4380000000000007E-2</v>
      </c>
      <c r="I3" s="33">
        <f>'Field data and Waste 1'!I31</f>
        <v>1.4500000000000001E-2</v>
      </c>
      <c r="J3" s="33">
        <f>'Field data and Waste 1'!J31</f>
        <v>2.9E-4</v>
      </c>
      <c r="K3" s="33">
        <f>'Field data and Waste 1'!K31</f>
        <v>1.4500000000000001E-3</v>
      </c>
      <c r="L3" s="33">
        <f>'Field data and Waste 1'!L31</f>
        <v>5.8000000000000005E-3</v>
      </c>
      <c r="M3" s="33">
        <f>'Field data and Waste 1'!M31</f>
        <v>6.96E-3</v>
      </c>
      <c r="N3" s="33">
        <f>'Field data and Waste 1'!N31</f>
        <v>0</v>
      </c>
      <c r="O3" s="33">
        <f>'Field data and Waste 1'!O31</f>
        <v>0</v>
      </c>
      <c r="P3" s="33">
        <f>'Field data and Waste 1'!P31</f>
        <v>7.4530000000000003</v>
      </c>
      <c r="Q3" s="33">
        <f>'Field data and Waste 1'!Q31</f>
        <v>7.9024999999999999</v>
      </c>
      <c r="R3" s="33">
        <f>'Field data and Waste 1'!R31</f>
        <v>0</v>
      </c>
      <c r="S3" s="33">
        <f>'Field data and Waste 1'!S31</f>
        <v>0</v>
      </c>
      <c r="T3" s="33">
        <f>'Field data and Waste 1'!T31</f>
        <v>0</v>
      </c>
      <c r="U3" s="33">
        <f>'Field data and Waste 1'!U31</f>
        <v>0</v>
      </c>
    </row>
    <row r="4" spans="1:21" x14ac:dyDescent="0.25">
      <c r="A4" s="36">
        <v>2</v>
      </c>
      <c r="B4" s="33">
        <f>'Waste 2'!B31</f>
        <v>150</v>
      </c>
      <c r="C4" s="33">
        <f>'Waste 2'!C31</f>
        <v>22.276800000000001</v>
      </c>
      <c r="D4" s="33">
        <f>'Waste 2'!D31</f>
        <v>5.9518805400000003</v>
      </c>
      <c r="E4" s="33">
        <f>'Waste 2'!E31</f>
        <v>0.5862807000000001</v>
      </c>
      <c r="F4" s="33">
        <f>'Waste 2'!F31</f>
        <v>3.0187206</v>
      </c>
      <c r="G4" s="33">
        <f>'Waste 2'!G31</f>
        <v>8.5986000000000021E-2</v>
      </c>
      <c r="H4" s="33">
        <f>'Waste 2'!H31</f>
        <v>0.39780000000000004</v>
      </c>
      <c r="I4" s="33">
        <f>'Waste 2'!I31</f>
        <v>2.6316000000000003E-2</v>
      </c>
      <c r="J4" s="33">
        <f>'Waste 2'!J31</f>
        <v>1.8665999999999999E-3</v>
      </c>
      <c r="K4" s="33">
        <f>'Waste 2'!K31</f>
        <v>3.0294000000000002E-3</v>
      </c>
      <c r="L4" s="33">
        <f>'Waste 2'!L31</f>
        <v>2.9375999999999999E-2</v>
      </c>
      <c r="M4" s="33">
        <f>'Waste 2'!M31</f>
        <v>4.6206000000000004E-2</v>
      </c>
      <c r="N4" s="33">
        <f>'Waste 2'!N31</f>
        <v>9.333000000000002</v>
      </c>
      <c r="O4" s="33">
        <f>'Waste 2'!O31</f>
        <v>1380.06</v>
      </c>
      <c r="P4" s="33">
        <f>'Waste 2'!P31</f>
        <v>0</v>
      </c>
      <c r="Q4" s="33">
        <f>'Waste 2'!Q31</f>
        <v>20.119500000000002</v>
      </c>
      <c r="R4" s="33">
        <f>'Waste 2'!R31</f>
        <v>0</v>
      </c>
      <c r="S4" s="33">
        <f>'Waste 2'!S31</f>
        <v>0.11842200000000003</v>
      </c>
      <c r="T4" s="33">
        <f>'Waste 2'!T31</f>
        <v>0</v>
      </c>
      <c r="U4" s="33">
        <f>'Waste 2'!U31</f>
        <v>0</v>
      </c>
    </row>
    <row r="5" spans="1:21" x14ac:dyDescent="0.25">
      <c r="A5" s="36">
        <v>3</v>
      </c>
      <c r="B5" s="33">
        <f>'Waste 3'!B31</f>
        <v>150</v>
      </c>
      <c r="C5" s="33">
        <f>'Waste 3'!C31</f>
        <v>28.904850000000007</v>
      </c>
      <c r="D5" s="33">
        <f>'Waste 3'!D31</f>
        <v>2.3214932099999999</v>
      </c>
      <c r="E5" s="33">
        <f>'Waste 3'!E31</f>
        <v>1.7349288750000005</v>
      </c>
      <c r="F5" s="33">
        <f>'Waste 3'!F31</f>
        <v>6.7686192000000007</v>
      </c>
      <c r="G5" s="33">
        <f>'Waste 3'!G31</f>
        <v>8.7115499999999998E-2</v>
      </c>
      <c r="H5" s="33">
        <f>'Waste 3'!H31</f>
        <v>0.66703500000000004</v>
      </c>
      <c r="I5" s="33">
        <f>'Waste 3'!I31</f>
        <v>7.5451500000000005E-2</v>
      </c>
      <c r="J5" s="33">
        <f>'Waste 3'!J31</f>
        <v>1.9318500000000006E-3</v>
      </c>
      <c r="K5" s="33">
        <f>'Waste 3'!K31</f>
        <v>2.9889000000000005E-3</v>
      </c>
      <c r="L5" s="33">
        <f>'Waste 3'!L31</f>
        <v>5.5039500000000012E-2</v>
      </c>
      <c r="M5" s="33">
        <f>'Waste 3'!M31</f>
        <v>6.4516500000000004E-2</v>
      </c>
      <c r="N5" s="33">
        <f>'Waste 3'!N31</f>
        <v>7.4358000000000004</v>
      </c>
      <c r="O5" s="33">
        <f>'Waste 3'!O31</f>
        <v>1581.93</v>
      </c>
      <c r="P5" s="33">
        <f>'Waste 3'!P31</f>
        <v>0</v>
      </c>
      <c r="Q5" s="33">
        <f>'Waste 3'!Q31</f>
        <v>39.366</v>
      </c>
      <c r="R5" s="33">
        <f>'Waste 3'!R31</f>
        <v>0</v>
      </c>
      <c r="S5" s="33">
        <f>'Waste 3'!S31</f>
        <v>0.23984100000000003</v>
      </c>
      <c r="T5" s="33">
        <f>'Waste 3'!T31</f>
        <v>0</v>
      </c>
      <c r="U5" s="33">
        <f>'Waste 3'!U31</f>
        <v>0</v>
      </c>
    </row>
    <row r="6" spans="1:21" x14ac:dyDescent="0.25">
      <c r="A6" s="36">
        <v>4</v>
      </c>
      <c r="B6" s="33">
        <f>'Waste 4'!B31</f>
        <v>150</v>
      </c>
      <c r="C6" s="33">
        <f>'Waste 4'!C31</f>
        <v>24.387450000000001</v>
      </c>
      <c r="D6" s="33">
        <f>'Waste 4'!D31</f>
        <v>7.1121804000000006</v>
      </c>
      <c r="E6" s="33">
        <f>'Waste 4'!E31</f>
        <v>2.3092258499999998</v>
      </c>
      <c r="F6" s="33">
        <f>'Waste 4'!F31</f>
        <v>4.2315061499999995</v>
      </c>
      <c r="G6" s="33">
        <f>'Waste 4'!G31</f>
        <v>0.130743</v>
      </c>
      <c r="H6" s="33">
        <f>'Waste 4'!H31</f>
        <v>0.40894500000000006</v>
      </c>
      <c r="I6" s="33">
        <f>'Waste 4'!I31</f>
        <v>4.9551000000000005E-2</v>
      </c>
      <c r="J6" s="33">
        <f>'Waste 4'!J31</f>
        <v>9.5520000000000012E-4</v>
      </c>
      <c r="K6" s="33">
        <f>'Waste 4'!K31</f>
        <v>6.0595499999999986E-3</v>
      </c>
      <c r="L6" s="33">
        <f>'Waste 4'!L31</f>
        <v>5.3730000000000014E-2</v>
      </c>
      <c r="M6" s="33">
        <f>'Waste 4'!M31</f>
        <v>1.829805E-2</v>
      </c>
      <c r="N6" s="33">
        <f>'Waste 4'!N31</f>
        <v>11.551950000000001</v>
      </c>
      <c r="O6" s="33">
        <f>'Waste 4'!O31</f>
        <v>1256.6849999999999</v>
      </c>
      <c r="P6" s="33">
        <f>'Waste 4'!P31</f>
        <v>0</v>
      </c>
      <c r="Q6" s="33">
        <f>'Waste 4'!Q31</f>
        <v>41.939250000000001</v>
      </c>
      <c r="R6" s="33">
        <f>'Waste 4'!R31</f>
        <v>0</v>
      </c>
      <c r="S6" s="33">
        <f>'Waste 4'!S31</f>
        <v>0.19074150000000001</v>
      </c>
      <c r="T6" s="33">
        <f>'Waste 4'!T31</f>
        <v>0</v>
      </c>
      <c r="U6" s="33">
        <f>'Waste 4'!U31</f>
        <v>0</v>
      </c>
    </row>
    <row r="7" spans="1:21" x14ac:dyDescent="0.25">
      <c r="A7" s="36">
        <v>5</v>
      </c>
      <c r="B7" s="33">
        <f>'Waste 5'!B31</f>
        <v>150</v>
      </c>
      <c r="C7" s="33">
        <f>'Waste 5'!C31</f>
        <v>42.702000000000005</v>
      </c>
      <c r="D7" s="33">
        <f>'Waste 5'!D31</f>
        <v>24.344166000000001</v>
      </c>
      <c r="E7" s="33">
        <f>'Waste 5'!E31</f>
        <v>7.2213240000000027</v>
      </c>
      <c r="F7" s="33">
        <f>'Waste 5'!F31</f>
        <v>22.651596000000001</v>
      </c>
      <c r="G7" s="33">
        <f>'Waste 5'!G31</f>
        <v>0.20130000000000001</v>
      </c>
      <c r="H7" s="33">
        <f>'Waste 5'!H31</f>
        <v>1.1088000000000002</v>
      </c>
      <c r="I7" s="33">
        <f>'Waste 5'!I31</f>
        <v>0.35442000000000007</v>
      </c>
      <c r="J7" s="33">
        <f>'Waste 5'!J31</f>
        <v>1.5180000000000003E-3</v>
      </c>
      <c r="K7" s="33">
        <f>'Waste 5'!K31</f>
        <v>6.5340000000000007E-3</v>
      </c>
      <c r="L7" s="33">
        <f>'Waste 5'!L31</f>
        <v>0.10296</v>
      </c>
      <c r="M7" s="33">
        <f>'Waste 5'!M31</f>
        <v>0.17094000000000004</v>
      </c>
      <c r="N7" s="33">
        <f>'Waste 5'!N31</f>
        <v>64.416000000000011</v>
      </c>
      <c r="O7" s="33">
        <f>'Waste 5'!O31</f>
        <v>2133.7800000000002</v>
      </c>
      <c r="P7" s="33">
        <f>'Waste 5'!P31</f>
        <v>0</v>
      </c>
      <c r="Q7" s="33">
        <f>'Waste 5'!Q31</f>
        <v>50.160000000000011</v>
      </c>
      <c r="R7" s="33">
        <f>'Waste 5'!R31</f>
        <v>0</v>
      </c>
      <c r="S7" s="33">
        <f>'Waste 5'!S31</f>
        <v>0.19470000000000001</v>
      </c>
      <c r="T7" s="33">
        <f>'Waste 5'!T31</f>
        <v>0</v>
      </c>
      <c r="U7" s="33">
        <f>'Waste 5'!U31</f>
        <v>0</v>
      </c>
    </row>
    <row r="8" spans="1:21" x14ac:dyDescent="0.25">
      <c r="A8" s="36">
        <v>6</v>
      </c>
      <c r="B8" s="33">
        <f>'Waste 6'!B31</f>
        <v>78</v>
      </c>
      <c r="C8" s="33">
        <f>'Waste 6'!C31</f>
        <v>141.08640000000003</v>
      </c>
      <c r="D8" s="33">
        <f>'Waste 6'!D31</f>
        <v>59.542173600000005</v>
      </c>
      <c r="E8" s="33">
        <f>'Waste 6'!E31</f>
        <v>2.13470088</v>
      </c>
      <c r="F8" s="33">
        <f>'Waste 6'!F31</f>
        <v>3.9749024640000004</v>
      </c>
      <c r="G8" s="33">
        <f>'Waste 6'!G31</f>
        <v>0.33945600000000009</v>
      </c>
      <c r="H8" s="33">
        <f>'Waste 6'!H31</f>
        <v>0.84439679999999995</v>
      </c>
      <c r="I8" s="33">
        <f>'Waste 6'!I31</f>
        <v>0.32884800000000003</v>
      </c>
      <c r="J8" s="33">
        <f>'Waste 6'!J31</f>
        <v>4.6675200000000005E-3</v>
      </c>
      <c r="K8" s="33">
        <f>'Waste 6'!K31</f>
        <v>7.9560000000000013E-3</v>
      </c>
      <c r="L8" s="33">
        <f>'Waste 6'!L31</f>
        <v>5.4100799999999998E-2</v>
      </c>
      <c r="M8" s="33">
        <f>'Waste 6'!M31</f>
        <v>4.5614399999999999E-2</v>
      </c>
      <c r="N8" s="33">
        <f>'Waste 6'!N31</f>
        <v>1336.6080000000002</v>
      </c>
      <c r="O8" s="33">
        <f>'Waste 6'!O31</f>
        <v>327.78720000000004</v>
      </c>
      <c r="P8" s="33">
        <f>'Waste 6'!P31</f>
        <v>0</v>
      </c>
      <c r="Q8" s="33">
        <f>'Waste 6'!Q31</f>
        <v>113.24040000000002</v>
      </c>
      <c r="R8" s="33">
        <f>'Waste 6'!R31</f>
        <v>0</v>
      </c>
      <c r="S8" s="33">
        <f>'Waste 6'!S31</f>
        <v>0.62481120000000012</v>
      </c>
      <c r="T8" s="33">
        <f>'Waste 6'!T31</f>
        <v>0</v>
      </c>
      <c r="U8" s="33">
        <f>'Waste 6'!U31</f>
        <v>0</v>
      </c>
    </row>
    <row r="9" spans="1:21" x14ac:dyDescent="0.25">
      <c r="A9" s="36">
        <v>7</v>
      </c>
      <c r="B9" s="33">
        <f>'Waste 7'!B31</f>
        <v>70</v>
      </c>
      <c r="C9" s="33">
        <f>'Waste 7'!C31</f>
        <v>119.21000000000001</v>
      </c>
      <c r="D9" s="33">
        <f>'Waste 7'!D31</f>
        <v>52.101005600000001</v>
      </c>
      <c r="E9" s="33">
        <f>'Waste 7'!E31</f>
        <v>1.7127267500000003</v>
      </c>
      <c r="F9" s="33">
        <f>'Waste 7'!F31</f>
        <v>3.6337225400000004</v>
      </c>
      <c r="G9" s="33">
        <f>'Waste 7'!G31</f>
        <v>0.18523400000000001</v>
      </c>
      <c r="H9" s="33">
        <f>'Waste 7'!H31</f>
        <v>0.73543400000000014</v>
      </c>
      <c r="I9" s="33">
        <f>'Waste 7'!I31</f>
        <v>0.42823900000000009</v>
      </c>
      <c r="J9" s="33">
        <f>'Waste 7'!J31</f>
        <v>3.3928999999999999E-3</v>
      </c>
      <c r="K9" s="33">
        <f>'Waste 7'!K31</f>
        <v>6.9692000000000009E-3</v>
      </c>
      <c r="L9" s="33">
        <f>'Waste 7'!L31</f>
        <v>1.4855400000000001E-2</v>
      </c>
      <c r="M9" s="33">
        <f>'Waste 7'!M31</f>
        <v>3.9431000000000001E-2</v>
      </c>
      <c r="N9" s="33">
        <f>'Waste 7'!N31</f>
        <v>1146.25</v>
      </c>
      <c r="O9" s="33">
        <f>'Waste 7'!O31</f>
        <v>284.27</v>
      </c>
      <c r="P9" s="33">
        <f>'Waste 7'!P31</f>
        <v>0</v>
      </c>
      <c r="Q9" s="33">
        <f>'Waste 7'!Q31</f>
        <v>102.01625000000001</v>
      </c>
      <c r="R9" s="33">
        <f>'Waste 7'!R31</f>
        <v>0</v>
      </c>
      <c r="S9" s="33">
        <f>'Waste 7'!S31</f>
        <v>0.62997900000000007</v>
      </c>
      <c r="T9" s="33">
        <f>'Waste 7'!T31</f>
        <v>0</v>
      </c>
      <c r="U9" s="33">
        <f>'Waste 7'!U31</f>
        <v>0</v>
      </c>
    </row>
    <row r="10" spans="1:21" x14ac:dyDescent="0.25">
      <c r="A10" s="36">
        <v>8</v>
      </c>
      <c r="B10" s="33">
        <f>'Waste 8'!B31</f>
        <v>15</v>
      </c>
      <c r="C10" s="33">
        <f>'Waste 8'!C31</f>
        <v>46.58850000000001</v>
      </c>
      <c r="D10" s="33">
        <f>'Waste 8'!D31</f>
        <v>60.064177949999994</v>
      </c>
      <c r="E10" s="33">
        <f>'Waste 8'!E31</f>
        <v>0.31922257500000001</v>
      </c>
      <c r="F10" s="33">
        <f>'Waste 8'!F31</f>
        <v>4.0085963400000004</v>
      </c>
      <c r="G10" s="33">
        <f>'Waste 8'!G31</f>
        <v>4.29345E-2</v>
      </c>
      <c r="H10" s="33">
        <f>'Waste 8'!H31</f>
        <v>0.82215000000000005</v>
      </c>
      <c r="I10" s="33">
        <f>'Waste 8'!I31</f>
        <v>0.12149549999999999</v>
      </c>
      <c r="J10" s="33">
        <f>'Waste 8'!J31</f>
        <v>3.6540000000000005E-4</v>
      </c>
      <c r="K10" s="33">
        <f>'Waste 8'!K31</f>
        <v>1.4920500000000002E-3</v>
      </c>
      <c r="L10" s="33">
        <f>'Waste 8'!L31</f>
        <v>7.0339499999999999E-2</v>
      </c>
      <c r="M10" s="33">
        <f>'Waste 8'!M31</f>
        <v>4.5370500000000008E-2</v>
      </c>
      <c r="N10" s="33">
        <f>'Waste 8'!N31</f>
        <v>18.97035</v>
      </c>
      <c r="O10" s="33">
        <f>'Waste 8'!O31</f>
        <v>1589.4900000000002</v>
      </c>
      <c r="P10" s="33">
        <f>'Waste 8'!P31</f>
        <v>0</v>
      </c>
      <c r="Q10" s="33">
        <f>'Waste 8'!Q31</f>
        <v>19.411875000000002</v>
      </c>
      <c r="R10" s="33">
        <f>'Waste 8'!R31</f>
        <v>0</v>
      </c>
      <c r="S10" s="33">
        <f>'Waste 8'!S31</f>
        <v>7.5820499999999999E-2</v>
      </c>
      <c r="T10" s="33">
        <f>'Waste 8'!T31</f>
        <v>0</v>
      </c>
      <c r="U10" s="33">
        <f>'Waste 8'!U31</f>
        <v>0</v>
      </c>
    </row>
    <row r="11" spans="1:21" x14ac:dyDescent="0.25">
      <c r="A11" s="36">
        <v>9</v>
      </c>
      <c r="B11" s="33">
        <f>'Waste 9'!B31</f>
        <v>60</v>
      </c>
      <c r="C11" s="33">
        <f>'Waste 9'!C31</f>
        <v>110.42400000000001</v>
      </c>
      <c r="D11" s="33">
        <f>'Waste 9'!D31</f>
        <v>59.344231199999989</v>
      </c>
      <c r="E11" s="33">
        <f>'Waste 9'!E31</f>
        <v>8.7173555999999994</v>
      </c>
      <c r="F11" s="33">
        <f>'Waste 9'!F31</f>
        <v>27.719107199999996</v>
      </c>
      <c r="G11" s="33">
        <f>'Waste 9'!G31</f>
        <v>0.55005599999999999</v>
      </c>
      <c r="H11" s="33">
        <f>'Waste 9'!H31</f>
        <v>1.5067199999999996</v>
      </c>
      <c r="I11" s="33">
        <f>'Waste 9'!I31</f>
        <v>0.10216799999999999</v>
      </c>
      <c r="J11" s="33">
        <f>'Waste 9'!J31</f>
        <v>5.6759999999999996E-3</v>
      </c>
      <c r="K11" s="33">
        <f>'Waste 9'!K31</f>
        <v>5.6759999999999996E-3</v>
      </c>
      <c r="L11" s="33">
        <f>'Waste 9'!L31</f>
        <v>0.33436799999999994</v>
      </c>
      <c r="M11" s="33">
        <f>'Waste 9'!M31</f>
        <v>0.217752</v>
      </c>
      <c r="N11" s="33">
        <f>'Waste 9'!N31</f>
        <v>1310.6399999999999</v>
      </c>
      <c r="O11" s="33">
        <f>'Waste 9'!O31</f>
        <v>277.608</v>
      </c>
      <c r="P11" s="33">
        <f>'Waste 9'!P31</f>
        <v>0</v>
      </c>
      <c r="Q11" s="33">
        <f>'Waste 9'!Q31</f>
        <v>143.19</v>
      </c>
      <c r="R11" s="33">
        <f>'Waste 9'!R31</f>
        <v>0</v>
      </c>
      <c r="S11" s="33">
        <f>'Waste 9'!S31</f>
        <v>0.19607999999999998</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852</v>
      </c>
      <c r="C13" s="81">
        <f t="shared" ref="C13:U13" si="0">SUM(C3:C12)</f>
        <v>567.48000000000013</v>
      </c>
      <c r="D13" s="81">
        <f t="shared" si="0"/>
        <v>328.98187250000001</v>
      </c>
      <c r="E13" s="81">
        <f t="shared" si="0"/>
        <v>41.614200230000002</v>
      </c>
      <c r="F13" s="81">
        <f t="shared" si="0"/>
        <v>78.805142893999999</v>
      </c>
      <c r="G13" s="81">
        <f t="shared" si="0"/>
        <v>1.628625</v>
      </c>
      <c r="H13" s="81">
        <f t="shared" si="0"/>
        <v>6.5556607999999992</v>
      </c>
      <c r="I13" s="81">
        <f t="shared" si="0"/>
        <v>1.5009890000000001</v>
      </c>
      <c r="J13" s="81">
        <f t="shared" si="0"/>
        <v>2.066347E-2</v>
      </c>
      <c r="K13" s="81">
        <f t="shared" si="0"/>
        <v>4.2155100000000001E-2</v>
      </c>
      <c r="L13" s="81">
        <f t="shared" si="0"/>
        <v>0.72056919999999991</v>
      </c>
      <c r="M13" s="81">
        <f t="shared" si="0"/>
        <v>0.65508845000000004</v>
      </c>
      <c r="N13" s="81">
        <f t="shared" si="0"/>
        <v>3905.2051000000001</v>
      </c>
      <c r="O13" s="81">
        <f t="shared" si="0"/>
        <v>8831.6101999999992</v>
      </c>
      <c r="P13" s="81">
        <f t="shared" si="0"/>
        <v>7.4530000000000003</v>
      </c>
      <c r="Q13" s="81">
        <f t="shared" si="0"/>
        <v>537.345775</v>
      </c>
      <c r="R13" s="81">
        <f t="shared" si="0"/>
        <v>0</v>
      </c>
      <c r="S13" s="81">
        <f t="shared" si="0"/>
        <v>2.2703951999999998</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29</v>
      </c>
      <c r="D3" s="33">
        <f>'Field data and Waste 1'!C31</f>
        <v>31.900000000000002</v>
      </c>
      <c r="E3" s="33">
        <f>'Field data and Waste 1'!D31</f>
        <v>58.200564</v>
      </c>
      <c r="F3" s="33">
        <f>'Field data and Waste 1'!E31</f>
        <v>16.878435</v>
      </c>
      <c r="G3" s="33">
        <f>'Field data and Waste 1'!F31</f>
        <v>2.7983723999999999</v>
      </c>
      <c r="H3" s="33">
        <f>'Field data and Waste 1'!G31</f>
        <v>5.8000000000000005E-3</v>
      </c>
      <c r="I3" s="33">
        <f>'Field data and Waste 1'!H31</f>
        <v>6.4380000000000007E-2</v>
      </c>
      <c r="J3" s="33">
        <f>'Field data and Waste 1'!I31</f>
        <v>1.4500000000000001E-2</v>
      </c>
      <c r="K3" s="33">
        <f>'Field data and Waste 1'!J31</f>
        <v>2.9E-4</v>
      </c>
      <c r="L3" s="33">
        <f>'Field data and Waste 1'!K31</f>
        <v>1.4500000000000001E-3</v>
      </c>
      <c r="M3" s="33">
        <f>'Field data and Waste 1'!L31</f>
        <v>5.8000000000000005E-3</v>
      </c>
      <c r="N3" s="33">
        <f>'Field data and Waste 1'!M31</f>
        <v>6.96E-3</v>
      </c>
      <c r="O3" s="33">
        <f>'Field data and Waste 1'!N31</f>
        <v>0</v>
      </c>
      <c r="P3" s="33">
        <f>'Field data and Waste 1'!O31</f>
        <v>0</v>
      </c>
      <c r="Q3" s="33">
        <f>'Field data and Waste 1'!P31</f>
        <v>7.4530000000000003</v>
      </c>
      <c r="R3" s="33">
        <f>'Field data and Waste 1'!Q31</f>
        <v>7.9024999999999999</v>
      </c>
      <c r="S3" s="33">
        <f>'Field data and Waste 1'!R31</f>
        <v>0</v>
      </c>
      <c r="T3" s="33">
        <f>'Field data and Waste 1'!S31</f>
        <v>0</v>
      </c>
      <c r="U3" s="33">
        <f>'Field data and Waste 1'!T31</f>
        <v>0</v>
      </c>
      <c r="V3" s="33">
        <f>'Field data and Waste 1'!U31</f>
        <v>0</v>
      </c>
    </row>
    <row r="4" spans="1:22" x14ac:dyDescent="0.25">
      <c r="A4" s="36">
        <v>2</v>
      </c>
      <c r="B4" s="91"/>
      <c r="C4" s="33">
        <f>'Waste 2'!B31</f>
        <v>150</v>
      </c>
      <c r="D4" s="33">
        <f>'Waste 2'!C31</f>
        <v>22.276800000000001</v>
      </c>
      <c r="E4" s="33">
        <f>'Waste 2'!D31</f>
        <v>5.9518805400000003</v>
      </c>
      <c r="F4" s="33">
        <f>'Waste 2'!E31</f>
        <v>0.5862807000000001</v>
      </c>
      <c r="G4" s="33">
        <f>'Waste 2'!F31</f>
        <v>3.0187206</v>
      </c>
      <c r="H4" s="33">
        <f>'Waste 2'!G31</f>
        <v>8.5986000000000021E-2</v>
      </c>
      <c r="I4" s="33">
        <f>'Waste 2'!H31</f>
        <v>0.39780000000000004</v>
      </c>
      <c r="J4" s="33">
        <f>'Waste 2'!I31</f>
        <v>2.6316000000000003E-2</v>
      </c>
      <c r="K4" s="33">
        <f>'Waste 2'!J31</f>
        <v>1.8665999999999999E-3</v>
      </c>
      <c r="L4" s="33">
        <f>'Waste 2'!K31</f>
        <v>3.0294000000000002E-3</v>
      </c>
      <c r="M4" s="33">
        <f>'Waste 2'!L31</f>
        <v>2.9375999999999999E-2</v>
      </c>
      <c r="N4" s="33">
        <f>'Waste 2'!M31</f>
        <v>4.6206000000000004E-2</v>
      </c>
      <c r="O4" s="33">
        <f>'Waste 2'!N31</f>
        <v>9.333000000000002</v>
      </c>
      <c r="P4" s="33">
        <f>'Waste 2'!O31</f>
        <v>1380.06</v>
      </c>
      <c r="Q4" s="33">
        <f>'Waste 2'!P31</f>
        <v>0</v>
      </c>
      <c r="R4" s="33">
        <f>'Waste 2'!Q31</f>
        <v>20.119500000000002</v>
      </c>
      <c r="S4" s="33">
        <f>'Waste 2'!R31</f>
        <v>0</v>
      </c>
      <c r="T4" s="33">
        <f>'Waste 2'!S31</f>
        <v>0.11842200000000003</v>
      </c>
      <c r="U4" s="33">
        <f>'Waste 2'!T31</f>
        <v>0</v>
      </c>
      <c r="V4" s="33">
        <f>'Waste 2'!U31</f>
        <v>0</v>
      </c>
    </row>
    <row r="5" spans="1:22" x14ac:dyDescent="0.25">
      <c r="A5" s="36">
        <v>3</v>
      </c>
      <c r="B5" s="91"/>
      <c r="C5" s="33">
        <f>'Waste 3'!B31</f>
        <v>150</v>
      </c>
      <c r="D5" s="33">
        <f>'Waste 3'!C31</f>
        <v>28.904850000000007</v>
      </c>
      <c r="E5" s="33">
        <f>'Waste 3'!D31</f>
        <v>2.3214932099999999</v>
      </c>
      <c r="F5" s="33">
        <f>'Waste 3'!E31</f>
        <v>1.7349288750000005</v>
      </c>
      <c r="G5" s="33">
        <f>'Waste 3'!F31</f>
        <v>6.7686192000000007</v>
      </c>
      <c r="H5" s="33">
        <f>'Waste 3'!G31</f>
        <v>8.7115499999999998E-2</v>
      </c>
      <c r="I5" s="33">
        <f>'Waste 3'!H31</f>
        <v>0.66703500000000004</v>
      </c>
      <c r="J5" s="33">
        <f>'Waste 3'!I31</f>
        <v>7.5451500000000005E-2</v>
      </c>
      <c r="K5" s="33">
        <f>'Waste 3'!J31</f>
        <v>1.9318500000000006E-3</v>
      </c>
      <c r="L5" s="33">
        <f>'Waste 3'!K31</f>
        <v>2.9889000000000005E-3</v>
      </c>
      <c r="M5" s="33">
        <f>'Waste 3'!L31</f>
        <v>5.5039500000000012E-2</v>
      </c>
      <c r="N5" s="33">
        <f>'Waste 3'!M31</f>
        <v>6.4516500000000004E-2</v>
      </c>
      <c r="O5" s="33">
        <f>'Waste 3'!N31</f>
        <v>7.4358000000000004</v>
      </c>
      <c r="P5" s="33">
        <f>'Waste 3'!O31</f>
        <v>1581.93</v>
      </c>
      <c r="Q5" s="33">
        <f>'Waste 3'!P31</f>
        <v>0</v>
      </c>
      <c r="R5" s="33">
        <f>'Waste 3'!Q31</f>
        <v>39.366</v>
      </c>
      <c r="S5" s="33">
        <f>'Waste 3'!R31</f>
        <v>0</v>
      </c>
      <c r="T5" s="33">
        <f>'Waste 3'!S31</f>
        <v>0.23984100000000003</v>
      </c>
      <c r="U5" s="33">
        <f>'Waste 3'!T31</f>
        <v>0</v>
      </c>
      <c r="V5" s="33">
        <f>'Waste 3'!U31</f>
        <v>0</v>
      </c>
    </row>
    <row r="6" spans="1:22" x14ac:dyDescent="0.25">
      <c r="A6" s="36">
        <v>4</v>
      </c>
      <c r="B6" s="91"/>
      <c r="C6" s="33">
        <f>'Waste 4'!B31</f>
        <v>150</v>
      </c>
      <c r="D6" s="33">
        <f>'Waste 4'!C31</f>
        <v>24.387450000000001</v>
      </c>
      <c r="E6" s="33">
        <f>'Waste 4'!D31</f>
        <v>7.1121804000000006</v>
      </c>
      <c r="F6" s="33">
        <f>'Waste 4'!E31</f>
        <v>2.3092258499999998</v>
      </c>
      <c r="G6" s="33">
        <f>'Waste 4'!F31</f>
        <v>4.2315061499999995</v>
      </c>
      <c r="H6" s="33">
        <f>'Waste 4'!G31</f>
        <v>0.130743</v>
      </c>
      <c r="I6" s="33">
        <f>'Waste 4'!H31</f>
        <v>0.40894500000000006</v>
      </c>
      <c r="J6" s="33">
        <f>'Waste 4'!I31</f>
        <v>4.9551000000000005E-2</v>
      </c>
      <c r="K6" s="33">
        <f>'Waste 4'!J31</f>
        <v>9.5520000000000012E-4</v>
      </c>
      <c r="L6" s="33">
        <f>'Waste 4'!K31</f>
        <v>6.0595499999999986E-3</v>
      </c>
      <c r="M6" s="33">
        <f>'Waste 4'!L31</f>
        <v>5.3730000000000014E-2</v>
      </c>
      <c r="N6" s="33">
        <f>'Waste 4'!M31</f>
        <v>1.829805E-2</v>
      </c>
      <c r="O6" s="33">
        <f>'Waste 4'!N31</f>
        <v>11.551950000000001</v>
      </c>
      <c r="P6" s="33">
        <f>'Waste 4'!O31</f>
        <v>1256.6849999999999</v>
      </c>
      <c r="Q6" s="33">
        <f>'Waste 4'!P31</f>
        <v>0</v>
      </c>
      <c r="R6" s="33">
        <f>'Waste 4'!Q31</f>
        <v>41.939250000000001</v>
      </c>
      <c r="S6" s="33">
        <f>'Waste 4'!R31</f>
        <v>0</v>
      </c>
      <c r="T6" s="33">
        <f>'Waste 4'!S31</f>
        <v>0.19074150000000001</v>
      </c>
      <c r="U6" s="33">
        <f>'Waste 4'!T31</f>
        <v>0</v>
      </c>
      <c r="V6" s="33">
        <f>'Waste 4'!U31</f>
        <v>0</v>
      </c>
    </row>
    <row r="7" spans="1:22" x14ac:dyDescent="0.25">
      <c r="A7" s="36">
        <v>5</v>
      </c>
      <c r="B7" s="91"/>
      <c r="C7" s="33">
        <f>'Waste 5'!B31</f>
        <v>150</v>
      </c>
      <c r="D7" s="33">
        <f>'Waste 5'!C31</f>
        <v>42.702000000000005</v>
      </c>
      <c r="E7" s="33">
        <f>'Waste 5'!D31</f>
        <v>24.344166000000001</v>
      </c>
      <c r="F7" s="33">
        <f>'Waste 5'!E31</f>
        <v>7.2213240000000027</v>
      </c>
      <c r="G7" s="33">
        <f>'Waste 5'!F31</f>
        <v>22.651596000000001</v>
      </c>
      <c r="H7" s="33">
        <f>'Waste 5'!G31</f>
        <v>0.20130000000000001</v>
      </c>
      <c r="I7" s="33">
        <f>'Waste 5'!H31</f>
        <v>1.1088000000000002</v>
      </c>
      <c r="J7" s="33">
        <f>'Waste 5'!I31</f>
        <v>0.35442000000000007</v>
      </c>
      <c r="K7" s="33">
        <f>'Waste 5'!J31</f>
        <v>1.5180000000000003E-3</v>
      </c>
      <c r="L7" s="33">
        <f>'Waste 5'!K31</f>
        <v>6.5340000000000007E-3</v>
      </c>
      <c r="M7" s="33">
        <f>'Waste 5'!L31</f>
        <v>0.10296</v>
      </c>
      <c r="N7" s="33">
        <f>'Waste 5'!M31</f>
        <v>0.17094000000000004</v>
      </c>
      <c r="O7" s="33">
        <f>'Waste 5'!N31</f>
        <v>64.416000000000011</v>
      </c>
      <c r="P7" s="33">
        <f>'Waste 5'!O31</f>
        <v>2133.7800000000002</v>
      </c>
      <c r="Q7" s="33">
        <f>'Waste 5'!P31</f>
        <v>0</v>
      </c>
      <c r="R7" s="33">
        <f>'Waste 5'!Q31</f>
        <v>50.160000000000011</v>
      </c>
      <c r="S7" s="33">
        <f>'Waste 5'!R31</f>
        <v>0</v>
      </c>
      <c r="T7" s="33">
        <f>'Waste 5'!S31</f>
        <v>0.19470000000000001</v>
      </c>
      <c r="U7" s="33">
        <f>'Waste 5'!T31</f>
        <v>0</v>
      </c>
      <c r="V7" s="33">
        <f>'Waste 5'!U31</f>
        <v>0</v>
      </c>
    </row>
    <row r="8" spans="1:22" x14ac:dyDescent="0.25">
      <c r="A8" s="36">
        <v>6</v>
      </c>
      <c r="B8" s="91"/>
      <c r="C8" s="33">
        <f>'Waste 6'!B31</f>
        <v>78</v>
      </c>
      <c r="D8" s="33">
        <f>'Waste 6'!C31</f>
        <v>141.08640000000003</v>
      </c>
      <c r="E8" s="33">
        <f>'Waste 6'!D31</f>
        <v>59.542173600000005</v>
      </c>
      <c r="F8" s="33">
        <f>'Waste 6'!E31</f>
        <v>2.13470088</v>
      </c>
      <c r="G8" s="33">
        <f>'Waste 6'!F31</f>
        <v>3.9749024640000004</v>
      </c>
      <c r="H8" s="33">
        <f>'Waste 6'!G31</f>
        <v>0.33945600000000009</v>
      </c>
      <c r="I8" s="33">
        <f>'Waste 6'!H31</f>
        <v>0.84439679999999995</v>
      </c>
      <c r="J8" s="33">
        <f>'Waste 6'!I31</f>
        <v>0.32884800000000003</v>
      </c>
      <c r="K8" s="33">
        <f>'Waste 6'!J31</f>
        <v>4.6675200000000005E-3</v>
      </c>
      <c r="L8" s="33">
        <f>'Waste 6'!K31</f>
        <v>7.9560000000000013E-3</v>
      </c>
      <c r="M8" s="33">
        <f>'Waste 6'!L31</f>
        <v>5.4100799999999998E-2</v>
      </c>
      <c r="N8" s="33">
        <f>'Waste 6'!M31</f>
        <v>4.5614399999999999E-2</v>
      </c>
      <c r="O8" s="33">
        <f>'Waste 6'!N31</f>
        <v>1336.6080000000002</v>
      </c>
      <c r="P8" s="33">
        <f>'Waste 6'!O31</f>
        <v>327.78720000000004</v>
      </c>
      <c r="Q8" s="33">
        <f>'Waste 6'!P31</f>
        <v>0</v>
      </c>
      <c r="R8" s="33">
        <f>'Waste 6'!Q31</f>
        <v>113.24040000000002</v>
      </c>
      <c r="S8" s="33">
        <f>'Waste 6'!R31</f>
        <v>0</v>
      </c>
      <c r="T8" s="33">
        <f>'Waste 6'!S31</f>
        <v>0.62481120000000012</v>
      </c>
      <c r="U8" s="33">
        <f>'Waste 6'!T31</f>
        <v>0</v>
      </c>
      <c r="V8" s="33">
        <f>'Waste 6'!U31</f>
        <v>0</v>
      </c>
    </row>
    <row r="9" spans="1:22" x14ac:dyDescent="0.25">
      <c r="A9" s="36">
        <v>7</v>
      </c>
      <c r="B9" s="91"/>
      <c r="C9" s="33">
        <f>'Waste 7'!B31</f>
        <v>70</v>
      </c>
      <c r="D9" s="33">
        <f>'Waste 7'!C31</f>
        <v>119.21000000000001</v>
      </c>
      <c r="E9" s="33">
        <f>'Waste 7'!D31</f>
        <v>52.101005600000001</v>
      </c>
      <c r="F9" s="33">
        <f>'Waste 7'!E31</f>
        <v>1.7127267500000003</v>
      </c>
      <c r="G9" s="33">
        <f>'Waste 7'!F31</f>
        <v>3.6337225400000004</v>
      </c>
      <c r="H9" s="33">
        <f>'Waste 7'!G31</f>
        <v>0.18523400000000001</v>
      </c>
      <c r="I9" s="33">
        <f>'Waste 7'!H31</f>
        <v>0.73543400000000014</v>
      </c>
      <c r="J9" s="33">
        <f>'Waste 7'!I31</f>
        <v>0.42823900000000009</v>
      </c>
      <c r="K9" s="33">
        <f>'Waste 7'!J31</f>
        <v>3.3928999999999999E-3</v>
      </c>
      <c r="L9" s="33">
        <f>'Waste 7'!K31</f>
        <v>6.9692000000000009E-3</v>
      </c>
      <c r="M9" s="33">
        <f>'Waste 7'!L31</f>
        <v>1.4855400000000001E-2</v>
      </c>
      <c r="N9" s="33">
        <f>'Waste 7'!M31</f>
        <v>3.9431000000000001E-2</v>
      </c>
      <c r="O9" s="33">
        <f>'Waste 7'!N31</f>
        <v>1146.25</v>
      </c>
      <c r="P9" s="33">
        <f>'Waste 7'!O31</f>
        <v>284.27</v>
      </c>
      <c r="Q9" s="33">
        <f>'Waste 7'!P31</f>
        <v>0</v>
      </c>
      <c r="R9" s="33">
        <f>'Waste 7'!Q31</f>
        <v>102.01625000000001</v>
      </c>
      <c r="S9" s="33">
        <f>'Waste 7'!R31</f>
        <v>0</v>
      </c>
      <c r="T9" s="33">
        <f>'Waste 7'!S31</f>
        <v>0.62997900000000007</v>
      </c>
      <c r="U9" s="33">
        <f>'Waste 7'!T31</f>
        <v>0</v>
      </c>
      <c r="V9" s="33">
        <f>'Waste 7'!U31</f>
        <v>0</v>
      </c>
    </row>
    <row r="10" spans="1:22" x14ac:dyDescent="0.25">
      <c r="A10" s="36">
        <v>8</v>
      </c>
      <c r="B10" s="91"/>
      <c r="C10" s="33">
        <f>'Waste 8'!B31</f>
        <v>15</v>
      </c>
      <c r="D10" s="33">
        <f>'Waste 8'!C31</f>
        <v>46.58850000000001</v>
      </c>
      <c r="E10" s="33">
        <f>'Waste 8'!D31</f>
        <v>60.064177949999994</v>
      </c>
      <c r="F10" s="33">
        <f>'Waste 8'!E31</f>
        <v>0.31922257500000001</v>
      </c>
      <c r="G10" s="33">
        <f>'Waste 8'!F31</f>
        <v>4.0085963400000004</v>
      </c>
      <c r="H10" s="33">
        <f>'Waste 8'!G31</f>
        <v>4.29345E-2</v>
      </c>
      <c r="I10" s="33">
        <f>'Waste 8'!H31</f>
        <v>0.82215000000000005</v>
      </c>
      <c r="J10" s="33">
        <f>'Waste 8'!I31</f>
        <v>0.12149549999999999</v>
      </c>
      <c r="K10" s="33">
        <f>'Waste 8'!J31</f>
        <v>3.6540000000000005E-4</v>
      </c>
      <c r="L10" s="33">
        <f>'Waste 8'!K31</f>
        <v>1.4920500000000002E-3</v>
      </c>
      <c r="M10" s="33">
        <f>'Waste 8'!L31</f>
        <v>7.0339499999999999E-2</v>
      </c>
      <c r="N10" s="33">
        <f>'Waste 8'!M31</f>
        <v>4.5370500000000008E-2</v>
      </c>
      <c r="O10" s="33">
        <f>'Waste 8'!N31</f>
        <v>18.97035</v>
      </c>
      <c r="P10" s="33">
        <f>'Waste 8'!O31</f>
        <v>1589.4900000000002</v>
      </c>
      <c r="Q10" s="33">
        <f>'Waste 8'!P31</f>
        <v>0</v>
      </c>
      <c r="R10" s="33">
        <f>'Waste 8'!Q31</f>
        <v>19.411875000000002</v>
      </c>
      <c r="S10" s="33">
        <f>'Waste 8'!R31</f>
        <v>0</v>
      </c>
      <c r="T10" s="33">
        <f>'Waste 8'!S31</f>
        <v>7.5820499999999999E-2</v>
      </c>
      <c r="U10" s="33">
        <f>'Waste 8'!T31</f>
        <v>0</v>
      </c>
      <c r="V10" s="33">
        <f>'Waste 8'!U31</f>
        <v>0</v>
      </c>
    </row>
    <row r="11" spans="1:22" x14ac:dyDescent="0.25">
      <c r="A11" s="36">
        <v>9</v>
      </c>
      <c r="B11" s="91"/>
      <c r="C11" s="33">
        <f>'Waste 9'!B31</f>
        <v>60</v>
      </c>
      <c r="D11" s="33">
        <f>'Waste 9'!C31</f>
        <v>110.42400000000001</v>
      </c>
      <c r="E11" s="33">
        <f>'Waste 9'!D31</f>
        <v>59.344231199999989</v>
      </c>
      <c r="F11" s="33">
        <f>'Waste 9'!E31</f>
        <v>8.7173555999999994</v>
      </c>
      <c r="G11" s="33">
        <f>'Waste 9'!F31</f>
        <v>27.719107199999996</v>
      </c>
      <c r="H11" s="33">
        <f>'Waste 9'!G31</f>
        <v>0.55005599999999999</v>
      </c>
      <c r="I11" s="33">
        <f>'Waste 9'!H31</f>
        <v>1.5067199999999996</v>
      </c>
      <c r="J11" s="33">
        <f>'Waste 9'!I31</f>
        <v>0.10216799999999999</v>
      </c>
      <c r="K11" s="33">
        <f>'Waste 9'!J31</f>
        <v>5.6759999999999996E-3</v>
      </c>
      <c r="L11" s="33">
        <f>'Waste 9'!K31</f>
        <v>5.6759999999999996E-3</v>
      </c>
      <c r="M11" s="33">
        <f>'Waste 9'!L31</f>
        <v>0.33436799999999994</v>
      </c>
      <c r="N11" s="33">
        <f>'Waste 9'!M31</f>
        <v>0.217752</v>
      </c>
      <c r="O11" s="33">
        <f>'Waste 9'!N31</f>
        <v>1310.6399999999999</v>
      </c>
      <c r="P11" s="33">
        <f>'Waste 9'!O31</f>
        <v>277.608</v>
      </c>
      <c r="Q11" s="33">
        <f>'Waste 9'!P31</f>
        <v>0</v>
      </c>
      <c r="R11" s="33">
        <f>'Waste 9'!Q31</f>
        <v>143.19</v>
      </c>
      <c r="S11" s="33">
        <f>'Waste 9'!R31</f>
        <v>0</v>
      </c>
      <c r="T11" s="33">
        <f>'Waste 9'!S31</f>
        <v>0.19607999999999998</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100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39</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78</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70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15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60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REGU-195-6582450</_dlc_DocId>
    <_dlc_DocIdUrl xmlns="9be56660-2c31-41ef-bc00-23e72f632f2a">
      <Url>https://cyfoethnaturiolcymru.sharepoint.com/teams/Regulatory/Permitting/_layouts/15/DocIdRedir.aspx?ID=REGU-195-6582450</Url>
      <Description>REGU-195-6582450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2024-06-05T23:00:00+00:00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2417DEE6-92B6-4B3C-987B-D3281024D9B1}"/>
</file>

<file path=customXml/itemProps4.xml><?xml version="1.0" encoding="utf-8"?>
<ds:datastoreItem xmlns:ds="http://schemas.openxmlformats.org/officeDocument/2006/customXml" ds:itemID="{ED5F6354-2DC5-4384-92CF-68FD562F28C3}"/>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2024-05-30T15:36:13Z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ec9f8586-ac4f-4760-822e-c90d224aad13</vt:lpwstr>
  </property>
  <property fmtid="{D5CDD505-2E9C-101B-9397-08002B2CF9AE}" pid="4" name="Order">
    <vt:r8>11313500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