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5516 Dan James/Issue/"/>
    </mc:Choice>
  </mc:AlternateContent>
  <xr:revisionPtr revIDLastSave="0" documentId="8_{8B95BD91-6FB7-4F4D-8785-33CD6B39A4E8}" xr6:coauthVersionLast="47" xr6:coauthVersionMax="47" xr10:uidLastSave="{00000000-0000-0000-0000-000000000000}"/>
  <bookViews>
    <workbookView xWindow="-110" yWindow="-110" windowWidth="19420" windowHeight="10420" tabRatio="870" xr2:uid="{00000000-000D-0000-FFFF-FFFF00000000}"/>
  </bookViews>
  <sheets>
    <sheet name="Field data and Dairy" sheetId="1" r:id="rId1"/>
    <sheet name="Volac" sheetId="21" r:id="rId2"/>
    <sheet name="first "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P65" i="1" l="1"/>
  <c r="Q65" i="1"/>
  <c r="R65" i="1"/>
  <c r="S65" i="1"/>
  <c r="T65" i="1"/>
  <c r="U65" i="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G22" i="27"/>
  <c r="V20" i="27"/>
  <c r="U20" i="27"/>
  <c r="T20" i="27"/>
  <c r="S20" i="27"/>
  <c r="R20" i="27"/>
  <c r="Q20" i="27"/>
  <c r="U18" i="27"/>
  <c r="T18" i="27"/>
  <c r="S18" i="27"/>
  <c r="R18" i="27"/>
  <c r="L18" i="27"/>
  <c r="J18" i="27"/>
  <c r="H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O65" i="21" s="1"/>
  <c r="P21" i="21"/>
  <c r="P23" i="21" s="1"/>
  <c r="P24" i="21" s="1"/>
  <c r="P17" i="2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Q58" i="27"/>
  <c r="Q61" i="27" s="1"/>
  <c r="Q64" i="27" s="1"/>
  <c r="H57" i="27"/>
  <c r="F59" i="27"/>
  <c r="P19" i="21"/>
  <c r="P20" i="21" s="1"/>
  <c r="N57" i="27"/>
  <c r="H59" i="27"/>
  <c r="Q58" i="21"/>
  <c r="Q61" i="21" s="1"/>
  <c r="Q64" i="21" s="1"/>
  <c r="I58" i="21"/>
  <c r="I61" i="21" s="1"/>
  <c r="C58" i="27"/>
  <c r="C61" i="27" s="1"/>
  <c r="C64" i="27" s="1"/>
  <c r="K58" i="27"/>
  <c r="K61" i="27" s="1"/>
  <c r="K64"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P64" i="2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P65" i="21" s="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1" l="1"/>
  <c r="J65" i="27"/>
  <c r="K65" i="27"/>
  <c r="C65" i="27"/>
  <c r="C23" i="21"/>
  <c r="C24" i="21" s="1"/>
  <c r="K65" i="21"/>
  <c r="D65" i="21"/>
  <c r="I64" i="27"/>
  <c r="I65" i="27" s="1"/>
  <c r="E64" i="27"/>
  <c r="E65" i="27" s="1"/>
  <c r="C64" i="21"/>
  <c r="C65" i="21" s="1"/>
  <c r="N66" i="21"/>
  <c r="N65" i="21"/>
  <c r="P64" i="27"/>
  <c r="G64" i="21"/>
  <c r="S64" i="21"/>
  <c r="S66" i="21" s="1"/>
  <c r="E64" i="21"/>
  <c r="F64" i="21"/>
  <c r="J64" i="21"/>
  <c r="H64" i="21"/>
  <c r="H65" i="21" s="1"/>
  <c r="M64" i="27"/>
  <c r="H64" i="27"/>
  <c r="O66" i="21"/>
  <c r="L64" i="27"/>
  <c r="M64" i="21"/>
  <c r="M65" i="21" s="1"/>
  <c r="I64" i="21"/>
  <c r="U64" i="27"/>
  <c r="U66" i="27" s="1"/>
  <c r="S66" i="27"/>
  <c r="B64" i="27"/>
  <c r="B64" i="21"/>
  <c r="O64" i="27"/>
  <c r="N64" i="27"/>
  <c r="Q66" i="21"/>
  <c r="P66" i="21"/>
  <c r="K66" i="27"/>
  <c r="R66" i="27"/>
  <c r="C66" i="27"/>
  <c r="J66" i="27"/>
  <c r="G64" i="27"/>
  <c r="F64" i="27"/>
  <c r="T66" i="27"/>
  <c r="T66" i="21"/>
  <c r="L66" i="21"/>
  <c r="S64" i="1"/>
  <c r="D66" i="27"/>
  <c r="R64" i="1"/>
  <c r="Q64" i="1"/>
  <c r="U64" i="1"/>
  <c r="P64" i="1"/>
  <c r="Q66" i="27"/>
  <c r="I66" i="27"/>
  <c r="P66" i="27"/>
  <c r="H66" i="21"/>
  <c r="K66" i="21"/>
  <c r="C66" i="21"/>
  <c r="D66" i="21"/>
  <c r="R66" i="21"/>
  <c r="N64" i="1"/>
  <c r="N65" i="1" s="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5" i="1" l="1"/>
  <c r="M65" i="1"/>
  <c r="L65" i="1"/>
  <c r="K65" i="1"/>
  <c r="J65" i="1"/>
  <c r="I65" i="1"/>
  <c r="H65" i="1"/>
  <c r="G65" i="1"/>
  <c r="F65" i="1"/>
  <c r="E65" i="1"/>
  <c r="D65" i="1"/>
  <c r="C65" i="1"/>
  <c r="B65" i="1"/>
  <c r="E66" i="27"/>
  <c r="M66" i="21"/>
  <c r="O66" i="27"/>
  <c r="O65" i="27"/>
  <c r="N66" i="27"/>
  <c r="N65" i="27"/>
  <c r="M66" i="27"/>
  <c r="M65" i="27"/>
  <c r="L66" i="27"/>
  <c r="L65" i="27"/>
  <c r="J66" i="21"/>
  <c r="J65" i="21"/>
  <c r="I66" i="21"/>
  <c r="I65" i="21"/>
  <c r="H66" i="27"/>
  <c r="H65" i="27"/>
  <c r="F66" i="21"/>
  <c r="F65" i="21"/>
  <c r="E66" i="21"/>
  <c r="E65" i="21"/>
  <c r="G66" i="21"/>
  <c r="G65" i="21"/>
  <c r="F66" i="27"/>
  <c r="F65" i="27"/>
  <c r="G66" i="27"/>
  <c r="G65" i="27"/>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<sst xmlns="http://schemas.openxmlformats.org/spreadsheetml/2006/main" count="711" uniqueCount="175">
  <si>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</si>
  <si>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</si>
  <si>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</si>
  <si>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</si>
  <si>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</si>
  <si>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</si>
  <si>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</si>
  <si>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</si>
  <si>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</si>
  <si>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</si>
  <si>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</si>
  <si>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</si>
  <si>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</si>
  <si>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</si>
  <si>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</si>
  <si>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</si>
  <si>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</si>
  <si>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</si>
  <si>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</si>
  <si>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</si>
  <si>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</si>
  <si>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</si>
  <si>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</si>
  <si>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</si>
  <si>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</si>
  <si>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</si>
  <si>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</si>
  <si>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</si>
  <si>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</si>
  <si>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</si>
  <si>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</si>
  <si>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</si>
  <si>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</si>
  <si>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</si>
  <si>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</si>
  <si>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</si>
  <si>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</si>
  <si>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</si>
  <si>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</si>
  <si>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</si>
  <si>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</si>
  <si>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</si>
  <si>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</si>
  <si>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</si>
  <si>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</si>
  <si>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</si>
  <si>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</si>
  <si>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</si>
  <si>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</si>
  <si>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</si>
  <si>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</si>
  <si>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</si>
  <si>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</si>
  <si>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</si>
  <si>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</si>
  <si>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</si>
  <si>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</si>
  <si>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</si>
  <si>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</si>
  <si>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</si>
  <si>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</si>
  <si>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</si>
  <si>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</si>
  <si>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</si>
  <si>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</si>
  <si>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</si>
  <si>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</si>
  <si>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</si>
  <si>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</si>
  <si>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</si>
  <si>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</si>
  <si>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</si>
  <si>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</si>
  <si>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</si>
  <si>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</si>
  <si>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</si>
  <si>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</si>
  <si>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</si>
  <si>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</si>
  <si>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</si>
  <si>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</si>
  <si>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</si>
  <si>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</si>
  <si>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</si>
  <si>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</si>
  <si>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</si>
  <si>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</si>
  <si>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</si>
  <si>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</si>
  <si>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</si>
  <si>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</si>
  <si>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</si>
  <si>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</si>
  <si>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</si>
  <si>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</si>
  <si>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</si>
  <si>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</si>
  <si>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</si>
  <si>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</si>
  <si>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</si>
  <si>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</si>
  <si>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</si>
  <si>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</si>
  <si>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</si>
  <si>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</si>
  <si>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</si>
  <si>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</si>
  <si>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</si>
  <si>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</si>
  <si>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</si>
  <si>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</si>
  <si>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</si>
  <si>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</si>
  <si>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</si>
  <si>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</si>
  <si>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</si>
  <si>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</si>
  <si>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</si>
  <si>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</si>
  <si>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</si>
  <si>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</si>
  <si>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</si>
  <si>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</si>
  <si>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</si>
  <si>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</si>
  <si>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</si>
  <si>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</si>
  <si>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</si>
  <si>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</si>
  <si>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</si>
  <si>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</si>
  <si>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</si>
  <si>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</si>
  <si>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</si>
  <si>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</si>
  <si>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</si>
  <si>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</si>
  <si>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</si>
  <si>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</si>
  <si>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</si>
  <si>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</si>
  <si>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</si>
  <si>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</si>
  <si>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</si>
  <si>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</si>
  <si>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</si>
  <si>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</si>
  <si>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</si>
  <si>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</si>
  <si>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</si>
  <si>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</si>
  <si>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</si>
  <si>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</si>
  <si>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</si>
  <si>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</si>
  <si>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</si>
  <si>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</si>
  <si>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</si>
  <si>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</si>
  <si>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</si>
  <si>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PAN-025516</t>
  </si>
  <si>
    <t>EPR/AB3891CX</t>
  </si>
  <si>
    <t>Mr Daniel James and Mrs Carys James</t>
  </si>
  <si>
    <t>Bettel Farm
Ferwig, Cardigan, Ceredigion. SA43 1QB</t>
  </si>
  <si>
    <t>Bryan Burn</t>
  </si>
  <si>
    <t>dairy partners</t>
  </si>
  <si>
    <t>pen 1</t>
  </si>
  <si>
    <t>pen 2</t>
  </si>
  <si>
    <t>pen 6</t>
  </si>
  <si>
    <t>pen 7</t>
  </si>
  <si>
    <t>pen 8</t>
  </si>
  <si>
    <t>pen 9</t>
  </si>
  <si>
    <t>mod</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</si>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</sst>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48" sqref="B4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8" t="s">
        <v>160</v>
      </c>
      <c r="D1" s="136"/>
      <c r="E1" s="93" t="s">
        <v>45</v>
      </c>
      <c r="F1" s="96">
        <v>49.3</v>
      </c>
      <c r="G1" s="120" t="s">
        <v>43</v>
      </c>
      <c r="H1" s="121"/>
      <c r="I1" s="96">
        <v>5.62</v>
      </c>
      <c r="J1" s="119" t="s">
        <v>153</v>
      </c>
      <c r="K1" s="119"/>
      <c r="L1" s="96">
        <v>109</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20502</v>
      </c>
      <c r="G2" s="139" t="s">
        <v>110</v>
      </c>
      <c r="H2" s="140"/>
      <c r="I2" s="96">
        <v>4.7699999999999996</v>
      </c>
      <c r="J2" s="119" t="s">
        <v>158</v>
      </c>
      <c r="K2" s="119"/>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v>5420</v>
      </c>
      <c r="J3" s="120" t="s">
        <v>154</v>
      </c>
      <c r="K3" s="121"/>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7599</v>
      </c>
      <c r="D8" s="15">
        <v>5511</v>
      </c>
      <c r="E8" s="15">
        <v>9114</v>
      </c>
      <c r="F8" s="15">
        <v>1314</v>
      </c>
      <c r="G8" s="15">
        <v>3022</v>
      </c>
      <c r="H8" s="15">
        <v>4630</v>
      </c>
      <c r="I8" s="15">
        <v>7613</v>
      </c>
      <c r="J8" s="15">
        <v>4613</v>
      </c>
      <c r="K8" s="15" t="s">
        <v>166</v>
      </c>
      <c r="L8" s="15" t="s">
        <v>167</v>
      </c>
      <c r="M8" s="15" t="s">
        <v>168</v>
      </c>
      <c r="N8" s="15" t="s">
        <v>169</v>
      </c>
      <c r="O8" s="15" t="s">
        <v>170</v>
      </c>
      <c r="P8" s="15" t="s">
        <v>171</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v>1</v>
      </c>
      <c r="E9" s="15">
        <v>1</v>
      </c>
      <c r="F9" s="15" t="s">
        <v>172</v>
      </c>
      <c r="G9" s="15" t="s">
        <v>172</v>
      </c>
      <c r="H9" s="15" t="s">
        <v>172</v>
      </c>
      <c r="I9" s="15" t="s">
        <v>172</v>
      </c>
      <c r="J9" s="15" t="s">
        <v>172</v>
      </c>
      <c r="K9" s="15" t="s">
        <v>172</v>
      </c>
      <c r="L9" s="15" t="s">
        <v>172</v>
      </c>
      <c r="M9" s="15" t="s">
        <v>172</v>
      </c>
      <c r="N9" s="15" t="s">
        <v>172</v>
      </c>
      <c r="O9" s="15" t="s">
        <v>172</v>
      </c>
      <c r="P9" s="15" t="s">
        <v>172</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6.4</v>
      </c>
      <c r="D10" s="15">
        <v>6.4</v>
      </c>
      <c r="E10" s="15">
        <v>6.7</v>
      </c>
      <c r="F10" s="15">
        <v>6.4</v>
      </c>
      <c r="G10" s="15">
        <v>5.8</v>
      </c>
      <c r="H10" s="15">
        <v>5.7</v>
      </c>
      <c r="I10" s="15">
        <v>6.2</v>
      </c>
      <c r="J10" s="15">
        <v>6.3</v>
      </c>
      <c r="K10" s="15">
        <v>6.3</v>
      </c>
      <c r="L10" s="15">
        <v>5.7</v>
      </c>
      <c r="M10" s="15">
        <v>6</v>
      </c>
      <c r="N10" s="15">
        <v>6</v>
      </c>
      <c r="O10" s="15">
        <v>5.8</v>
      </c>
      <c r="P10" s="15">
        <v>5.8</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1</v>
      </c>
      <c r="D11" s="15">
        <v>2</v>
      </c>
      <c r="E11" s="15">
        <v>2</v>
      </c>
      <c r="F11" s="15">
        <v>2</v>
      </c>
      <c r="G11" s="15">
        <v>2</v>
      </c>
      <c r="H11" s="15">
        <v>2</v>
      </c>
      <c r="I11" s="15">
        <v>2</v>
      </c>
      <c r="J11" s="15">
        <v>2</v>
      </c>
      <c r="K11" s="15">
        <v>3</v>
      </c>
      <c r="L11" s="15">
        <v>2</v>
      </c>
      <c r="M11" s="15">
        <v>2</v>
      </c>
      <c r="N11" s="15">
        <v>3</v>
      </c>
      <c r="O11" s="15">
        <v>2</v>
      </c>
      <c r="P11" s="15">
        <v>3</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0</v>
      </c>
      <c r="D12" s="15">
        <v>0</v>
      </c>
      <c r="E12" s="15">
        <v>2</v>
      </c>
      <c r="F12" s="15">
        <v>1</v>
      </c>
      <c r="G12" s="15">
        <v>0</v>
      </c>
      <c r="H12" s="15">
        <v>1</v>
      </c>
      <c r="I12" s="15">
        <v>1</v>
      </c>
      <c r="J12" s="15">
        <v>1</v>
      </c>
      <c r="K12" s="15">
        <v>2</v>
      </c>
      <c r="L12" s="15">
        <v>3</v>
      </c>
      <c r="M12" s="15">
        <v>2</v>
      </c>
      <c r="N12" s="15">
        <v>3</v>
      </c>
      <c r="O12" s="15">
        <v>3</v>
      </c>
      <c r="P12" s="15">
        <v>2</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3</v>
      </c>
      <c r="E13" s="15">
        <v>2</v>
      </c>
      <c r="F13" s="15">
        <v>2</v>
      </c>
      <c r="G13" s="15">
        <v>2</v>
      </c>
      <c r="H13" s="15">
        <v>2</v>
      </c>
      <c r="I13" s="15">
        <v>2</v>
      </c>
      <c r="J13" s="15">
        <v>2</v>
      </c>
      <c r="K13" s="15">
        <v>3</v>
      </c>
      <c r="L13" s="15">
        <v>2</v>
      </c>
      <c r="M13" s="15">
        <v>3</v>
      </c>
      <c r="N13" s="15">
        <v>3</v>
      </c>
      <c r="O13" s="15">
        <v>2</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124</v>
      </c>
      <c r="D14" s="100" t="s">
        <v>96</v>
      </c>
      <c r="E14" s="100" t="s">
        <v>96</v>
      </c>
      <c r="F14" s="100" t="s">
        <v>113</v>
      </c>
      <c r="G14" s="100" t="s">
        <v>113</v>
      </c>
      <c r="H14" s="100" t="s">
        <v>113</v>
      </c>
      <c r="I14" s="100" t="s">
        <v>113</v>
      </c>
      <c r="J14" s="100" t="s">
        <v>113</v>
      </c>
      <c r="K14" s="100" t="s">
        <v>113</v>
      </c>
      <c r="L14" s="100" t="s">
        <v>113</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7</v>
      </c>
      <c r="D15" s="15">
        <v>7</v>
      </c>
      <c r="E15" s="15">
        <v>8</v>
      </c>
      <c r="F15" s="15">
        <v>47</v>
      </c>
      <c r="G15" s="15">
        <v>47</v>
      </c>
      <c r="H15" s="15">
        <v>47</v>
      </c>
      <c r="I15" s="15">
        <v>47</v>
      </c>
      <c r="J15" s="15">
        <v>47</v>
      </c>
      <c r="K15" s="15">
        <v>38</v>
      </c>
      <c r="L15" s="15">
        <v>38</v>
      </c>
      <c r="M15" s="15">
        <v>38</v>
      </c>
      <c r="N15" s="15">
        <v>38</v>
      </c>
      <c r="O15" s="15">
        <v>38</v>
      </c>
      <c r="P15" s="15">
        <v>38</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49</v>
      </c>
      <c r="D17" s="28">
        <f t="shared" ref="D17:V17" si="0">(VLOOKUP(D$14,$AI2:$AK26,2,FALSE))*D$15</f>
        <v>59.5</v>
      </c>
      <c r="E17" s="28">
        <f t="shared" si="0"/>
        <v>68</v>
      </c>
      <c r="F17" s="28">
        <f t="shared" si="0"/>
        <v>79.899999999999991</v>
      </c>
      <c r="G17" s="28">
        <f t="shared" si="0"/>
        <v>79.899999999999991</v>
      </c>
      <c r="H17" s="28">
        <f t="shared" si="0"/>
        <v>79.899999999999991</v>
      </c>
      <c r="I17" s="28">
        <f t="shared" si="0"/>
        <v>79.899999999999991</v>
      </c>
      <c r="J17" s="28">
        <f t="shared" si="0"/>
        <v>79.899999999999991</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75.373899999999992</v>
      </c>
      <c r="D18" s="16">
        <f>$D32</f>
        <v>59.545380999999999</v>
      </c>
      <c r="E18" s="16">
        <f>$D33</f>
        <v>55.776685999999998</v>
      </c>
      <c r="F18" s="16">
        <f>$D34</f>
        <v>79.896333999999996</v>
      </c>
      <c r="G18" s="16">
        <f>$D35</f>
        <v>79.896333999999996</v>
      </c>
      <c r="H18" s="16">
        <f>$D36</f>
        <v>79.896333999999996</v>
      </c>
      <c r="I18" s="16">
        <f>$D37</f>
        <v>79.896333999999996</v>
      </c>
      <c r="J18" s="16">
        <f>$D38</f>
        <v>79.896333999999996</v>
      </c>
      <c r="K18" s="16">
        <f>$D39</f>
        <v>64.821553999999992</v>
      </c>
      <c r="L18" s="16">
        <f>$D40</f>
        <v>64.821553999999992</v>
      </c>
      <c r="M18" s="16">
        <f>$D41</f>
        <v>64.821553999999992</v>
      </c>
      <c r="N18" s="16">
        <f>$D42</f>
        <v>64.821553999999992</v>
      </c>
      <c r="O18" s="16">
        <f>$D43</f>
        <v>64.821553999999992</v>
      </c>
      <c r="P18" s="16">
        <f>$D44</f>
        <v>64.821553999999992</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26.373899999999992</v>
      </c>
      <c r="D19" s="16">
        <f t="shared" ref="D19:V19" si="1">D18-D17</f>
        <v>4.5380999999999005E-2</v>
      </c>
      <c r="E19" s="16">
        <f t="shared" si="1"/>
        <v>-12.223314000000002</v>
      </c>
      <c r="F19" s="16">
        <f t="shared" si="1"/>
        <v>-3.6659999999955062E-3</v>
      </c>
      <c r="G19" s="16">
        <f t="shared" si="1"/>
        <v>-3.6659999999955062E-3</v>
      </c>
      <c r="H19" s="16">
        <f t="shared" si="1"/>
        <v>-3.6659999999955062E-3</v>
      </c>
      <c r="I19" s="16">
        <f t="shared" si="1"/>
        <v>-3.6659999999955062E-3</v>
      </c>
      <c r="J19" s="16">
        <f t="shared" si="1"/>
        <v>-3.6659999999955062E-3</v>
      </c>
      <c r="K19" s="16">
        <f t="shared" si="1"/>
        <v>0.22155399999999759</v>
      </c>
      <c r="L19" s="16">
        <f t="shared" si="1"/>
        <v>0.22155399999999759</v>
      </c>
      <c r="M19" s="16">
        <f t="shared" si="1"/>
        <v>0.22155399999999759</v>
      </c>
      <c r="N19" s="16">
        <f t="shared" si="1"/>
        <v>0.22155399999999759</v>
      </c>
      <c r="O19" s="16">
        <f t="shared" si="1"/>
        <v>0.22155399999999759</v>
      </c>
      <c r="P19" s="16">
        <f t="shared" si="1"/>
        <v>0.22155399999999759</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73.5</v>
      </c>
      <c r="D21" s="28">
        <f t="shared" ref="D21:V21" si="2">(VLOOKUP(D$14,$AI2:$AK26,3,FALSE))*D$15</f>
        <v>73.5</v>
      </c>
      <c r="E21" s="28">
        <f t="shared" si="2"/>
        <v>84</v>
      </c>
      <c r="F21" s="28">
        <f t="shared" si="2"/>
        <v>282</v>
      </c>
      <c r="G21" s="28">
        <f t="shared" si="2"/>
        <v>282</v>
      </c>
      <c r="H21" s="28">
        <f t="shared" si="2"/>
        <v>282</v>
      </c>
      <c r="I21" s="28">
        <f t="shared" si="2"/>
        <v>282</v>
      </c>
      <c r="J21" s="28">
        <f t="shared" si="2"/>
        <v>282</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27.3535</v>
      </c>
      <c r="D22" s="16">
        <f>$E32</f>
        <v>21.609265000000001</v>
      </c>
      <c r="E22" s="16">
        <f>$E33</f>
        <v>20.241590000000002</v>
      </c>
      <c r="F22" s="16">
        <f>$E34</f>
        <v>28.994710000000005</v>
      </c>
      <c r="G22" s="16">
        <f>$E35</f>
        <v>28.994710000000005</v>
      </c>
      <c r="H22" s="16">
        <f>$E36</f>
        <v>28.994710000000005</v>
      </c>
      <c r="I22" s="16">
        <f>$E37</f>
        <v>28.994710000000005</v>
      </c>
      <c r="J22" s="16">
        <f>$E38</f>
        <v>28.994710000000005</v>
      </c>
      <c r="K22" s="16">
        <f>$E39</f>
        <v>23.524010000000004</v>
      </c>
      <c r="L22" s="16">
        <f>$E40</f>
        <v>23.524010000000004</v>
      </c>
      <c r="M22" s="16">
        <f>$E41</f>
        <v>23.524010000000004</v>
      </c>
      <c r="N22" s="16">
        <f>$E42</f>
        <v>23.524010000000004</v>
      </c>
      <c r="O22" s="16">
        <f>$E43</f>
        <v>23.524010000000004</v>
      </c>
      <c r="P22" s="16">
        <f>$E44</f>
        <v>23.524010000000004</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-46.146500000000003</v>
      </c>
      <c r="D23" s="16">
        <f t="shared" ref="D23:V23" si="3">D22-D21</f>
        <v>-51.890734999999999</v>
      </c>
      <c r="E23" s="16">
        <f t="shared" si="3"/>
        <v>-63.758409999999998</v>
      </c>
      <c r="F23" s="16">
        <f t="shared" si="3"/>
        <v>-253.00529</v>
      </c>
      <c r="G23" s="16">
        <f t="shared" si="3"/>
        <v>-253.00529</v>
      </c>
      <c r="H23" s="16">
        <f t="shared" si="3"/>
        <v>-253.00529</v>
      </c>
      <c r="I23" s="16">
        <f t="shared" si="3"/>
        <v>-253.00529</v>
      </c>
      <c r="J23" s="16">
        <f t="shared" si="3"/>
        <v>-253.00529</v>
      </c>
      <c r="K23" s="16">
        <f t="shared" si="3"/>
        <v>-204.47599</v>
      </c>
      <c r="L23" s="16">
        <f t="shared" si="3"/>
        <v>-204.47599</v>
      </c>
      <c r="M23" s="16">
        <f t="shared" si="3"/>
        <v>-204.47599</v>
      </c>
      <c r="N23" s="16">
        <f t="shared" si="3"/>
        <v>-204.47599</v>
      </c>
      <c r="O23" s="16">
        <f t="shared" si="3"/>
        <v>-204.47599</v>
      </c>
      <c r="P23" s="16">
        <f t="shared" si="3"/>
        <v>-204.47599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7599</v>
      </c>
      <c r="B31" s="15">
        <v>100</v>
      </c>
      <c r="C31" s="77">
        <f>IF(C$27="%w/w SAR",((C$28*10)*$B31),IF(C$27="%w/w DM",(((C$28*10)*($B$28/100))*$B31),IF(C$27="kg/t SAR",(C$28*$B31),IF(C$27="kg/t DM",((C$28*($B$28/100))*$B31),IF(C$27="mg/kg SAR",((C$28*0.001)*$B31),IF(C$27="mg/kg DM",(((C$28*0.001)*($B$28/100))*$B31),0))))))</f>
        <v>130</v>
      </c>
      <c r="D31" s="77">
        <f>(IF(D$27="%w/w SAR",((D$28*10)*$B31),IF(D$27="%w/w DM",(((D$28*10)*($B$28/100))*$B31),IF(D$27="kg/t SAR",(D$28*$B31),IF(D$27="kg/t DM",((D$28*($B$28/100))*$B31),IF(D$27="mg/kg SAR",((D$28*0.001)*$B31),IF(D$27="mg/kg DM",(((D$28*0.001)*($B$28/100))*$B31),"0")))))))*2.291</f>
        <v>75.373899999999992</v>
      </c>
      <c r="E31" s="77">
        <f>(IF(E$27="%w/w SAR",((E$28*10)*$B31),IF(E$27="%w/w DM",(((E$28*10)*($B$28/100))*$B31),IF(E$27="kg/t SAR",(E$28*$B31),IF(E$27="kg/t DM",((E$28*($B$28/100))*$B31),IF(E$27="mg/kg SAR",((E$28*0.001)*$B31),IF(E$27="mg/kg DM",(((E$28*0.001)*($B$28/100))*$B31),"0")))))))*1.205</f>
        <v>27.3535</v>
      </c>
      <c r="F31" s="77">
        <f>(IF(F$27="%w/w SAR",((F$28*10)*$B31),IF(F$27="%w/w DM",(((F$28*10)*($B$28/100))*$B31),IF(F$27="kg/t SAR",(F$28*$B31),IF(F$27="kg/t DM",((F$28*($B$28/100))*$B31),IF(F$27="mg/kg SAR",((F$28*0.001)*$B31),IF(F$27="mg/kg DM",(((F$28*0.001)*($B$28/100))*$B31),"0")))))))*1.658</f>
        <v>5.3221800000000004</v>
      </c>
      <c r="G31" s="77">
        <f t="shared" ref="G31:P31" si="5">IF(G$27="%w/w SAR",((G$28*10)*$B31),IF(G$27="%w/w DM",(((G$28*10)*($B$28/100))*$B31),IF(G$27="kg/t SAR",(G$28*$B31),IF(G$27="kg/t DM",((G$28*($B$28/100))*$B31),IF(G$27="mg/kg SAR",((G$28*0.001)*$B31),IF(G$27="mg/kg DM",(((G$28*0.001)*($B$28/100))*$B31),0))))))</f>
        <v>2.3E-2</v>
      </c>
      <c r="H31" s="77">
        <f t="shared" si="5"/>
        <v>0.219</v>
      </c>
      <c r="I31" s="77">
        <f t="shared" si="5"/>
        <v>0.05</v>
      </c>
      <c r="J31" s="77">
        <f t="shared" si="5"/>
        <v>1E-3</v>
      </c>
      <c r="K31" s="77">
        <f t="shared" si="5"/>
        <v>5.0000000000000001E-3</v>
      </c>
      <c r="L31" s="77">
        <f t="shared" si="5"/>
        <v>0.02</v>
      </c>
      <c r="M31" s="77">
        <f t="shared" si="5"/>
        <v>3.4999999999999996E-2</v>
      </c>
      <c r="N31" s="77">
        <f t="shared" si="5"/>
        <v>0</v>
      </c>
      <c r="O31" s="77">
        <f t="shared" si="5"/>
        <v>0</v>
      </c>
      <c r="P31" s="77">
        <f t="shared" si="5"/>
        <v>29.5</v>
      </c>
      <c r="Q31" s="77">
        <f>(IF(Q$27="%w/w SAR",((Q$28*10)*$B31),IF(Q$27="%w/w DM",(((Q$28*10)*($B$28/100))*$B31),IF(Q$27="kg/t SAR",(Q$28*$B31),IF(Q$27="kg/t DM",((Q$28*($B$28/100))*$B31),IF(Q$27="mg/kg SAR",((Q$28*0.001)*$B31),IF(Q$27="mg/kg DM",(((Q$28*0.001)*($B$28/100))*$B31),0)))))))*2.5</f>
        <v>23.2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5511</v>
      </c>
      <c r="B32" s="15">
        <v>79</v>
      </c>
      <c r="C32" s="77">
        <f t="shared" ref="C32:C50" si="6">IF(C$27="%w/w SAR",((C$28*10)*$B32),IF(C$27="%w/w DM",(((C$28*10)*($B$28/100))*$B32),IF(C$27="kg/t SAR",(C$28*$B32),IF(C$27="kg/t DM",((C$28*($B$28/100))*$B32),IF(C$27="mg/kg SAR",((C$28*0.001)*$B32),IF(C$27="mg/kg DM",(((C$28*0.001)*($B$28/100))*$B32),0))))))</f>
        <v>102.7</v>
      </c>
      <c r="D32" s="77">
        <f t="shared" ref="D32:D50" si="7">(IF(D$27="%w/w SAR",((D$28*10)*$B32),IF(D$27="%w/w DM",(((D$28*10)*($B$28/100))*$B32),IF(D$27="kg/t SAR",(D$28*$B32),IF(D$27="kg/t DM",((D$28*($B$28/100))*$B32),IF(D$27="mg/kg SAR",((D$28*0.001)*$B32),IF(D$27="mg/kg DM",(((D$28*0.001)*($B$28/100))*$B32),"0")))))))*2.291</f>
        <v>59.545380999999999</v>
      </c>
      <c r="E32" s="77">
        <f t="shared" ref="E32:E50" si="8">(IF(E$27="%w/w SAR",((E$28*10)*$B32),IF(E$27="%w/w DM",(((E$28*10)*($B$28/100))*$B32),IF(E$27="kg/t SAR",(E$28*$B32),IF(E$27="kg/t DM",((E$28*($B$28/100))*$B32),IF(E$27="mg/kg SAR",((E$28*0.001)*$B32),IF(E$27="mg/kg DM",(((E$28*0.001)*($B$28/100))*$B32),"0")))))))*1.205</f>
        <v>21.609265000000001</v>
      </c>
      <c r="F32" s="77">
        <f t="shared" ref="F32:F50" si="9">(IF(F$27="%w/w SAR",((F$28*10)*$B32),IF(F$27="%w/w DM",(((F$28*10)*($B$28/100))*$B32),IF(F$27="kg/t SAR",(F$28*$B32),IF(F$27="kg/t DM",((F$28*($B$28/100))*$B32),IF(F$27="mg/kg SAR",((F$28*0.001)*$B32),IF(F$27="mg/kg DM",(((F$28*0.001)*($B$28/100))*$B32),"0")))))))*1.658</f>
        <v>4.2045222000000004</v>
      </c>
      <c r="G32" s="77">
        <f t="shared" ref="G32:P50" si="10">IF(G$27="%w/w SAR",((G$28*10)*$B32),IF(G$27="%w/w DM",(((G$28*10)*($B$28/100))*$B32),IF(G$27="kg/t SAR",(G$28*$B32),IF(G$27="kg/t DM",((G$28*($B$28/100))*$B32),IF(G$27="mg/kg SAR",((G$28*0.001)*$B32),IF(G$27="mg/kg DM",(((G$28*0.001)*($B$28/100))*$B32),0))))))</f>
        <v>1.8170000000000002E-2</v>
      </c>
      <c r="H32" s="77">
        <f t="shared" si="10"/>
        <v>0.17301</v>
      </c>
      <c r="I32" s="77">
        <f t="shared" si="10"/>
        <v>3.95E-2</v>
      </c>
      <c r="J32" s="77">
        <f t="shared" si="10"/>
        <v>7.9000000000000001E-4</v>
      </c>
      <c r="K32" s="77">
        <f t="shared" si="10"/>
        <v>3.9500000000000004E-3</v>
      </c>
      <c r="L32" s="77">
        <f t="shared" si="10"/>
        <v>1.5800000000000002E-2</v>
      </c>
      <c r="M32" s="77">
        <f t="shared" si="10"/>
        <v>2.7650000000000001E-2</v>
      </c>
      <c r="N32" s="77">
        <f t="shared" si="10"/>
        <v>0</v>
      </c>
      <c r="O32" s="77">
        <f t="shared" si="10"/>
        <v>0</v>
      </c>
      <c r="P32" s="77">
        <f t="shared" si="10"/>
        <v>23.305</v>
      </c>
      <c r="Q32" s="77">
        <f t="shared" ref="Q32:Q50" si="11">(IF(Q$27="%w/w SAR",((Q$28*10)*$B32),IF(Q$27="%w/w DM",(((Q$28*10)*($B$28/100))*$B32),IF(Q$27="kg/t SAR",(Q$28*$B32),IF(Q$27="kg/t DM",((Q$28*($B$28/100))*$B32),IF(Q$27="mg/kg SAR",((Q$28*0.001)*$B32),IF(Q$27="mg/kg DM",(((Q$28*0.001)*($B$28/100))*$B32),0)))))))*2.5</f>
        <v>18.327999999999996</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9114</v>
      </c>
      <c r="B33" s="15">
        <v>74</v>
      </c>
      <c r="C33" s="77">
        <f t="shared" si="6"/>
        <v>96.2</v>
      </c>
      <c r="D33" s="77">
        <f t="shared" si="7"/>
        <v>55.776685999999998</v>
      </c>
      <c r="E33" s="77">
        <f t="shared" si="8"/>
        <v>20.241590000000002</v>
      </c>
      <c r="F33" s="77">
        <f t="shared" si="9"/>
        <v>3.9384132000000003</v>
      </c>
      <c r="G33" s="77">
        <f t="shared" si="10"/>
        <v>1.702E-2</v>
      </c>
      <c r="H33" s="77">
        <f t="shared" si="10"/>
        <v>0.16206000000000001</v>
      </c>
      <c r="I33" s="77">
        <f t="shared" si="10"/>
        <v>3.6999999999999998E-2</v>
      </c>
      <c r="J33" s="77">
        <f t="shared" si="10"/>
        <v>7.400000000000001E-4</v>
      </c>
      <c r="K33" s="77">
        <f t="shared" si="10"/>
        <v>3.7000000000000002E-3</v>
      </c>
      <c r="L33" s="77">
        <f t="shared" si="10"/>
        <v>1.4800000000000001E-2</v>
      </c>
      <c r="M33" s="77">
        <f t="shared" si="10"/>
        <v>2.5899999999999999E-2</v>
      </c>
      <c r="N33" s="77">
        <f t="shared" si="10"/>
        <v>0</v>
      </c>
      <c r="O33" s="77">
        <f t="shared" si="10"/>
        <v>0</v>
      </c>
      <c r="P33" s="77">
        <f t="shared" si="10"/>
        <v>21.83</v>
      </c>
      <c r="Q33" s="77">
        <f t="shared" si="11"/>
        <v>17.167999999999999</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1314</v>
      </c>
      <c r="B34" s="15">
        <v>106</v>
      </c>
      <c r="C34" s="77">
        <f t="shared" si="6"/>
        <v>137.80000000000001</v>
      </c>
      <c r="D34" s="77">
        <f t="shared" si="7"/>
        <v>79.896333999999996</v>
      </c>
      <c r="E34" s="77">
        <f t="shared" si="8"/>
        <v>28.994710000000005</v>
      </c>
      <c r="F34" s="77">
        <f t="shared" si="9"/>
        <v>5.6415108000000007</v>
      </c>
      <c r="G34" s="77">
        <f t="shared" si="10"/>
        <v>2.4380000000000002E-2</v>
      </c>
      <c r="H34" s="77">
        <f t="shared" si="10"/>
        <v>0.23214000000000001</v>
      </c>
      <c r="I34" s="77">
        <f t="shared" si="10"/>
        <v>5.2999999999999999E-2</v>
      </c>
      <c r="J34" s="77">
        <f t="shared" si="10"/>
        <v>1.0600000000000002E-3</v>
      </c>
      <c r="K34" s="77">
        <f t="shared" si="10"/>
        <v>5.3E-3</v>
      </c>
      <c r="L34" s="77">
        <f t="shared" si="10"/>
        <v>2.12E-2</v>
      </c>
      <c r="M34" s="77">
        <f t="shared" si="10"/>
        <v>3.7100000000000001E-2</v>
      </c>
      <c r="N34" s="77">
        <f t="shared" si="10"/>
        <v>0</v>
      </c>
      <c r="O34" s="77">
        <f t="shared" si="10"/>
        <v>0</v>
      </c>
      <c r="P34" s="77">
        <f t="shared" si="10"/>
        <v>31.27</v>
      </c>
      <c r="Q34" s="77">
        <f t="shared" si="11"/>
        <v>24.591999999999999</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3022</v>
      </c>
      <c r="B35" s="15">
        <v>106</v>
      </c>
      <c r="C35" s="77">
        <f t="shared" si="6"/>
        <v>137.80000000000001</v>
      </c>
      <c r="D35" s="77">
        <f t="shared" si="7"/>
        <v>79.896333999999996</v>
      </c>
      <c r="E35" s="77">
        <f t="shared" si="8"/>
        <v>28.994710000000005</v>
      </c>
      <c r="F35" s="77">
        <f t="shared" si="9"/>
        <v>5.6415108000000007</v>
      </c>
      <c r="G35" s="77">
        <f t="shared" si="10"/>
        <v>2.4380000000000002E-2</v>
      </c>
      <c r="H35" s="77">
        <f t="shared" si="10"/>
        <v>0.23214000000000001</v>
      </c>
      <c r="I35" s="77">
        <f t="shared" si="10"/>
        <v>5.2999999999999999E-2</v>
      </c>
      <c r="J35" s="77">
        <f t="shared" si="10"/>
        <v>1.0600000000000002E-3</v>
      </c>
      <c r="K35" s="77">
        <f t="shared" si="10"/>
        <v>5.3E-3</v>
      </c>
      <c r="L35" s="77">
        <f t="shared" si="10"/>
        <v>2.12E-2</v>
      </c>
      <c r="M35" s="77">
        <f t="shared" si="10"/>
        <v>3.7100000000000001E-2</v>
      </c>
      <c r="N35" s="77">
        <f t="shared" si="10"/>
        <v>0</v>
      </c>
      <c r="O35" s="77">
        <f t="shared" si="10"/>
        <v>0</v>
      </c>
      <c r="P35" s="77">
        <f t="shared" si="10"/>
        <v>31.27</v>
      </c>
      <c r="Q35" s="77">
        <f t="shared" si="11"/>
        <v>24.591999999999999</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4630</v>
      </c>
      <c r="B36" s="15">
        <v>106</v>
      </c>
      <c r="C36" s="77">
        <f t="shared" si="6"/>
        <v>137.80000000000001</v>
      </c>
      <c r="D36" s="77">
        <f t="shared" si="7"/>
        <v>79.896333999999996</v>
      </c>
      <c r="E36" s="77">
        <f t="shared" si="8"/>
        <v>28.994710000000005</v>
      </c>
      <c r="F36" s="77">
        <f t="shared" si="9"/>
        <v>5.6415108000000007</v>
      </c>
      <c r="G36" s="77">
        <f t="shared" si="10"/>
        <v>2.4380000000000002E-2</v>
      </c>
      <c r="H36" s="77">
        <f t="shared" si="10"/>
        <v>0.23214000000000001</v>
      </c>
      <c r="I36" s="77">
        <f t="shared" si="10"/>
        <v>5.2999999999999999E-2</v>
      </c>
      <c r="J36" s="77">
        <f t="shared" si="10"/>
        <v>1.0600000000000002E-3</v>
      </c>
      <c r="K36" s="77">
        <f t="shared" si="10"/>
        <v>5.3E-3</v>
      </c>
      <c r="L36" s="77">
        <f t="shared" si="10"/>
        <v>2.12E-2</v>
      </c>
      <c r="M36" s="77">
        <f t="shared" si="10"/>
        <v>3.7100000000000001E-2</v>
      </c>
      <c r="N36" s="77">
        <f t="shared" si="10"/>
        <v>0</v>
      </c>
      <c r="O36" s="77">
        <f t="shared" si="10"/>
        <v>0</v>
      </c>
      <c r="P36" s="77">
        <f t="shared" si="10"/>
        <v>31.27</v>
      </c>
      <c r="Q36" s="77">
        <f t="shared" si="11"/>
        <v>24.591999999999999</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7613</v>
      </c>
      <c r="B37" s="15">
        <v>106</v>
      </c>
      <c r="C37" s="77">
        <f t="shared" si="6"/>
        <v>137.80000000000001</v>
      </c>
      <c r="D37" s="77">
        <f t="shared" si="7"/>
        <v>79.896333999999996</v>
      </c>
      <c r="E37" s="77">
        <f t="shared" si="8"/>
        <v>28.994710000000005</v>
      </c>
      <c r="F37" s="77">
        <f t="shared" si="9"/>
        <v>5.6415108000000007</v>
      </c>
      <c r="G37" s="77">
        <f t="shared" si="10"/>
        <v>2.4380000000000002E-2</v>
      </c>
      <c r="H37" s="77">
        <f t="shared" si="10"/>
        <v>0.23214000000000001</v>
      </c>
      <c r="I37" s="77">
        <f t="shared" si="10"/>
        <v>5.2999999999999999E-2</v>
      </c>
      <c r="J37" s="77">
        <f t="shared" si="10"/>
        <v>1.0600000000000002E-3</v>
      </c>
      <c r="K37" s="77">
        <f t="shared" si="10"/>
        <v>5.3E-3</v>
      </c>
      <c r="L37" s="77">
        <f t="shared" si="10"/>
        <v>2.12E-2</v>
      </c>
      <c r="M37" s="77">
        <f t="shared" si="10"/>
        <v>3.7100000000000001E-2</v>
      </c>
      <c r="N37" s="77">
        <f t="shared" si="10"/>
        <v>0</v>
      </c>
      <c r="O37" s="77">
        <f t="shared" si="10"/>
        <v>0</v>
      </c>
      <c r="P37" s="77">
        <f t="shared" si="10"/>
        <v>31.27</v>
      </c>
      <c r="Q37" s="77">
        <f t="shared" si="11"/>
        <v>24.591999999999999</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4613</v>
      </c>
      <c r="B38" s="15">
        <v>106</v>
      </c>
      <c r="C38" s="77">
        <f t="shared" si="6"/>
        <v>137.80000000000001</v>
      </c>
      <c r="D38" s="77">
        <f t="shared" si="7"/>
        <v>79.896333999999996</v>
      </c>
      <c r="E38" s="77">
        <f t="shared" si="8"/>
        <v>28.994710000000005</v>
      </c>
      <c r="F38" s="77">
        <f t="shared" si="9"/>
        <v>5.6415108000000007</v>
      </c>
      <c r="G38" s="77">
        <f t="shared" si="10"/>
        <v>2.4380000000000002E-2</v>
      </c>
      <c r="H38" s="77">
        <f t="shared" si="10"/>
        <v>0.23214000000000001</v>
      </c>
      <c r="I38" s="77">
        <f t="shared" si="10"/>
        <v>5.2999999999999999E-2</v>
      </c>
      <c r="J38" s="77">
        <f t="shared" si="10"/>
        <v>1.0600000000000002E-3</v>
      </c>
      <c r="K38" s="77">
        <f t="shared" si="10"/>
        <v>5.3E-3</v>
      </c>
      <c r="L38" s="77">
        <f t="shared" si="10"/>
        <v>2.12E-2</v>
      </c>
      <c r="M38" s="77">
        <f t="shared" si="10"/>
        <v>3.7100000000000001E-2</v>
      </c>
      <c r="N38" s="77">
        <f t="shared" si="10"/>
        <v>0</v>
      </c>
      <c r="O38" s="77">
        <f t="shared" si="10"/>
        <v>0</v>
      </c>
      <c r="P38" s="77">
        <f t="shared" si="10"/>
        <v>31.27</v>
      </c>
      <c r="Q38" s="77">
        <f t="shared" si="11"/>
        <v>24.591999999999999</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pen 1</v>
      </c>
      <c r="B39" s="15">
        <v>86</v>
      </c>
      <c r="C39" s="77">
        <f t="shared" si="6"/>
        <v>111.8</v>
      </c>
      <c r="D39" s="77">
        <f t="shared" si="7"/>
        <v>64.821553999999992</v>
      </c>
      <c r="E39" s="77">
        <f t="shared" si="8"/>
        <v>23.524010000000004</v>
      </c>
      <c r="F39" s="77">
        <f t="shared" si="9"/>
        <v>4.5770748000000001</v>
      </c>
      <c r="G39" s="77">
        <f t="shared" si="10"/>
        <v>1.9779999999999999E-2</v>
      </c>
      <c r="H39" s="77">
        <f t="shared" si="10"/>
        <v>0.18834000000000001</v>
      </c>
      <c r="I39" s="77">
        <f t="shared" si="10"/>
        <v>4.3000000000000003E-2</v>
      </c>
      <c r="J39" s="77">
        <f t="shared" si="10"/>
        <v>8.6000000000000009E-4</v>
      </c>
      <c r="K39" s="77">
        <f t="shared" si="10"/>
        <v>4.3E-3</v>
      </c>
      <c r="L39" s="77">
        <f t="shared" si="10"/>
        <v>1.72E-2</v>
      </c>
      <c r="M39" s="77">
        <f t="shared" si="10"/>
        <v>3.0099999999999998E-2</v>
      </c>
      <c r="N39" s="77">
        <f t="shared" si="10"/>
        <v>0</v>
      </c>
      <c r="O39" s="77">
        <f t="shared" si="10"/>
        <v>0</v>
      </c>
      <c r="P39" s="77">
        <f t="shared" si="10"/>
        <v>25.369999999999997</v>
      </c>
      <c r="Q39" s="77">
        <f t="shared" si="11"/>
        <v>19.951999999999998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pen 2</v>
      </c>
      <c r="B40" s="15">
        <v>86</v>
      </c>
      <c r="C40" s="77">
        <f t="shared" si="6"/>
        <v>111.8</v>
      </c>
      <c r="D40" s="77">
        <f t="shared" si="7"/>
        <v>64.821553999999992</v>
      </c>
      <c r="E40" s="77">
        <f t="shared" si="8"/>
        <v>23.524010000000004</v>
      </c>
      <c r="F40" s="77">
        <f t="shared" si="9"/>
        <v>4.5770748000000001</v>
      </c>
      <c r="G40" s="77">
        <f t="shared" si="10"/>
        <v>1.9779999999999999E-2</v>
      </c>
      <c r="H40" s="77">
        <f t="shared" si="10"/>
        <v>0.18834000000000001</v>
      </c>
      <c r="I40" s="77">
        <f t="shared" si="10"/>
        <v>4.3000000000000003E-2</v>
      </c>
      <c r="J40" s="77">
        <f t="shared" si="10"/>
        <v>8.6000000000000009E-4</v>
      </c>
      <c r="K40" s="77">
        <f t="shared" si="10"/>
        <v>4.3E-3</v>
      </c>
      <c r="L40" s="77">
        <f t="shared" si="10"/>
        <v>1.72E-2</v>
      </c>
      <c r="M40" s="77">
        <f t="shared" si="10"/>
        <v>3.0099999999999998E-2</v>
      </c>
      <c r="N40" s="77">
        <f t="shared" si="10"/>
        <v>0</v>
      </c>
      <c r="O40" s="77">
        <f t="shared" si="10"/>
        <v>0</v>
      </c>
      <c r="P40" s="77">
        <f t="shared" si="10"/>
        <v>25.369999999999997</v>
      </c>
      <c r="Q40" s="77">
        <f t="shared" si="11"/>
        <v>19.951999999999998</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pen 6</v>
      </c>
      <c r="B41" s="15">
        <v>86</v>
      </c>
      <c r="C41" s="77">
        <f t="shared" si="6"/>
        <v>111.8</v>
      </c>
      <c r="D41" s="77">
        <f t="shared" si="7"/>
        <v>64.821553999999992</v>
      </c>
      <c r="E41" s="77">
        <f t="shared" si="8"/>
        <v>23.524010000000004</v>
      </c>
      <c r="F41" s="77">
        <f t="shared" si="9"/>
        <v>4.5770748000000001</v>
      </c>
      <c r="G41" s="77">
        <f t="shared" si="10"/>
        <v>1.9779999999999999E-2</v>
      </c>
      <c r="H41" s="77">
        <f t="shared" si="10"/>
        <v>0.18834000000000001</v>
      </c>
      <c r="I41" s="77">
        <f t="shared" si="10"/>
        <v>4.3000000000000003E-2</v>
      </c>
      <c r="J41" s="77">
        <f t="shared" si="10"/>
        <v>8.6000000000000009E-4</v>
      </c>
      <c r="K41" s="77">
        <f t="shared" si="10"/>
        <v>4.3E-3</v>
      </c>
      <c r="L41" s="77">
        <f t="shared" si="10"/>
        <v>1.72E-2</v>
      </c>
      <c r="M41" s="77">
        <f t="shared" si="10"/>
        <v>3.0099999999999998E-2</v>
      </c>
      <c r="N41" s="77">
        <f t="shared" si="10"/>
        <v>0</v>
      </c>
      <c r="O41" s="77">
        <f t="shared" si="10"/>
        <v>0</v>
      </c>
      <c r="P41" s="77">
        <f t="shared" si="10"/>
        <v>25.369999999999997</v>
      </c>
      <c r="Q41" s="77">
        <f t="shared" si="11"/>
        <v>19.951999999999998</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pen 7</v>
      </c>
      <c r="B42" s="15">
        <v>86</v>
      </c>
      <c r="C42" s="77">
        <f t="shared" si="6"/>
        <v>111.8</v>
      </c>
      <c r="D42" s="77">
        <f t="shared" si="7"/>
        <v>64.821553999999992</v>
      </c>
      <c r="E42" s="77">
        <f t="shared" si="8"/>
        <v>23.524010000000004</v>
      </c>
      <c r="F42" s="77">
        <f t="shared" si="9"/>
        <v>4.5770748000000001</v>
      </c>
      <c r="G42" s="77">
        <f t="shared" si="10"/>
        <v>1.9779999999999999E-2</v>
      </c>
      <c r="H42" s="77">
        <f t="shared" si="10"/>
        <v>0.18834000000000001</v>
      </c>
      <c r="I42" s="77">
        <f t="shared" si="10"/>
        <v>4.3000000000000003E-2</v>
      </c>
      <c r="J42" s="77">
        <f t="shared" si="10"/>
        <v>8.6000000000000009E-4</v>
      </c>
      <c r="K42" s="77">
        <f t="shared" si="10"/>
        <v>4.3E-3</v>
      </c>
      <c r="L42" s="77">
        <f t="shared" si="10"/>
        <v>1.72E-2</v>
      </c>
      <c r="M42" s="77">
        <f t="shared" si="10"/>
        <v>3.0099999999999998E-2</v>
      </c>
      <c r="N42" s="77">
        <f t="shared" si="10"/>
        <v>0</v>
      </c>
      <c r="O42" s="77">
        <f t="shared" si="10"/>
        <v>0</v>
      </c>
      <c r="P42" s="77">
        <f t="shared" si="10"/>
        <v>25.369999999999997</v>
      </c>
      <c r="Q42" s="77">
        <f t="shared" si="11"/>
        <v>19.951999999999998</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pen 8</v>
      </c>
      <c r="B43" s="15">
        <v>86</v>
      </c>
      <c r="C43" s="77">
        <f t="shared" si="6"/>
        <v>111.8</v>
      </c>
      <c r="D43" s="77">
        <f t="shared" si="7"/>
        <v>64.821553999999992</v>
      </c>
      <c r="E43" s="77">
        <f t="shared" si="8"/>
        <v>23.524010000000004</v>
      </c>
      <c r="F43" s="77">
        <f t="shared" si="9"/>
        <v>4.5770748000000001</v>
      </c>
      <c r="G43" s="77">
        <f t="shared" si="10"/>
        <v>1.9779999999999999E-2</v>
      </c>
      <c r="H43" s="77">
        <f t="shared" si="10"/>
        <v>0.18834000000000001</v>
      </c>
      <c r="I43" s="77">
        <f t="shared" si="10"/>
        <v>4.3000000000000003E-2</v>
      </c>
      <c r="J43" s="77">
        <f t="shared" si="10"/>
        <v>8.6000000000000009E-4</v>
      </c>
      <c r="K43" s="77">
        <f t="shared" si="10"/>
        <v>4.3E-3</v>
      </c>
      <c r="L43" s="77">
        <f t="shared" si="10"/>
        <v>1.72E-2</v>
      </c>
      <c r="M43" s="77">
        <f t="shared" si="10"/>
        <v>3.0099999999999998E-2</v>
      </c>
      <c r="N43" s="77">
        <f t="shared" si="10"/>
        <v>0</v>
      </c>
      <c r="O43" s="77">
        <f t="shared" si="10"/>
        <v>0</v>
      </c>
      <c r="P43" s="77">
        <f t="shared" si="10"/>
        <v>25.369999999999997</v>
      </c>
      <c r="Q43" s="77">
        <f t="shared" si="11"/>
        <v>19.951999999999998</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pen 9</v>
      </c>
      <c r="B44" s="15">
        <v>86</v>
      </c>
      <c r="C44" s="77">
        <f t="shared" si="6"/>
        <v>111.8</v>
      </c>
      <c r="D44" s="77">
        <f t="shared" si="7"/>
        <v>64.821553999999992</v>
      </c>
      <c r="E44" s="77">
        <f t="shared" si="8"/>
        <v>23.524010000000004</v>
      </c>
      <c r="F44" s="77">
        <f t="shared" si="9"/>
        <v>4.5770748000000001</v>
      </c>
      <c r="G44" s="77">
        <f t="shared" si="10"/>
        <v>1.9779999999999999E-2</v>
      </c>
      <c r="H44" s="77">
        <f t="shared" si="10"/>
        <v>0.18834000000000001</v>
      </c>
      <c r="I44" s="77">
        <f t="shared" si="10"/>
        <v>4.3000000000000003E-2</v>
      </c>
      <c r="J44" s="77">
        <f t="shared" si="10"/>
        <v>8.6000000000000009E-4</v>
      </c>
      <c r="K44" s="77">
        <f t="shared" si="10"/>
        <v>4.3E-3</v>
      </c>
      <c r="L44" s="77">
        <f t="shared" si="10"/>
        <v>1.72E-2</v>
      </c>
      <c r="M44" s="77">
        <f t="shared" si="10"/>
        <v>3.0099999999999998E-2</v>
      </c>
      <c r="N44" s="77">
        <f t="shared" si="10"/>
        <v>0</v>
      </c>
      <c r="O44" s="77">
        <f t="shared" si="10"/>
        <v>0</v>
      </c>
      <c r="P44" s="77">
        <f t="shared" si="10"/>
        <v>25.369999999999997</v>
      </c>
      <c r="Q44" s="77">
        <f t="shared" si="11"/>
        <v>19.951999999999998</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7599</v>
      </c>
      <c r="C57" s="8">
        <f t="shared" ref="C57:U57" si="13">D8</f>
        <v>5511</v>
      </c>
      <c r="D57" s="8">
        <f t="shared" si="13"/>
        <v>9114</v>
      </c>
      <c r="E57" s="8">
        <f t="shared" si="13"/>
        <v>1314</v>
      </c>
      <c r="F57" s="8">
        <f t="shared" si="13"/>
        <v>3022</v>
      </c>
      <c r="G57" s="8">
        <f t="shared" si="13"/>
        <v>4630</v>
      </c>
      <c r="H57" s="8">
        <f t="shared" si="13"/>
        <v>7613</v>
      </c>
      <c r="I57" s="8">
        <f t="shared" si="13"/>
        <v>4613</v>
      </c>
      <c r="J57" s="8" t="str">
        <f t="shared" si="13"/>
        <v>pen 1</v>
      </c>
      <c r="K57" s="8" t="str">
        <f t="shared" si="13"/>
        <v>pen 2</v>
      </c>
      <c r="L57" s="8" t="str">
        <f t="shared" si="13"/>
        <v>pen 6</v>
      </c>
      <c r="M57" s="8" t="str">
        <f t="shared" si="13"/>
        <v>pen 7</v>
      </c>
      <c r="N57" s="8" t="str">
        <f t="shared" si="13"/>
        <v>pen 8</v>
      </c>
      <c r="O57" s="8" t="str">
        <f t="shared" si="13"/>
        <v>pen 9</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6.4</v>
      </c>
      <c r="D60" s="76">
        <f t="shared" si="14"/>
        <v>6.7</v>
      </c>
      <c r="E60" s="76">
        <f t="shared" si="14"/>
        <v>6.4</v>
      </c>
      <c r="F60" s="76">
        <f t="shared" si="14"/>
        <v>5.8</v>
      </c>
      <c r="G60" s="76">
        <f t="shared" si="14"/>
        <v>5.7</v>
      </c>
      <c r="H60" s="76">
        <f t="shared" si="14"/>
        <v>6.2</v>
      </c>
      <c r="I60" s="76">
        <f t="shared" si="14"/>
        <v>6.3</v>
      </c>
      <c r="J60" s="76">
        <f t="shared" si="14"/>
        <v>6.3</v>
      </c>
      <c r="K60" s="76">
        <f t="shared" si="14"/>
        <v>5.7</v>
      </c>
      <c r="L60" s="76">
        <f t="shared" si="14"/>
        <v>6</v>
      </c>
      <c r="M60" s="76">
        <f t="shared" si="14"/>
        <v>6</v>
      </c>
      <c r="N60" s="76">
        <f t="shared" si="14"/>
        <v>5.8</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79</v>
      </c>
      <c r="D62" s="77">
        <f>B33</f>
        <v>74</v>
      </c>
      <c r="E62" s="77">
        <f>B34</f>
        <v>106</v>
      </c>
      <c r="F62" s="77">
        <f>B35</f>
        <v>106</v>
      </c>
      <c r="G62" s="77">
        <f>B36</f>
        <v>106</v>
      </c>
      <c r="H62" s="77">
        <f>B37</f>
        <v>106</v>
      </c>
      <c r="I62" s="77">
        <f>B38</f>
        <v>106</v>
      </c>
      <c r="J62" s="77">
        <f>B39</f>
        <v>86</v>
      </c>
      <c r="K62" s="77">
        <f>B40</f>
        <v>86</v>
      </c>
      <c r="L62" s="77">
        <f>B41</f>
        <v>86</v>
      </c>
      <c r="M62" s="77">
        <f>B42</f>
        <v>86</v>
      </c>
      <c r="N62" s="77">
        <f>B43</f>
        <v>86</v>
      </c>
      <c r="O62" s="77">
        <f>B44</f>
        <v>86</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2.3999999999999986</v>
      </c>
      <c r="D64" s="77">
        <f t="shared" si="17"/>
        <v>0</v>
      </c>
      <c r="E64" s="77">
        <f t="shared" si="17"/>
        <v>-1.2000000000000011</v>
      </c>
      <c r="F64" s="77">
        <f t="shared" si="17"/>
        <v>2.4000000000000021</v>
      </c>
      <c r="G64" s="77">
        <f t="shared" si="17"/>
        <v>3</v>
      </c>
      <c r="H64" s="77">
        <f t="shared" si="17"/>
        <v>0</v>
      </c>
      <c r="I64" s="77">
        <f t="shared" si="17"/>
        <v>-0.59999999999999787</v>
      </c>
      <c r="J64" s="77">
        <f t="shared" si="17"/>
        <v>-0.59999999999999787</v>
      </c>
      <c r="K64" s="77">
        <f t="shared" si="17"/>
        <v>3</v>
      </c>
      <c r="L64" s="77">
        <f t="shared" si="17"/>
        <v>1.2000000000000011</v>
      </c>
      <c r="M64" s="77">
        <f t="shared" si="17"/>
        <v>1.2000000000000011</v>
      </c>
      <c r="N64" s="77">
        <f t="shared" si="17"/>
        <v>2.4000000000000021</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-2.3999999999999986</v>
      </c>
      <c r="D65" s="77">
        <f t="shared" si="18"/>
        <v>0</v>
      </c>
      <c r="E65" s="77">
        <f t="shared" si="18"/>
        <v>1.2000000000000011</v>
      </c>
      <c r="F65" s="77">
        <f t="shared" si="18"/>
        <v>-2.4000000000000021</v>
      </c>
      <c r="G65" s="77">
        <f t="shared" si="18"/>
        <v>-3</v>
      </c>
      <c r="H65" s="77">
        <f t="shared" si="18"/>
        <v>0</v>
      </c>
      <c r="I65" s="77">
        <f t="shared" si="18"/>
        <v>0.59999999999999787</v>
      </c>
      <c r="J65" s="77">
        <f t="shared" si="18"/>
        <v>0.59999999999999787</v>
      </c>
      <c r="K65" s="77">
        <f t="shared" si="18"/>
        <v>-3</v>
      </c>
      <c r="L65" s="77">
        <f t="shared" si="18"/>
        <v>-1.2000000000000011</v>
      </c>
      <c r="M65" s="77">
        <f t="shared" si="18"/>
        <v>-1.2000000000000011</v>
      </c>
      <c r="N65" s="77">
        <f t="shared" si="18"/>
        <v>-2.4000000000000021</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125" priority="43" operator="equal">
      <formula>"DECREASE"</formula>
    </cfRule>
    <cfRule type="cellIs" dxfId="124" priority="44" operator="equal">
      <formula>"INCREASE"</formula>
    </cfRule>
  </conditionalFormatting>
  <conditionalFormatting sqref="B31:B50 B62:U66">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7" sqref="B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Dairy'!C1:D1</f>
        <v>PAN-025516</v>
      </c>
      <c r="D1" s="142"/>
      <c r="E1" s="93" t="s">
        <v>45</v>
      </c>
      <c r="F1" s="39">
        <f>'Field data and Dairy'!F1</f>
        <v>49.3</v>
      </c>
      <c r="G1" s="120" t="s">
        <v>43</v>
      </c>
      <c r="H1" s="121"/>
      <c r="I1" s="118">
        <v>5.84</v>
      </c>
      <c r="J1" s="119" t="s">
        <v>153</v>
      </c>
      <c r="K1" s="119"/>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Dairy'!C2:D2</f>
        <v>EPR/AB3891CX</v>
      </c>
      <c r="D2" s="144"/>
      <c r="E2" s="93" t="s">
        <v>109</v>
      </c>
      <c r="F2" s="96">
        <v>20502</v>
      </c>
      <c r="G2" s="139" t="s">
        <v>110</v>
      </c>
      <c r="H2" s="140"/>
      <c r="I2" s="118">
        <v>636</v>
      </c>
      <c r="J2" s="119" t="s">
        <v>158</v>
      </c>
      <c r="K2" s="119"/>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Dairy'!C3:D3</f>
        <v>Mr Daniel James and Mrs Carys James</v>
      </c>
      <c r="D3" s="144"/>
      <c r="E3" s="93" t="s">
        <v>108</v>
      </c>
      <c r="F3" s="31" t="s">
        <v>78</v>
      </c>
      <c r="G3" s="119" t="s">
        <v>159</v>
      </c>
      <c r="H3" s="119"/>
      <c r="I3" s="118">
        <v>680</v>
      </c>
      <c r="J3" s="120" t="s">
        <v>154</v>
      </c>
      <c r="K3" s="121"/>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Dairy'!C4:D4</f>
        <v>Bettel Farm
Ferwig, Cardigan, Ceredigion. SA43 1QB</v>
      </c>
      <c r="D4" s="142"/>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Dairy'!C5:D5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Dairy'!C8</f>
        <v>7599</v>
      </c>
      <c r="D8" s="60">
        <f>'Field data and Dairy'!D8</f>
        <v>5511</v>
      </c>
      <c r="E8" s="60">
        <f>'Field data and Dairy'!E8</f>
        <v>9114</v>
      </c>
      <c r="F8" s="60">
        <f>'Field data and Dairy'!F8</f>
        <v>1314</v>
      </c>
      <c r="G8" s="60">
        <f>'Field data and Dairy'!G8</f>
        <v>3022</v>
      </c>
      <c r="H8" s="60">
        <f>'Field data and Dairy'!H8</f>
        <v>4630</v>
      </c>
      <c r="I8" s="60">
        <f>'Field data and Dairy'!I8</f>
        <v>7613</v>
      </c>
      <c r="J8" s="60">
        <f>'Field data and Dairy'!J8</f>
        <v>4613</v>
      </c>
      <c r="K8" s="60" t="str">
        <f>'Field data and Dairy'!K8</f>
        <v>pen 1</v>
      </c>
      <c r="L8" s="60" t="str">
        <f>'Field data and Dairy'!L8</f>
        <v>pen 2</v>
      </c>
      <c r="M8" s="60" t="str">
        <f>'Field data and Dairy'!M8</f>
        <v>pen 6</v>
      </c>
      <c r="N8" s="60" t="str">
        <f>'Field data and Dairy'!N8</f>
        <v>pen 7</v>
      </c>
      <c r="O8" s="60" t="str">
        <f>'Field data and Dairy'!O8</f>
        <v>pen 8</v>
      </c>
      <c r="P8" s="60" t="str">
        <f>'Field data and Dairy'!P8</f>
        <v>pen 9</v>
      </c>
      <c r="Q8" s="60">
        <f>'Field data and Dairy'!Q8</f>
        <v>0</v>
      </c>
      <c r="R8" s="60">
        <f>'Field data and Dairy'!R8</f>
        <v>0</v>
      </c>
      <c r="S8" s="60">
        <f>'Field data and Dairy'!S8</f>
        <v>0</v>
      </c>
      <c r="T8" s="60">
        <f>'Field data and Dairy'!T8</f>
        <v>0</v>
      </c>
      <c r="U8" s="60">
        <f>'Field data and Dairy'!U8</f>
        <v>0</v>
      </c>
      <c r="V8" s="60">
        <f>'Field data and Dairy'!V8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Dairy'!C9</f>
        <v>1</v>
      </c>
      <c r="D9" s="60">
        <f>'Field data and Dairy'!D9</f>
        <v>1</v>
      </c>
      <c r="E9" s="60">
        <f>'Field data and Dairy'!E9</f>
        <v>1</v>
      </c>
      <c r="F9" s="60" t="str">
        <f>'Field data and Dairy'!F9</f>
        <v>mod</v>
      </c>
      <c r="G9" s="60" t="str">
        <f>'Field data and Dairy'!G9</f>
        <v>mod</v>
      </c>
      <c r="H9" s="60" t="str">
        <f>'Field data and Dairy'!H9</f>
        <v>mod</v>
      </c>
      <c r="I9" s="60" t="str">
        <f>'Field data and Dairy'!I9</f>
        <v>mod</v>
      </c>
      <c r="J9" s="60" t="str">
        <f>'Field data and Dairy'!J9</f>
        <v>mod</v>
      </c>
      <c r="K9" s="60" t="str">
        <f>'Field data and Dairy'!K9</f>
        <v>mod</v>
      </c>
      <c r="L9" s="60" t="str">
        <f>'Field data and Dairy'!L9</f>
        <v>mod</v>
      </c>
      <c r="M9" s="60" t="str">
        <f>'Field data and Dairy'!M9</f>
        <v>mod</v>
      </c>
      <c r="N9" s="60" t="str">
        <f>'Field data and Dairy'!N9</f>
        <v>mod</v>
      </c>
      <c r="O9" s="60" t="str">
        <f>'Field data and Dairy'!O9</f>
        <v>mod</v>
      </c>
      <c r="P9" s="60" t="str">
        <f>'Field data and Dairy'!P9</f>
        <v>mod</v>
      </c>
      <c r="Q9" s="60">
        <f>'Field data and Dairy'!Q9</f>
        <v>0</v>
      </c>
      <c r="R9" s="60">
        <f>'Field data and Dairy'!R9</f>
        <v>0</v>
      </c>
      <c r="S9" s="60">
        <f>'Field data and Dairy'!S9</f>
        <v>0</v>
      </c>
      <c r="T9" s="60">
        <f>'Field data and Dairy'!T9</f>
        <v>0</v>
      </c>
      <c r="U9" s="60">
        <f>'Field data and Dairy'!U9</f>
        <v>0</v>
      </c>
      <c r="V9" s="60">
        <f>'Field data and Dairy'!V9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Dairy'!C10</f>
        <v>6.4</v>
      </c>
      <c r="D10" s="60">
        <f>'Field data and Dairy'!D10</f>
        <v>6.4</v>
      </c>
      <c r="E10" s="60">
        <f>'Field data and Dairy'!E10</f>
        <v>6.7</v>
      </c>
      <c r="F10" s="60">
        <f>'Field data and Dairy'!F10</f>
        <v>6.4</v>
      </c>
      <c r="G10" s="60">
        <f>'Field data and Dairy'!G10</f>
        <v>5.8</v>
      </c>
      <c r="H10" s="60">
        <f>'Field data and Dairy'!H10</f>
        <v>5.7</v>
      </c>
      <c r="I10" s="60">
        <f>'Field data and Dairy'!I10</f>
        <v>6.2</v>
      </c>
      <c r="J10" s="60">
        <f>'Field data and Dairy'!J10</f>
        <v>6.3</v>
      </c>
      <c r="K10" s="60">
        <f>'Field data and Dairy'!K10</f>
        <v>6.3</v>
      </c>
      <c r="L10" s="60">
        <f>'Field data and Dairy'!L10</f>
        <v>5.7</v>
      </c>
      <c r="M10" s="60">
        <f>'Field data and Dairy'!M10</f>
        <v>6</v>
      </c>
      <c r="N10" s="60">
        <f>'Field data and Dairy'!N10</f>
        <v>6</v>
      </c>
      <c r="O10" s="60">
        <f>'Field data and Dairy'!O10</f>
        <v>5.8</v>
      </c>
      <c r="P10" s="60">
        <f>'Field data and Dairy'!P10</f>
        <v>5.8</v>
      </c>
      <c r="Q10" s="60">
        <f>'Field data and Dairy'!Q10</f>
        <v>0</v>
      </c>
      <c r="R10" s="60">
        <f>'Field data and Dairy'!R10</f>
        <v>0</v>
      </c>
      <c r="S10" s="60">
        <f>'Field data and Dairy'!S10</f>
        <v>0</v>
      </c>
      <c r="T10" s="60">
        <f>'Field data and Dairy'!T10</f>
        <v>0</v>
      </c>
      <c r="U10" s="60">
        <f>'Field data and Dairy'!U10</f>
        <v>0</v>
      </c>
      <c r="V10" s="60">
        <f>'Field data and Dairy'!V10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Dairy'!C11</f>
        <v>1</v>
      </c>
      <c r="D11" s="60">
        <f>'Field data and Dairy'!D11</f>
        <v>2</v>
      </c>
      <c r="E11" s="60">
        <f>'Field data and Dairy'!E11</f>
        <v>2</v>
      </c>
      <c r="F11" s="60">
        <f>'Field data and Dairy'!F11</f>
        <v>2</v>
      </c>
      <c r="G11" s="60">
        <f>'Field data and Dairy'!G11</f>
        <v>2</v>
      </c>
      <c r="H11" s="60">
        <f>'Field data and Dairy'!H11</f>
        <v>2</v>
      </c>
      <c r="I11" s="60">
        <f>'Field data and Dairy'!I11</f>
        <v>2</v>
      </c>
      <c r="J11" s="60">
        <f>'Field data and Dairy'!J11</f>
        <v>2</v>
      </c>
      <c r="K11" s="60">
        <f>'Field data and Dairy'!K11</f>
        <v>3</v>
      </c>
      <c r="L11" s="60">
        <f>'Field data and Dairy'!L11</f>
        <v>2</v>
      </c>
      <c r="M11" s="60">
        <f>'Field data and Dairy'!M11</f>
        <v>2</v>
      </c>
      <c r="N11" s="60">
        <f>'Field data and Dairy'!N11</f>
        <v>3</v>
      </c>
      <c r="O11" s="60">
        <f>'Field data and Dairy'!O11</f>
        <v>2</v>
      </c>
      <c r="P11" s="60">
        <f>'Field data and Dairy'!P11</f>
        <v>3</v>
      </c>
      <c r="Q11" s="60">
        <f>'Field data and Dairy'!Q11</f>
        <v>0</v>
      </c>
      <c r="R11" s="60">
        <f>'Field data and Dairy'!R11</f>
        <v>0</v>
      </c>
      <c r="S11" s="60">
        <f>'Field data and Dairy'!S11</f>
        <v>0</v>
      </c>
      <c r="T11" s="60">
        <f>'Field data and Dairy'!T11</f>
        <v>0</v>
      </c>
      <c r="U11" s="60">
        <f>'Field data and Dairy'!U11</f>
        <v>0</v>
      </c>
      <c r="V11" s="60">
        <f>'Field data and Dairy'!V11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Dairy'!C12</f>
        <v>0</v>
      </c>
      <c r="D12" s="60">
        <f>'Field data and Dairy'!D12</f>
        <v>0</v>
      </c>
      <c r="E12" s="60">
        <f>'Field data and Dairy'!E12</f>
        <v>2</v>
      </c>
      <c r="F12" s="60">
        <f>'Field data and Dairy'!F12</f>
        <v>1</v>
      </c>
      <c r="G12" s="60">
        <f>'Field data and Dairy'!G12</f>
        <v>0</v>
      </c>
      <c r="H12" s="60">
        <f>'Field data and Dairy'!H12</f>
        <v>1</v>
      </c>
      <c r="I12" s="60">
        <f>'Field data and Dairy'!I12</f>
        <v>1</v>
      </c>
      <c r="J12" s="60">
        <f>'Field data and Dairy'!J12</f>
        <v>1</v>
      </c>
      <c r="K12" s="60">
        <f>'Field data and Dairy'!K12</f>
        <v>2</v>
      </c>
      <c r="L12" s="60">
        <f>'Field data and Dairy'!L12</f>
        <v>3</v>
      </c>
      <c r="M12" s="60">
        <f>'Field data and Dairy'!M12</f>
        <v>2</v>
      </c>
      <c r="N12" s="60">
        <f>'Field data and Dairy'!N12</f>
        <v>3</v>
      </c>
      <c r="O12" s="60">
        <f>'Field data and Dairy'!O12</f>
        <v>3</v>
      </c>
      <c r="P12" s="60">
        <f>'Field data and Dairy'!P12</f>
        <v>2</v>
      </c>
      <c r="Q12" s="60">
        <f>'Field data and Dairy'!Q12</f>
        <v>0</v>
      </c>
      <c r="R12" s="60">
        <f>'Field data and Dairy'!R12</f>
        <v>0</v>
      </c>
      <c r="S12" s="60">
        <f>'Field data and Dairy'!S12</f>
        <v>0</v>
      </c>
      <c r="T12" s="60">
        <f>'Field data and Dairy'!T12</f>
        <v>0</v>
      </c>
      <c r="U12" s="60">
        <f>'Field data and Dairy'!U12</f>
        <v>0</v>
      </c>
      <c r="V12" s="60">
        <f>'Field data and Dairy'!V12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Dairy'!C13</f>
        <v>2</v>
      </c>
      <c r="D13" s="60">
        <f>'Field data and Dairy'!D13</f>
        <v>3</v>
      </c>
      <c r="E13" s="60">
        <f>'Field data and Dairy'!E13</f>
        <v>2</v>
      </c>
      <c r="F13" s="60">
        <f>'Field data and Dairy'!F13</f>
        <v>2</v>
      </c>
      <c r="G13" s="60">
        <f>'Field data and Dairy'!G13</f>
        <v>2</v>
      </c>
      <c r="H13" s="60">
        <f>'Field data and Dairy'!H13</f>
        <v>2</v>
      </c>
      <c r="I13" s="60">
        <f>'Field data and Dairy'!I13</f>
        <v>2</v>
      </c>
      <c r="J13" s="60">
        <f>'Field data and Dairy'!J13</f>
        <v>2</v>
      </c>
      <c r="K13" s="60">
        <f>'Field data and Dairy'!K13</f>
        <v>3</v>
      </c>
      <c r="L13" s="60">
        <f>'Field data and Dairy'!L13</f>
        <v>2</v>
      </c>
      <c r="M13" s="60">
        <f>'Field data and Dairy'!M13</f>
        <v>3</v>
      </c>
      <c r="N13" s="60">
        <f>'Field data and Dairy'!N13</f>
        <v>3</v>
      </c>
      <c r="O13" s="60">
        <f>'Field data and Dairy'!O13</f>
        <v>2</v>
      </c>
      <c r="P13" s="60">
        <f>'Field data and Dairy'!P13</f>
        <v>2</v>
      </c>
      <c r="Q13" s="60">
        <f>'Field data and Dairy'!Q13</f>
        <v>0</v>
      </c>
      <c r="R13" s="60">
        <f>'Field data and Dairy'!R13</f>
        <v>0</v>
      </c>
      <c r="S13" s="60">
        <f>'Field data and Dairy'!S13</f>
        <v>0</v>
      </c>
      <c r="T13" s="60">
        <f>'Field data and Dairy'!T13</f>
        <v>0</v>
      </c>
      <c r="U13" s="60">
        <f>'Field data and Dairy'!U13</f>
        <v>0</v>
      </c>
      <c r="V13" s="60">
        <f>'Field data and Dairy'!V13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Dairy'!C14</f>
        <v>Winter wheat- grain &amp; straw</v>
      </c>
      <c r="D14" s="102" t="str">
        <f>'Field data and Dairy'!D14</f>
        <v>Winter barley/triticale/rye</v>
      </c>
      <c r="E14" s="102" t="str">
        <f>'Field data and Dairy'!E14</f>
        <v>Winter barley/triticale/rye</v>
      </c>
      <c r="F14" s="102" t="str">
        <f>'Field data and Dairy'!F14</f>
        <v xml:space="preserve">Grass Silage (25% DM) </v>
      </c>
      <c r="G14" s="102" t="str">
        <f>'Field data and Dairy'!G14</f>
        <v xml:space="preserve">Grass Silage (25% DM) </v>
      </c>
      <c r="H14" s="102" t="str">
        <f>'Field data and Dairy'!H14</f>
        <v xml:space="preserve">Grass Silage (25% DM) </v>
      </c>
      <c r="I14" s="102" t="str">
        <f>'Field data and Dairy'!I14</f>
        <v xml:space="preserve">Grass Silage (25% DM) </v>
      </c>
      <c r="J14" s="102" t="str">
        <f>'Field data and Dairy'!J14</f>
        <v xml:space="preserve">Grass Silage (25% DM) </v>
      </c>
      <c r="K14" s="102" t="str">
        <f>'Field data and Dairy'!K14</f>
        <v xml:space="preserve">Grass Silage (25% DM) </v>
      </c>
      <c r="L14" s="102" t="str">
        <f>'Field data and Dairy'!L14</f>
        <v xml:space="preserve">Grass Silage (25% DM) </v>
      </c>
      <c r="M14" s="102" t="str">
        <f>'Field data and Dairy'!M14</f>
        <v xml:space="preserve">Grass Silage (25% DM) </v>
      </c>
      <c r="N14" s="102" t="str">
        <f>'Field data and Dairy'!N14</f>
        <v xml:space="preserve">Grass Silage (25% DM) </v>
      </c>
      <c r="O14" s="102" t="str">
        <f>'Field data and Dairy'!O14</f>
        <v xml:space="preserve">Grass Silage (25% DM) </v>
      </c>
      <c r="P14" s="102" t="str">
        <f>'Field data and Dairy'!P14</f>
        <v xml:space="preserve">Grass Silage (25% DM) </v>
      </c>
      <c r="Q14" s="102">
        <f>'Field data and Dairy'!Q14</f>
        <v>0</v>
      </c>
      <c r="R14" s="102">
        <f>'Field data and Dairy'!R14</f>
        <v>0</v>
      </c>
      <c r="S14" s="102">
        <f>'Field data and Dairy'!S14</f>
        <v>0</v>
      </c>
      <c r="T14" s="102">
        <f>'Field data and Dairy'!T14</f>
        <v>0</v>
      </c>
      <c r="U14" s="102">
        <f>'Field data and Dairy'!U14</f>
        <v>0</v>
      </c>
      <c r="V14" s="102">
        <f>'Field data and Dairy'!V14</f>
        <v>0</v>
      </c>
      <c r="AD14" s="30" t="s">
        <v>138</v>
      </c>
      <c r="AE14" s="30">
        <v>6</v>
      </c>
      <c r="AI14" s="53" t="s">
        <v>119</v>
      </c>
      <c r="AJ14" s="54">
        <v>0.8</v>
      </c>
      <c r="AK14" s="55">
        <v>1.7</v>
      </c>
      <c r="AL14" s="11">
        <v>12</v>
      </c>
      <c r="AM14" s="11">
        <v>6.7</v>
      </c>
      <c r="AN14" s="11" t="s">
        <v>135</v>
      </c>
    </row>
    <row r="15" spans="1:41" ht="13" x14ac:dyDescent="0.25">
      <c r="A15" s="130" t="s">
        <v>9</v>
      </c>
      <c r="B15" s="130"/>
      <c r="C15" s="60">
        <f>'Field data and Dairy'!C15</f>
        <v>7</v>
      </c>
      <c r="D15" s="60">
        <f>'Field data and Dairy'!D15</f>
        <v>7</v>
      </c>
      <c r="E15" s="60">
        <f>'Field data and Dairy'!E15</f>
        <v>8</v>
      </c>
      <c r="F15" s="60">
        <f>'Field data and Dairy'!F15</f>
        <v>47</v>
      </c>
      <c r="G15" s="60">
        <f>'Field data and Dairy'!G15</f>
        <v>47</v>
      </c>
      <c r="H15" s="60">
        <f>'Field data and Dairy'!H15</f>
        <v>47</v>
      </c>
      <c r="I15" s="60">
        <f>'Field data and Dairy'!I15</f>
        <v>47</v>
      </c>
      <c r="J15" s="60">
        <f>'Field data and Dairy'!J15</f>
        <v>47</v>
      </c>
      <c r="K15" s="60">
        <f>'Field data and Dairy'!K15</f>
        <v>38</v>
      </c>
      <c r="L15" s="60">
        <f>'Field data and Dairy'!L15</f>
        <v>38</v>
      </c>
      <c r="M15" s="60">
        <f>'Field data and Dairy'!M15</f>
        <v>38</v>
      </c>
      <c r="N15" s="60">
        <f>'Field data and Dairy'!N15</f>
        <v>38</v>
      </c>
      <c r="O15" s="60">
        <f>'Field data and Dairy'!O15</f>
        <v>38</v>
      </c>
      <c r="P15" s="60">
        <f>'Field data and Dairy'!P15</f>
        <v>38</v>
      </c>
      <c r="Q15" s="60">
        <f>'Field data and Dairy'!Q15</f>
        <v>0</v>
      </c>
      <c r="R15" s="60">
        <f>'Field data and Dairy'!R15</f>
        <v>0</v>
      </c>
      <c r="S15" s="60">
        <f>'Field data and Dairy'!S15</f>
        <v>0</v>
      </c>
      <c r="T15" s="60">
        <f>'Field data and Dairy'!T15</f>
        <v>0</v>
      </c>
      <c r="U15" s="60">
        <f>'Field data and Dairy'!U15</f>
        <v>0</v>
      </c>
      <c r="V15" s="60">
        <f>'Field data and Dairy'!V15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Dairy'!C16</f>
        <v>Medium/Clay</v>
      </c>
      <c r="D16" s="103" t="str">
        <f>'Field data and Dairy'!D16</f>
        <v>Medium/Clay</v>
      </c>
      <c r="E16" s="103" t="str">
        <f>'Field data and Dairy'!E16</f>
        <v>Medium/Clay</v>
      </c>
      <c r="F16" s="103" t="str">
        <f>'Field data and Dairy'!F16</f>
        <v>Medium/Clay</v>
      </c>
      <c r="G16" s="103" t="str">
        <f>'Field data and Dairy'!G16</f>
        <v>Medium/Clay</v>
      </c>
      <c r="H16" s="103" t="str">
        <f>'Field data and Dairy'!H16</f>
        <v>Medium/Clay</v>
      </c>
      <c r="I16" s="103" t="str">
        <f>'Field data and Dairy'!I16</f>
        <v>Medium/Clay</v>
      </c>
      <c r="J16" s="103" t="str">
        <f>'Field data and Dairy'!J16</f>
        <v>Medium/Clay</v>
      </c>
      <c r="K16" s="103" t="str">
        <f>'Field data and Dairy'!K16</f>
        <v>Medium/Clay</v>
      </c>
      <c r="L16" s="103" t="str">
        <f>'Field data and Dairy'!L16</f>
        <v>Medium/Clay</v>
      </c>
      <c r="M16" s="103" t="str">
        <f>'Field data and Dairy'!M16</f>
        <v>Medium/Clay</v>
      </c>
      <c r="N16" s="103" t="str">
        <f>'Field data and Dairy'!N16</f>
        <v>Medium/Clay</v>
      </c>
      <c r="O16" s="103" t="str">
        <f>'Field data and Dairy'!O16</f>
        <v>Medium/Clay</v>
      </c>
      <c r="P16" s="103" t="str">
        <f>'Field data and Dairy'!P16</f>
        <v>Medium/Clay</v>
      </c>
      <c r="Q16" s="103">
        <f>'Field data and Dairy'!Q16</f>
        <v>0</v>
      </c>
      <c r="R16" s="103">
        <f>'Field data and Dairy'!R16</f>
        <v>0</v>
      </c>
      <c r="S16" s="103">
        <f>'Field data and Dairy'!S16</f>
        <v>0</v>
      </c>
      <c r="T16" s="103">
        <f>'Field data and Dairy'!T16</f>
        <v>0</v>
      </c>
      <c r="U16" s="103">
        <f>'Field data and Dairy'!U16</f>
        <v>0</v>
      </c>
      <c r="V16" s="103">
        <f>'Field data and Dairy'!V16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49</v>
      </c>
      <c r="D17" s="28">
        <f t="shared" ref="D17:V17" si="0">(VLOOKUP(D$14,$AI2:$AK26,2,FALSE))*D$15</f>
        <v>59.5</v>
      </c>
      <c r="E17" s="28">
        <f t="shared" si="0"/>
        <v>68</v>
      </c>
      <c r="F17" s="28">
        <f t="shared" si="0"/>
        <v>79.899999999999991</v>
      </c>
      <c r="G17" s="28">
        <f t="shared" si="0"/>
        <v>79.899999999999991</v>
      </c>
      <c r="H17" s="28">
        <f t="shared" si="0"/>
        <v>79.899999999999991</v>
      </c>
      <c r="I17" s="28">
        <f t="shared" si="0"/>
        <v>79.899999999999991</v>
      </c>
      <c r="J17" s="28">
        <f t="shared" si="0"/>
        <v>79.899999999999991</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146.50486799999999</v>
      </c>
      <c r="D18" s="16">
        <f>$D32</f>
        <v>58.200564</v>
      </c>
      <c r="E18" s="16">
        <f>$D33</f>
        <v>56.193647999999996</v>
      </c>
      <c r="F18" s="16">
        <f>$D34</f>
        <v>78.269723999999997</v>
      </c>
      <c r="G18" s="16">
        <f>$D35</f>
        <v>78.269723999999997</v>
      </c>
      <c r="H18" s="16">
        <f>$D36</f>
        <v>78.269723999999997</v>
      </c>
      <c r="I18" s="16">
        <f>$D37</f>
        <v>78.269723999999997</v>
      </c>
      <c r="J18" s="16">
        <f>$D38</f>
        <v>78.269723999999997</v>
      </c>
      <c r="K18" s="16">
        <f>$D39</f>
        <v>64.221311999999998</v>
      </c>
      <c r="L18" s="16">
        <f>$D40</f>
        <v>64.221311999999998</v>
      </c>
      <c r="M18" s="16">
        <f>$D41</f>
        <v>64.221311999999998</v>
      </c>
      <c r="N18" s="16">
        <f>$D42</f>
        <v>64.221311999999998</v>
      </c>
      <c r="O18" s="16">
        <f>$D43</f>
        <v>64.221311999999998</v>
      </c>
      <c r="P18" s="16">
        <f>$D44</f>
        <v>64.221311999999998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97.504867999999988</v>
      </c>
      <c r="D19" s="16">
        <f t="shared" ref="D19:V19" si="1">D18-D17</f>
        <v>-1.299436</v>
      </c>
      <c r="E19" s="16">
        <f t="shared" si="1"/>
        <v>-11.806352000000004</v>
      </c>
      <c r="F19" s="16">
        <f t="shared" si="1"/>
        <v>-1.630275999999995</v>
      </c>
      <c r="G19" s="16">
        <f t="shared" si="1"/>
        <v>-1.630275999999995</v>
      </c>
      <c r="H19" s="16">
        <f t="shared" si="1"/>
        <v>-1.630275999999995</v>
      </c>
      <c r="I19" s="16">
        <f t="shared" si="1"/>
        <v>-1.630275999999995</v>
      </c>
      <c r="J19" s="16">
        <f t="shared" si="1"/>
        <v>-1.630275999999995</v>
      </c>
      <c r="K19" s="16">
        <f t="shared" si="1"/>
        <v>-0.3786879999999968</v>
      </c>
      <c r="L19" s="16">
        <f t="shared" si="1"/>
        <v>-0.3786879999999968</v>
      </c>
      <c r="M19" s="16">
        <f t="shared" si="1"/>
        <v>-0.3786879999999968</v>
      </c>
      <c r="N19" s="16">
        <f t="shared" si="1"/>
        <v>-0.3786879999999968</v>
      </c>
      <c r="O19" s="16">
        <f t="shared" si="1"/>
        <v>-0.3786879999999968</v>
      </c>
      <c r="P19" s="16">
        <f t="shared" si="1"/>
        <v>-0.3786879999999968</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73.5</v>
      </c>
      <c r="D21" s="28">
        <f t="shared" ref="D21:V21" si="2">(VLOOKUP(D$14,$AI2:$AK26,3,FALSE))*D$15</f>
        <v>73.5</v>
      </c>
      <c r="E21" s="28">
        <f t="shared" si="2"/>
        <v>84</v>
      </c>
      <c r="F21" s="28">
        <f t="shared" si="2"/>
        <v>282</v>
      </c>
      <c r="G21" s="28">
        <f t="shared" si="2"/>
        <v>282</v>
      </c>
      <c r="H21" s="28">
        <f t="shared" si="2"/>
        <v>282</v>
      </c>
      <c r="I21" s="28">
        <f t="shared" si="2"/>
        <v>282</v>
      </c>
      <c r="J21" s="28">
        <f t="shared" si="2"/>
        <v>282</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42.487095000000004</v>
      </c>
      <c r="D22" s="16">
        <f>$E32</f>
        <v>16.878435</v>
      </c>
      <c r="E22" s="16">
        <f>$E33</f>
        <v>16.296420000000001</v>
      </c>
      <c r="F22" s="16">
        <f>$E34</f>
        <v>22.698585000000001</v>
      </c>
      <c r="G22" s="16">
        <f>$E35</f>
        <v>22.698585000000001</v>
      </c>
      <c r="H22" s="16">
        <f>$E36</f>
        <v>22.698585000000001</v>
      </c>
      <c r="I22" s="16">
        <f>$E37</f>
        <v>22.698585000000001</v>
      </c>
      <c r="J22" s="16">
        <f>$E38</f>
        <v>22.698585000000001</v>
      </c>
      <c r="K22" s="16">
        <f>$E39</f>
        <v>18.624480000000002</v>
      </c>
      <c r="L22" s="16">
        <f>$E40</f>
        <v>18.624480000000002</v>
      </c>
      <c r="M22" s="16">
        <f>$E41</f>
        <v>18.624480000000002</v>
      </c>
      <c r="N22" s="16">
        <f>$E42</f>
        <v>18.624480000000002</v>
      </c>
      <c r="O22" s="16">
        <f>$E43</f>
        <v>18.624480000000002</v>
      </c>
      <c r="P22" s="16">
        <f>$E44</f>
        <v>18.624480000000002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-31.012904999999996</v>
      </c>
      <c r="D23" s="16">
        <f t="shared" ref="D23:V23" si="3">D22-D21</f>
        <v>-56.621565000000004</v>
      </c>
      <c r="E23" s="16">
        <f t="shared" si="3"/>
        <v>-67.703580000000002</v>
      </c>
      <c r="F23" s="16">
        <f t="shared" si="3"/>
        <v>-259.30141500000002</v>
      </c>
      <c r="G23" s="16">
        <f t="shared" si="3"/>
        <v>-259.30141500000002</v>
      </c>
      <c r="H23" s="16">
        <f t="shared" si="3"/>
        <v>-259.30141500000002</v>
      </c>
      <c r="I23" s="16">
        <f t="shared" si="3"/>
        <v>-259.30141500000002</v>
      </c>
      <c r="J23" s="16">
        <f t="shared" si="3"/>
        <v>-259.30141500000002</v>
      </c>
      <c r="K23" s="16">
        <f t="shared" si="3"/>
        <v>-209.37551999999999</v>
      </c>
      <c r="L23" s="16">
        <f t="shared" si="3"/>
        <v>-209.37551999999999</v>
      </c>
      <c r="M23" s="16">
        <f t="shared" si="3"/>
        <v>-209.37551999999999</v>
      </c>
      <c r="N23" s="16">
        <f t="shared" si="3"/>
        <v>-209.37551999999999</v>
      </c>
      <c r="O23" s="16">
        <f t="shared" si="3"/>
        <v>-209.37551999999999</v>
      </c>
      <c r="P23" s="16">
        <f t="shared" si="3"/>
        <v>-209.37551999999999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0.2</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7599</v>
      </c>
      <c r="B31" s="15">
        <v>73</v>
      </c>
      <c r="C31" s="77">
        <f>IF(C$27="%w/w SAR",((C$28*10)*$B31),IF(C$27="%w/w DM",(((C$28*10)*($B$28/100))*$B31),IF(C$27="kg/t SAR",(C$28*$B31),IF(C$27="kg/t DM",((C$28*($B$28/100))*$B31),IF(C$27="mg/kg SAR",((C$28*0.001)*$B31),IF(C$27="mg/kg DM",(((C$28*0.001)*($B$28/100))*$B31),0))))))</f>
        <v>80.300000000000011</v>
      </c>
      <c r="D31" s="77">
        <f>(IF(D$27="%w/w SAR",((D$28*10)*$B31),IF(D$27="%w/w DM",(((D$28*10)*($B$28/100))*$B31),IF(D$27="kg/t SAR",(D$28*$B31),IF(D$27="kg/t DM",((D$28*($B$28/100))*$B31),IF(D$27="mg/kg SAR",((D$28*0.001)*$B31),IF(D$27="mg/kg DM",(((D$28*0.001)*($B$28/100))*$B31),"0")))))))*2.291</f>
        <v>146.50486799999999</v>
      </c>
      <c r="E31" s="77">
        <f>(IF(E$27="%w/w SAR",((E$28*10)*$B31),IF(E$27="%w/w DM",(((E$28*10)*($B$28/100))*$B31),IF(E$27="kg/t SAR",(E$28*$B31),IF(E$27="kg/t DM",((E$28*($B$28/100))*$B31),IF(E$27="mg/kg SAR",((E$28*0.001)*$B31),IF(E$27="mg/kg DM",(((E$28*0.001)*($B$28/100))*$B31),"0")))))))*1.205</f>
        <v>42.487095000000004</v>
      </c>
      <c r="F31" s="77">
        <f>(IF(F$27="%w/w SAR",((F$28*10)*$B31),IF(F$27="%w/w DM",(((F$28*10)*($B$28/100))*$B31),IF(F$27="kg/t SAR",(F$28*$B31),IF(F$27="kg/t DM",((F$28*($B$28/100))*$B31),IF(F$27="mg/kg SAR",((F$28*0.001)*$B31),IF(F$27="mg/kg DM",(((F$28*0.001)*($B$28/100))*$B31),"0")))))))*1.658</f>
        <v>7.0441787999999992</v>
      </c>
      <c r="G31" s="77">
        <f t="shared" ref="G31:P46" si="5">IF(G$27="%w/w SAR",((G$28*10)*$B31),IF(G$27="%w/w DM",(((G$28*10)*($B$28/100))*$B31),IF(G$27="kg/t SAR",(G$28*$B31),IF(G$27="kg/t DM",((G$28*($B$28/100))*$B31),IF(G$27="mg/kg SAR",((G$28*0.001)*$B31),IF(G$27="mg/kg DM",(((G$28*0.001)*($B$28/100))*$B31),0))))))</f>
        <v>1.46E-2</v>
      </c>
      <c r="H31" s="77">
        <f t="shared" si="5"/>
        <v>0.16206000000000001</v>
      </c>
      <c r="I31" s="77">
        <f t="shared" si="5"/>
        <v>3.6499999999999998E-2</v>
      </c>
      <c r="J31" s="77">
        <f t="shared" si="5"/>
        <v>7.3000000000000007E-4</v>
      </c>
      <c r="K31" s="77">
        <f t="shared" si="5"/>
        <v>3.65E-3</v>
      </c>
      <c r="L31" s="77">
        <f t="shared" si="5"/>
        <v>1.46E-2</v>
      </c>
      <c r="M31" s="77">
        <f t="shared" si="5"/>
        <v>1.7520000000000001E-2</v>
      </c>
      <c r="N31" s="77">
        <f t="shared" si="5"/>
        <v>0</v>
      </c>
      <c r="O31" s="77">
        <f t="shared" si="5"/>
        <v>0</v>
      </c>
      <c r="P31" s="77">
        <f t="shared" si="5"/>
        <v>18.760999999999999</v>
      </c>
      <c r="Q31" s="77">
        <f>(IF(Q$27="%w/w SAR",((Q$28*10)*$B31),IF(Q$27="%w/w DM",(((Q$28*10)*($B$28/100))*$B31),IF(Q$27="kg/t SAR",(Q$28*$B31),IF(Q$27="kg/t DM",((Q$28*($B$28/100))*$B31),IF(Q$27="mg/kg SAR",((Q$28*0.001)*$B31),IF(Q$27="mg/kg DM",(((Q$28*0.001)*($B$28/100))*$B31),0)))))))*2.5</f>
        <v>3.6499999999999998E-2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5511</v>
      </c>
      <c r="B32" s="15">
        <v>29</v>
      </c>
      <c r="C32" s="77">
        <f t="shared" ref="C32:C50" si="6">IF(C$27="%w/w SAR",((C$28*10)*$B32),IF(C$27="%w/w DM",(((C$28*10)*($B$28/100))*$B32),IF(C$27="kg/t SAR",(C$28*$B32),IF(C$27="kg/t DM",((C$28*($B$28/100))*$B32),IF(C$27="mg/kg SAR",((C$28*0.001)*$B32),IF(C$27="mg/kg DM",(((C$28*0.001)*($B$28/100))*$B32),0))))))</f>
        <v>31.900000000000002</v>
      </c>
      <c r="D32" s="77">
        <f t="shared" ref="D32:D50" si="7">(IF(D$27="%w/w SAR",((D$28*10)*$B32),IF(D$27="%w/w DM",(((D$28*10)*($B$28/100))*$B32),IF(D$27="kg/t SAR",(D$28*$B32),IF(D$27="kg/t DM",((D$28*($B$28/100))*$B32),IF(D$27="mg/kg SAR",((D$28*0.001)*$B32),IF(D$27="mg/kg DM",(((D$28*0.001)*($B$28/100))*$B32),"0")))))))*2.291</f>
        <v>58.200564</v>
      </c>
      <c r="E32" s="77">
        <f t="shared" ref="E32:E50" si="8">(IF(E$27="%w/w SAR",((E$28*10)*$B32),IF(E$27="%w/w DM",(((E$28*10)*($B$28/100))*$B32),IF(E$27="kg/t SAR",(E$28*$B32),IF(E$27="kg/t DM",((E$28*($B$28/100))*$B32),IF(E$27="mg/kg SAR",((E$28*0.001)*$B32),IF(E$27="mg/kg DM",(((E$28*0.001)*($B$28/100))*$B32),"0")))))))*1.205</f>
        <v>16.878435</v>
      </c>
      <c r="F32" s="77">
        <f t="shared" ref="F32:F50" si="9">(IF(F$27="%w/w SAR",((F$28*10)*$B32),IF(F$27="%w/w DM",(((F$28*10)*($B$28/100))*$B32),IF(F$27="kg/t SAR",(F$28*$B32),IF(F$27="kg/t DM",((F$28*($B$28/100))*$B32),IF(F$27="mg/kg SAR",((F$28*0.001)*$B32),IF(F$27="mg/kg DM",(((F$28*0.001)*($B$28/100))*$B32),"0")))))))*1.658</f>
        <v>2.7983723999999999</v>
      </c>
      <c r="G32" s="77">
        <f t="shared" si="5"/>
        <v>5.8000000000000005E-3</v>
      </c>
      <c r="H32" s="77">
        <f t="shared" si="5"/>
        <v>6.4380000000000007E-2</v>
      </c>
      <c r="I32" s="77">
        <f t="shared" si="5"/>
        <v>1.4500000000000001E-2</v>
      </c>
      <c r="J32" s="77">
        <f t="shared" si="5"/>
        <v>2.9E-4</v>
      </c>
      <c r="K32" s="77">
        <f t="shared" si="5"/>
        <v>1.4500000000000001E-3</v>
      </c>
      <c r="L32" s="77">
        <f t="shared" si="5"/>
        <v>5.8000000000000005E-3</v>
      </c>
      <c r="M32" s="77">
        <f t="shared" si="5"/>
        <v>6.96E-3</v>
      </c>
      <c r="N32" s="77">
        <f t="shared" si="5"/>
        <v>0</v>
      </c>
      <c r="O32" s="77">
        <f t="shared" si="5"/>
        <v>0</v>
      </c>
      <c r="P32" s="77">
        <f t="shared" si="5"/>
        <v>7.4530000000000003</v>
      </c>
      <c r="Q32" s="77">
        <f t="shared" ref="Q32:Q50" si="10">(IF(Q$27="%w/w SAR",((Q$28*10)*$B32),IF(Q$27="%w/w DM",(((Q$28*10)*($B$28/100))*$B32),IF(Q$27="kg/t SAR",(Q$28*$B32),IF(Q$27="kg/t DM",((Q$28*($B$28/100))*$B32),IF(Q$27="mg/kg SAR",((Q$28*0.001)*$B32),IF(Q$27="mg/kg DM",(((Q$28*0.001)*($B$28/100))*$B32),0)))))))*2.5</f>
        <v>1.4500000000000001E-2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9114</v>
      </c>
      <c r="B33" s="15">
        <v>28</v>
      </c>
      <c r="C33" s="77">
        <f t="shared" si="6"/>
        <v>30.800000000000004</v>
      </c>
      <c r="D33" s="77">
        <f t="shared" si="7"/>
        <v>56.193647999999996</v>
      </c>
      <c r="E33" s="77">
        <f t="shared" si="8"/>
        <v>16.296420000000001</v>
      </c>
      <c r="F33" s="77">
        <f t="shared" si="9"/>
        <v>2.7018768</v>
      </c>
      <c r="G33" s="77">
        <f t="shared" si="5"/>
        <v>5.5999999999999999E-3</v>
      </c>
      <c r="H33" s="77">
        <f t="shared" si="5"/>
        <v>6.2160000000000007E-2</v>
      </c>
      <c r="I33" s="77">
        <f t="shared" si="5"/>
        <v>1.4E-2</v>
      </c>
      <c r="J33" s="77">
        <f t="shared" si="5"/>
        <v>2.8000000000000003E-4</v>
      </c>
      <c r="K33" s="77">
        <f t="shared" si="5"/>
        <v>1.4E-3</v>
      </c>
      <c r="L33" s="77">
        <f t="shared" si="5"/>
        <v>5.5999999999999999E-3</v>
      </c>
      <c r="M33" s="77">
        <f t="shared" si="5"/>
        <v>6.7200000000000003E-3</v>
      </c>
      <c r="N33" s="77">
        <f t="shared" si="5"/>
        <v>0</v>
      </c>
      <c r="O33" s="77">
        <f t="shared" si="5"/>
        <v>0</v>
      </c>
      <c r="P33" s="77">
        <f t="shared" si="5"/>
        <v>7.1959999999999997</v>
      </c>
      <c r="Q33" s="77">
        <f t="shared" si="10"/>
        <v>1.4E-2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1314</v>
      </c>
      <c r="B34" s="15">
        <v>39</v>
      </c>
      <c r="C34" s="77">
        <f t="shared" si="6"/>
        <v>42.900000000000006</v>
      </c>
      <c r="D34" s="77">
        <f t="shared" si="7"/>
        <v>78.269723999999997</v>
      </c>
      <c r="E34" s="77">
        <f t="shared" si="8"/>
        <v>22.698585000000001</v>
      </c>
      <c r="F34" s="77">
        <f t="shared" si="9"/>
        <v>3.7633283999999998</v>
      </c>
      <c r="G34" s="77">
        <f t="shared" si="5"/>
        <v>7.8000000000000005E-3</v>
      </c>
      <c r="H34" s="77">
        <f t="shared" si="5"/>
        <v>8.6580000000000004E-2</v>
      </c>
      <c r="I34" s="77">
        <f t="shared" si="5"/>
        <v>1.95E-2</v>
      </c>
      <c r="J34" s="77">
        <f t="shared" si="5"/>
        <v>3.9000000000000005E-4</v>
      </c>
      <c r="K34" s="77">
        <f t="shared" si="5"/>
        <v>1.9500000000000001E-3</v>
      </c>
      <c r="L34" s="77">
        <f t="shared" si="5"/>
        <v>7.8000000000000005E-3</v>
      </c>
      <c r="M34" s="77">
        <f t="shared" si="5"/>
        <v>9.3600000000000003E-3</v>
      </c>
      <c r="N34" s="77">
        <f t="shared" si="5"/>
        <v>0</v>
      </c>
      <c r="O34" s="77">
        <f t="shared" si="5"/>
        <v>0</v>
      </c>
      <c r="P34" s="77">
        <f t="shared" si="5"/>
        <v>10.023</v>
      </c>
      <c r="Q34" s="77">
        <f t="shared" si="10"/>
        <v>1.95E-2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3022</v>
      </c>
      <c r="B35" s="15">
        <v>39</v>
      </c>
      <c r="C35" s="77">
        <f t="shared" si="6"/>
        <v>42.900000000000006</v>
      </c>
      <c r="D35" s="77">
        <f t="shared" si="7"/>
        <v>78.269723999999997</v>
      </c>
      <c r="E35" s="77">
        <f t="shared" si="8"/>
        <v>22.698585000000001</v>
      </c>
      <c r="F35" s="77">
        <f t="shared" si="9"/>
        <v>3.7633283999999998</v>
      </c>
      <c r="G35" s="77">
        <f t="shared" si="5"/>
        <v>7.8000000000000005E-3</v>
      </c>
      <c r="H35" s="77">
        <f t="shared" si="5"/>
        <v>8.6580000000000004E-2</v>
      </c>
      <c r="I35" s="77">
        <f t="shared" si="5"/>
        <v>1.95E-2</v>
      </c>
      <c r="J35" s="77">
        <f t="shared" si="5"/>
        <v>3.9000000000000005E-4</v>
      </c>
      <c r="K35" s="77">
        <f t="shared" si="5"/>
        <v>1.9500000000000001E-3</v>
      </c>
      <c r="L35" s="77">
        <f t="shared" si="5"/>
        <v>7.8000000000000005E-3</v>
      </c>
      <c r="M35" s="77">
        <f t="shared" si="5"/>
        <v>9.3600000000000003E-3</v>
      </c>
      <c r="N35" s="77">
        <f t="shared" si="5"/>
        <v>0</v>
      </c>
      <c r="O35" s="77">
        <f t="shared" si="5"/>
        <v>0</v>
      </c>
      <c r="P35" s="77">
        <f t="shared" si="5"/>
        <v>10.023</v>
      </c>
      <c r="Q35" s="77">
        <f t="shared" si="10"/>
        <v>1.95E-2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4630</v>
      </c>
      <c r="B36" s="15">
        <v>39</v>
      </c>
      <c r="C36" s="77">
        <f t="shared" si="6"/>
        <v>42.900000000000006</v>
      </c>
      <c r="D36" s="77">
        <f t="shared" si="7"/>
        <v>78.269723999999997</v>
      </c>
      <c r="E36" s="77">
        <f t="shared" si="8"/>
        <v>22.698585000000001</v>
      </c>
      <c r="F36" s="77">
        <f t="shared" si="9"/>
        <v>3.7633283999999998</v>
      </c>
      <c r="G36" s="77">
        <f t="shared" si="5"/>
        <v>7.8000000000000005E-3</v>
      </c>
      <c r="H36" s="77">
        <f t="shared" si="5"/>
        <v>8.6580000000000004E-2</v>
      </c>
      <c r="I36" s="77">
        <f t="shared" si="5"/>
        <v>1.95E-2</v>
      </c>
      <c r="J36" s="77">
        <f t="shared" si="5"/>
        <v>3.9000000000000005E-4</v>
      </c>
      <c r="K36" s="77">
        <f t="shared" si="5"/>
        <v>1.9500000000000001E-3</v>
      </c>
      <c r="L36" s="77">
        <f t="shared" si="5"/>
        <v>7.8000000000000005E-3</v>
      </c>
      <c r="M36" s="77">
        <f t="shared" si="5"/>
        <v>9.3600000000000003E-3</v>
      </c>
      <c r="N36" s="77">
        <f t="shared" si="5"/>
        <v>0</v>
      </c>
      <c r="O36" s="77">
        <f t="shared" si="5"/>
        <v>0</v>
      </c>
      <c r="P36" s="77">
        <f t="shared" si="5"/>
        <v>10.023</v>
      </c>
      <c r="Q36" s="77">
        <f t="shared" si="10"/>
        <v>1.95E-2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7613</v>
      </c>
      <c r="B37" s="15">
        <v>39</v>
      </c>
      <c r="C37" s="77">
        <f t="shared" si="6"/>
        <v>42.900000000000006</v>
      </c>
      <c r="D37" s="77">
        <f t="shared" si="7"/>
        <v>78.269723999999997</v>
      </c>
      <c r="E37" s="77">
        <f t="shared" si="8"/>
        <v>22.698585000000001</v>
      </c>
      <c r="F37" s="77">
        <f t="shared" si="9"/>
        <v>3.7633283999999998</v>
      </c>
      <c r="G37" s="77">
        <f t="shared" si="5"/>
        <v>7.8000000000000005E-3</v>
      </c>
      <c r="H37" s="77">
        <f t="shared" si="5"/>
        <v>8.6580000000000004E-2</v>
      </c>
      <c r="I37" s="77">
        <f t="shared" si="5"/>
        <v>1.95E-2</v>
      </c>
      <c r="J37" s="77">
        <f t="shared" si="5"/>
        <v>3.9000000000000005E-4</v>
      </c>
      <c r="K37" s="77">
        <f t="shared" si="5"/>
        <v>1.9500000000000001E-3</v>
      </c>
      <c r="L37" s="77">
        <f t="shared" si="5"/>
        <v>7.8000000000000005E-3</v>
      </c>
      <c r="M37" s="77">
        <f t="shared" si="5"/>
        <v>9.3600000000000003E-3</v>
      </c>
      <c r="N37" s="77">
        <f t="shared" si="5"/>
        <v>0</v>
      </c>
      <c r="O37" s="77">
        <f t="shared" si="5"/>
        <v>0</v>
      </c>
      <c r="P37" s="77">
        <f t="shared" si="5"/>
        <v>10.023</v>
      </c>
      <c r="Q37" s="77">
        <f t="shared" si="10"/>
        <v>1.95E-2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4613</v>
      </c>
      <c r="B38" s="15">
        <v>39</v>
      </c>
      <c r="C38" s="77">
        <f t="shared" si="6"/>
        <v>42.900000000000006</v>
      </c>
      <c r="D38" s="77">
        <f t="shared" si="7"/>
        <v>78.269723999999997</v>
      </c>
      <c r="E38" s="77">
        <f t="shared" si="8"/>
        <v>22.698585000000001</v>
      </c>
      <c r="F38" s="77">
        <f t="shared" si="9"/>
        <v>3.7633283999999998</v>
      </c>
      <c r="G38" s="77">
        <f t="shared" si="5"/>
        <v>7.8000000000000005E-3</v>
      </c>
      <c r="H38" s="77">
        <f t="shared" si="5"/>
        <v>8.6580000000000004E-2</v>
      </c>
      <c r="I38" s="77">
        <f t="shared" si="5"/>
        <v>1.95E-2</v>
      </c>
      <c r="J38" s="77">
        <f t="shared" si="5"/>
        <v>3.9000000000000005E-4</v>
      </c>
      <c r="K38" s="77">
        <f t="shared" si="5"/>
        <v>1.9500000000000001E-3</v>
      </c>
      <c r="L38" s="77">
        <f t="shared" si="5"/>
        <v>7.8000000000000005E-3</v>
      </c>
      <c r="M38" s="77">
        <f t="shared" si="5"/>
        <v>9.3600000000000003E-3</v>
      </c>
      <c r="N38" s="77">
        <f t="shared" si="5"/>
        <v>0</v>
      </c>
      <c r="O38" s="77">
        <f t="shared" si="5"/>
        <v>0</v>
      </c>
      <c r="P38" s="77">
        <f t="shared" si="5"/>
        <v>10.023</v>
      </c>
      <c r="Q38" s="77">
        <f t="shared" si="10"/>
        <v>1.95E-2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pen 1</v>
      </c>
      <c r="B39" s="15">
        <v>32</v>
      </c>
      <c r="C39" s="77">
        <f t="shared" si="6"/>
        <v>35.200000000000003</v>
      </c>
      <c r="D39" s="77">
        <f t="shared" si="7"/>
        <v>64.221311999999998</v>
      </c>
      <c r="E39" s="77">
        <f t="shared" si="8"/>
        <v>18.624480000000002</v>
      </c>
      <c r="F39" s="77">
        <f t="shared" si="9"/>
        <v>3.0878592</v>
      </c>
      <c r="G39" s="77">
        <f t="shared" si="5"/>
        <v>6.4000000000000003E-3</v>
      </c>
      <c r="H39" s="77">
        <f t="shared" si="5"/>
        <v>7.1040000000000006E-2</v>
      </c>
      <c r="I39" s="77">
        <f t="shared" si="5"/>
        <v>1.6E-2</v>
      </c>
      <c r="J39" s="77">
        <f t="shared" si="5"/>
        <v>3.2000000000000003E-4</v>
      </c>
      <c r="K39" s="77">
        <f t="shared" si="5"/>
        <v>1.6000000000000001E-3</v>
      </c>
      <c r="L39" s="77">
        <f t="shared" si="5"/>
        <v>6.4000000000000003E-3</v>
      </c>
      <c r="M39" s="77">
        <f t="shared" si="5"/>
        <v>7.6800000000000002E-3</v>
      </c>
      <c r="N39" s="77">
        <f t="shared" si="5"/>
        <v>0</v>
      </c>
      <c r="O39" s="77">
        <f t="shared" si="5"/>
        <v>0</v>
      </c>
      <c r="P39" s="77">
        <f t="shared" si="5"/>
        <v>8.2240000000000002</v>
      </c>
      <c r="Q39" s="77">
        <f t="shared" si="10"/>
        <v>1.6E-2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pen 2</v>
      </c>
      <c r="B40" s="15">
        <v>32</v>
      </c>
      <c r="C40" s="77">
        <f t="shared" si="6"/>
        <v>35.200000000000003</v>
      </c>
      <c r="D40" s="77">
        <f t="shared" si="7"/>
        <v>64.221311999999998</v>
      </c>
      <c r="E40" s="77">
        <f t="shared" si="8"/>
        <v>18.624480000000002</v>
      </c>
      <c r="F40" s="77">
        <f t="shared" si="9"/>
        <v>3.0878592</v>
      </c>
      <c r="G40" s="77">
        <f t="shared" si="5"/>
        <v>6.4000000000000003E-3</v>
      </c>
      <c r="H40" s="77">
        <f t="shared" si="5"/>
        <v>7.1040000000000006E-2</v>
      </c>
      <c r="I40" s="77">
        <f t="shared" si="5"/>
        <v>1.6E-2</v>
      </c>
      <c r="J40" s="77">
        <f t="shared" si="5"/>
        <v>3.2000000000000003E-4</v>
      </c>
      <c r="K40" s="77">
        <f t="shared" si="5"/>
        <v>1.6000000000000001E-3</v>
      </c>
      <c r="L40" s="77">
        <f t="shared" si="5"/>
        <v>6.4000000000000003E-3</v>
      </c>
      <c r="M40" s="77">
        <f t="shared" si="5"/>
        <v>7.6800000000000002E-3</v>
      </c>
      <c r="N40" s="77">
        <f t="shared" si="5"/>
        <v>0</v>
      </c>
      <c r="O40" s="77">
        <f t="shared" si="5"/>
        <v>0</v>
      </c>
      <c r="P40" s="77">
        <f t="shared" si="5"/>
        <v>8.2240000000000002</v>
      </c>
      <c r="Q40" s="77">
        <f t="shared" si="10"/>
        <v>1.6E-2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 6</v>
      </c>
      <c r="B41" s="15">
        <v>32</v>
      </c>
      <c r="C41" s="77">
        <f t="shared" si="6"/>
        <v>35.200000000000003</v>
      </c>
      <c r="D41" s="77">
        <f t="shared" si="7"/>
        <v>64.221311999999998</v>
      </c>
      <c r="E41" s="77">
        <f t="shared" si="8"/>
        <v>18.624480000000002</v>
      </c>
      <c r="F41" s="77">
        <f t="shared" si="9"/>
        <v>3.0878592</v>
      </c>
      <c r="G41" s="77">
        <f t="shared" si="5"/>
        <v>6.4000000000000003E-3</v>
      </c>
      <c r="H41" s="77">
        <f t="shared" si="5"/>
        <v>7.1040000000000006E-2</v>
      </c>
      <c r="I41" s="77">
        <f t="shared" si="5"/>
        <v>1.6E-2</v>
      </c>
      <c r="J41" s="77">
        <f t="shared" si="5"/>
        <v>3.2000000000000003E-4</v>
      </c>
      <c r="K41" s="77">
        <f t="shared" si="5"/>
        <v>1.6000000000000001E-3</v>
      </c>
      <c r="L41" s="77">
        <f t="shared" si="5"/>
        <v>6.4000000000000003E-3</v>
      </c>
      <c r="M41" s="77">
        <f t="shared" si="5"/>
        <v>7.6800000000000002E-3</v>
      </c>
      <c r="N41" s="77">
        <f t="shared" si="5"/>
        <v>0</v>
      </c>
      <c r="O41" s="77">
        <f t="shared" si="5"/>
        <v>0</v>
      </c>
      <c r="P41" s="77">
        <f t="shared" si="5"/>
        <v>8.2240000000000002</v>
      </c>
      <c r="Q41" s="77">
        <f t="shared" si="10"/>
        <v>1.6E-2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pen 7</v>
      </c>
      <c r="B42" s="15">
        <v>32</v>
      </c>
      <c r="C42" s="77">
        <f t="shared" si="6"/>
        <v>35.200000000000003</v>
      </c>
      <c r="D42" s="77">
        <f t="shared" si="7"/>
        <v>64.221311999999998</v>
      </c>
      <c r="E42" s="77">
        <f t="shared" si="8"/>
        <v>18.624480000000002</v>
      </c>
      <c r="F42" s="77">
        <f t="shared" si="9"/>
        <v>3.0878592</v>
      </c>
      <c r="G42" s="77">
        <f t="shared" si="5"/>
        <v>6.4000000000000003E-3</v>
      </c>
      <c r="H42" s="77">
        <f t="shared" si="5"/>
        <v>7.1040000000000006E-2</v>
      </c>
      <c r="I42" s="77">
        <f t="shared" si="5"/>
        <v>1.6E-2</v>
      </c>
      <c r="J42" s="77">
        <f t="shared" si="5"/>
        <v>3.2000000000000003E-4</v>
      </c>
      <c r="K42" s="77">
        <f t="shared" si="5"/>
        <v>1.6000000000000001E-3</v>
      </c>
      <c r="L42" s="77">
        <f t="shared" si="5"/>
        <v>6.4000000000000003E-3</v>
      </c>
      <c r="M42" s="77">
        <f t="shared" si="5"/>
        <v>7.6800000000000002E-3</v>
      </c>
      <c r="N42" s="77">
        <f t="shared" si="5"/>
        <v>0</v>
      </c>
      <c r="O42" s="77">
        <f t="shared" si="5"/>
        <v>0</v>
      </c>
      <c r="P42" s="77">
        <f t="shared" si="5"/>
        <v>8.2240000000000002</v>
      </c>
      <c r="Q42" s="77">
        <f t="shared" si="10"/>
        <v>1.6E-2</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pen 8</v>
      </c>
      <c r="B43" s="15">
        <v>32</v>
      </c>
      <c r="C43" s="77">
        <f t="shared" si="6"/>
        <v>35.200000000000003</v>
      </c>
      <c r="D43" s="77">
        <f t="shared" si="7"/>
        <v>64.221311999999998</v>
      </c>
      <c r="E43" s="77">
        <f t="shared" si="8"/>
        <v>18.624480000000002</v>
      </c>
      <c r="F43" s="77">
        <f t="shared" si="9"/>
        <v>3.0878592</v>
      </c>
      <c r="G43" s="77">
        <f t="shared" si="5"/>
        <v>6.4000000000000003E-3</v>
      </c>
      <c r="H43" s="77">
        <f t="shared" si="5"/>
        <v>7.1040000000000006E-2</v>
      </c>
      <c r="I43" s="77">
        <f t="shared" si="5"/>
        <v>1.6E-2</v>
      </c>
      <c r="J43" s="77">
        <f t="shared" si="5"/>
        <v>3.2000000000000003E-4</v>
      </c>
      <c r="K43" s="77">
        <f t="shared" si="5"/>
        <v>1.6000000000000001E-3</v>
      </c>
      <c r="L43" s="77">
        <f t="shared" si="5"/>
        <v>6.4000000000000003E-3</v>
      </c>
      <c r="M43" s="77">
        <f t="shared" si="5"/>
        <v>7.6800000000000002E-3</v>
      </c>
      <c r="N43" s="77">
        <f t="shared" si="5"/>
        <v>0</v>
      </c>
      <c r="O43" s="77">
        <f t="shared" si="5"/>
        <v>0</v>
      </c>
      <c r="P43" s="77">
        <f t="shared" si="5"/>
        <v>8.2240000000000002</v>
      </c>
      <c r="Q43" s="77">
        <f t="shared" si="10"/>
        <v>1.6E-2</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pen 9</v>
      </c>
      <c r="B44" s="15">
        <v>32</v>
      </c>
      <c r="C44" s="77">
        <f t="shared" si="6"/>
        <v>35.200000000000003</v>
      </c>
      <c r="D44" s="77">
        <f t="shared" si="7"/>
        <v>64.221311999999998</v>
      </c>
      <c r="E44" s="77">
        <f t="shared" si="8"/>
        <v>18.624480000000002</v>
      </c>
      <c r="F44" s="77">
        <f t="shared" si="9"/>
        <v>3.0878592</v>
      </c>
      <c r="G44" s="77">
        <f t="shared" si="5"/>
        <v>6.4000000000000003E-3</v>
      </c>
      <c r="H44" s="77">
        <f t="shared" si="5"/>
        <v>7.1040000000000006E-2</v>
      </c>
      <c r="I44" s="77">
        <f t="shared" si="5"/>
        <v>1.6E-2</v>
      </c>
      <c r="J44" s="77">
        <f t="shared" si="5"/>
        <v>3.2000000000000003E-4</v>
      </c>
      <c r="K44" s="77">
        <f t="shared" si="5"/>
        <v>1.6000000000000001E-3</v>
      </c>
      <c r="L44" s="77">
        <f t="shared" si="5"/>
        <v>6.4000000000000003E-3</v>
      </c>
      <c r="M44" s="77">
        <f t="shared" si="5"/>
        <v>7.6800000000000002E-3</v>
      </c>
      <c r="N44" s="77">
        <f t="shared" si="5"/>
        <v>0</v>
      </c>
      <c r="O44" s="77">
        <f t="shared" si="5"/>
        <v>0</v>
      </c>
      <c r="P44" s="77">
        <f t="shared" si="5"/>
        <v>8.2240000000000002</v>
      </c>
      <c r="Q44" s="77">
        <f t="shared" si="10"/>
        <v>1.6E-2</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7599</v>
      </c>
      <c r="C57" s="8">
        <f t="shared" ref="C57:U57" si="13">D8</f>
        <v>5511</v>
      </c>
      <c r="D57" s="8">
        <f t="shared" si="13"/>
        <v>9114</v>
      </c>
      <c r="E57" s="8">
        <f t="shared" si="13"/>
        <v>1314</v>
      </c>
      <c r="F57" s="8">
        <f t="shared" si="13"/>
        <v>3022</v>
      </c>
      <c r="G57" s="8">
        <f t="shared" si="13"/>
        <v>4630</v>
      </c>
      <c r="H57" s="8">
        <f t="shared" si="13"/>
        <v>7613</v>
      </c>
      <c r="I57" s="8">
        <f t="shared" si="13"/>
        <v>4613</v>
      </c>
      <c r="J57" s="8" t="str">
        <f t="shared" si="13"/>
        <v>pen 1</v>
      </c>
      <c r="K57" s="8" t="str">
        <f t="shared" si="13"/>
        <v>pen 2</v>
      </c>
      <c r="L57" s="8" t="str">
        <f t="shared" si="13"/>
        <v>pen 6</v>
      </c>
      <c r="M57" s="8" t="str">
        <f t="shared" si="13"/>
        <v>pen 7</v>
      </c>
      <c r="N57" s="8" t="str">
        <f t="shared" si="13"/>
        <v>pen 8</v>
      </c>
      <c r="O57" s="8" t="str">
        <f t="shared" si="13"/>
        <v>pen 9</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6.4</v>
      </c>
      <c r="D60" s="76">
        <f t="shared" si="14"/>
        <v>6.7</v>
      </c>
      <c r="E60" s="76">
        <f t="shared" si="14"/>
        <v>6.4</v>
      </c>
      <c r="F60" s="76">
        <f t="shared" si="14"/>
        <v>5.8</v>
      </c>
      <c r="G60" s="76">
        <f t="shared" si="14"/>
        <v>5.7</v>
      </c>
      <c r="H60" s="76">
        <f t="shared" si="14"/>
        <v>6.2</v>
      </c>
      <c r="I60" s="76">
        <f t="shared" si="14"/>
        <v>6.3</v>
      </c>
      <c r="J60" s="76">
        <f t="shared" si="14"/>
        <v>6.3</v>
      </c>
      <c r="K60" s="76">
        <f t="shared" si="14"/>
        <v>5.7</v>
      </c>
      <c r="L60" s="76">
        <f t="shared" si="14"/>
        <v>6</v>
      </c>
      <c r="M60" s="76">
        <f t="shared" si="14"/>
        <v>6</v>
      </c>
      <c r="N60" s="76">
        <f t="shared" si="14"/>
        <v>5.8</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73</v>
      </c>
      <c r="C62" s="77">
        <f>B32</f>
        <v>29</v>
      </c>
      <c r="D62" s="77">
        <f>B33</f>
        <v>28</v>
      </c>
      <c r="E62" s="77">
        <f>B34</f>
        <v>39</v>
      </c>
      <c r="F62" s="77">
        <f>B35</f>
        <v>39</v>
      </c>
      <c r="G62" s="77">
        <f>B36</f>
        <v>39</v>
      </c>
      <c r="H62" s="77">
        <f>B37</f>
        <v>39</v>
      </c>
      <c r="I62" s="77">
        <f>B38</f>
        <v>39</v>
      </c>
      <c r="J62" s="77">
        <f>B39</f>
        <v>32</v>
      </c>
      <c r="K62" s="77">
        <f>B40</f>
        <v>32</v>
      </c>
      <c r="L62" s="77">
        <f>B41</f>
        <v>32</v>
      </c>
      <c r="M62" s="77">
        <f>B42</f>
        <v>32</v>
      </c>
      <c r="N62" s="77">
        <f>B43</f>
        <v>32</v>
      </c>
      <c r="O62" s="77">
        <f>B44</f>
        <v>32</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2.3999999999999986</v>
      </c>
      <c r="D64" s="77">
        <f t="shared" si="17"/>
        <v>0</v>
      </c>
      <c r="E64" s="77">
        <f t="shared" si="17"/>
        <v>-1.2000000000000011</v>
      </c>
      <c r="F64" s="77">
        <f t="shared" si="17"/>
        <v>2.4000000000000021</v>
      </c>
      <c r="G64" s="77">
        <f t="shared" si="17"/>
        <v>3</v>
      </c>
      <c r="H64" s="77">
        <f t="shared" si="17"/>
        <v>0</v>
      </c>
      <c r="I64" s="77">
        <f t="shared" si="17"/>
        <v>-0.59999999999999787</v>
      </c>
      <c r="J64" s="77">
        <f t="shared" si="17"/>
        <v>-0.59999999999999787</v>
      </c>
      <c r="K64" s="77">
        <f t="shared" si="17"/>
        <v>3</v>
      </c>
      <c r="L64" s="77">
        <f t="shared" si="17"/>
        <v>1.2000000000000011</v>
      </c>
      <c r="M64" s="77">
        <f t="shared" si="17"/>
        <v>1.2000000000000011</v>
      </c>
      <c r="N64" s="77">
        <f t="shared" si="17"/>
        <v>2.4000000000000021</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-2.3999999999999986</v>
      </c>
      <c r="D65" s="77">
        <f t="shared" si="18"/>
        <v>0</v>
      </c>
      <c r="E65" s="77">
        <f t="shared" si="18"/>
        <v>1.2000000000000011</v>
      </c>
      <c r="F65" s="77">
        <f t="shared" si="18"/>
        <v>-2.4000000000000021</v>
      </c>
      <c r="G65" s="77">
        <f t="shared" si="18"/>
        <v>-3</v>
      </c>
      <c r="H65" s="77">
        <f t="shared" si="18"/>
        <v>0</v>
      </c>
      <c r="I65" s="77">
        <f t="shared" si="18"/>
        <v>0.59999999999999787</v>
      </c>
      <c r="J65" s="77">
        <f t="shared" si="18"/>
        <v>0.59999999999999787</v>
      </c>
      <c r="K65" s="77">
        <f t="shared" si="18"/>
        <v>-3</v>
      </c>
      <c r="L65" s="77">
        <f t="shared" si="18"/>
        <v>-1.2000000000000011</v>
      </c>
      <c r="M65" s="77">
        <f t="shared" si="18"/>
        <v>-1.2000000000000011</v>
      </c>
      <c r="N65" s="77">
        <f t="shared" si="18"/>
        <v>-2.4000000000000021</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31" sqref="B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Dairy'!C1:D1</f>
        <v>PAN-025516</v>
      </c>
      <c r="D1" s="142"/>
      <c r="E1" s="93" t="s">
        <v>45</v>
      </c>
      <c r="F1" s="39">
        <f>'Field data and Dairy'!F1</f>
        <v>49.3</v>
      </c>
      <c r="G1" s="120" t="s">
        <v>43</v>
      </c>
      <c r="H1" s="121"/>
      <c r="I1" s="118">
        <v>7.29</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Dairy'!C2:D2</f>
        <v>EPR/AB3891CX</v>
      </c>
      <c r="D2" s="144"/>
      <c r="E2" s="93" t="s">
        <v>109</v>
      </c>
      <c r="F2" s="96">
        <v>20502</v>
      </c>
      <c r="G2" s="139" t="s">
        <v>110</v>
      </c>
      <c r="H2" s="140"/>
      <c r="I2" s="118">
        <v>611</v>
      </c>
      <c r="J2" s="119" t="s">
        <v>158</v>
      </c>
      <c r="K2" s="119"/>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Dairy'!C3:D3</f>
        <v>Mr Daniel James and Mrs Carys James</v>
      </c>
      <c r="D3" s="144"/>
      <c r="E3" s="93" t="s">
        <v>108</v>
      </c>
      <c r="F3" s="31" t="s">
        <v>78</v>
      </c>
      <c r="G3" s="119" t="s">
        <v>159</v>
      </c>
      <c r="H3" s="119"/>
      <c r="I3" s="118">
        <v>200</v>
      </c>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Dairy'!C4:D4</f>
        <v>Bettel Farm
Ferwig, Cardigan, Ceredigion. SA43 1QB</v>
      </c>
      <c r="D4" s="142"/>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Dairy'!C5:D5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Dairy'!C8</f>
        <v>7599</v>
      </c>
      <c r="D8" s="60">
        <f>'Field data and Dairy'!D8</f>
        <v>5511</v>
      </c>
      <c r="E8" s="60">
        <f>'Field data and Dairy'!E8</f>
        <v>9114</v>
      </c>
      <c r="F8" s="60">
        <f>'Field data and Dairy'!F8</f>
        <v>1314</v>
      </c>
      <c r="G8" s="60">
        <f>'Field data and Dairy'!G8</f>
        <v>3022</v>
      </c>
      <c r="H8" s="60">
        <f>'Field data and Dairy'!H8</f>
        <v>4630</v>
      </c>
      <c r="I8" s="60">
        <f>'Field data and Dairy'!I8</f>
        <v>7613</v>
      </c>
      <c r="J8" s="60">
        <f>'Field data and Dairy'!J8</f>
        <v>4613</v>
      </c>
      <c r="K8" s="60" t="str">
        <f>'Field data and Dairy'!K8</f>
        <v>pen 1</v>
      </c>
      <c r="L8" s="60" t="str">
        <f>'Field data and Dairy'!L8</f>
        <v>pen 2</v>
      </c>
      <c r="M8" s="60" t="str">
        <f>'Field data and Dairy'!M8</f>
        <v>pen 6</v>
      </c>
      <c r="N8" s="60" t="str">
        <f>'Field data and Dairy'!N8</f>
        <v>pen 7</v>
      </c>
      <c r="O8" s="60" t="str">
        <f>'Field data and Dairy'!O8</f>
        <v>pen 8</v>
      </c>
      <c r="P8" s="60" t="str">
        <f>'Field data and Dairy'!P8</f>
        <v>pen 9</v>
      </c>
      <c r="Q8" s="60">
        <f>'Field data and Dairy'!Q8</f>
        <v>0</v>
      </c>
      <c r="R8" s="60">
        <f>'Field data and Dairy'!R8</f>
        <v>0</v>
      </c>
      <c r="S8" s="60">
        <f>'Field data and Dairy'!S8</f>
        <v>0</v>
      </c>
      <c r="T8" s="60">
        <f>'Field data and Dairy'!T8</f>
        <v>0</v>
      </c>
      <c r="U8" s="60">
        <f>'Field data and Dairy'!U8</f>
        <v>0</v>
      </c>
      <c r="V8" s="60">
        <f>'Field data and Dairy'!V8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Dairy'!C9</f>
        <v>1</v>
      </c>
      <c r="D9" s="60">
        <f>'Field data and Dairy'!D9</f>
        <v>1</v>
      </c>
      <c r="E9" s="60">
        <f>'Field data and Dairy'!E9</f>
        <v>1</v>
      </c>
      <c r="F9" s="60" t="str">
        <f>'Field data and Dairy'!F9</f>
        <v>mod</v>
      </c>
      <c r="G9" s="60" t="str">
        <f>'Field data and Dairy'!G9</f>
        <v>mod</v>
      </c>
      <c r="H9" s="60" t="str">
        <f>'Field data and Dairy'!H9</f>
        <v>mod</v>
      </c>
      <c r="I9" s="60" t="str">
        <f>'Field data and Dairy'!I9</f>
        <v>mod</v>
      </c>
      <c r="J9" s="60" t="str">
        <f>'Field data and Dairy'!J9</f>
        <v>mod</v>
      </c>
      <c r="K9" s="60" t="str">
        <f>'Field data and Dairy'!K9</f>
        <v>mod</v>
      </c>
      <c r="L9" s="60" t="str">
        <f>'Field data and Dairy'!L9</f>
        <v>mod</v>
      </c>
      <c r="M9" s="60" t="str">
        <f>'Field data and Dairy'!M9</f>
        <v>mod</v>
      </c>
      <c r="N9" s="60" t="str">
        <f>'Field data and Dairy'!N9</f>
        <v>mod</v>
      </c>
      <c r="O9" s="60" t="str">
        <f>'Field data and Dairy'!O9</f>
        <v>mod</v>
      </c>
      <c r="P9" s="60" t="str">
        <f>'Field data and Dairy'!P9</f>
        <v>mod</v>
      </c>
      <c r="Q9" s="60">
        <f>'Field data and Dairy'!Q9</f>
        <v>0</v>
      </c>
      <c r="R9" s="60">
        <f>'Field data and Dairy'!R9</f>
        <v>0</v>
      </c>
      <c r="S9" s="60">
        <f>'Field data and Dairy'!S9</f>
        <v>0</v>
      </c>
      <c r="T9" s="60">
        <f>'Field data and Dairy'!T9</f>
        <v>0</v>
      </c>
      <c r="U9" s="60">
        <f>'Field data and Dairy'!U9</f>
        <v>0</v>
      </c>
      <c r="V9" s="60">
        <f>'Field data and Dairy'!V9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Dairy'!C10</f>
        <v>6.4</v>
      </c>
      <c r="D10" s="60">
        <f>'Field data and Dairy'!D10</f>
        <v>6.4</v>
      </c>
      <c r="E10" s="60">
        <f>'Field data and Dairy'!E10</f>
        <v>6.7</v>
      </c>
      <c r="F10" s="60">
        <f>'Field data and Dairy'!F10</f>
        <v>6.4</v>
      </c>
      <c r="G10" s="60">
        <f>'Field data and Dairy'!G10</f>
        <v>5.8</v>
      </c>
      <c r="H10" s="60">
        <f>'Field data and Dairy'!H10</f>
        <v>5.7</v>
      </c>
      <c r="I10" s="60">
        <f>'Field data and Dairy'!I10</f>
        <v>6.2</v>
      </c>
      <c r="J10" s="60">
        <f>'Field data and Dairy'!J10</f>
        <v>6.3</v>
      </c>
      <c r="K10" s="60">
        <f>'Field data and Dairy'!K10</f>
        <v>6.3</v>
      </c>
      <c r="L10" s="60">
        <f>'Field data and Dairy'!L10</f>
        <v>5.7</v>
      </c>
      <c r="M10" s="60">
        <f>'Field data and Dairy'!M10</f>
        <v>6</v>
      </c>
      <c r="N10" s="60">
        <f>'Field data and Dairy'!N10</f>
        <v>6</v>
      </c>
      <c r="O10" s="60">
        <f>'Field data and Dairy'!O10</f>
        <v>5.8</v>
      </c>
      <c r="P10" s="60">
        <f>'Field data and Dairy'!P10</f>
        <v>5.8</v>
      </c>
      <c r="Q10" s="60">
        <f>'Field data and Dairy'!Q10</f>
        <v>0</v>
      </c>
      <c r="R10" s="60">
        <f>'Field data and Dairy'!R10</f>
        <v>0</v>
      </c>
      <c r="S10" s="60">
        <f>'Field data and Dairy'!S10</f>
        <v>0</v>
      </c>
      <c r="T10" s="60">
        <f>'Field data and Dairy'!T10</f>
        <v>0</v>
      </c>
      <c r="U10" s="60">
        <f>'Field data and Dairy'!U10</f>
        <v>0</v>
      </c>
      <c r="V10" s="60">
        <f>'Field data and Dairy'!V10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Dairy'!C11</f>
        <v>1</v>
      </c>
      <c r="D11" s="60">
        <f>'Field data and Dairy'!D11</f>
        <v>2</v>
      </c>
      <c r="E11" s="60">
        <f>'Field data and Dairy'!E11</f>
        <v>2</v>
      </c>
      <c r="F11" s="60">
        <f>'Field data and Dairy'!F11</f>
        <v>2</v>
      </c>
      <c r="G11" s="60">
        <f>'Field data and Dairy'!G11</f>
        <v>2</v>
      </c>
      <c r="H11" s="60">
        <f>'Field data and Dairy'!H11</f>
        <v>2</v>
      </c>
      <c r="I11" s="60">
        <f>'Field data and Dairy'!I11</f>
        <v>2</v>
      </c>
      <c r="J11" s="60">
        <f>'Field data and Dairy'!J11</f>
        <v>2</v>
      </c>
      <c r="K11" s="60">
        <f>'Field data and Dairy'!K11</f>
        <v>3</v>
      </c>
      <c r="L11" s="60">
        <f>'Field data and Dairy'!L11</f>
        <v>2</v>
      </c>
      <c r="M11" s="60">
        <f>'Field data and Dairy'!M11</f>
        <v>2</v>
      </c>
      <c r="N11" s="60">
        <f>'Field data and Dairy'!N11</f>
        <v>3</v>
      </c>
      <c r="O11" s="60">
        <f>'Field data and Dairy'!O11</f>
        <v>2</v>
      </c>
      <c r="P11" s="60">
        <f>'Field data and Dairy'!P11</f>
        <v>3</v>
      </c>
      <c r="Q11" s="60">
        <f>'Field data and Dairy'!Q11</f>
        <v>0</v>
      </c>
      <c r="R11" s="60">
        <f>'Field data and Dairy'!R11</f>
        <v>0</v>
      </c>
      <c r="S11" s="60">
        <f>'Field data and Dairy'!S11</f>
        <v>0</v>
      </c>
      <c r="T11" s="60">
        <f>'Field data and Dairy'!T11</f>
        <v>0</v>
      </c>
      <c r="U11" s="60">
        <f>'Field data and Dairy'!U11</f>
        <v>0</v>
      </c>
      <c r="V11" s="60">
        <f>'Field data and Dairy'!V11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Dairy'!C12</f>
        <v>0</v>
      </c>
      <c r="D12" s="60">
        <f>'Field data and Dairy'!D12</f>
        <v>0</v>
      </c>
      <c r="E12" s="60">
        <f>'Field data and Dairy'!E12</f>
        <v>2</v>
      </c>
      <c r="F12" s="60">
        <f>'Field data and Dairy'!F12</f>
        <v>1</v>
      </c>
      <c r="G12" s="60">
        <f>'Field data and Dairy'!G12</f>
        <v>0</v>
      </c>
      <c r="H12" s="60">
        <f>'Field data and Dairy'!H12</f>
        <v>1</v>
      </c>
      <c r="I12" s="60">
        <f>'Field data and Dairy'!I12</f>
        <v>1</v>
      </c>
      <c r="J12" s="60">
        <f>'Field data and Dairy'!J12</f>
        <v>1</v>
      </c>
      <c r="K12" s="60">
        <f>'Field data and Dairy'!K12</f>
        <v>2</v>
      </c>
      <c r="L12" s="60">
        <f>'Field data and Dairy'!L12</f>
        <v>3</v>
      </c>
      <c r="M12" s="60">
        <f>'Field data and Dairy'!M12</f>
        <v>2</v>
      </c>
      <c r="N12" s="60">
        <f>'Field data and Dairy'!N12</f>
        <v>3</v>
      </c>
      <c r="O12" s="60">
        <f>'Field data and Dairy'!O12</f>
        <v>3</v>
      </c>
      <c r="P12" s="60">
        <f>'Field data and Dairy'!P12</f>
        <v>2</v>
      </c>
      <c r="Q12" s="60">
        <f>'Field data and Dairy'!Q12</f>
        <v>0</v>
      </c>
      <c r="R12" s="60">
        <f>'Field data and Dairy'!R12</f>
        <v>0</v>
      </c>
      <c r="S12" s="60">
        <f>'Field data and Dairy'!S12</f>
        <v>0</v>
      </c>
      <c r="T12" s="60">
        <f>'Field data and Dairy'!T12</f>
        <v>0</v>
      </c>
      <c r="U12" s="60">
        <f>'Field data and Dairy'!U12</f>
        <v>0</v>
      </c>
      <c r="V12" s="60">
        <f>'Field data and Dairy'!V12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Dairy'!C13</f>
        <v>2</v>
      </c>
      <c r="D13" s="60">
        <f>'Field data and Dairy'!D13</f>
        <v>3</v>
      </c>
      <c r="E13" s="60">
        <f>'Field data and Dairy'!E13</f>
        <v>2</v>
      </c>
      <c r="F13" s="60">
        <f>'Field data and Dairy'!F13</f>
        <v>2</v>
      </c>
      <c r="G13" s="60">
        <f>'Field data and Dairy'!G13</f>
        <v>2</v>
      </c>
      <c r="H13" s="60">
        <f>'Field data and Dairy'!H13</f>
        <v>2</v>
      </c>
      <c r="I13" s="60">
        <f>'Field data and Dairy'!I13</f>
        <v>2</v>
      </c>
      <c r="J13" s="60">
        <f>'Field data and Dairy'!J13</f>
        <v>2</v>
      </c>
      <c r="K13" s="60">
        <f>'Field data and Dairy'!K13</f>
        <v>3</v>
      </c>
      <c r="L13" s="60">
        <f>'Field data and Dairy'!L13</f>
        <v>2</v>
      </c>
      <c r="M13" s="60">
        <f>'Field data and Dairy'!M13</f>
        <v>3</v>
      </c>
      <c r="N13" s="60">
        <f>'Field data and Dairy'!N13</f>
        <v>3</v>
      </c>
      <c r="O13" s="60">
        <f>'Field data and Dairy'!O13</f>
        <v>2</v>
      </c>
      <c r="P13" s="60">
        <f>'Field data and Dairy'!P13</f>
        <v>2</v>
      </c>
      <c r="Q13" s="60">
        <f>'Field data and Dairy'!Q13</f>
        <v>0</v>
      </c>
      <c r="R13" s="60">
        <f>'Field data and Dairy'!R13</f>
        <v>0</v>
      </c>
      <c r="S13" s="60">
        <f>'Field data and Dairy'!S13</f>
        <v>0</v>
      </c>
      <c r="T13" s="60">
        <f>'Field data and Dairy'!T13</f>
        <v>0</v>
      </c>
      <c r="U13" s="60">
        <f>'Field data and Dairy'!U13</f>
        <v>0</v>
      </c>
      <c r="V13" s="60">
        <f>'Field data and Dairy'!V13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Dairy'!C14</f>
        <v>Winter wheat- grain &amp; straw</v>
      </c>
      <c r="D14" s="102" t="str">
        <f>'Field data and Dairy'!D14</f>
        <v>Winter barley/triticale/rye</v>
      </c>
      <c r="E14" s="102" t="str">
        <f>'Field data and Dairy'!E14</f>
        <v>Winter barley/triticale/rye</v>
      </c>
      <c r="F14" s="102" t="str">
        <f>'Field data and Dairy'!F14</f>
        <v xml:space="preserve">Grass Silage (25% DM) </v>
      </c>
      <c r="G14" s="102" t="str">
        <f>'Field data and Dairy'!G14</f>
        <v xml:space="preserve">Grass Silage (25% DM) </v>
      </c>
      <c r="H14" s="102" t="str">
        <f>'Field data and Dairy'!H14</f>
        <v xml:space="preserve">Grass Silage (25% DM) </v>
      </c>
      <c r="I14" s="102" t="str">
        <f>'Field data and Dairy'!I14</f>
        <v xml:space="preserve">Grass Silage (25% DM) </v>
      </c>
      <c r="J14" s="102" t="str">
        <f>'Field data and Dairy'!J14</f>
        <v xml:space="preserve">Grass Silage (25% DM) </v>
      </c>
      <c r="K14" s="102" t="str">
        <f>'Field data and Dairy'!K14</f>
        <v xml:space="preserve">Grass Silage (25% DM) </v>
      </c>
      <c r="L14" s="102" t="str">
        <f>'Field data and Dairy'!L14</f>
        <v xml:space="preserve">Grass Silage (25% DM) </v>
      </c>
      <c r="M14" s="102" t="str">
        <f>'Field data and Dairy'!M14</f>
        <v xml:space="preserve">Grass Silage (25% DM) </v>
      </c>
      <c r="N14" s="102" t="str">
        <f>'Field data and Dairy'!N14</f>
        <v xml:space="preserve">Grass Silage (25% DM) </v>
      </c>
      <c r="O14" s="102" t="str">
        <f>'Field data and Dairy'!O14</f>
        <v xml:space="preserve">Grass Silage (25% DM) </v>
      </c>
      <c r="P14" s="102" t="str">
        <f>'Field data and Dairy'!P14</f>
        <v xml:space="preserve">Grass Silage (25% DM) </v>
      </c>
      <c r="Q14" s="102">
        <f>'Field data and Dairy'!Q14</f>
        <v>0</v>
      </c>
      <c r="R14" s="102">
        <f>'Field data and Dairy'!R14</f>
        <v>0</v>
      </c>
      <c r="S14" s="102">
        <f>'Field data and Dairy'!S14</f>
        <v>0</v>
      </c>
      <c r="T14" s="102">
        <f>'Field data and Dairy'!T14</f>
        <v>0</v>
      </c>
      <c r="U14" s="102">
        <f>'Field data and Dairy'!U14</f>
        <v>0</v>
      </c>
      <c r="V14" s="102">
        <f>'Field data and Dairy'!V14</f>
        <v>0</v>
      </c>
      <c r="AD14" s="30" t="s">
        <v>138</v>
      </c>
      <c r="AE14" s="30">
        <v>6</v>
      </c>
      <c r="AI14" s="53" t="s">
        <v>119</v>
      </c>
      <c r="AJ14" s="54">
        <v>0.8</v>
      </c>
      <c r="AK14" s="55">
        <v>1.7</v>
      </c>
      <c r="AL14" s="11">
        <v>12</v>
      </c>
      <c r="AM14" s="11">
        <v>6.7</v>
      </c>
      <c r="AN14" s="11" t="s">
        <v>135</v>
      </c>
    </row>
    <row r="15" spans="1:41" ht="13" x14ac:dyDescent="0.25">
      <c r="A15" s="130" t="s">
        <v>9</v>
      </c>
      <c r="B15" s="130"/>
      <c r="C15" s="60">
        <f>'Field data and Dairy'!C15</f>
        <v>7</v>
      </c>
      <c r="D15" s="60">
        <f>'Field data and Dairy'!D15</f>
        <v>7</v>
      </c>
      <c r="E15" s="60">
        <f>'Field data and Dairy'!E15</f>
        <v>8</v>
      </c>
      <c r="F15" s="60">
        <f>'Field data and Dairy'!F15</f>
        <v>47</v>
      </c>
      <c r="G15" s="60">
        <f>'Field data and Dairy'!G15</f>
        <v>47</v>
      </c>
      <c r="H15" s="60">
        <f>'Field data and Dairy'!H15</f>
        <v>47</v>
      </c>
      <c r="I15" s="60">
        <f>'Field data and Dairy'!I15</f>
        <v>47</v>
      </c>
      <c r="J15" s="60">
        <f>'Field data and Dairy'!J15</f>
        <v>47</v>
      </c>
      <c r="K15" s="60">
        <f>'Field data and Dairy'!K15</f>
        <v>38</v>
      </c>
      <c r="L15" s="60">
        <f>'Field data and Dairy'!L15</f>
        <v>38</v>
      </c>
      <c r="M15" s="60">
        <f>'Field data and Dairy'!M15</f>
        <v>38</v>
      </c>
      <c r="N15" s="60">
        <f>'Field data and Dairy'!N15</f>
        <v>38</v>
      </c>
      <c r="O15" s="60">
        <f>'Field data and Dairy'!O15</f>
        <v>38</v>
      </c>
      <c r="P15" s="60">
        <f>'Field data and Dairy'!P15</f>
        <v>38</v>
      </c>
      <c r="Q15" s="60">
        <f>'Field data and Dairy'!Q15</f>
        <v>0</v>
      </c>
      <c r="R15" s="60">
        <f>'Field data and Dairy'!R15</f>
        <v>0</v>
      </c>
      <c r="S15" s="60">
        <f>'Field data and Dairy'!S15</f>
        <v>0</v>
      </c>
      <c r="T15" s="60">
        <f>'Field data and Dairy'!T15</f>
        <v>0</v>
      </c>
      <c r="U15" s="60">
        <f>'Field data and Dairy'!U15</f>
        <v>0</v>
      </c>
      <c r="V15" s="60">
        <f>'Field data and Dairy'!V15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Dairy'!C16</f>
        <v>Medium/Clay</v>
      </c>
      <c r="D16" s="103" t="str">
        <f>'Field data and Dairy'!D16</f>
        <v>Medium/Clay</v>
      </c>
      <c r="E16" s="103" t="str">
        <f>'Field data and Dairy'!E16</f>
        <v>Medium/Clay</v>
      </c>
      <c r="F16" s="103" t="str">
        <f>'Field data and Dairy'!F16</f>
        <v>Medium/Clay</v>
      </c>
      <c r="G16" s="103" t="str">
        <f>'Field data and Dairy'!G16</f>
        <v>Medium/Clay</v>
      </c>
      <c r="H16" s="103" t="str">
        <f>'Field data and Dairy'!H16</f>
        <v>Medium/Clay</v>
      </c>
      <c r="I16" s="103" t="str">
        <f>'Field data and Dairy'!I16</f>
        <v>Medium/Clay</v>
      </c>
      <c r="J16" s="103" t="str">
        <f>'Field data and Dairy'!J16</f>
        <v>Medium/Clay</v>
      </c>
      <c r="K16" s="103" t="str">
        <f>'Field data and Dairy'!K16</f>
        <v>Medium/Clay</v>
      </c>
      <c r="L16" s="103" t="str">
        <f>'Field data and Dairy'!L16</f>
        <v>Medium/Clay</v>
      </c>
      <c r="M16" s="103" t="str">
        <f>'Field data and Dairy'!M16</f>
        <v>Medium/Clay</v>
      </c>
      <c r="N16" s="103" t="str">
        <f>'Field data and Dairy'!N16</f>
        <v>Medium/Clay</v>
      </c>
      <c r="O16" s="103" t="str">
        <f>'Field data and Dairy'!O16</f>
        <v>Medium/Clay</v>
      </c>
      <c r="P16" s="103" t="str">
        <f>'Field data and Dairy'!P16</f>
        <v>Medium/Clay</v>
      </c>
      <c r="Q16" s="103">
        <f>'Field data and Dairy'!Q16</f>
        <v>0</v>
      </c>
      <c r="R16" s="103">
        <f>'Field data and Dairy'!R16</f>
        <v>0</v>
      </c>
      <c r="S16" s="103">
        <f>'Field data and Dairy'!S16</f>
        <v>0</v>
      </c>
      <c r="T16" s="103">
        <f>'Field data and Dairy'!T16</f>
        <v>0</v>
      </c>
      <c r="U16" s="103">
        <f>'Field data and Dairy'!U16</f>
        <v>0</v>
      </c>
      <c r="V16" s="103">
        <f>'Field data and Dairy'!V16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49</v>
      </c>
      <c r="D17" s="28">
        <f t="shared" ref="D17:V17" si="0">(VLOOKUP(D$14,$AI2:$AK26,2,FALSE))*D$15</f>
        <v>59.5</v>
      </c>
      <c r="E17" s="28">
        <f t="shared" si="0"/>
        <v>68</v>
      </c>
      <c r="F17" s="28">
        <f t="shared" si="0"/>
        <v>79.899999999999991</v>
      </c>
      <c r="G17" s="28">
        <f t="shared" si="0"/>
        <v>79.899999999999991</v>
      </c>
      <c r="H17" s="28">
        <f t="shared" si="0"/>
        <v>79.899999999999991</v>
      </c>
      <c r="I17" s="28">
        <f t="shared" si="0"/>
        <v>79.899999999999991</v>
      </c>
      <c r="J17" s="28">
        <f t="shared" si="0"/>
        <v>79.899999999999991</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3.5739599999999996</v>
      </c>
      <c r="D18" s="16">
        <f>$D32</f>
        <v>3.5739599999999996</v>
      </c>
      <c r="E18" s="16">
        <f>$D33</f>
        <v>3.5739599999999996</v>
      </c>
      <c r="F18" s="16">
        <f>$D34</f>
        <v>8.934899999999999</v>
      </c>
      <c r="G18" s="16">
        <f>$D35</f>
        <v>8.934899999999999</v>
      </c>
      <c r="H18" s="16">
        <f>$D36</f>
        <v>8.934899999999999</v>
      </c>
      <c r="I18" s="16">
        <f>$D37</f>
        <v>8.934899999999999</v>
      </c>
      <c r="J18" s="16">
        <f>$D38</f>
        <v>8.934899999999999</v>
      </c>
      <c r="K18" s="16">
        <f>$D39</f>
        <v>8.934899999999999</v>
      </c>
      <c r="L18" s="16">
        <f>$D40</f>
        <v>8.934899999999999</v>
      </c>
      <c r="M18" s="16">
        <f>$D41</f>
        <v>8.934899999999999</v>
      </c>
      <c r="N18" s="16">
        <f>$D42</f>
        <v>8.934899999999999</v>
      </c>
      <c r="O18" s="16">
        <f>$D43</f>
        <v>8.934899999999999</v>
      </c>
      <c r="P18" s="16">
        <f>$D44</f>
        <v>8.934899999999999</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-45.42604</v>
      </c>
      <c r="D19" s="16">
        <f t="shared" ref="D19:V19" si="1">D18-D17</f>
        <v>-55.92604</v>
      </c>
      <c r="E19" s="16">
        <f t="shared" si="1"/>
        <v>-64.42604</v>
      </c>
      <c r="F19" s="16">
        <f t="shared" si="1"/>
        <v>-70.965099999999993</v>
      </c>
      <c r="G19" s="16">
        <f t="shared" si="1"/>
        <v>-70.965099999999993</v>
      </c>
      <c r="H19" s="16">
        <f t="shared" si="1"/>
        <v>-70.965099999999993</v>
      </c>
      <c r="I19" s="16">
        <f t="shared" si="1"/>
        <v>-70.965099999999993</v>
      </c>
      <c r="J19" s="16">
        <f t="shared" si="1"/>
        <v>-70.965099999999993</v>
      </c>
      <c r="K19" s="16">
        <f t="shared" si="1"/>
        <v>-55.665099999999995</v>
      </c>
      <c r="L19" s="16">
        <f t="shared" si="1"/>
        <v>-55.665099999999995</v>
      </c>
      <c r="M19" s="16">
        <f t="shared" si="1"/>
        <v>-55.665099999999995</v>
      </c>
      <c r="N19" s="16">
        <f t="shared" si="1"/>
        <v>-55.665099999999995</v>
      </c>
      <c r="O19" s="16">
        <f t="shared" si="1"/>
        <v>-55.665099999999995</v>
      </c>
      <c r="P19" s="16">
        <f t="shared" si="1"/>
        <v>-55.665099999999995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73.5</v>
      </c>
      <c r="D21" s="28">
        <f t="shared" ref="D21:V21" si="2">(VLOOKUP(D$14,$AI2:$AK24,3,FALSE))*D$15</f>
        <v>73.5</v>
      </c>
      <c r="E21" s="28">
        <f t="shared" si="2"/>
        <v>84</v>
      </c>
      <c r="F21" s="28">
        <f t="shared" si="2"/>
        <v>282</v>
      </c>
      <c r="G21" s="28">
        <f t="shared" si="2"/>
        <v>282</v>
      </c>
      <c r="H21" s="28">
        <f t="shared" si="2"/>
        <v>282</v>
      </c>
      <c r="I21" s="28">
        <f t="shared" si="2"/>
        <v>282</v>
      </c>
      <c r="J21" s="28">
        <f t="shared" si="2"/>
        <v>282</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12.6525</v>
      </c>
      <c r="D22" s="16">
        <f>$E32</f>
        <v>12.6525</v>
      </c>
      <c r="E22" s="16">
        <f>$E33</f>
        <v>12.6525</v>
      </c>
      <c r="F22" s="16">
        <f>$E34</f>
        <v>31.631250000000001</v>
      </c>
      <c r="G22" s="16">
        <f>$E35</f>
        <v>31.631250000000001</v>
      </c>
      <c r="H22" s="16">
        <f>$E36</f>
        <v>31.631250000000001</v>
      </c>
      <c r="I22" s="16">
        <f>$E37</f>
        <v>31.631250000000001</v>
      </c>
      <c r="J22" s="16">
        <f>$E38</f>
        <v>31.631250000000001</v>
      </c>
      <c r="K22" s="16">
        <f>$E39</f>
        <v>31.631250000000001</v>
      </c>
      <c r="L22" s="16">
        <f>$E40</f>
        <v>31.631250000000001</v>
      </c>
      <c r="M22" s="16">
        <f>$E41</f>
        <v>31.631250000000001</v>
      </c>
      <c r="N22" s="16">
        <f>$E42</f>
        <v>31.631250000000001</v>
      </c>
      <c r="O22" s="16">
        <f>$E43</f>
        <v>31.631250000000001</v>
      </c>
      <c r="P22" s="16">
        <f>$E44</f>
        <v>31.631250000000001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-60.847499999999997</v>
      </c>
      <c r="D23" s="16">
        <f t="shared" ref="D23:V23" si="3">D22-D21</f>
        <v>-60.847499999999997</v>
      </c>
      <c r="E23" s="16">
        <f t="shared" si="3"/>
        <v>-71.347499999999997</v>
      </c>
      <c r="F23" s="16">
        <f t="shared" si="3"/>
        <v>-250.36875000000001</v>
      </c>
      <c r="G23" s="16">
        <f t="shared" si="3"/>
        <v>-250.36875000000001</v>
      </c>
      <c r="H23" s="16">
        <f t="shared" si="3"/>
        <v>-250.36875000000001</v>
      </c>
      <c r="I23" s="16">
        <f t="shared" si="3"/>
        <v>-250.36875000000001</v>
      </c>
      <c r="J23" s="16">
        <f t="shared" si="3"/>
        <v>-250.36875000000001</v>
      </c>
      <c r="K23" s="16">
        <f t="shared" si="3"/>
        <v>-196.36875000000001</v>
      </c>
      <c r="L23" s="16">
        <f t="shared" si="3"/>
        <v>-196.36875000000001</v>
      </c>
      <c r="M23" s="16">
        <f t="shared" si="3"/>
        <v>-196.36875000000001</v>
      </c>
      <c r="N23" s="16">
        <f t="shared" si="3"/>
        <v>-196.36875000000001</v>
      </c>
      <c r="O23" s="16">
        <f t="shared" si="3"/>
        <v>-196.36875000000001</v>
      </c>
      <c r="P23" s="16">
        <f t="shared" si="3"/>
        <v>-196.36875000000001</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7599</v>
      </c>
      <c r="B31" s="15">
        <v>100</v>
      </c>
      <c r="C31" s="77">
        <f>IF(C$27="%w/w SAR",((C$28*10)*$B31),IF(C$27="%w/w DM",(((C$28*10)*($B$28/100))*$B31),IF(C$27="kg/t SAR",(C$28*$B31),IF(C$27="kg/t DM",((C$28*($B$28/100))*$B31),IF(C$27="mg/kg SAR",((C$28*0.001)*$B31),IF(C$27="mg/kg DM",(((C$28*0.001)*($B$28/100))*$B31),0))))))</f>
        <v>10</v>
      </c>
      <c r="D31" s="77">
        <f>(IF(D$27="%w/w SAR",((D$28*10)*$B31),IF(D$27="%w/w DM",(((D$28*10)*($B$28/100))*$B31),IF(D$27="kg/t SAR",(D$28*$B31),IF(D$27="kg/t DM",((D$28*($B$28/100))*$B31),IF(D$27="mg/kg SAR",((D$28*0.001)*$B31),IF(D$27="mg/kg DM",(((D$28*0.001)*($B$28/100))*$B31),"0")))))))*2.291</f>
        <v>3.5739599999999996</v>
      </c>
      <c r="E31" s="77">
        <f>(IF(E$27="%w/w SAR",((E$28*10)*$B31),IF(E$27="%w/w DM",(((E$28*10)*($B$28/100))*$B31),IF(E$27="kg/t SAR",(E$28*$B31),IF(E$27="kg/t DM",((E$28*($B$28/100))*$B31),IF(E$27="mg/kg SAR",((E$28*0.001)*$B31),IF(E$27="mg/kg DM",(((E$28*0.001)*($B$28/100))*$B31),"0")))))))*1.205</f>
        <v>12.6525</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0.2</v>
      </c>
      <c r="I31" s="77">
        <f t="shared" si="5"/>
        <v>0.05</v>
      </c>
      <c r="J31" s="77">
        <f t="shared" si="5"/>
        <v>1E-3</v>
      </c>
      <c r="K31" s="77">
        <f t="shared" si="5"/>
        <v>5.0000000000000001E-3</v>
      </c>
      <c r="L31" s="77">
        <f t="shared" si="5"/>
        <v>0.02</v>
      </c>
      <c r="M31" s="77">
        <f t="shared" si="5"/>
        <v>0.02</v>
      </c>
      <c r="N31" s="77">
        <f t="shared" si="5"/>
        <v>0</v>
      </c>
      <c r="O31" s="77">
        <f t="shared" si="5"/>
        <v>0</v>
      </c>
      <c r="P31" s="77">
        <f t="shared" si="5"/>
        <v>68.400000000000006</v>
      </c>
      <c r="Q31" s="77">
        <f>(IF(Q$27="%w/w SAR",((Q$28*10)*$B31),IF(Q$27="%w/w DM",(((Q$28*10)*($B$28/100))*$B31),IF(Q$27="kg/t SAR",(Q$28*$B31),IF(Q$27="kg/t DM",((Q$28*($B$28/100))*$B31),IF(Q$27="mg/kg SAR",((Q$28*0.001)*$B31),IF(Q$27="mg/kg DM",(((Q$28*0.001)*($B$28/100))*$B31),0)))))))*2.5</f>
        <v>7.1499999999999995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5511</v>
      </c>
      <c r="B32" s="15">
        <v>100</v>
      </c>
      <c r="C32" s="77">
        <f t="shared" ref="C32:C50" si="6">IF(C$27="%w/w SAR",((C$28*10)*$B32),IF(C$27="%w/w DM",(((C$28*10)*($B$28/100))*$B32),IF(C$27="kg/t SAR",(C$28*$B32),IF(C$27="kg/t DM",((C$28*($B$28/100))*$B32),IF(C$27="mg/kg SAR",((C$28*0.001)*$B32),IF(C$27="mg/kg DM",(((C$28*0.001)*($B$28/100))*$B32),0))))))</f>
        <v>10</v>
      </c>
      <c r="D32" s="77">
        <f t="shared" ref="D32:D50" si="7">(IF(D$27="%w/w SAR",((D$28*10)*$B32),IF(D$27="%w/w DM",(((D$28*10)*($B$28/100))*$B32),IF(D$27="kg/t SAR",(D$28*$B32),IF(D$27="kg/t DM",((D$28*($B$28/100))*$B32),IF(D$27="mg/kg SAR",((D$28*0.001)*$B32),IF(D$27="mg/kg DM",(((D$28*0.001)*($B$28/100))*$B32),"0")))))))*2.291</f>
        <v>3.5739599999999996</v>
      </c>
      <c r="E32" s="77">
        <f t="shared" ref="E32:E50" si="8">(IF(E$27="%w/w SAR",((E$28*10)*$B32),IF(E$27="%w/w DM",(((E$28*10)*($B$28/100))*$B32),IF(E$27="kg/t SAR",(E$28*$B32),IF(E$27="kg/t DM",((E$28*($B$28/100))*$B32),IF(E$27="mg/kg SAR",((E$28*0.001)*$B32),IF(E$27="mg/kg DM",(((E$28*0.001)*($B$28/100))*$B32),"0")))))))*1.205</f>
        <v>12.6525</v>
      </c>
      <c r="F32" s="77">
        <f t="shared" ref="F32:F50" si="9">(IF(F$27="%w/w SAR",((F$28*10)*$B32),IF(F$27="%w/w DM",(((F$28*10)*($B$28/100))*$B32),IF(F$27="kg/t SAR",(F$28*$B32),IF(F$27="kg/t DM",((F$28*($B$28/100))*$B32),IF(F$27="mg/kg SAR",((F$28*0.001)*$B32),IF(F$27="mg/kg DM",(((F$28*0.001)*($B$28/100))*$B32),"0")))))))*1.658</f>
        <v>1.6579999999999999</v>
      </c>
      <c r="G32" s="77">
        <f t="shared" si="5"/>
        <v>0.02</v>
      </c>
      <c r="H32" s="77">
        <f t="shared" si="5"/>
        <v>0.2</v>
      </c>
      <c r="I32" s="77">
        <f t="shared" si="5"/>
        <v>0.05</v>
      </c>
      <c r="J32" s="77">
        <f t="shared" si="5"/>
        <v>1E-3</v>
      </c>
      <c r="K32" s="77">
        <f t="shared" si="5"/>
        <v>5.0000000000000001E-3</v>
      </c>
      <c r="L32" s="77">
        <f t="shared" si="5"/>
        <v>0.02</v>
      </c>
      <c r="M32" s="77">
        <f t="shared" si="5"/>
        <v>0.02</v>
      </c>
      <c r="N32" s="77">
        <f t="shared" si="5"/>
        <v>0</v>
      </c>
      <c r="O32" s="77">
        <f t="shared" si="5"/>
        <v>0</v>
      </c>
      <c r="P32" s="77">
        <f t="shared" si="5"/>
        <v>68.400000000000006</v>
      </c>
      <c r="Q32" s="77">
        <f t="shared" ref="Q32:Q50" si="10">(IF(Q$27="%w/w SAR",((Q$28*10)*$B32),IF(Q$27="%w/w DM",(((Q$28*10)*($B$28/100))*$B32),IF(Q$27="kg/t SAR",(Q$28*$B32),IF(Q$27="kg/t DM",((Q$28*($B$28/100))*$B32),IF(Q$27="mg/kg SAR",((Q$28*0.001)*$B32),IF(Q$27="mg/kg DM",(((Q$28*0.001)*($B$28/100))*$B32),0)))))))*2.5</f>
        <v>7.1499999999999995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9114</v>
      </c>
      <c r="B33" s="15">
        <v>100</v>
      </c>
      <c r="C33" s="77">
        <f t="shared" si="6"/>
        <v>10</v>
      </c>
      <c r="D33" s="77">
        <f t="shared" si="7"/>
        <v>3.5739599999999996</v>
      </c>
      <c r="E33" s="77">
        <f t="shared" si="8"/>
        <v>12.6525</v>
      </c>
      <c r="F33" s="77">
        <f t="shared" si="9"/>
        <v>1.6579999999999999</v>
      </c>
      <c r="G33" s="77">
        <f t="shared" si="5"/>
        <v>0.02</v>
      </c>
      <c r="H33" s="77">
        <f t="shared" si="5"/>
        <v>0.2</v>
      </c>
      <c r="I33" s="77">
        <f t="shared" si="5"/>
        <v>0.05</v>
      </c>
      <c r="J33" s="77">
        <f t="shared" si="5"/>
        <v>1E-3</v>
      </c>
      <c r="K33" s="77">
        <f t="shared" si="5"/>
        <v>5.0000000000000001E-3</v>
      </c>
      <c r="L33" s="77">
        <f t="shared" si="5"/>
        <v>0.02</v>
      </c>
      <c r="M33" s="77">
        <f t="shared" si="5"/>
        <v>0.02</v>
      </c>
      <c r="N33" s="77">
        <f t="shared" si="5"/>
        <v>0</v>
      </c>
      <c r="O33" s="77">
        <f t="shared" si="5"/>
        <v>0</v>
      </c>
      <c r="P33" s="77">
        <f t="shared" si="5"/>
        <v>68.400000000000006</v>
      </c>
      <c r="Q33" s="77">
        <f t="shared" si="10"/>
        <v>7.1499999999999995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1314</v>
      </c>
      <c r="B34" s="15">
        <v>250</v>
      </c>
      <c r="C34" s="77">
        <f t="shared" si="6"/>
        <v>25</v>
      </c>
      <c r="D34" s="77">
        <f t="shared" si="7"/>
        <v>8.934899999999999</v>
      </c>
      <c r="E34" s="77">
        <f t="shared" si="8"/>
        <v>31.631250000000001</v>
      </c>
      <c r="F34" s="77">
        <f t="shared" si="9"/>
        <v>4.1449999999999996</v>
      </c>
      <c r="G34" s="77">
        <f t="shared" si="5"/>
        <v>0.05</v>
      </c>
      <c r="H34" s="77">
        <f t="shared" si="5"/>
        <v>0.5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3022</v>
      </c>
      <c r="B35" s="15">
        <v>250</v>
      </c>
      <c r="C35" s="77">
        <f t="shared" si="6"/>
        <v>25</v>
      </c>
      <c r="D35" s="77">
        <f t="shared" si="7"/>
        <v>8.934899999999999</v>
      </c>
      <c r="E35" s="77">
        <f t="shared" si="8"/>
        <v>31.631250000000001</v>
      </c>
      <c r="F35" s="77">
        <f t="shared" si="9"/>
        <v>4.1449999999999996</v>
      </c>
      <c r="G35" s="77">
        <f t="shared" si="5"/>
        <v>0.05</v>
      </c>
      <c r="H35" s="77">
        <f t="shared" si="5"/>
        <v>0.5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4630</v>
      </c>
      <c r="B36" s="15">
        <v>250</v>
      </c>
      <c r="C36" s="77">
        <f t="shared" si="6"/>
        <v>25</v>
      </c>
      <c r="D36" s="77">
        <f t="shared" si="7"/>
        <v>8.934899999999999</v>
      </c>
      <c r="E36" s="77">
        <f t="shared" si="8"/>
        <v>31.631250000000001</v>
      </c>
      <c r="F36" s="77">
        <f t="shared" si="9"/>
        <v>4.1449999999999996</v>
      </c>
      <c r="G36" s="77">
        <f t="shared" si="5"/>
        <v>0.05</v>
      </c>
      <c r="H36" s="77">
        <f t="shared" si="5"/>
        <v>0.5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7613</v>
      </c>
      <c r="B37" s="15">
        <v>250</v>
      </c>
      <c r="C37" s="77">
        <f t="shared" si="6"/>
        <v>25</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4613</v>
      </c>
      <c r="B38" s="15">
        <v>250</v>
      </c>
      <c r="C38" s="77">
        <f t="shared" si="6"/>
        <v>25</v>
      </c>
      <c r="D38" s="77">
        <f t="shared" si="7"/>
        <v>8.934899999999999</v>
      </c>
      <c r="E38" s="77">
        <f t="shared" si="8"/>
        <v>31.631250000000001</v>
      </c>
      <c r="F38" s="77">
        <f t="shared" si="9"/>
        <v>4.1449999999999996</v>
      </c>
      <c r="G38" s="77">
        <f t="shared" si="5"/>
        <v>0.05</v>
      </c>
      <c r="H38" s="77">
        <f t="shared" si="5"/>
        <v>0.5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pen 1</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pen 2</v>
      </c>
      <c r="B40" s="15">
        <v>250</v>
      </c>
      <c r="C40" s="77">
        <f t="shared" si="6"/>
        <v>25</v>
      </c>
      <c r="D40" s="77">
        <f t="shared" si="7"/>
        <v>8.934899999999999</v>
      </c>
      <c r="E40" s="77">
        <f t="shared" si="8"/>
        <v>31.631250000000001</v>
      </c>
      <c r="F40" s="77">
        <f t="shared" si="9"/>
        <v>4.1449999999999996</v>
      </c>
      <c r="G40" s="77">
        <f t="shared" si="5"/>
        <v>0.05</v>
      </c>
      <c r="H40" s="77">
        <f t="shared" si="5"/>
        <v>0.5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 6</v>
      </c>
      <c r="B41" s="15">
        <v>250</v>
      </c>
      <c r="C41" s="77">
        <f t="shared" si="6"/>
        <v>25</v>
      </c>
      <c r="D41" s="77">
        <f t="shared" si="7"/>
        <v>8.934899999999999</v>
      </c>
      <c r="E41" s="77">
        <f t="shared" si="8"/>
        <v>31.631250000000001</v>
      </c>
      <c r="F41" s="77">
        <f t="shared" si="9"/>
        <v>4.1449999999999996</v>
      </c>
      <c r="G41" s="77">
        <f t="shared" si="5"/>
        <v>0.05</v>
      </c>
      <c r="H41" s="77">
        <f t="shared" si="5"/>
        <v>0.5</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171</v>
      </c>
      <c r="Q41" s="77">
        <f t="shared" si="10"/>
        <v>17.875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pen 7</v>
      </c>
      <c r="B42" s="15">
        <v>250</v>
      </c>
      <c r="C42" s="77">
        <f t="shared" si="6"/>
        <v>25</v>
      </c>
      <c r="D42" s="77">
        <f t="shared" si="7"/>
        <v>8.934899999999999</v>
      </c>
      <c r="E42" s="77">
        <f t="shared" si="8"/>
        <v>31.631250000000001</v>
      </c>
      <c r="F42" s="77">
        <f t="shared" si="9"/>
        <v>4.1449999999999996</v>
      </c>
      <c r="G42" s="77">
        <f t="shared" si="5"/>
        <v>0.05</v>
      </c>
      <c r="H42" s="77">
        <f t="shared" si="5"/>
        <v>0.5</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171</v>
      </c>
      <c r="Q42" s="77">
        <f t="shared" si="10"/>
        <v>17.875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pen 8</v>
      </c>
      <c r="B43" s="15">
        <v>250</v>
      </c>
      <c r="C43" s="77">
        <f t="shared" si="6"/>
        <v>25</v>
      </c>
      <c r="D43" s="77">
        <f t="shared" si="7"/>
        <v>8.934899999999999</v>
      </c>
      <c r="E43" s="77">
        <f t="shared" si="8"/>
        <v>31.631250000000001</v>
      </c>
      <c r="F43" s="77">
        <f t="shared" si="9"/>
        <v>4.1449999999999996</v>
      </c>
      <c r="G43" s="77">
        <f t="shared" si="5"/>
        <v>0.05</v>
      </c>
      <c r="H43" s="77">
        <f t="shared" si="5"/>
        <v>0.5</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171</v>
      </c>
      <c r="Q43" s="77">
        <f t="shared" si="10"/>
        <v>17.875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pen 9</v>
      </c>
      <c r="B44" s="15">
        <v>250</v>
      </c>
      <c r="C44" s="77">
        <f t="shared" si="6"/>
        <v>25</v>
      </c>
      <c r="D44" s="77">
        <f t="shared" si="7"/>
        <v>8.934899999999999</v>
      </c>
      <c r="E44" s="77">
        <f t="shared" si="8"/>
        <v>31.631250000000001</v>
      </c>
      <c r="F44" s="77">
        <f t="shared" si="9"/>
        <v>4.1449999999999996</v>
      </c>
      <c r="G44" s="77">
        <f t="shared" si="5"/>
        <v>0.05</v>
      </c>
      <c r="H44" s="77">
        <f t="shared" si="5"/>
        <v>0.5</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171</v>
      </c>
      <c r="Q44" s="77">
        <f t="shared" si="10"/>
        <v>17.875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7599</v>
      </c>
      <c r="C57" s="8">
        <f t="shared" ref="C57:U57" si="13">D8</f>
        <v>5511</v>
      </c>
      <c r="D57" s="8">
        <f t="shared" si="13"/>
        <v>9114</v>
      </c>
      <c r="E57" s="8">
        <f t="shared" si="13"/>
        <v>1314</v>
      </c>
      <c r="F57" s="8">
        <f t="shared" si="13"/>
        <v>3022</v>
      </c>
      <c r="G57" s="8">
        <f t="shared" si="13"/>
        <v>4630</v>
      </c>
      <c r="H57" s="8">
        <f t="shared" si="13"/>
        <v>7613</v>
      </c>
      <c r="I57" s="8">
        <f t="shared" si="13"/>
        <v>4613</v>
      </c>
      <c r="J57" s="8" t="str">
        <f t="shared" si="13"/>
        <v>pen 1</v>
      </c>
      <c r="K57" s="8" t="str">
        <f t="shared" si="13"/>
        <v>pen 2</v>
      </c>
      <c r="L57" s="8" t="str">
        <f t="shared" si="13"/>
        <v>pen 6</v>
      </c>
      <c r="M57" s="8" t="str">
        <f t="shared" si="13"/>
        <v>pen 7</v>
      </c>
      <c r="N57" s="8" t="str">
        <f t="shared" si="13"/>
        <v>pen 8</v>
      </c>
      <c r="O57" s="8" t="str">
        <f t="shared" si="13"/>
        <v>pen 9</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6.4</v>
      </c>
      <c r="D60" s="76">
        <f t="shared" si="14"/>
        <v>6.7</v>
      </c>
      <c r="E60" s="76">
        <f t="shared" si="14"/>
        <v>6.4</v>
      </c>
      <c r="F60" s="76">
        <f t="shared" si="14"/>
        <v>5.8</v>
      </c>
      <c r="G60" s="76">
        <f t="shared" si="14"/>
        <v>5.7</v>
      </c>
      <c r="H60" s="76">
        <f t="shared" si="14"/>
        <v>6.2</v>
      </c>
      <c r="I60" s="76">
        <f t="shared" si="14"/>
        <v>6.3</v>
      </c>
      <c r="J60" s="76">
        <f t="shared" si="14"/>
        <v>6.3</v>
      </c>
      <c r="K60" s="76">
        <f t="shared" si="14"/>
        <v>5.7</v>
      </c>
      <c r="L60" s="76">
        <f t="shared" si="14"/>
        <v>6</v>
      </c>
      <c r="M60" s="76">
        <f t="shared" si="14"/>
        <v>6</v>
      </c>
      <c r="N60" s="76">
        <f t="shared" si="14"/>
        <v>5.8</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2.3999999999999986</v>
      </c>
      <c r="D64" s="77">
        <f t="shared" si="17"/>
        <v>0</v>
      </c>
      <c r="E64" s="77">
        <f t="shared" si="17"/>
        <v>-1.2000000000000011</v>
      </c>
      <c r="F64" s="77">
        <f t="shared" si="17"/>
        <v>2.4000000000000021</v>
      </c>
      <c r="G64" s="77">
        <f t="shared" si="17"/>
        <v>3</v>
      </c>
      <c r="H64" s="77">
        <f t="shared" si="17"/>
        <v>0</v>
      </c>
      <c r="I64" s="77">
        <f t="shared" si="17"/>
        <v>-0.59999999999999787</v>
      </c>
      <c r="J64" s="77">
        <f t="shared" si="17"/>
        <v>-0.59999999999999787</v>
      </c>
      <c r="K64" s="77">
        <f t="shared" si="17"/>
        <v>3</v>
      </c>
      <c r="L64" s="77">
        <f t="shared" si="17"/>
        <v>1.2000000000000011</v>
      </c>
      <c r="M64" s="77">
        <f t="shared" si="17"/>
        <v>1.2000000000000011</v>
      </c>
      <c r="N64" s="77">
        <f t="shared" si="17"/>
        <v>2.4000000000000021</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-2.3999999999999986</v>
      </c>
      <c r="D65" s="77">
        <f t="shared" si="18"/>
        <v>0</v>
      </c>
      <c r="E65" s="77">
        <f t="shared" si="18"/>
        <v>1.2000000000000011</v>
      </c>
      <c r="F65" s="77">
        <f t="shared" si="18"/>
        <v>-2.4000000000000021</v>
      </c>
      <c r="G65" s="77">
        <f t="shared" si="18"/>
        <v>-3</v>
      </c>
      <c r="H65" s="77">
        <f t="shared" si="18"/>
        <v>0</v>
      </c>
      <c r="I65" s="77">
        <f t="shared" si="18"/>
        <v>0.59999999999999787</v>
      </c>
      <c r="J65" s="77">
        <f t="shared" si="18"/>
        <v>0.59999999999999787</v>
      </c>
      <c r="K65" s="77">
        <f t="shared" si="18"/>
        <v>-3</v>
      </c>
      <c r="L65" s="77">
        <f t="shared" si="18"/>
        <v>-1.2000000000000011</v>
      </c>
      <c r="M65" s="77">
        <f t="shared" si="18"/>
        <v>-1.2000000000000011</v>
      </c>
      <c r="N65" s="77">
        <f t="shared" si="18"/>
        <v>-2.4000000000000021</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UNDER</v>
      </c>
      <c r="H66" s="78" t="str">
        <f t="shared" si="19"/>
        <v>OVER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Dairy'!B29</f>
        <v>Application Rate</v>
      </c>
      <c r="C1" s="38" t="str">
        <f>'Field data and Dairy'!C29</f>
        <v>Nitrogen Addition</v>
      </c>
      <c r="D1" s="38" t="str">
        <f>'Field data and Dairy'!D29</f>
        <v>Phosphate Addition</v>
      </c>
      <c r="E1" s="38" t="str">
        <f>'Field data and Dairy'!E29</f>
        <v>Potash  Addition</v>
      </c>
      <c r="F1" s="38" t="str">
        <f>'Field data and Dairy'!F29</f>
        <v>Mg Oxide Addition</v>
      </c>
      <c r="G1" s="38" t="str">
        <f>'Field data and Dairy'!G29</f>
        <v>Copper Addition</v>
      </c>
      <c r="H1" s="38" t="str">
        <f>'Field data and Dairy'!H29</f>
        <v>Zinc Addition</v>
      </c>
      <c r="I1" s="38" t="str">
        <f>'Field data and Dairy'!I29</f>
        <v>Lead Addition</v>
      </c>
      <c r="J1" s="38" t="str">
        <f>'Field data and Dairy'!J29</f>
        <v>Cadmium Addition</v>
      </c>
      <c r="K1" s="38" t="str">
        <f>'Field data and Dairy'!K29</f>
        <v>Mercury Addition</v>
      </c>
      <c r="L1" s="38" t="str">
        <f>'Field data and Dairy'!L29</f>
        <v>Nickel Addition</v>
      </c>
      <c r="M1" s="38" t="str">
        <f>'Field data and Dairy'!M29</f>
        <v>Chromium Addition</v>
      </c>
      <c r="N1" s="38" t="str">
        <f>'Field data and Dairy'!N29</f>
        <v>Aluminium Addition</v>
      </c>
      <c r="O1" s="38" t="str">
        <f>'Field data and Dairy'!O29</f>
        <v>Iron Addition</v>
      </c>
      <c r="P1" s="38" t="str">
        <f>'Field data and Dairy'!P29</f>
        <v xml:space="preserve">Sodium Addition                 </v>
      </c>
      <c r="Q1" s="38" t="str">
        <f>'Field data and Dairy'!Q29</f>
        <v>SO3  Addition                             kg/ha</v>
      </c>
      <c r="R1" s="38" t="str">
        <f>'Field data and Dairy'!R29</f>
        <v xml:space="preserve">Selenium Addition </v>
      </c>
      <c r="S1" s="38" t="str">
        <f>'Field data and Dairy'!S29</f>
        <v xml:space="preserve">Arsenic  Addition  </v>
      </c>
      <c r="T1" s="38" t="str">
        <f>'Field data and Dairy'!T29</f>
        <v xml:space="preserve">Molybdenum Addition  </v>
      </c>
      <c r="U1" s="38" t="str">
        <f>'Field data and Dairy'!U29</f>
        <v xml:space="preserve">Fluoride Addition </v>
      </c>
    </row>
    <row r="2" spans="1:21" ht="25" x14ac:dyDescent="0.25">
      <c r="A2" s="145"/>
      <c r="B2" s="38" t="str">
        <f>'Field data and Dairy'!B30</f>
        <v>tonnes/ha</v>
      </c>
      <c r="C2" s="38" t="str">
        <f>'Field data and Dairy'!C30</f>
        <v>kg/ha</v>
      </c>
      <c r="D2" s="38" t="str">
        <f>'Field data and Dairy'!D30</f>
        <v>P2O5 
kg/ha</v>
      </c>
      <c r="E2" s="38" t="str">
        <f>'Field data and Dairy'!E30</f>
        <v>K2O 
kg/ha</v>
      </c>
      <c r="F2" s="38" t="str">
        <f>'Field data and Dairy'!F30</f>
        <v>MgO 
kg/ha</v>
      </c>
      <c r="G2" s="38" t="str">
        <f>'Field data and Dairy'!G30</f>
        <v>kg/ha</v>
      </c>
      <c r="H2" s="38" t="str">
        <f>'Field data and Dairy'!H30</f>
        <v>kg/ha</v>
      </c>
      <c r="I2" s="38" t="str">
        <f>'Field data and Dairy'!I30</f>
        <v>kg/ha</v>
      </c>
      <c r="J2" s="38" t="str">
        <f>'Field data and Dairy'!J30</f>
        <v>kg/ha</v>
      </c>
      <c r="K2" s="38" t="str">
        <f>'Field data and Dairy'!K30</f>
        <v>kg/ha</v>
      </c>
      <c r="L2" s="38" t="str">
        <f>'Field data and Dairy'!L30</f>
        <v>kg/ha</v>
      </c>
      <c r="M2" s="38" t="str">
        <f>'Field data and Dairy'!M30</f>
        <v>kg/ha</v>
      </c>
      <c r="N2" s="38" t="str">
        <f>'Field data and Dairy'!N30</f>
        <v>kg/ha</v>
      </c>
      <c r="O2" s="38" t="str">
        <f>'Field data and Dairy'!O30</f>
        <v>kg/ha</v>
      </c>
      <c r="P2" s="38" t="str">
        <f>'Field data and Dairy'!P30</f>
        <v>kg/ha</v>
      </c>
      <c r="Q2" s="38" t="str">
        <f>'Field data and Dairy'!Q30</f>
        <v>kg/ha</v>
      </c>
      <c r="R2" s="38" t="str">
        <f>'Field data and Dairy'!R30</f>
        <v>kg/ha</v>
      </c>
      <c r="S2" s="38" t="str">
        <f>'Field data and Dairy'!S30</f>
        <v>kg/ha</v>
      </c>
      <c r="T2" s="38" t="str">
        <f>'Field data and Dairy'!T30</f>
        <v>kg/ha</v>
      </c>
      <c r="U2" s="38" t="str">
        <f>'Field data and Dairy'!U30</f>
        <v>kg/ha</v>
      </c>
    </row>
    <row r="3" spans="1:21" x14ac:dyDescent="0.25">
      <c r="A3" s="36">
        <v>1</v>
      </c>
      <c r="B3" s="33">
        <f>'Field data and Dairy'!B31</f>
        <v>100</v>
      </c>
      <c r="C3" s="33">
        <f>'Field data and Dairy'!C31</f>
        <v>130</v>
      </c>
      <c r="D3" s="33">
        <f>'Field data and Dairy'!D31</f>
        <v>75.373899999999992</v>
      </c>
      <c r="E3" s="33">
        <f>'Field data and Dairy'!E31</f>
        <v>27.3535</v>
      </c>
      <c r="F3" s="33">
        <f>'Field data and Dairy'!F31</f>
        <v>5.3221800000000004</v>
      </c>
      <c r="G3" s="33">
        <f>'Field data and Dairy'!G31</f>
        <v>2.3E-2</v>
      </c>
      <c r="H3" s="33">
        <f>'Field data and Dairy'!H31</f>
        <v>0.219</v>
      </c>
      <c r="I3" s="33">
        <f>'Field data and Dairy'!I31</f>
        <v>0.05</v>
      </c>
      <c r="J3" s="33">
        <f>'Field data and Dairy'!J31</f>
        <v>1E-3</v>
      </c>
      <c r="K3" s="33">
        <f>'Field data and Dairy'!K31</f>
        <v>5.0000000000000001E-3</v>
      </c>
      <c r="L3" s="33">
        <f>'Field data and Dairy'!L31</f>
        <v>0.02</v>
      </c>
      <c r="M3" s="33">
        <f>'Field data and Dairy'!M31</f>
        <v>3.4999999999999996E-2</v>
      </c>
      <c r="N3" s="33">
        <f>'Field data and Dairy'!N31</f>
        <v>0</v>
      </c>
      <c r="O3" s="33">
        <f>'Field data and Dairy'!O31</f>
        <v>0</v>
      </c>
      <c r="P3" s="33">
        <f>'Field data and Dairy'!P31</f>
        <v>29.5</v>
      </c>
      <c r="Q3" s="33">
        <f>'Field data and Dairy'!Q31</f>
        <v>23.2</v>
      </c>
      <c r="R3" s="33">
        <f>'Field data and Dairy'!R31</f>
        <v>0</v>
      </c>
      <c r="S3" s="33">
        <f>'Field data and Dairy'!S31</f>
        <v>0</v>
      </c>
      <c r="T3" s="33">
        <f>'Field data and Dairy'!T31</f>
        <v>0</v>
      </c>
      <c r="U3" s="33">
        <f>'Field data and Dairy'!U31</f>
        <v>0</v>
      </c>
    </row>
    <row r="4" spans="1:21" x14ac:dyDescent="0.25">
      <c r="A4" s="36">
        <v>2</v>
      </c>
      <c r="B4" s="33">
        <f>Volac!B31</f>
        <v>73</v>
      </c>
      <c r="C4" s="33">
        <f>Volac!C31</f>
        <v>80.300000000000011</v>
      </c>
      <c r="D4" s="33">
        <f>Volac!D31</f>
        <v>146.50486799999999</v>
      </c>
      <c r="E4" s="33">
        <f>Volac!E31</f>
        <v>42.487095000000004</v>
      </c>
      <c r="F4" s="33">
        <f>Volac!F31</f>
        <v>7.0441787999999992</v>
      </c>
      <c r="G4" s="33">
        <f>Volac!G31</f>
        <v>1.46E-2</v>
      </c>
      <c r="H4" s="33">
        <f>Volac!H31</f>
        <v>0.16206000000000001</v>
      </c>
      <c r="I4" s="33">
        <f>Volac!I31</f>
        <v>3.6499999999999998E-2</v>
      </c>
      <c r="J4" s="33">
        <f>Volac!J31</f>
        <v>7.3000000000000007E-4</v>
      </c>
      <c r="K4" s="33">
        <f>Volac!K31</f>
        <v>3.65E-3</v>
      </c>
      <c r="L4" s="33">
        <f>Volac!L31</f>
        <v>1.46E-2</v>
      </c>
      <c r="M4" s="33">
        <f>Volac!M31</f>
        <v>1.7520000000000001E-2</v>
      </c>
      <c r="N4" s="33">
        <f>Volac!N31</f>
        <v>0</v>
      </c>
      <c r="O4" s="33">
        <f>Volac!O31</f>
        <v>0</v>
      </c>
      <c r="P4" s="33">
        <f>Volac!P31</f>
        <v>18.760999999999999</v>
      </c>
      <c r="Q4" s="33">
        <f>Volac!Q31</f>
        <v>3.6499999999999998E-2</v>
      </c>
      <c r="R4" s="33">
        <f>Volac!R31</f>
        <v>0</v>
      </c>
      <c r="S4" s="33">
        <f>Volac!S31</f>
        <v>0</v>
      </c>
      <c r="T4" s="33">
        <f>Volac!T31</f>
        <v>0</v>
      </c>
      <c r="U4" s="33">
        <f>Volac!U31</f>
        <v>0</v>
      </c>
    </row>
    <row r="5" spans="1:21" x14ac:dyDescent="0.25">
      <c r="A5" s="36">
        <v>3</v>
      </c>
      <c r="B5" s="33">
        <f>'first '!B31</f>
        <v>100</v>
      </c>
      <c r="C5" s="33">
        <f>'first '!C31</f>
        <v>10</v>
      </c>
      <c r="D5" s="33">
        <f>'first '!D31</f>
        <v>3.5739599999999996</v>
      </c>
      <c r="E5" s="33">
        <f>'first '!E31</f>
        <v>12.6525</v>
      </c>
      <c r="F5" s="33">
        <f>'first '!F31</f>
        <v>1.6579999999999999</v>
      </c>
      <c r="G5" s="33">
        <f>'first '!G31</f>
        <v>0.02</v>
      </c>
      <c r="H5" s="33">
        <f>'first '!H31</f>
        <v>0.2</v>
      </c>
      <c r="I5" s="33">
        <f>'first '!I31</f>
        <v>0.05</v>
      </c>
      <c r="J5" s="33">
        <f>'first '!J31</f>
        <v>1E-3</v>
      </c>
      <c r="K5" s="33">
        <f>'first '!K31</f>
        <v>5.0000000000000001E-3</v>
      </c>
      <c r="L5" s="33">
        <f>'first '!L31</f>
        <v>0.02</v>
      </c>
      <c r="M5" s="33">
        <f>'first '!M31</f>
        <v>0.02</v>
      </c>
      <c r="N5" s="33">
        <f>'first '!N31</f>
        <v>0</v>
      </c>
      <c r="O5" s="33">
        <f>'first '!O31</f>
        <v>0</v>
      </c>
      <c r="P5" s="33">
        <f>'first '!P31</f>
        <v>68.400000000000006</v>
      </c>
      <c r="Q5" s="33">
        <f>'first '!Q31</f>
        <v>7.1499999999999995</v>
      </c>
      <c r="R5" s="33">
        <f>'first '!R31</f>
        <v>0</v>
      </c>
      <c r="S5" s="33">
        <f>'first '!S31</f>
        <v>0</v>
      </c>
      <c r="T5" s="33">
        <f>'first '!T31</f>
        <v>0</v>
      </c>
      <c r="U5" s="33">
        <f>'first '!U31</f>
        <v>0</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Dairy'!B29</f>
        <v>Application Rate</v>
      </c>
      <c r="D1" s="35" t="str">
        <f>'Field data and Dairy'!C29</f>
        <v>Nitrogen Addition</v>
      </c>
      <c r="E1" s="35" t="str">
        <f>'Field data and Dairy'!D29</f>
        <v>Phosphate Addition</v>
      </c>
      <c r="F1" s="35" t="str">
        <f>'Field data and Dairy'!E29</f>
        <v>Potash  Addition</v>
      </c>
      <c r="G1" s="35" t="str">
        <f>'Field data and Dairy'!F29</f>
        <v>Mg Oxide Addition</v>
      </c>
      <c r="H1" s="35" t="str">
        <f>'Field data and Dairy'!G29</f>
        <v>Copper Addition</v>
      </c>
      <c r="I1" s="35" t="str">
        <f>'Field data and Dairy'!H29</f>
        <v>Zinc Addition</v>
      </c>
      <c r="J1" s="35" t="str">
        <f>'Field data and Dairy'!I29</f>
        <v>Lead Addition</v>
      </c>
      <c r="K1" s="35" t="str">
        <f>'Field data and Dairy'!J29</f>
        <v>Cadmium Addition</v>
      </c>
      <c r="L1" s="35" t="str">
        <f>'Field data and Dairy'!K29</f>
        <v>Mercury Addition</v>
      </c>
      <c r="M1" s="35" t="str">
        <f>'Field data and Dairy'!L29</f>
        <v>Nickel Addition</v>
      </c>
      <c r="N1" s="35" t="str">
        <f>'Field data and Dairy'!M29</f>
        <v>Chromium Addition</v>
      </c>
      <c r="O1" s="35" t="str">
        <f>'Field data and Dairy'!N29</f>
        <v>Aluminium Addition</v>
      </c>
      <c r="P1" s="35" t="str">
        <f>'Field data and Dairy'!O29</f>
        <v>Iron Addition</v>
      </c>
      <c r="Q1" s="35" t="str">
        <f>'Field data and Dairy'!P29</f>
        <v xml:space="preserve">Sodium Addition                 </v>
      </c>
      <c r="R1" s="35" t="str">
        <f>'Field data and Dairy'!Q29</f>
        <v>SO3  Addition                             kg/ha</v>
      </c>
      <c r="S1" s="35" t="str">
        <f>'Field data and Dairy'!R29</f>
        <v xml:space="preserve">Selenium Addition </v>
      </c>
      <c r="T1" s="35" t="str">
        <f>'Field data and Dairy'!S29</f>
        <v xml:space="preserve">Arsenic  Addition  </v>
      </c>
      <c r="U1" s="35" t="str">
        <f>'Field data and Dairy'!T29</f>
        <v xml:space="preserve">Molybdenum Addition  </v>
      </c>
      <c r="V1" s="35" t="str">
        <f>'Field data and Dairy'!U29</f>
        <v xml:space="preserve">Fluoride Addition </v>
      </c>
    </row>
    <row r="2" spans="1:22" s="83" customFormat="1" ht="25" x14ac:dyDescent="0.35">
      <c r="A2" s="146"/>
      <c r="B2" s="32" t="s">
        <v>46</v>
      </c>
      <c r="C2" s="35" t="str">
        <f>'Field data and Dairy'!B30</f>
        <v>tonnes/ha</v>
      </c>
      <c r="D2" s="35" t="str">
        <f>'Field data and Dairy'!C30</f>
        <v>kg/ha</v>
      </c>
      <c r="E2" s="35" t="str">
        <f>'Field data and Dairy'!D30</f>
        <v>P2O5 
kg/ha</v>
      </c>
      <c r="F2" s="35" t="str">
        <f>'Field data and Dairy'!E30</f>
        <v>K2O 
kg/ha</v>
      </c>
      <c r="G2" s="35" t="str">
        <f>'Field data and Dairy'!F30</f>
        <v>MgO 
kg/ha</v>
      </c>
      <c r="H2" s="35" t="str">
        <f>'Field data and Dairy'!G30</f>
        <v>kg/ha</v>
      </c>
      <c r="I2" s="35" t="str">
        <f>'Field data and Dairy'!H30</f>
        <v>kg/ha</v>
      </c>
      <c r="J2" s="35" t="str">
        <f>'Field data and Dairy'!I30</f>
        <v>kg/ha</v>
      </c>
      <c r="K2" s="35" t="str">
        <f>'Field data and Dairy'!J30</f>
        <v>kg/ha</v>
      </c>
      <c r="L2" s="35" t="str">
        <f>'Field data and Dairy'!K30</f>
        <v>kg/ha</v>
      </c>
      <c r="M2" s="35" t="str">
        <f>'Field data and Dairy'!L30</f>
        <v>kg/ha</v>
      </c>
      <c r="N2" s="35" t="str">
        <f>'Field data and Dairy'!M30</f>
        <v>kg/ha</v>
      </c>
      <c r="O2" s="35" t="str">
        <f>'Field data and Dairy'!N30</f>
        <v>kg/ha</v>
      </c>
      <c r="P2" s="35" t="str">
        <f>'Field data and Dairy'!O30</f>
        <v>kg/ha</v>
      </c>
      <c r="Q2" s="35" t="str">
        <f>'Field data and Dairy'!P30</f>
        <v>kg/ha</v>
      </c>
      <c r="R2" s="35" t="str">
        <f>'Field data and Dairy'!Q30</f>
        <v>kg/ha</v>
      </c>
      <c r="S2" s="35" t="str">
        <f>'Field data and Dairy'!R30</f>
        <v>kg/ha</v>
      </c>
      <c r="T2" s="35" t="str">
        <f>'Field data and Dairy'!S30</f>
        <v>kg/ha</v>
      </c>
      <c r="U2" s="35" t="str">
        <f>'Field data and Dairy'!T30</f>
        <v>kg/ha</v>
      </c>
      <c r="V2" s="35" t="str">
        <f>'Field data and Dairy'!U30</f>
        <v>kg/ha</v>
      </c>
    </row>
    <row r="3" spans="1:22" x14ac:dyDescent="0.25">
      <c r="A3" s="36">
        <v>1</v>
      </c>
      <c r="B3" s="91"/>
      <c r="C3" s="33">
        <f>'Field data and Dairy'!B31</f>
        <v>100</v>
      </c>
      <c r="D3" s="33">
        <f>'Field data and Dairy'!C31</f>
        <v>130</v>
      </c>
      <c r="E3" s="33">
        <f>'Field data and Dairy'!D31</f>
        <v>75.373899999999992</v>
      </c>
      <c r="F3" s="33">
        <f>'Field data and Dairy'!E31</f>
        <v>27.3535</v>
      </c>
      <c r="G3" s="33">
        <f>'Field data and Dairy'!F31</f>
        <v>5.3221800000000004</v>
      </c>
      <c r="H3" s="33">
        <f>'Field data and Dairy'!G31</f>
        <v>2.3E-2</v>
      </c>
      <c r="I3" s="33">
        <f>'Field data and Dairy'!H31</f>
        <v>0.219</v>
      </c>
      <c r="J3" s="33">
        <f>'Field data and Dairy'!I31</f>
        <v>0.05</v>
      </c>
      <c r="K3" s="33">
        <f>'Field data and Dairy'!J31</f>
        <v>1E-3</v>
      </c>
      <c r="L3" s="33">
        <f>'Field data and Dairy'!K31</f>
        <v>5.0000000000000001E-3</v>
      </c>
      <c r="M3" s="33">
        <f>'Field data and Dairy'!L31</f>
        <v>0.02</v>
      </c>
      <c r="N3" s="33">
        <f>'Field data and Dairy'!M31</f>
        <v>3.4999999999999996E-2</v>
      </c>
      <c r="O3" s="33">
        <f>'Field data and Dairy'!N31</f>
        <v>0</v>
      </c>
      <c r="P3" s="33">
        <f>'Field data and Dairy'!O31</f>
        <v>0</v>
      </c>
      <c r="Q3" s="33">
        <f>'Field data and Dairy'!P31</f>
        <v>29.5</v>
      </c>
      <c r="R3" s="33">
        <f>'Field data and Dairy'!Q31</f>
        <v>23.2</v>
      </c>
      <c r="S3" s="33">
        <f>'Field data and Dairy'!R31</f>
        <v>0</v>
      </c>
      <c r="T3" s="33">
        <f>'Field data and Dairy'!S31</f>
        <v>0</v>
      </c>
      <c r="U3" s="33">
        <f>'Field data and Dairy'!T31</f>
        <v>0</v>
      </c>
      <c r="V3" s="33">
        <f>'Field data and Dairy'!U31</f>
        <v>0</v>
      </c>
    </row>
    <row r="4" spans="1:22" x14ac:dyDescent="0.25">
      <c r="A4" s="36">
        <v>2</v>
      </c>
      <c r="B4" s="91"/>
      <c r="C4" s="33">
        <f>Volac!B31</f>
        <v>73</v>
      </c>
      <c r="D4" s="33">
        <f>Volac!C31</f>
        <v>80.300000000000011</v>
      </c>
      <c r="E4" s="33">
        <f>Volac!D31</f>
        <v>146.50486799999999</v>
      </c>
      <c r="F4" s="33">
        <f>Volac!E31</f>
        <v>42.487095000000004</v>
      </c>
      <c r="G4" s="33">
        <f>Volac!F31</f>
        <v>7.0441787999999992</v>
      </c>
      <c r="H4" s="33">
        <f>Volac!G31</f>
        <v>1.46E-2</v>
      </c>
      <c r="I4" s="33">
        <f>Volac!H31</f>
        <v>0.16206000000000001</v>
      </c>
      <c r="J4" s="33">
        <f>Volac!I31</f>
        <v>3.6499999999999998E-2</v>
      </c>
      <c r="K4" s="33">
        <f>Volac!J31</f>
        <v>7.3000000000000007E-4</v>
      </c>
      <c r="L4" s="33">
        <f>Volac!K31</f>
        <v>3.65E-3</v>
      </c>
      <c r="M4" s="33">
        <f>Volac!L31</f>
        <v>1.46E-2</v>
      </c>
      <c r="N4" s="33">
        <f>Volac!M31</f>
        <v>1.7520000000000001E-2</v>
      </c>
      <c r="O4" s="33">
        <f>Volac!N31</f>
        <v>0</v>
      </c>
      <c r="P4" s="33">
        <f>Volac!O31</f>
        <v>0</v>
      </c>
      <c r="Q4" s="33">
        <f>Volac!P31</f>
        <v>18.760999999999999</v>
      </c>
      <c r="R4" s="33">
        <f>Volac!Q31</f>
        <v>3.6499999999999998E-2</v>
      </c>
      <c r="S4" s="33">
        <f>Volac!R31</f>
        <v>0</v>
      </c>
      <c r="T4" s="33">
        <f>Volac!S31</f>
        <v>0</v>
      </c>
      <c r="U4" s="33">
        <f>Volac!T31</f>
        <v>0</v>
      </c>
      <c r="V4" s="33">
        <f>Volac!U31</f>
        <v>0</v>
      </c>
    </row>
    <row r="5" spans="1:22" x14ac:dyDescent="0.25">
      <c r="A5" s="36">
        <v>3</v>
      </c>
      <c r="B5" s="91"/>
      <c r="C5" s="33">
        <f>'first '!B31</f>
        <v>100</v>
      </c>
      <c r="D5" s="33">
        <f>'first '!C31</f>
        <v>10</v>
      </c>
      <c r="E5" s="33">
        <f>'first '!D31</f>
        <v>3.5739599999999996</v>
      </c>
      <c r="F5" s="33">
        <f>'first '!E31</f>
        <v>12.6525</v>
      </c>
      <c r="G5" s="33">
        <f>'first '!F31</f>
        <v>1.6579999999999999</v>
      </c>
      <c r="H5" s="33">
        <f>'first '!G31</f>
        <v>0.02</v>
      </c>
      <c r="I5" s="33">
        <f>'first '!H31</f>
        <v>0.2</v>
      </c>
      <c r="J5" s="33">
        <f>'first '!I31</f>
        <v>0.05</v>
      </c>
      <c r="K5" s="33">
        <f>'first '!J31</f>
        <v>1E-3</v>
      </c>
      <c r="L5" s="33">
        <f>'first '!K31</f>
        <v>5.0000000000000001E-3</v>
      </c>
      <c r="M5" s="33">
        <f>'first '!L31</f>
        <v>0.02</v>
      </c>
      <c r="N5" s="33">
        <f>'first '!M31</f>
        <v>0.02</v>
      </c>
      <c r="O5" s="33">
        <f>'first '!N31</f>
        <v>0</v>
      </c>
      <c r="P5" s="33">
        <f>'first '!O31</f>
        <v>0</v>
      </c>
      <c r="Q5" s="33">
        <f>'first '!P31</f>
        <v>68.400000000000006</v>
      </c>
      <c r="R5" s="33">
        <f>'first '!Q31</f>
        <v>7.1499999999999995</v>
      </c>
      <c r="S5" s="33">
        <f>'first '!R31</f>
        <v>0</v>
      </c>
      <c r="T5" s="33">
        <f>'first '!S31</f>
        <v>0</v>
      </c>
      <c r="U5" s="33">
        <f>'first '!T31</f>
        <v>0</v>
      </c>
      <c r="V5" s="33">
        <f>'first '!U31</f>
        <v>0</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Dairy'!B43</f>
        <v>86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Dairy'!B44</f>
        <v>86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73</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100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REGU-195-6582474</_dlc_DocId>
    <_dlc_DocIdUrl xmlns="9be56660-2c31-41ef-bc00-23e72f632f2a">
      <Url>https://cyfoethnaturiolcymru.sharepoint.com/teams/Regulatory/Permitting/_layouts/15/DocIdRedir.aspx?ID=REGU-195-6582474</Url>
      <Description>REGU-195-6582474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2024-06-11T23:00:00+00:00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CCF78915-4124-426F-BDBD-73E26F884142}"/>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76284D30-F6B7-4C89-B0A9-93FE01C3FC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Dairy</vt:lpstr>
      <vt:lpstr>Volac</vt:lpstr>
      <vt:lpstr>first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2024-06-12T14:19:30Z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5d8aebba-84de-46eb-a492-07f462ea1ea7</vt:lpwstr>
  </property>
  <property fmtid="{D5CDD505-2E9C-101B-9397-08002B2CF9AE}" pid="4" name="MediaServiceImageTags">
    <vt:lpwstr/>
  </property>
</Properties>
</file>