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comments1.xml" ContentType="application/vnd.openxmlformats-officedocument.spreadsheetml.comments+xml"/>
  <Override PartName="/xl/tables/table2.xml" ContentType="application/vnd.openxmlformats-officedocument.spreadsheetml.table+xml"/>
  <Override PartName="/xl/comments2.xml" ContentType="application/vnd.openxmlformats-officedocument.spreadsheetml.comments+xml"/>
  <Override PartName="/xl/tables/table3.xml" ContentType="application/vnd.openxmlformats-officedocument.spreadsheetml.table+xml"/>
  <Override PartName="/xl/comments3.xml" ContentType="application/vnd.openxmlformats-officedocument.spreadsheetml.comments+xml"/>
  <Override PartName="/xl/tables/table4.xml" ContentType="application/vnd.openxmlformats-officedocument.spreadsheetml.table+xml"/>
  <Override PartName="/xl/comments4.xml" ContentType="application/vnd.openxmlformats-officedocument.spreadsheetml.comments+xml"/>
  <Override PartName="/xl/tables/table5.xml" ContentType="application/vnd.openxmlformats-officedocument.spreadsheetml.table+xml"/>
  <Override PartName="/xl/comments5.xml" ContentType="application/vnd.openxmlformats-officedocument.spreadsheetml.comments+xml"/>
  <Override PartName="/xl/tables/table6.xml" ContentType="application/vnd.openxmlformats-officedocument.spreadsheetml.table+xml"/>
  <Override PartName="/xl/comments6.xml" ContentType="application/vnd.openxmlformats-officedocument.spreadsheetml.comments+xml"/>
  <Override PartName="/xl/tables/table7.xml" ContentType="application/vnd.openxmlformats-officedocument.spreadsheetml.table+xml"/>
  <Override PartName="/xl/comments7.xml" ContentType="application/vnd.openxmlformats-officedocument.spreadsheetml.comments+xml"/>
  <Override PartName="/xl/tables/table8.xml" ContentType="application/vnd.openxmlformats-officedocument.spreadsheetml.table+xml"/>
  <Override PartName="/xl/comments8.xml" ContentType="application/vnd.openxmlformats-officedocument.spreadsheetml.comments+xml"/>
  <Override PartName="/xl/tables/table9.xml" ContentType="application/vnd.openxmlformats-officedocument.spreadsheetml.table+xml"/>
  <Override PartName="/xl/comments9.xml" ContentType="application/vnd.openxmlformats-officedocument.spreadsheetml.comments+xml"/>
  <Override PartName="/xl/tables/table10.xml" ContentType="application/vnd.openxmlformats-officedocument.spreadsheetml.table+xml"/>
  <Override PartName="/xl/comments10.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731"/>
  <workbookPr codeName="ThisWorkbook"/>
  <mc:AlternateContent xmlns:mc="http://schemas.openxmlformats.org/markup-compatibility/2006">
    <mc:Choice Requires="x15">
      <x15ac:absPath xmlns:x15ac="http://schemas.microsoft.com/office/spreadsheetml/2010/11/ac" url="https://cyfoethnaturiolcymru.sharepoint.com/teams/Regulatory/wip/WIP Waste Permitting Team LTD/Bryan Burn/PAN-025628 ByProduct med/"/>
    </mc:Choice>
  </mc:AlternateContent>
  <xr:revisionPtr revIDLastSave="0" documentId="13_ncr:1_{3DA0E903-85AF-4EB8-8DAF-86A139639DD2}" xr6:coauthVersionLast="47" xr6:coauthVersionMax="47" xr10:uidLastSave="{00000000-0000-0000-0000-000000000000}"/>
  <bookViews>
    <workbookView xWindow="28680" yWindow="-120" windowWidth="29040" windowHeight="15840" tabRatio="870" xr2:uid="{00000000-000D-0000-FFFF-FFFF00000000}"/>
  </bookViews>
  <sheets>
    <sheet name="Field data and Bala" sheetId="1" r:id="rId1"/>
    <sheet name="Bryn Cowlyd" sheetId="21" r:id="rId2"/>
    <sheet name="Cefni" sheetId="27" r:id="rId3"/>
    <sheet name="Cwellyn" sheetId="28" r:id="rId4"/>
    <sheet name="Dolbenmaen" sheetId="30" r:id="rId5"/>
    <sheet name="Garreglwyd" sheetId="26" r:id="rId6"/>
    <sheet name="Glascoed" sheetId="24" r:id="rId7"/>
    <sheet name="Llyn Conwy" sheetId="29" r:id="rId8"/>
    <sheet name="Mynydd LLanngai" sheetId="23" r:id="rId9"/>
    <sheet name="Alwen" sheetId="22" r:id="rId10"/>
    <sheet name="Additions" sheetId="20" r:id="rId11"/>
    <sheet name="Ratios" sheetId="19" r:id="rId1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L3" i="22" l="1"/>
  <c r="L3" i="23"/>
  <c r="L3" i="29"/>
  <c r="L3" i="24"/>
  <c r="L3" i="26"/>
  <c r="L3" i="30"/>
  <c r="L3" i="28"/>
  <c r="L3" i="27"/>
  <c r="L3" i="21"/>
  <c r="L3" i="1"/>
  <c r="M65" i="1" l="1"/>
  <c r="N65" i="1"/>
  <c r="O65" i="1"/>
  <c r="P65" i="1"/>
  <c r="Q65" i="1"/>
  <c r="R65" i="1"/>
  <c r="S65" i="1"/>
  <c r="T65" i="1"/>
  <c r="U65" i="1"/>
  <c r="M65" i="21"/>
  <c r="N65" i="21"/>
  <c r="O65" i="21"/>
  <c r="P65" i="21"/>
  <c r="Q65" i="21"/>
  <c r="R65" i="21"/>
  <c r="S65" i="21"/>
  <c r="T65" i="21"/>
  <c r="U65" i="21"/>
  <c r="M65" i="27"/>
  <c r="O65" i="27"/>
  <c r="P65" i="27"/>
  <c r="Q65" i="27"/>
  <c r="R65" i="27"/>
  <c r="S65" i="27"/>
  <c r="T65" i="27"/>
  <c r="U65" i="27"/>
  <c r="M65" i="28"/>
  <c r="N65" i="28"/>
  <c r="O65" i="28"/>
  <c r="P65" i="28"/>
  <c r="Q65" i="28"/>
  <c r="R65" i="28"/>
  <c r="S65" i="28"/>
  <c r="T65" i="28"/>
  <c r="U65" i="28"/>
  <c r="M65" i="30"/>
  <c r="N65" i="30"/>
  <c r="O65" i="30"/>
  <c r="P65" i="30"/>
  <c r="Q65" i="30"/>
  <c r="R65" i="30"/>
  <c r="S65" i="30"/>
  <c r="T65" i="30"/>
  <c r="U65" i="30"/>
  <c r="M65" i="26"/>
  <c r="N65" i="26"/>
  <c r="O65" i="26"/>
  <c r="P65" i="26"/>
  <c r="Q65" i="26"/>
  <c r="R65" i="26"/>
  <c r="S65" i="26"/>
  <c r="T65" i="26"/>
  <c r="U65" i="26"/>
  <c r="M65" i="24"/>
  <c r="N65" i="24"/>
  <c r="O65" i="24"/>
  <c r="P65" i="24"/>
  <c r="Q65" i="24"/>
  <c r="R65" i="24"/>
  <c r="S65" i="24"/>
  <c r="T65" i="24"/>
  <c r="U65" i="24"/>
  <c r="M65" i="29"/>
  <c r="N65" i="29"/>
  <c r="O65" i="29"/>
  <c r="P65" i="29"/>
  <c r="Q65" i="29"/>
  <c r="R65" i="29"/>
  <c r="S65" i="29"/>
  <c r="T65" i="29"/>
  <c r="U65" i="29"/>
  <c r="M65" i="23"/>
  <c r="N65" i="23"/>
  <c r="O65" i="23"/>
  <c r="P65" i="23"/>
  <c r="Q65" i="23"/>
  <c r="R65" i="23"/>
  <c r="S65" i="23"/>
  <c r="T65" i="23"/>
  <c r="U65" i="23"/>
  <c r="M65" i="22"/>
  <c r="N65" i="22"/>
  <c r="O65" i="22"/>
  <c r="P65" i="22"/>
  <c r="Q65" i="22"/>
  <c r="R65" i="22"/>
  <c r="S65" i="22"/>
  <c r="T65" i="22"/>
  <c r="U65" i="22"/>
  <c r="D21" i="1" l="1"/>
  <c r="E21" i="1"/>
  <c r="F21" i="1"/>
  <c r="G21" i="1"/>
  <c r="H21" i="1"/>
  <c r="I21" i="1"/>
  <c r="J21" i="1"/>
  <c r="K21" i="1"/>
  <c r="L21" i="1"/>
  <c r="M21" i="1"/>
  <c r="N21" i="1"/>
  <c r="O21" i="1"/>
  <c r="P21" i="1"/>
  <c r="Q21" i="1"/>
  <c r="R21" i="1"/>
  <c r="S21" i="1"/>
  <c r="T21" i="1"/>
  <c r="U21" i="1"/>
  <c r="V21" i="1"/>
  <c r="D17" i="1"/>
  <c r="E17" i="1"/>
  <c r="F17" i="1"/>
  <c r="G17" i="1"/>
  <c r="H17" i="1"/>
  <c r="I17" i="1"/>
  <c r="J17" i="1"/>
  <c r="K17" i="1"/>
  <c r="L17" i="1"/>
  <c r="M17" i="1"/>
  <c r="N17" i="1"/>
  <c r="O17" i="1"/>
  <c r="P17" i="1"/>
  <c r="Q17" i="1"/>
  <c r="R17" i="1"/>
  <c r="S17" i="1"/>
  <c r="T17" i="1"/>
  <c r="U17" i="1"/>
  <c r="V17" i="1"/>
  <c r="C21" i="1"/>
  <c r="C17" i="1"/>
  <c r="C15" i="22" l="1"/>
  <c r="C15" i="23"/>
  <c r="B18" i="19" l="1"/>
  <c r="B19" i="19"/>
  <c r="B20" i="19"/>
  <c r="B21" i="19"/>
  <c r="B22" i="19"/>
  <c r="B23" i="19"/>
  <c r="B24" i="19"/>
  <c r="B25" i="19"/>
  <c r="B26" i="19"/>
  <c r="B17" i="19"/>
  <c r="C16" i="19"/>
  <c r="C15" i="19"/>
  <c r="C12" i="19"/>
  <c r="C26" i="19" s="1"/>
  <c r="C11" i="19"/>
  <c r="C25" i="19" s="1"/>
  <c r="C10" i="19"/>
  <c r="C24" i="19" s="1"/>
  <c r="C9" i="19"/>
  <c r="C23" i="19" s="1"/>
  <c r="C8" i="19"/>
  <c r="C22" i="19" s="1"/>
  <c r="C7" i="19"/>
  <c r="C21" i="19" s="1"/>
  <c r="C6" i="19"/>
  <c r="C20" i="19" s="1"/>
  <c r="C5" i="19"/>
  <c r="C19" i="19" s="1"/>
  <c r="C4" i="19"/>
  <c r="C18" i="19" s="1"/>
  <c r="C3" i="19"/>
  <c r="C17" i="19" s="1"/>
  <c r="B12" i="20"/>
  <c r="B11" i="20"/>
  <c r="B10" i="20"/>
  <c r="B9" i="20"/>
  <c r="B8" i="20"/>
  <c r="B7" i="20"/>
  <c r="B6" i="20"/>
  <c r="B5" i="20"/>
  <c r="B4" i="20"/>
  <c r="B3" i="20"/>
  <c r="U62" i="30"/>
  <c r="T62" i="30"/>
  <c r="S62" i="30"/>
  <c r="R62" i="30"/>
  <c r="Q62" i="30"/>
  <c r="P62" i="30"/>
  <c r="O62" i="30"/>
  <c r="N62" i="30"/>
  <c r="M62" i="30"/>
  <c r="L62" i="30"/>
  <c r="K62" i="30"/>
  <c r="J62" i="30"/>
  <c r="I62" i="30"/>
  <c r="H62" i="30"/>
  <c r="G62" i="30"/>
  <c r="F62" i="30"/>
  <c r="E62" i="30"/>
  <c r="D62" i="30"/>
  <c r="C62" i="30"/>
  <c r="B62" i="30"/>
  <c r="G55" i="30"/>
  <c r="E55" i="30" s="1"/>
  <c r="U63" i="30" s="1"/>
  <c r="D55" i="30"/>
  <c r="U50" i="30"/>
  <c r="T50" i="30"/>
  <c r="S50" i="30"/>
  <c r="R50" i="30"/>
  <c r="Q50" i="30"/>
  <c r="P50" i="30"/>
  <c r="O50" i="30"/>
  <c r="N50" i="30"/>
  <c r="M50" i="30"/>
  <c r="L50" i="30"/>
  <c r="K50" i="30"/>
  <c r="J50" i="30"/>
  <c r="I50" i="30"/>
  <c r="H50" i="30"/>
  <c r="G50" i="30"/>
  <c r="F50" i="30"/>
  <c r="E50" i="30"/>
  <c r="V22" i="30" s="1"/>
  <c r="D50" i="30"/>
  <c r="V18" i="30" s="1"/>
  <c r="C50" i="30"/>
  <c r="U49" i="30"/>
  <c r="T49" i="30"/>
  <c r="S49" i="30"/>
  <c r="R49" i="30"/>
  <c r="Q49" i="30"/>
  <c r="P49" i="30"/>
  <c r="O49" i="30"/>
  <c r="N49" i="30"/>
  <c r="M49" i="30"/>
  <c r="L49" i="30"/>
  <c r="K49" i="30"/>
  <c r="J49" i="30"/>
  <c r="I49" i="30"/>
  <c r="H49" i="30"/>
  <c r="G49" i="30"/>
  <c r="F49" i="30"/>
  <c r="E49" i="30"/>
  <c r="U22" i="30" s="1"/>
  <c r="D49" i="30"/>
  <c r="U18" i="30" s="1"/>
  <c r="C49" i="30"/>
  <c r="U48" i="30"/>
  <c r="T48" i="30"/>
  <c r="S48" i="30"/>
  <c r="R48" i="30"/>
  <c r="Q48" i="30"/>
  <c r="P48" i="30"/>
  <c r="O48" i="30"/>
  <c r="N48" i="30"/>
  <c r="M48" i="30"/>
  <c r="L48" i="30"/>
  <c r="K48" i="30"/>
  <c r="J48" i="30"/>
  <c r="I48" i="30"/>
  <c r="H48" i="30"/>
  <c r="G48" i="30"/>
  <c r="F48" i="30"/>
  <c r="E48" i="30"/>
  <c r="T22" i="30" s="1"/>
  <c r="D48" i="30"/>
  <c r="C48" i="30"/>
  <c r="U47" i="30"/>
  <c r="T47" i="30"/>
  <c r="S47" i="30"/>
  <c r="R47" i="30"/>
  <c r="Q47" i="30"/>
  <c r="P47" i="30"/>
  <c r="O47" i="30"/>
  <c r="N47" i="30"/>
  <c r="M47" i="30"/>
  <c r="L47" i="30"/>
  <c r="K47" i="30"/>
  <c r="J47" i="30"/>
  <c r="I47" i="30"/>
  <c r="H47" i="30"/>
  <c r="G47" i="30"/>
  <c r="F47" i="30"/>
  <c r="E47" i="30"/>
  <c r="S22" i="30" s="1"/>
  <c r="D47" i="30"/>
  <c r="S18" i="30" s="1"/>
  <c r="C47" i="30"/>
  <c r="U46" i="30"/>
  <c r="T46" i="30"/>
  <c r="S46" i="30"/>
  <c r="R46" i="30"/>
  <c r="Q46" i="30"/>
  <c r="P46" i="30"/>
  <c r="O46" i="30"/>
  <c r="N46" i="30"/>
  <c r="M46" i="30"/>
  <c r="L46" i="30"/>
  <c r="K46" i="30"/>
  <c r="J46" i="30"/>
  <c r="I46" i="30"/>
  <c r="H46" i="30"/>
  <c r="G46" i="30"/>
  <c r="F46" i="30"/>
  <c r="E46" i="30"/>
  <c r="R22" i="30" s="1"/>
  <c r="D46" i="30"/>
  <c r="R18" i="30" s="1"/>
  <c r="C46" i="30"/>
  <c r="U45" i="30"/>
  <c r="T45" i="30"/>
  <c r="S45" i="30"/>
  <c r="R45" i="30"/>
  <c r="Q45" i="30"/>
  <c r="P45" i="30"/>
  <c r="O45" i="30"/>
  <c r="N45" i="30"/>
  <c r="M45" i="30"/>
  <c r="L45" i="30"/>
  <c r="K45" i="30"/>
  <c r="J45" i="30"/>
  <c r="I45" i="30"/>
  <c r="H45" i="30"/>
  <c r="G45" i="30"/>
  <c r="F45" i="30"/>
  <c r="E45" i="30"/>
  <c r="D45" i="30"/>
  <c r="Q18" i="30" s="1"/>
  <c r="C45" i="30"/>
  <c r="U44" i="30"/>
  <c r="T44" i="30"/>
  <c r="S44" i="30"/>
  <c r="R44" i="30"/>
  <c r="Q44" i="30"/>
  <c r="P44" i="30"/>
  <c r="O44" i="30"/>
  <c r="N44" i="30"/>
  <c r="M44" i="30"/>
  <c r="L44" i="30"/>
  <c r="K44" i="30"/>
  <c r="J44" i="30"/>
  <c r="I44" i="30"/>
  <c r="H44" i="30"/>
  <c r="G44" i="30"/>
  <c r="F44" i="30"/>
  <c r="E44" i="30"/>
  <c r="P22" i="30" s="1"/>
  <c r="D44" i="30"/>
  <c r="C44" i="30"/>
  <c r="U43" i="30"/>
  <c r="T43" i="30"/>
  <c r="S43" i="30"/>
  <c r="R43" i="30"/>
  <c r="Q43" i="30"/>
  <c r="P43" i="30"/>
  <c r="O43" i="30"/>
  <c r="N43" i="30"/>
  <c r="M43" i="30"/>
  <c r="L43" i="30"/>
  <c r="K43" i="30"/>
  <c r="J43" i="30"/>
  <c r="I43" i="30"/>
  <c r="H43" i="30"/>
  <c r="G43" i="30"/>
  <c r="F43" i="30"/>
  <c r="E43" i="30"/>
  <c r="O22" i="30" s="1"/>
  <c r="D43" i="30"/>
  <c r="O18" i="30" s="1"/>
  <c r="C43" i="30"/>
  <c r="U42" i="30"/>
  <c r="T42" i="30"/>
  <c r="S42" i="30"/>
  <c r="R42" i="30"/>
  <c r="Q42" i="30"/>
  <c r="P42" i="30"/>
  <c r="O42" i="30"/>
  <c r="N42" i="30"/>
  <c r="M42" i="30"/>
  <c r="L42" i="30"/>
  <c r="K42" i="30"/>
  <c r="J42" i="30"/>
  <c r="I42" i="30"/>
  <c r="H42" i="30"/>
  <c r="G42" i="30"/>
  <c r="F42" i="30"/>
  <c r="E42" i="30"/>
  <c r="N22" i="30" s="1"/>
  <c r="D42" i="30"/>
  <c r="N18" i="30" s="1"/>
  <c r="C42" i="30"/>
  <c r="U41" i="30"/>
  <c r="T41" i="30"/>
  <c r="S41" i="30"/>
  <c r="R41" i="30"/>
  <c r="Q41" i="30"/>
  <c r="P41" i="30"/>
  <c r="O41" i="30"/>
  <c r="N41" i="30"/>
  <c r="M41" i="30"/>
  <c r="L41" i="30"/>
  <c r="K41" i="30"/>
  <c r="J41" i="30"/>
  <c r="I41" i="30"/>
  <c r="H41" i="30"/>
  <c r="G41" i="30"/>
  <c r="F41" i="30"/>
  <c r="E41" i="30"/>
  <c r="M22" i="30" s="1"/>
  <c r="D41" i="30"/>
  <c r="M18" i="30" s="1"/>
  <c r="C41" i="30"/>
  <c r="U40" i="30"/>
  <c r="T40" i="30"/>
  <c r="S40" i="30"/>
  <c r="R40" i="30"/>
  <c r="Q40" i="30"/>
  <c r="P40" i="30"/>
  <c r="O40" i="30"/>
  <c r="N40" i="30"/>
  <c r="M40" i="30"/>
  <c r="L40" i="30"/>
  <c r="K40" i="30"/>
  <c r="J40" i="30"/>
  <c r="I40" i="30"/>
  <c r="H40" i="30"/>
  <c r="G40" i="30"/>
  <c r="F40" i="30"/>
  <c r="E40" i="30"/>
  <c r="L22" i="30" s="1"/>
  <c r="D40" i="30"/>
  <c r="L18" i="30" s="1"/>
  <c r="C40" i="30"/>
  <c r="U39" i="30"/>
  <c r="T39" i="30"/>
  <c r="S39" i="30"/>
  <c r="R39" i="30"/>
  <c r="Q39" i="30"/>
  <c r="P39" i="30"/>
  <c r="O39" i="30"/>
  <c r="N39" i="30"/>
  <c r="M39" i="30"/>
  <c r="L39" i="30"/>
  <c r="K39" i="30"/>
  <c r="J39" i="30"/>
  <c r="I39" i="30"/>
  <c r="H39" i="30"/>
  <c r="G39" i="30"/>
  <c r="F39" i="30"/>
  <c r="E39" i="30"/>
  <c r="K22" i="30" s="1"/>
  <c r="D39" i="30"/>
  <c r="K18" i="30" s="1"/>
  <c r="C39" i="30"/>
  <c r="U38" i="30"/>
  <c r="T38" i="30"/>
  <c r="S38" i="30"/>
  <c r="R38" i="30"/>
  <c r="Q38" i="30"/>
  <c r="P38" i="30"/>
  <c r="O38" i="30"/>
  <c r="N38" i="30"/>
  <c r="M38" i="30"/>
  <c r="L38" i="30"/>
  <c r="K38" i="30"/>
  <c r="J38" i="30"/>
  <c r="I38" i="30"/>
  <c r="H38" i="30"/>
  <c r="G38" i="30"/>
  <c r="F38" i="30"/>
  <c r="E38" i="30"/>
  <c r="J22" i="30" s="1"/>
  <c r="D38" i="30"/>
  <c r="J18" i="30" s="1"/>
  <c r="C38" i="30"/>
  <c r="U37" i="30"/>
  <c r="T37" i="30"/>
  <c r="S37" i="30"/>
  <c r="R37" i="30"/>
  <c r="Q37" i="30"/>
  <c r="P37" i="30"/>
  <c r="O37" i="30"/>
  <c r="N37" i="30"/>
  <c r="M37" i="30"/>
  <c r="L37" i="30"/>
  <c r="K37" i="30"/>
  <c r="J37" i="30"/>
  <c r="I37" i="30"/>
  <c r="H37" i="30"/>
  <c r="G37" i="30"/>
  <c r="F37" i="30"/>
  <c r="E37" i="30"/>
  <c r="I22" i="30" s="1"/>
  <c r="D37" i="30"/>
  <c r="C37" i="30"/>
  <c r="U36" i="30"/>
  <c r="T36" i="30"/>
  <c r="S36" i="30"/>
  <c r="R36" i="30"/>
  <c r="Q36" i="30"/>
  <c r="P36" i="30"/>
  <c r="O36" i="30"/>
  <c r="N36" i="30"/>
  <c r="M36" i="30"/>
  <c r="L36" i="30"/>
  <c r="K36" i="30"/>
  <c r="J36" i="30"/>
  <c r="I36" i="30"/>
  <c r="H36" i="30"/>
  <c r="G36" i="30"/>
  <c r="F36" i="30"/>
  <c r="E36" i="30"/>
  <c r="H22" i="30" s="1"/>
  <c r="D36" i="30"/>
  <c r="C36" i="30"/>
  <c r="U35" i="30"/>
  <c r="T35" i="30"/>
  <c r="S35" i="30"/>
  <c r="R35" i="30"/>
  <c r="Q35" i="30"/>
  <c r="P35" i="30"/>
  <c r="O35" i="30"/>
  <c r="N35" i="30"/>
  <c r="M35" i="30"/>
  <c r="L35" i="30"/>
  <c r="K35" i="30"/>
  <c r="J35" i="30"/>
  <c r="I35" i="30"/>
  <c r="H35" i="30"/>
  <c r="G35" i="30"/>
  <c r="F35" i="30"/>
  <c r="E35" i="30"/>
  <c r="G22" i="30" s="1"/>
  <c r="D35" i="30"/>
  <c r="G18" i="30" s="1"/>
  <c r="C35" i="30"/>
  <c r="U34" i="30"/>
  <c r="T34" i="30"/>
  <c r="S34" i="30"/>
  <c r="R34" i="30"/>
  <c r="Q34" i="30"/>
  <c r="P34" i="30"/>
  <c r="O34" i="30"/>
  <c r="N34" i="30"/>
  <c r="M34" i="30"/>
  <c r="L34" i="30"/>
  <c r="K34" i="30"/>
  <c r="J34" i="30"/>
  <c r="I34" i="30"/>
  <c r="H34" i="30"/>
  <c r="G34" i="30"/>
  <c r="F34" i="30"/>
  <c r="E34" i="30"/>
  <c r="F22" i="30" s="1"/>
  <c r="D34" i="30"/>
  <c r="F18" i="30" s="1"/>
  <c r="C34" i="30"/>
  <c r="U33" i="30"/>
  <c r="T33" i="30"/>
  <c r="S33" i="30"/>
  <c r="R33" i="30"/>
  <c r="Q33" i="30"/>
  <c r="P33" i="30"/>
  <c r="O33" i="30"/>
  <c r="N33" i="30"/>
  <c r="M33" i="30"/>
  <c r="L33" i="30"/>
  <c r="K33" i="30"/>
  <c r="J33" i="30"/>
  <c r="I33" i="30"/>
  <c r="H33" i="30"/>
  <c r="G33" i="30"/>
  <c r="F33" i="30"/>
  <c r="E33" i="30"/>
  <c r="E22" i="30" s="1"/>
  <c r="D33" i="30"/>
  <c r="E18" i="30" s="1"/>
  <c r="C33" i="30"/>
  <c r="U32" i="30"/>
  <c r="T32" i="30"/>
  <c r="S32" i="30"/>
  <c r="R32" i="30"/>
  <c r="Q32" i="30"/>
  <c r="P32" i="30"/>
  <c r="O32" i="30"/>
  <c r="N32" i="30"/>
  <c r="M32" i="30"/>
  <c r="L32" i="30"/>
  <c r="K32" i="30"/>
  <c r="J32" i="30"/>
  <c r="I32" i="30"/>
  <c r="H32" i="30"/>
  <c r="G32" i="30"/>
  <c r="F32" i="30"/>
  <c r="E32" i="30"/>
  <c r="D22" i="30" s="1"/>
  <c r="D32" i="30"/>
  <c r="D18" i="30" s="1"/>
  <c r="C32" i="30"/>
  <c r="U31" i="30"/>
  <c r="U7" i="20" s="1"/>
  <c r="T31" i="30"/>
  <c r="T7" i="20" s="1"/>
  <c r="S31" i="30"/>
  <c r="S7" i="20" s="1"/>
  <c r="R31" i="30"/>
  <c r="R7" i="20" s="1"/>
  <c r="Q31" i="30"/>
  <c r="R7" i="19" s="1"/>
  <c r="R21" i="19" s="1"/>
  <c r="P31" i="30"/>
  <c r="P7" i="20" s="1"/>
  <c r="O31" i="30"/>
  <c r="O7" i="20" s="1"/>
  <c r="N31" i="30"/>
  <c r="N7" i="20" s="1"/>
  <c r="M31" i="30"/>
  <c r="M7" i="20" s="1"/>
  <c r="L31" i="30"/>
  <c r="L7" i="20" s="1"/>
  <c r="K31" i="30"/>
  <c r="K7" i="20" s="1"/>
  <c r="J31" i="30"/>
  <c r="J7" i="20" s="1"/>
  <c r="I31" i="30"/>
  <c r="J7" i="19" s="1"/>
  <c r="J21" i="19" s="1"/>
  <c r="H31" i="30"/>
  <c r="H7" i="20" s="1"/>
  <c r="G31" i="30"/>
  <c r="G7" i="20" s="1"/>
  <c r="F31" i="30"/>
  <c r="F7" i="20" s="1"/>
  <c r="E31" i="30"/>
  <c r="C22" i="30" s="1"/>
  <c r="D31" i="30"/>
  <c r="C18" i="30" s="1"/>
  <c r="C31" i="30"/>
  <c r="C7" i="20" s="1"/>
  <c r="Q22" i="30"/>
  <c r="V20" i="30"/>
  <c r="U20" i="30"/>
  <c r="T20" i="30"/>
  <c r="S20" i="30"/>
  <c r="R20" i="30"/>
  <c r="Q20" i="30"/>
  <c r="P20" i="30"/>
  <c r="O20" i="30"/>
  <c r="N20" i="30"/>
  <c r="T18" i="30"/>
  <c r="P18" i="30"/>
  <c r="I18" i="30"/>
  <c r="H18" i="30"/>
  <c r="V16" i="30"/>
  <c r="U16" i="30"/>
  <c r="T16" i="30"/>
  <c r="S16" i="30"/>
  <c r="R16" i="30"/>
  <c r="Q16" i="30"/>
  <c r="P16" i="30"/>
  <c r="O16" i="30"/>
  <c r="N16" i="30"/>
  <c r="M16" i="30"/>
  <c r="L16" i="30"/>
  <c r="K16" i="30"/>
  <c r="J16" i="30"/>
  <c r="I16" i="30"/>
  <c r="H16" i="30"/>
  <c r="G16" i="30"/>
  <c r="F16" i="30"/>
  <c r="E16" i="30"/>
  <c r="D16" i="30"/>
  <c r="C16" i="30"/>
  <c r="V15" i="30"/>
  <c r="U15" i="30"/>
  <c r="T15" i="30"/>
  <c r="S15" i="30"/>
  <c r="R15" i="30"/>
  <c r="Q15" i="30"/>
  <c r="P15" i="30"/>
  <c r="O15" i="30"/>
  <c r="N15" i="30"/>
  <c r="M15" i="30"/>
  <c r="L15" i="30"/>
  <c r="K15" i="30"/>
  <c r="J15" i="30"/>
  <c r="I15" i="30"/>
  <c r="H15" i="30"/>
  <c r="G15" i="30"/>
  <c r="F15" i="30"/>
  <c r="E15" i="30"/>
  <c r="D15" i="30"/>
  <c r="C15" i="30"/>
  <c r="V14" i="30"/>
  <c r="U14" i="30"/>
  <c r="T14" i="30"/>
  <c r="S14" i="30"/>
  <c r="R14" i="30"/>
  <c r="Q14" i="30"/>
  <c r="P14" i="30"/>
  <c r="O14" i="30"/>
  <c r="N14" i="30"/>
  <c r="M14" i="30"/>
  <c r="L14" i="30"/>
  <c r="K14" i="30"/>
  <c r="J14" i="30"/>
  <c r="I14" i="30"/>
  <c r="H14" i="30"/>
  <c r="G14" i="30"/>
  <c r="F14" i="30"/>
  <c r="E14" i="30"/>
  <c r="D14" i="30"/>
  <c r="C14" i="30"/>
  <c r="V13" i="30"/>
  <c r="U13" i="30"/>
  <c r="T13" i="30"/>
  <c r="S13" i="30"/>
  <c r="R13" i="30"/>
  <c r="Q13" i="30"/>
  <c r="P13" i="30"/>
  <c r="O13" i="30"/>
  <c r="N13" i="30"/>
  <c r="M13" i="30"/>
  <c r="L13" i="30"/>
  <c r="K13" i="30"/>
  <c r="J13" i="30"/>
  <c r="I13" i="30"/>
  <c r="H13" i="30"/>
  <c r="G13" i="30"/>
  <c r="F13" i="30"/>
  <c r="E13" i="30"/>
  <c r="D13" i="30"/>
  <c r="C13" i="30"/>
  <c r="V12" i="30"/>
  <c r="U12" i="30"/>
  <c r="T12" i="30"/>
  <c r="S12" i="30"/>
  <c r="R12" i="30"/>
  <c r="Q12" i="30"/>
  <c r="P12" i="30"/>
  <c r="O12" i="30"/>
  <c r="N12" i="30"/>
  <c r="M12" i="30"/>
  <c r="L12" i="30"/>
  <c r="K12" i="30"/>
  <c r="J12" i="30"/>
  <c r="I12" i="30"/>
  <c r="H12" i="30"/>
  <c r="G12" i="30"/>
  <c r="F12" i="30"/>
  <c r="E12" i="30"/>
  <c r="D12" i="30"/>
  <c r="C12" i="30"/>
  <c r="V11" i="30"/>
  <c r="U11" i="30"/>
  <c r="T11" i="30"/>
  <c r="S11" i="30"/>
  <c r="R11" i="30"/>
  <c r="Q11" i="30"/>
  <c r="P11" i="30"/>
  <c r="O11" i="30"/>
  <c r="N11" i="30"/>
  <c r="M11" i="30"/>
  <c r="L11" i="30"/>
  <c r="K11" i="30"/>
  <c r="J11" i="30"/>
  <c r="I11" i="30"/>
  <c r="H11" i="30"/>
  <c r="G11" i="30"/>
  <c r="F11" i="30"/>
  <c r="E11" i="30"/>
  <c r="D11" i="30"/>
  <c r="C11" i="30"/>
  <c r="V10" i="30"/>
  <c r="U60" i="30" s="1"/>
  <c r="U10" i="30"/>
  <c r="T60" i="30" s="1"/>
  <c r="T10" i="30"/>
  <c r="S60" i="30" s="1"/>
  <c r="S10" i="30"/>
  <c r="R60" i="30" s="1"/>
  <c r="R10" i="30"/>
  <c r="Q60" i="30" s="1"/>
  <c r="Q10" i="30"/>
  <c r="P60" i="30" s="1"/>
  <c r="P10" i="30"/>
  <c r="O60" i="30" s="1"/>
  <c r="O10" i="30"/>
  <c r="N60" i="30" s="1"/>
  <c r="N10" i="30"/>
  <c r="M60" i="30" s="1"/>
  <c r="M10" i="30"/>
  <c r="L60" i="30" s="1"/>
  <c r="L10" i="30"/>
  <c r="K60" i="30" s="1"/>
  <c r="K10" i="30"/>
  <c r="J60" i="30" s="1"/>
  <c r="J10" i="30"/>
  <c r="I60" i="30" s="1"/>
  <c r="I10" i="30"/>
  <c r="H60" i="30" s="1"/>
  <c r="H10" i="30"/>
  <c r="G60" i="30" s="1"/>
  <c r="G10" i="30"/>
  <c r="F60" i="30" s="1"/>
  <c r="F10" i="30"/>
  <c r="E60" i="30" s="1"/>
  <c r="E10" i="30"/>
  <c r="D60" i="30" s="1"/>
  <c r="D10" i="30"/>
  <c r="C60" i="30" s="1"/>
  <c r="C10" i="30"/>
  <c r="B60" i="30" s="1"/>
  <c r="V9" i="30"/>
  <c r="U9" i="30"/>
  <c r="T9" i="30"/>
  <c r="S9" i="30"/>
  <c r="R9" i="30"/>
  <c r="Q9" i="30"/>
  <c r="P9" i="30"/>
  <c r="O9" i="30"/>
  <c r="N9" i="30"/>
  <c r="M9" i="30"/>
  <c r="L9" i="30"/>
  <c r="K9" i="30"/>
  <c r="J9" i="30"/>
  <c r="I9" i="30"/>
  <c r="H9" i="30"/>
  <c r="G9" i="30"/>
  <c r="F9" i="30"/>
  <c r="E9" i="30"/>
  <c r="D9" i="30"/>
  <c r="C9" i="30"/>
  <c r="V8" i="30"/>
  <c r="U57" i="30" s="1"/>
  <c r="U8" i="30"/>
  <c r="T57" i="30" s="1"/>
  <c r="T8" i="30"/>
  <c r="S57" i="30" s="1"/>
  <c r="S8" i="30"/>
  <c r="R57" i="30" s="1"/>
  <c r="R8" i="30"/>
  <c r="A46" i="30" s="1"/>
  <c r="Q8" i="30"/>
  <c r="A45" i="30" s="1"/>
  <c r="P8" i="30"/>
  <c r="A44" i="30" s="1"/>
  <c r="O8" i="30"/>
  <c r="A43" i="30" s="1"/>
  <c r="N8" i="30"/>
  <c r="M57" i="30" s="1"/>
  <c r="M8" i="30"/>
  <c r="L57" i="30" s="1"/>
  <c r="L8" i="30"/>
  <c r="K57" i="30" s="1"/>
  <c r="K8" i="30"/>
  <c r="J57" i="30" s="1"/>
  <c r="J8" i="30"/>
  <c r="A38" i="30" s="1"/>
  <c r="I8" i="30"/>
  <c r="A37" i="30" s="1"/>
  <c r="H8" i="30"/>
  <c r="A36" i="30" s="1"/>
  <c r="G8" i="30"/>
  <c r="A35" i="30" s="1"/>
  <c r="F8" i="30"/>
  <c r="E57" i="30" s="1"/>
  <c r="E8" i="30"/>
  <c r="D57" i="30" s="1"/>
  <c r="D8" i="30"/>
  <c r="C57" i="30" s="1"/>
  <c r="C8" i="30"/>
  <c r="B57" i="30" s="1"/>
  <c r="C5" i="30"/>
  <c r="C4" i="30"/>
  <c r="C3" i="30"/>
  <c r="C2" i="30"/>
  <c r="F1" i="30"/>
  <c r="C1" i="30"/>
  <c r="U62" i="29"/>
  <c r="T62" i="29"/>
  <c r="S62" i="29"/>
  <c r="R62" i="29"/>
  <c r="Q62" i="29"/>
  <c r="P62" i="29"/>
  <c r="O62" i="29"/>
  <c r="N62" i="29"/>
  <c r="M62" i="29"/>
  <c r="L62" i="29"/>
  <c r="K62" i="29"/>
  <c r="J62" i="29"/>
  <c r="I62" i="29"/>
  <c r="H62" i="29"/>
  <c r="G62" i="29"/>
  <c r="F62" i="29"/>
  <c r="E62" i="29"/>
  <c r="D62" i="29"/>
  <c r="C62" i="29"/>
  <c r="B62" i="29"/>
  <c r="G55" i="29"/>
  <c r="E55" i="29" s="1"/>
  <c r="U63" i="29" s="1"/>
  <c r="D55" i="29"/>
  <c r="U50" i="29"/>
  <c r="T50" i="29"/>
  <c r="S50" i="29"/>
  <c r="R50" i="29"/>
  <c r="Q50" i="29"/>
  <c r="P50" i="29"/>
  <c r="O50" i="29"/>
  <c r="N50" i="29"/>
  <c r="M50" i="29"/>
  <c r="L50" i="29"/>
  <c r="K50" i="29"/>
  <c r="J50" i="29"/>
  <c r="I50" i="29"/>
  <c r="H50" i="29"/>
  <c r="G50" i="29"/>
  <c r="F50" i="29"/>
  <c r="E50" i="29"/>
  <c r="V22" i="29" s="1"/>
  <c r="D50" i="29"/>
  <c r="C50" i="29"/>
  <c r="U49" i="29"/>
  <c r="T49" i="29"/>
  <c r="S49" i="29"/>
  <c r="R49" i="29"/>
  <c r="Q49" i="29"/>
  <c r="P49" i="29"/>
  <c r="O49" i="29"/>
  <c r="N49" i="29"/>
  <c r="M49" i="29"/>
  <c r="L49" i="29"/>
  <c r="K49" i="29"/>
  <c r="J49" i="29"/>
  <c r="I49" i="29"/>
  <c r="H49" i="29"/>
  <c r="G49" i="29"/>
  <c r="F49" i="29"/>
  <c r="E49" i="29"/>
  <c r="U22" i="29" s="1"/>
  <c r="D49" i="29"/>
  <c r="C49" i="29"/>
  <c r="U48" i="29"/>
  <c r="T48" i="29"/>
  <c r="S48" i="29"/>
  <c r="R48" i="29"/>
  <c r="Q48" i="29"/>
  <c r="P48" i="29"/>
  <c r="O48" i="29"/>
  <c r="N48" i="29"/>
  <c r="M48" i="29"/>
  <c r="L48" i="29"/>
  <c r="K48" i="29"/>
  <c r="J48" i="29"/>
  <c r="I48" i="29"/>
  <c r="H48" i="29"/>
  <c r="G48" i="29"/>
  <c r="F48" i="29"/>
  <c r="E48" i="29"/>
  <c r="D48" i="29"/>
  <c r="T18" i="29" s="1"/>
  <c r="C48" i="29"/>
  <c r="U47" i="29"/>
  <c r="T47" i="29"/>
  <c r="S47" i="29"/>
  <c r="R47" i="29"/>
  <c r="Q47" i="29"/>
  <c r="P47" i="29"/>
  <c r="O47" i="29"/>
  <c r="N47" i="29"/>
  <c r="M47" i="29"/>
  <c r="L47" i="29"/>
  <c r="K47" i="29"/>
  <c r="J47" i="29"/>
  <c r="I47" i="29"/>
  <c r="H47" i="29"/>
  <c r="G47" i="29"/>
  <c r="F47" i="29"/>
  <c r="E47" i="29"/>
  <c r="S22" i="29" s="1"/>
  <c r="D47" i="29"/>
  <c r="S18" i="29" s="1"/>
  <c r="C47" i="29"/>
  <c r="U46" i="29"/>
  <c r="T46" i="29"/>
  <c r="S46" i="29"/>
  <c r="R46" i="29"/>
  <c r="Q46" i="29"/>
  <c r="P46" i="29"/>
  <c r="O46" i="29"/>
  <c r="N46" i="29"/>
  <c r="M46" i="29"/>
  <c r="L46" i="29"/>
  <c r="K46" i="29"/>
  <c r="J46" i="29"/>
  <c r="I46" i="29"/>
  <c r="H46" i="29"/>
  <c r="G46" i="29"/>
  <c r="F46" i="29"/>
  <c r="E46" i="29"/>
  <c r="D46" i="29"/>
  <c r="R18" i="29" s="1"/>
  <c r="C46" i="29"/>
  <c r="U45" i="29"/>
  <c r="T45" i="29"/>
  <c r="S45" i="29"/>
  <c r="R45" i="29"/>
  <c r="Q45" i="29"/>
  <c r="P45" i="29"/>
  <c r="O45" i="29"/>
  <c r="N45" i="29"/>
  <c r="M45" i="29"/>
  <c r="L45" i="29"/>
  <c r="K45" i="29"/>
  <c r="J45" i="29"/>
  <c r="I45" i="29"/>
  <c r="H45" i="29"/>
  <c r="G45" i="29"/>
  <c r="F45" i="29"/>
  <c r="E45" i="29"/>
  <c r="Q22" i="29" s="1"/>
  <c r="D45" i="29"/>
  <c r="Q18" i="29" s="1"/>
  <c r="C45" i="29"/>
  <c r="U44" i="29"/>
  <c r="T44" i="29"/>
  <c r="S44" i="29"/>
  <c r="R44" i="29"/>
  <c r="Q44" i="29"/>
  <c r="P44" i="29"/>
  <c r="O44" i="29"/>
  <c r="N44" i="29"/>
  <c r="M44" i="29"/>
  <c r="L44" i="29"/>
  <c r="K44" i="29"/>
  <c r="J44" i="29"/>
  <c r="I44" i="29"/>
  <c r="H44" i="29"/>
  <c r="G44" i="29"/>
  <c r="F44" i="29"/>
  <c r="E44" i="29"/>
  <c r="P22" i="29" s="1"/>
  <c r="D44" i="29"/>
  <c r="C44" i="29"/>
  <c r="U43" i="29"/>
  <c r="T43" i="29"/>
  <c r="S43" i="29"/>
  <c r="R43" i="29"/>
  <c r="Q43" i="29"/>
  <c r="P43" i="29"/>
  <c r="O43" i="29"/>
  <c r="N43" i="29"/>
  <c r="M43" i="29"/>
  <c r="L43" i="29"/>
  <c r="K43" i="29"/>
  <c r="J43" i="29"/>
  <c r="I43" i="29"/>
  <c r="H43" i="29"/>
  <c r="G43" i="29"/>
  <c r="F43" i="29"/>
  <c r="E43" i="29"/>
  <c r="O22" i="29" s="1"/>
  <c r="D43" i="29"/>
  <c r="O18" i="29" s="1"/>
  <c r="C43" i="29"/>
  <c r="U42" i="29"/>
  <c r="T42" i="29"/>
  <c r="S42" i="29"/>
  <c r="R42" i="29"/>
  <c r="Q42" i="29"/>
  <c r="P42" i="29"/>
  <c r="O42" i="29"/>
  <c r="N42" i="29"/>
  <c r="M42" i="29"/>
  <c r="L42" i="29"/>
  <c r="K42" i="29"/>
  <c r="J42" i="29"/>
  <c r="I42" i="29"/>
  <c r="H42" i="29"/>
  <c r="G42" i="29"/>
  <c r="F42" i="29"/>
  <c r="E42" i="29"/>
  <c r="N22" i="29" s="1"/>
  <c r="D42" i="29"/>
  <c r="N18" i="29" s="1"/>
  <c r="C42" i="29"/>
  <c r="U41" i="29"/>
  <c r="T41" i="29"/>
  <c r="S41" i="29"/>
  <c r="R41" i="29"/>
  <c r="Q41" i="29"/>
  <c r="P41" i="29"/>
  <c r="O41" i="29"/>
  <c r="N41" i="29"/>
  <c r="M41" i="29"/>
  <c r="L41" i="29"/>
  <c r="K41" i="29"/>
  <c r="J41" i="29"/>
  <c r="I41" i="29"/>
  <c r="H41" i="29"/>
  <c r="G41" i="29"/>
  <c r="F41" i="29"/>
  <c r="E41" i="29"/>
  <c r="M22" i="29" s="1"/>
  <c r="D41" i="29"/>
  <c r="C41" i="29"/>
  <c r="U40" i="29"/>
  <c r="T40" i="29"/>
  <c r="S40" i="29"/>
  <c r="R40" i="29"/>
  <c r="Q40" i="29"/>
  <c r="P40" i="29"/>
  <c r="O40" i="29"/>
  <c r="N40" i="29"/>
  <c r="M40" i="29"/>
  <c r="L40" i="29"/>
  <c r="K40" i="29"/>
  <c r="J40" i="29"/>
  <c r="I40" i="29"/>
  <c r="H40" i="29"/>
  <c r="G40" i="29"/>
  <c r="F40" i="29"/>
  <c r="E40" i="29"/>
  <c r="L22" i="29" s="1"/>
  <c r="D40" i="29"/>
  <c r="L18" i="29" s="1"/>
  <c r="C40" i="29"/>
  <c r="U39" i="29"/>
  <c r="T39" i="29"/>
  <c r="S39" i="29"/>
  <c r="R39" i="29"/>
  <c r="Q39" i="29"/>
  <c r="P39" i="29"/>
  <c r="O39" i="29"/>
  <c r="N39" i="29"/>
  <c r="M39" i="29"/>
  <c r="L39" i="29"/>
  <c r="K39" i="29"/>
  <c r="J39" i="29"/>
  <c r="I39" i="29"/>
  <c r="H39" i="29"/>
  <c r="G39" i="29"/>
  <c r="F39" i="29"/>
  <c r="E39" i="29"/>
  <c r="K22" i="29" s="1"/>
  <c r="D39" i="29"/>
  <c r="K18" i="29" s="1"/>
  <c r="C39" i="29"/>
  <c r="U38" i="29"/>
  <c r="T38" i="29"/>
  <c r="S38" i="29"/>
  <c r="R38" i="29"/>
  <c r="Q38" i="29"/>
  <c r="P38" i="29"/>
  <c r="O38" i="29"/>
  <c r="N38" i="29"/>
  <c r="M38" i="29"/>
  <c r="L38" i="29"/>
  <c r="K38" i="29"/>
  <c r="J38" i="29"/>
  <c r="I38" i="29"/>
  <c r="H38" i="29"/>
  <c r="G38" i="29"/>
  <c r="F38" i="29"/>
  <c r="E38" i="29"/>
  <c r="J22" i="29" s="1"/>
  <c r="D38" i="29"/>
  <c r="J18" i="29" s="1"/>
  <c r="C38" i="29"/>
  <c r="U37" i="29"/>
  <c r="T37" i="29"/>
  <c r="S37" i="29"/>
  <c r="R37" i="29"/>
  <c r="Q37" i="29"/>
  <c r="P37" i="29"/>
  <c r="O37" i="29"/>
  <c r="N37" i="29"/>
  <c r="M37" i="29"/>
  <c r="L37" i="29"/>
  <c r="K37" i="29"/>
  <c r="J37" i="29"/>
  <c r="I37" i="29"/>
  <c r="H37" i="29"/>
  <c r="G37" i="29"/>
  <c r="F37" i="29"/>
  <c r="E37" i="29"/>
  <c r="I22" i="29" s="1"/>
  <c r="D37" i="29"/>
  <c r="I18" i="29" s="1"/>
  <c r="C37" i="29"/>
  <c r="U36" i="29"/>
  <c r="T36" i="29"/>
  <c r="S36" i="29"/>
  <c r="R36" i="29"/>
  <c r="Q36" i="29"/>
  <c r="P36" i="29"/>
  <c r="O36" i="29"/>
  <c r="N36" i="29"/>
  <c r="M36" i="29"/>
  <c r="L36" i="29"/>
  <c r="K36" i="29"/>
  <c r="J36" i="29"/>
  <c r="I36" i="29"/>
  <c r="H36" i="29"/>
  <c r="G36" i="29"/>
  <c r="F36" i="29"/>
  <c r="E36" i="29"/>
  <c r="H22" i="29" s="1"/>
  <c r="D36" i="29"/>
  <c r="C36" i="29"/>
  <c r="U35" i="29"/>
  <c r="T35" i="29"/>
  <c r="S35" i="29"/>
  <c r="R35" i="29"/>
  <c r="Q35" i="29"/>
  <c r="P35" i="29"/>
  <c r="O35" i="29"/>
  <c r="N35" i="29"/>
  <c r="M35" i="29"/>
  <c r="L35" i="29"/>
  <c r="K35" i="29"/>
  <c r="J35" i="29"/>
  <c r="I35" i="29"/>
  <c r="H35" i="29"/>
  <c r="G35" i="29"/>
  <c r="F35" i="29"/>
  <c r="E35" i="29"/>
  <c r="G22" i="29" s="1"/>
  <c r="D35" i="29"/>
  <c r="G18" i="29" s="1"/>
  <c r="C35" i="29"/>
  <c r="U34" i="29"/>
  <c r="T34" i="29"/>
  <c r="S34" i="29"/>
  <c r="R34" i="29"/>
  <c r="Q34" i="29"/>
  <c r="P34" i="29"/>
  <c r="O34" i="29"/>
  <c r="N34" i="29"/>
  <c r="M34" i="29"/>
  <c r="L34" i="29"/>
  <c r="K34" i="29"/>
  <c r="J34" i="29"/>
  <c r="I34" i="29"/>
  <c r="H34" i="29"/>
  <c r="G34" i="29"/>
  <c r="F34" i="29"/>
  <c r="E34" i="29"/>
  <c r="F22" i="29" s="1"/>
  <c r="D34" i="29"/>
  <c r="F18" i="29" s="1"/>
  <c r="C34" i="29"/>
  <c r="U33" i="29"/>
  <c r="T33" i="29"/>
  <c r="S33" i="29"/>
  <c r="R33" i="29"/>
  <c r="Q33" i="29"/>
  <c r="P33" i="29"/>
  <c r="O33" i="29"/>
  <c r="N33" i="29"/>
  <c r="M33" i="29"/>
  <c r="L33" i="29"/>
  <c r="K33" i="29"/>
  <c r="J33" i="29"/>
  <c r="I33" i="29"/>
  <c r="H33" i="29"/>
  <c r="G33" i="29"/>
  <c r="F33" i="29"/>
  <c r="E33" i="29"/>
  <c r="E22" i="29" s="1"/>
  <c r="D33" i="29"/>
  <c r="C33" i="29"/>
  <c r="U32" i="29"/>
  <c r="T32" i="29"/>
  <c r="S32" i="29"/>
  <c r="R32" i="29"/>
  <c r="Q32" i="29"/>
  <c r="P32" i="29"/>
  <c r="O32" i="29"/>
  <c r="N32" i="29"/>
  <c r="M32" i="29"/>
  <c r="L32" i="29"/>
  <c r="K32" i="29"/>
  <c r="J32" i="29"/>
  <c r="I32" i="29"/>
  <c r="H32" i="29"/>
  <c r="G32" i="29"/>
  <c r="F32" i="29"/>
  <c r="E32" i="29"/>
  <c r="D22" i="29" s="1"/>
  <c r="D32" i="29"/>
  <c r="D18" i="29" s="1"/>
  <c r="C32" i="29"/>
  <c r="U31" i="29"/>
  <c r="U10" i="20" s="1"/>
  <c r="T31" i="29"/>
  <c r="S31" i="29"/>
  <c r="T10" i="19" s="1"/>
  <c r="T24" i="19" s="1"/>
  <c r="R31" i="29"/>
  <c r="R10" i="20" s="1"/>
  <c r="Q31" i="29"/>
  <c r="Q10" i="20" s="1"/>
  <c r="P31" i="29"/>
  <c r="P10" i="20" s="1"/>
  <c r="O31" i="29"/>
  <c r="O10" i="20" s="1"/>
  <c r="N31" i="29"/>
  <c r="N10" i="20" s="1"/>
  <c r="M31" i="29"/>
  <c r="M10" i="20" s="1"/>
  <c r="L31" i="29"/>
  <c r="K31" i="29"/>
  <c r="K10" i="20" s="1"/>
  <c r="J31" i="29"/>
  <c r="J10" i="20" s="1"/>
  <c r="I31" i="29"/>
  <c r="I10" i="20" s="1"/>
  <c r="H31" i="29"/>
  <c r="H10" i="20" s="1"/>
  <c r="G31" i="29"/>
  <c r="G10" i="20" s="1"/>
  <c r="F31" i="29"/>
  <c r="F10" i="20" s="1"/>
  <c r="E31" i="29"/>
  <c r="C22" i="29" s="1"/>
  <c r="D31" i="29"/>
  <c r="C31" i="29"/>
  <c r="C10" i="20" s="1"/>
  <c r="T22" i="29"/>
  <c r="R22" i="29"/>
  <c r="V20" i="29"/>
  <c r="U20" i="29"/>
  <c r="T20" i="29"/>
  <c r="S20" i="29"/>
  <c r="R20" i="29"/>
  <c r="Q20" i="29"/>
  <c r="P20" i="29"/>
  <c r="O20" i="29"/>
  <c r="N20" i="29"/>
  <c r="V18" i="29"/>
  <c r="U18" i="29"/>
  <c r="P18" i="29"/>
  <c r="M18" i="29"/>
  <c r="H18" i="29"/>
  <c r="E18" i="29"/>
  <c r="V16" i="29"/>
  <c r="U16" i="29"/>
  <c r="T16" i="29"/>
  <c r="S16" i="29"/>
  <c r="R16" i="29"/>
  <c r="Q16" i="29"/>
  <c r="P16" i="29"/>
  <c r="O16" i="29"/>
  <c r="N16" i="29"/>
  <c r="M16" i="29"/>
  <c r="L16" i="29"/>
  <c r="K16" i="29"/>
  <c r="J16" i="29"/>
  <c r="I16" i="29"/>
  <c r="H16" i="29"/>
  <c r="G16" i="29"/>
  <c r="F16" i="29"/>
  <c r="E16" i="29"/>
  <c r="D16" i="29"/>
  <c r="C16" i="29"/>
  <c r="V15" i="29"/>
  <c r="U15" i="29"/>
  <c r="T15" i="29"/>
  <c r="S15" i="29"/>
  <c r="R15" i="29"/>
  <c r="Q15" i="29"/>
  <c r="P15" i="29"/>
  <c r="O15" i="29"/>
  <c r="N15" i="29"/>
  <c r="M15" i="29"/>
  <c r="L15" i="29"/>
  <c r="K15" i="29"/>
  <c r="J15" i="29"/>
  <c r="I15" i="29"/>
  <c r="H15" i="29"/>
  <c r="G15" i="29"/>
  <c r="F15" i="29"/>
  <c r="E15" i="29"/>
  <c r="D15" i="29"/>
  <c r="C15" i="29"/>
  <c r="V14" i="29"/>
  <c r="U14" i="29"/>
  <c r="T14" i="29"/>
  <c r="S14" i="29"/>
  <c r="R14" i="29"/>
  <c r="Q14" i="29"/>
  <c r="P14" i="29"/>
  <c r="O14" i="29"/>
  <c r="N14" i="29"/>
  <c r="M14" i="29"/>
  <c r="L14" i="29"/>
  <c r="K14" i="29"/>
  <c r="J14" i="29"/>
  <c r="I14" i="29"/>
  <c r="H14" i="29"/>
  <c r="G14" i="29"/>
  <c r="F14" i="29"/>
  <c r="E14" i="29"/>
  <c r="D14" i="29"/>
  <c r="C14" i="29"/>
  <c r="V13" i="29"/>
  <c r="U13" i="29"/>
  <c r="T13" i="29"/>
  <c r="S13" i="29"/>
  <c r="R13" i="29"/>
  <c r="Q13" i="29"/>
  <c r="P13" i="29"/>
  <c r="O13" i="29"/>
  <c r="N13" i="29"/>
  <c r="M13" i="29"/>
  <c r="L13" i="29"/>
  <c r="K13" i="29"/>
  <c r="J13" i="29"/>
  <c r="I13" i="29"/>
  <c r="H13" i="29"/>
  <c r="G13" i="29"/>
  <c r="F13" i="29"/>
  <c r="E13" i="29"/>
  <c r="D13" i="29"/>
  <c r="C13" i="29"/>
  <c r="V12" i="29"/>
  <c r="U12" i="29"/>
  <c r="T12" i="29"/>
  <c r="S12" i="29"/>
  <c r="R12" i="29"/>
  <c r="Q12" i="29"/>
  <c r="P12" i="29"/>
  <c r="O12" i="29"/>
  <c r="N12" i="29"/>
  <c r="M12" i="29"/>
  <c r="L12" i="29"/>
  <c r="K12" i="29"/>
  <c r="J12" i="29"/>
  <c r="I12" i="29"/>
  <c r="H12" i="29"/>
  <c r="G12" i="29"/>
  <c r="F12" i="29"/>
  <c r="E12" i="29"/>
  <c r="D12" i="29"/>
  <c r="C12" i="29"/>
  <c r="V11" i="29"/>
  <c r="U11" i="29"/>
  <c r="T11" i="29"/>
  <c r="S11" i="29"/>
  <c r="R11" i="29"/>
  <c r="Q11" i="29"/>
  <c r="P11" i="29"/>
  <c r="O11" i="29"/>
  <c r="N11" i="29"/>
  <c r="M11" i="29"/>
  <c r="L11" i="29"/>
  <c r="K11" i="29"/>
  <c r="J11" i="29"/>
  <c r="I11" i="29"/>
  <c r="H11" i="29"/>
  <c r="G11" i="29"/>
  <c r="F11" i="29"/>
  <c r="E11" i="29"/>
  <c r="D11" i="29"/>
  <c r="C11" i="29"/>
  <c r="V10" i="29"/>
  <c r="U60" i="29" s="1"/>
  <c r="U10" i="29"/>
  <c r="T60" i="29" s="1"/>
  <c r="T10" i="29"/>
  <c r="S60" i="29" s="1"/>
  <c r="S10" i="29"/>
  <c r="R60" i="29" s="1"/>
  <c r="R10" i="29"/>
  <c r="Q60" i="29" s="1"/>
  <c r="Q10" i="29"/>
  <c r="P60" i="29" s="1"/>
  <c r="P10" i="29"/>
  <c r="O60" i="29" s="1"/>
  <c r="O10" i="29"/>
  <c r="N60" i="29" s="1"/>
  <c r="N10" i="29"/>
  <c r="M60" i="29" s="1"/>
  <c r="M10" i="29"/>
  <c r="L60" i="29" s="1"/>
  <c r="L10" i="29"/>
  <c r="K60" i="29" s="1"/>
  <c r="K10" i="29"/>
  <c r="J60" i="29" s="1"/>
  <c r="J10" i="29"/>
  <c r="I60" i="29" s="1"/>
  <c r="I10" i="29"/>
  <c r="H60" i="29" s="1"/>
  <c r="H10" i="29"/>
  <c r="G60" i="29" s="1"/>
  <c r="G10" i="29"/>
  <c r="F60" i="29" s="1"/>
  <c r="F10" i="29"/>
  <c r="E60" i="29" s="1"/>
  <c r="E10" i="29"/>
  <c r="D60" i="29" s="1"/>
  <c r="D10" i="29"/>
  <c r="C60" i="29" s="1"/>
  <c r="C10" i="29"/>
  <c r="B60" i="29" s="1"/>
  <c r="V9" i="29"/>
  <c r="U9" i="29"/>
  <c r="T9" i="29"/>
  <c r="S9" i="29"/>
  <c r="R9" i="29"/>
  <c r="Q9" i="29"/>
  <c r="P9" i="29"/>
  <c r="O9" i="29"/>
  <c r="N9" i="29"/>
  <c r="M9" i="29"/>
  <c r="L9" i="29"/>
  <c r="K9" i="29"/>
  <c r="J9" i="29"/>
  <c r="I9" i="29"/>
  <c r="H9" i="29"/>
  <c r="G9" i="29"/>
  <c r="F9" i="29"/>
  <c r="E9" i="29"/>
  <c r="D9" i="29"/>
  <c r="C9" i="29"/>
  <c r="V8" i="29"/>
  <c r="U57" i="29" s="1"/>
  <c r="U8" i="29"/>
  <c r="T57" i="29" s="1"/>
  <c r="T8" i="29"/>
  <c r="S57" i="29" s="1"/>
  <c r="S8" i="29"/>
  <c r="R57" i="29" s="1"/>
  <c r="R8" i="29"/>
  <c r="A46" i="29" s="1"/>
  <c r="Q8" i="29"/>
  <c r="A45" i="29" s="1"/>
  <c r="P8" i="29"/>
  <c r="A44" i="29" s="1"/>
  <c r="O8" i="29"/>
  <c r="A43" i="29" s="1"/>
  <c r="N8" i="29"/>
  <c r="M57" i="29" s="1"/>
  <c r="M8" i="29"/>
  <c r="L57" i="29" s="1"/>
  <c r="L8" i="29"/>
  <c r="K57" i="29" s="1"/>
  <c r="K8" i="29"/>
  <c r="J57" i="29" s="1"/>
  <c r="J8" i="29"/>
  <c r="A38" i="29" s="1"/>
  <c r="I8" i="29"/>
  <c r="A37" i="29" s="1"/>
  <c r="H8" i="29"/>
  <c r="A36" i="29" s="1"/>
  <c r="G8" i="29"/>
  <c r="A35" i="29" s="1"/>
  <c r="F8" i="29"/>
  <c r="E57" i="29" s="1"/>
  <c r="E8" i="29"/>
  <c r="D57" i="29" s="1"/>
  <c r="D8" i="29"/>
  <c r="C57" i="29" s="1"/>
  <c r="C8" i="29"/>
  <c r="B57" i="29" s="1"/>
  <c r="C5" i="29"/>
  <c r="C4" i="29"/>
  <c r="C3" i="29"/>
  <c r="C2" i="29"/>
  <c r="F1" i="29"/>
  <c r="C1" i="29"/>
  <c r="N63" i="28"/>
  <c r="U62" i="28"/>
  <c r="T62" i="28"/>
  <c r="S62" i="28"/>
  <c r="R62" i="28"/>
  <c r="Q62" i="28"/>
  <c r="P62" i="28"/>
  <c r="O62" i="28"/>
  <c r="N62" i="28"/>
  <c r="M62" i="28"/>
  <c r="L62" i="28"/>
  <c r="K62" i="28"/>
  <c r="J62" i="28"/>
  <c r="I62" i="28"/>
  <c r="H62" i="28"/>
  <c r="G62" i="28"/>
  <c r="F62" i="28"/>
  <c r="F63" i="28" s="1"/>
  <c r="E62" i="28"/>
  <c r="D62" i="28"/>
  <c r="C62" i="28"/>
  <c r="B62" i="28"/>
  <c r="G55" i="28"/>
  <c r="E55" i="28"/>
  <c r="U63" i="28" s="1"/>
  <c r="D55" i="28"/>
  <c r="U50" i="28"/>
  <c r="T50" i="28"/>
  <c r="S50" i="28"/>
  <c r="R50" i="28"/>
  <c r="Q50" i="28"/>
  <c r="P50" i="28"/>
  <c r="O50" i="28"/>
  <c r="N50" i="28"/>
  <c r="M50" i="28"/>
  <c r="L50" i="28"/>
  <c r="K50" i="28"/>
  <c r="J50" i="28"/>
  <c r="I50" i="28"/>
  <c r="H50" i="28"/>
  <c r="G50" i="28"/>
  <c r="F50" i="28"/>
  <c r="E50" i="28"/>
  <c r="V22" i="28" s="1"/>
  <c r="D50" i="28"/>
  <c r="V18" i="28" s="1"/>
  <c r="C50" i="28"/>
  <c r="U49" i="28"/>
  <c r="T49" i="28"/>
  <c r="S49" i="28"/>
  <c r="R49" i="28"/>
  <c r="Q49" i="28"/>
  <c r="P49" i="28"/>
  <c r="O49" i="28"/>
  <c r="N49" i="28"/>
  <c r="M49" i="28"/>
  <c r="L49" i="28"/>
  <c r="K49" i="28"/>
  <c r="J49" i="28"/>
  <c r="I49" i="28"/>
  <c r="H49" i="28"/>
  <c r="G49" i="28"/>
  <c r="F49" i="28"/>
  <c r="E49" i="28"/>
  <c r="D49" i="28"/>
  <c r="U18" i="28" s="1"/>
  <c r="C49" i="28"/>
  <c r="U48" i="28"/>
  <c r="T48" i="28"/>
  <c r="S48" i="28"/>
  <c r="R48" i="28"/>
  <c r="Q48" i="28"/>
  <c r="P48" i="28"/>
  <c r="O48" i="28"/>
  <c r="N48" i="28"/>
  <c r="M48" i="28"/>
  <c r="L48" i="28"/>
  <c r="K48" i="28"/>
  <c r="J48" i="28"/>
  <c r="I48" i="28"/>
  <c r="H48" i="28"/>
  <c r="G48" i="28"/>
  <c r="F48" i="28"/>
  <c r="E48" i="28"/>
  <c r="T22" i="28" s="1"/>
  <c r="D48" i="28"/>
  <c r="T18" i="28" s="1"/>
  <c r="C48" i="28"/>
  <c r="U47" i="28"/>
  <c r="T47" i="28"/>
  <c r="S47" i="28"/>
  <c r="R47" i="28"/>
  <c r="Q47" i="28"/>
  <c r="P47" i="28"/>
  <c r="O47" i="28"/>
  <c r="N47" i="28"/>
  <c r="M47" i="28"/>
  <c r="L47" i="28"/>
  <c r="K47" i="28"/>
  <c r="J47" i="28"/>
  <c r="I47" i="28"/>
  <c r="H47" i="28"/>
  <c r="G47" i="28"/>
  <c r="F47" i="28"/>
  <c r="E47" i="28"/>
  <c r="S22" i="28" s="1"/>
  <c r="D47" i="28"/>
  <c r="S18" i="28" s="1"/>
  <c r="C47" i="28"/>
  <c r="U46" i="28"/>
  <c r="T46" i="28"/>
  <c r="S46" i="28"/>
  <c r="R46" i="28"/>
  <c r="Q46" i="28"/>
  <c r="P46" i="28"/>
  <c r="O46" i="28"/>
  <c r="N46" i="28"/>
  <c r="M46" i="28"/>
  <c r="L46" i="28"/>
  <c r="K46" i="28"/>
  <c r="J46" i="28"/>
  <c r="I46" i="28"/>
  <c r="H46" i="28"/>
  <c r="G46" i="28"/>
  <c r="F46" i="28"/>
  <c r="E46" i="28"/>
  <c r="R22" i="28" s="1"/>
  <c r="D46" i="28"/>
  <c r="R18" i="28" s="1"/>
  <c r="C46" i="28"/>
  <c r="U45" i="28"/>
  <c r="T45" i="28"/>
  <c r="S45" i="28"/>
  <c r="R45" i="28"/>
  <c r="Q45" i="28"/>
  <c r="P45" i="28"/>
  <c r="O45" i="28"/>
  <c r="N45" i="28"/>
  <c r="M45" i="28"/>
  <c r="L45" i="28"/>
  <c r="K45" i="28"/>
  <c r="J45" i="28"/>
  <c r="I45" i="28"/>
  <c r="H45" i="28"/>
  <c r="G45" i="28"/>
  <c r="F45" i="28"/>
  <c r="E45" i="28"/>
  <c r="Q22" i="28" s="1"/>
  <c r="D45" i="28"/>
  <c r="Q18" i="28" s="1"/>
  <c r="C45" i="28"/>
  <c r="U44" i="28"/>
  <c r="T44" i="28"/>
  <c r="S44" i="28"/>
  <c r="R44" i="28"/>
  <c r="Q44" i="28"/>
  <c r="P44" i="28"/>
  <c r="O44" i="28"/>
  <c r="N44" i="28"/>
  <c r="M44" i="28"/>
  <c r="L44" i="28"/>
  <c r="K44" i="28"/>
  <c r="J44" i="28"/>
  <c r="I44" i="28"/>
  <c r="H44" i="28"/>
  <c r="G44" i="28"/>
  <c r="F44" i="28"/>
  <c r="E44" i="28"/>
  <c r="P22" i="28" s="1"/>
  <c r="D44" i="28"/>
  <c r="P18" i="28" s="1"/>
  <c r="C44" i="28"/>
  <c r="U43" i="28"/>
  <c r="T43" i="28"/>
  <c r="S43" i="28"/>
  <c r="R43" i="28"/>
  <c r="Q43" i="28"/>
  <c r="P43" i="28"/>
  <c r="O43" i="28"/>
  <c r="N43" i="28"/>
  <c r="M43" i="28"/>
  <c r="L43" i="28"/>
  <c r="K43" i="28"/>
  <c r="J43" i="28"/>
  <c r="I43" i="28"/>
  <c r="H43" i="28"/>
  <c r="G43" i="28"/>
  <c r="F43" i="28"/>
  <c r="E43" i="28"/>
  <c r="O22" i="28" s="1"/>
  <c r="D43" i="28"/>
  <c r="O18" i="28" s="1"/>
  <c r="C43" i="28"/>
  <c r="U42" i="28"/>
  <c r="T42" i="28"/>
  <c r="S42" i="28"/>
  <c r="R42" i="28"/>
  <c r="Q42" i="28"/>
  <c r="P42" i="28"/>
  <c r="O42" i="28"/>
  <c r="N42" i="28"/>
  <c r="M42" i="28"/>
  <c r="L42" i="28"/>
  <c r="K42" i="28"/>
  <c r="J42" i="28"/>
  <c r="I42" i="28"/>
  <c r="H42" i="28"/>
  <c r="G42" i="28"/>
  <c r="F42" i="28"/>
  <c r="E42" i="28"/>
  <c r="N22" i="28" s="1"/>
  <c r="D42" i="28"/>
  <c r="N18" i="28" s="1"/>
  <c r="C42" i="28"/>
  <c r="U41" i="28"/>
  <c r="T41" i="28"/>
  <c r="S41" i="28"/>
  <c r="R41" i="28"/>
  <c r="Q41" i="28"/>
  <c r="P41" i="28"/>
  <c r="O41" i="28"/>
  <c r="N41" i="28"/>
  <c r="M41" i="28"/>
  <c r="L41" i="28"/>
  <c r="K41" i="28"/>
  <c r="J41" i="28"/>
  <c r="I41" i="28"/>
  <c r="H41" i="28"/>
  <c r="G41" i="28"/>
  <c r="F41" i="28"/>
  <c r="E41" i="28"/>
  <c r="D41" i="28"/>
  <c r="M18" i="28" s="1"/>
  <c r="C41" i="28"/>
  <c r="U40" i="28"/>
  <c r="T40" i="28"/>
  <c r="S40" i="28"/>
  <c r="R40" i="28"/>
  <c r="Q40" i="28"/>
  <c r="P40" i="28"/>
  <c r="O40" i="28"/>
  <c r="N40" i="28"/>
  <c r="M40" i="28"/>
  <c r="L40" i="28"/>
  <c r="K40" i="28"/>
  <c r="J40" i="28"/>
  <c r="I40" i="28"/>
  <c r="H40" i="28"/>
  <c r="G40" i="28"/>
  <c r="F40" i="28"/>
  <c r="E40" i="28"/>
  <c r="L22" i="28" s="1"/>
  <c r="D40" i="28"/>
  <c r="L18" i="28" s="1"/>
  <c r="C40" i="28"/>
  <c r="U39" i="28"/>
  <c r="T39" i="28"/>
  <c r="S39" i="28"/>
  <c r="R39" i="28"/>
  <c r="Q39" i="28"/>
  <c r="P39" i="28"/>
  <c r="O39" i="28"/>
  <c r="N39" i="28"/>
  <c r="M39" i="28"/>
  <c r="L39" i="28"/>
  <c r="K39" i="28"/>
  <c r="J39" i="28"/>
  <c r="I39" i="28"/>
  <c r="H39" i="28"/>
  <c r="G39" i="28"/>
  <c r="F39" i="28"/>
  <c r="E39" i="28"/>
  <c r="K22" i="28" s="1"/>
  <c r="D39" i="28"/>
  <c r="K18" i="28" s="1"/>
  <c r="C39" i="28"/>
  <c r="U38" i="28"/>
  <c r="T38" i="28"/>
  <c r="S38" i="28"/>
  <c r="R38" i="28"/>
  <c r="Q38" i="28"/>
  <c r="P38" i="28"/>
  <c r="O38" i="28"/>
  <c r="N38" i="28"/>
  <c r="M38" i="28"/>
  <c r="L38" i="28"/>
  <c r="K38" i="28"/>
  <c r="J38" i="28"/>
  <c r="I38" i="28"/>
  <c r="H38" i="28"/>
  <c r="G38" i="28"/>
  <c r="F38" i="28"/>
  <c r="E38" i="28"/>
  <c r="J22" i="28" s="1"/>
  <c r="D38" i="28"/>
  <c r="J18" i="28" s="1"/>
  <c r="C38" i="28"/>
  <c r="U37" i="28"/>
  <c r="T37" i="28"/>
  <c r="S37" i="28"/>
  <c r="R37" i="28"/>
  <c r="Q37" i="28"/>
  <c r="P37" i="28"/>
  <c r="O37" i="28"/>
  <c r="N37" i="28"/>
  <c r="M37" i="28"/>
  <c r="L37" i="28"/>
  <c r="K37" i="28"/>
  <c r="J37" i="28"/>
  <c r="I37" i="28"/>
  <c r="H37" i="28"/>
  <c r="G37" i="28"/>
  <c r="F37" i="28"/>
  <c r="E37" i="28"/>
  <c r="I22" i="28" s="1"/>
  <c r="D37" i="28"/>
  <c r="I18" i="28" s="1"/>
  <c r="C37" i="28"/>
  <c r="U36" i="28"/>
  <c r="T36" i="28"/>
  <c r="S36" i="28"/>
  <c r="R36" i="28"/>
  <c r="Q36" i="28"/>
  <c r="P36" i="28"/>
  <c r="O36" i="28"/>
  <c r="N36" i="28"/>
  <c r="M36" i="28"/>
  <c r="L36" i="28"/>
  <c r="K36" i="28"/>
  <c r="J36" i="28"/>
  <c r="I36" i="28"/>
  <c r="H36" i="28"/>
  <c r="G36" i="28"/>
  <c r="F36" i="28"/>
  <c r="E36" i="28"/>
  <c r="H22" i="28" s="1"/>
  <c r="D36" i="28"/>
  <c r="H18" i="28" s="1"/>
  <c r="C36" i="28"/>
  <c r="U35" i="28"/>
  <c r="T35" i="28"/>
  <c r="S35" i="28"/>
  <c r="R35" i="28"/>
  <c r="Q35" i="28"/>
  <c r="P35" i="28"/>
  <c r="O35" i="28"/>
  <c r="N35" i="28"/>
  <c r="M35" i="28"/>
  <c r="L35" i="28"/>
  <c r="K35" i="28"/>
  <c r="J35" i="28"/>
  <c r="I35" i="28"/>
  <c r="H35" i="28"/>
  <c r="G35" i="28"/>
  <c r="F35" i="28"/>
  <c r="E35" i="28"/>
  <c r="G22" i="28" s="1"/>
  <c r="D35" i="28"/>
  <c r="G18" i="28" s="1"/>
  <c r="C35" i="28"/>
  <c r="U34" i="28"/>
  <c r="T34" i="28"/>
  <c r="S34" i="28"/>
  <c r="R34" i="28"/>
  <c r="Q34" i="28"/>
  <c r="P34" i="28"/>
  <c r="O34" i="28"/>
  <c r="N34" i="28"/>
  <c r="M34" i="28"/>
  <c r="L34" i="28"/>
  <c r="K34" i="28"/>
  <c r="J34" i="28"/>
  <c r="I34" i="28"/>
  <c r="H34" i="28"/>
  <c r="G34" i="28"/>
  <c r="F34" i="28"/>
  <c r="E34" i="28"/>
  <c r="F22" i="28" s="1"/>
  <c r="D34" i="28"/>
  <c r="F18" i="28" s="1"/>
  <c r="C34" i="28"/>
  <c r="U33" i="28"/>
  <c r="T33" i="28"/>
  <c r="S33" i="28"/>
  <c r="R33" i="28"/>
  <c r="Q33" i="28"/>
  <c r="P33" i="28"/>
  <c r="O33" i="28"/>
  <c r="N33" i="28"/>
  <c r="M33" i="28"/>
  <c r="L33" i="28"/>
  <c r="K33" i="28"/>
  <c r="J33" i="28"/>
  <c r="I33" i="28"/>
  <c r="H33" i="28"/>
  <c r="G33" i="28"/>
  <c r="F33" i="28"/>
  <c r="E33" i="28"/>
  <c r="E22" i="28" s="1"/>
  <c r="D33" i="28"/>
  <c r="E18" i="28" s="1"/>
  <c r="C33" i="28"/>
  <c r="U32" i="28"/>
  <c r="T32" i="28"/>
  <c r="S32" i="28"/>
  <c r="R32" i="28"/>
  <c r="Q32" i="28"/>
  <c r="P32" i="28"/>
  <c r="O32" i="28"/>
  <c r="N32" i="28"/>
  <c r="M32" i="28"/>
  <c r="L32" i="28"/>
  <c r="K32" i="28"/>
  <c r="J32" i="28"/>
  <c r="I32" i="28"/>
  <c r="H32" i="28"/>
  <c r="G32" i="28"/>
  <c r="F32" i="28"/>
  <c r="E32" i="28"/>
  <c r="D22" i="28" s="1"/>
  <c r="D32" i="28"/>
  <c r="D18" i="28" s="1"/>
  <c r="C32" i="28"/>
  <c r="U31" i="28"/>
  <c r="U6" i="20" s="1"/>
  <c r="T31" i="28"/>
  <c r="T6" i="20" s="1"/>
  <c r="S31" i="28"/>
  <c r="S6" i="20" s="1"/>
  <c r="R31" i="28"/>
  <c r="R6" i="20" s="1"/>
  <c r="Q31" i="28"/>
  <c r="Q6" i="20" s="1"/>
  <c r="P31" i="28"/>
  <c r="P6" i="20" s="1"/>
  <c r="O31" i="28"/>
  <c r="N31" i="28"/>
  <c r="N6" i="20" s="1"/>
  <c r="M31" i="28"/>
  <c r="M6" i="20" s="1"/>
  <c r="L31" i="28"/>
  <c r="L6" i="20" s="1"/>
  <c r="K31" i="28"/>
  <c r="K6" i="20" s="1"/>
  <c r="J31" i="28"/>
  <c r="J6" i="20" s="1"/>
  <c r="I31" i="28"/>
  <c r="I6" i="20" s="1"/>
  <c r="H31" i="28"/>
  <c r="H6" i="20" s="1"/>
  <c r="G31" i="28"/>
  <c r="F31" i="28"/>
  <c r="F6" i="20" s="1"/>
  <c r="E31" i="28"/>
  <c r="C22" i="28" s="1"/>
  <c r="D31" i="28"/>
  <c r="C18" i="28" s="1"/>
  <c r="C31" i="28"/>
  <c r="C6" i="20" s="1"/>
  <c r="U22" i="28"/>
  <c r="M22" i="28"/>
  <c r="V20" i="28"/>
  <c r="U20" i="28"/>
  <c r="T20" i="28"/>
  <c r="S20" i="28"/>
  <c r="R20" i="28"/>
  <c r="Q20" i="28"/>
  <c r="P20" i="28"/>
  <c r="O20" i="28"/>
  <c r="N20" i="28"/>
  <c r="V16" i="28"/>
  <c r="U16" i="28"/>
  <c r="T16" i="28"/>
  <c r="S16" i="28"/>
  <c r="R16" i="28"/>
  <c r="Q16" i="28"/>
  <c r="P16" i="28"/>
  <c r="O16" i="28"/>
  <c r="N16" i="28"/>
  <c r="M16" i="28"/>
  <c r="L16" i="28"/>
  <c r="K16" i="28"/>
  <c r="J16" i="28"/>
  <c r="I16" i="28"/>
  <c r="H16" i="28"/>
  <c r="G16" i="28"/>
  <c r="F16" i="28"/>
  <c r="E16" i="28"/>
  <c r="D16" i="28"/>
  <c r="C16" i="28"/>
  <c r="V15" i="28"/>
  <c r="U15" i="28"/>
  <c r="T15" i="28"/>
  <c r="S15" i="28"/>
  <c r="R15" i="28"/>
  <c r="Q15" i="28"/>
  <c r="P15" i="28"/>
  <c r="O15" i="28"/>
  <c r="N15" i="28"/>
  <c r="M15" i="28"/>
  <c r="L15" i="28"/>
  <c r="K15" i="28"/>
  <c r="J15" i="28"/>
  <c r="I15" i="28"/>
  <c r="H15" i="28"/>
  <c r="G15" i="28"/>
  <c r="F15" i="28"/>
  <c r="E15" i="28"/>
  <c r="D15" i="28"/>
  <c r="C15" i="28"/>
  <c r="V14" i="28"/>
  <c r="U14" i="28"/>
  <c r="T14" i="28"/>
  <c r="S14" i="28"/>
  <c r="R14" i="28"/>
  <c r="Q14" i="28"/>
  <c r="P14" i="28"/>
  <c r="O14" i="28"/>
  <c r="N14" i="28"/>
  <c r="M14" i="28"/>
  <c r="L14" i="28"/>
  <c r="K14" i="28"/>
  <c r="J14" i="28"/>
  <c r="I14" i="28"/>
  <c r="H14" i="28"/>
  <c r="G14" i="28"/>
  <c r="F14" i="28"/>
  <c r="E14" i="28"/>
  <c r="D14" i="28"/>
  <c r="C14" i="28"/>
  <c r="V13" i="28"/>
  <c r="U13" i="28"/>
  <c r="T13" i="28"/>
  <c r="S13" i="28"/>
  <c r="R13" i="28"/>
  <c r="Q13" i="28"/>
  <c r="P13" i="28"/>
  <c r="O13" i="28"/>
  <c r="N13" i="28"/>
  <c r="M13" i="28"/>
  <c r="L13" i="28"/>
  <c r="K13" i="28"/>
  <c r="J13" i="28"/>
  <c r="I13" i="28"/>
  <c r="H13" i="28"/>
  <c r="G13" i="28"/>
  <c r="F13" i="28"/>
  <c r="E13" i="28"/>
  <c r="D13" i="28"/>
  <c r="C13" i="28"/>
  <c r="V12" i="28"/>
  <c r="U12" i="28"/>
  <c r="T12" i="28"/>
  <c r="S12" i="28"/>
  <c r="R12" i="28"/>
  <c r="Q12" i="28"/>
  <c r="P12" i="28"/>
  <c r="O12" i="28"/>
  <c r="N12" i="28"/>
  <c r="M12" i="28"/>
  <c r="L12" i="28"/>
  <c r="K12" i="28"/>
  <c r="J12" i="28"/>
  <c r="I12" i="28"/>
  <c r="H12" i="28"/>
  <c r="G12" i="28"/>
  <c r="F12" i="28"/>
  <c r="E12" i="28"/>
  <c r="D12" i="28"/>
  <c r="C12" i="28"/>
  <c r="V11" i="28"/>
  <c r="U11" i="28"/>
  <c r="T11" i="28"/>
  <c r="S11" i="28"/>
  <c r="R11" i="28"/>
  <c r="Q11" i="28"/>
  <c r="P11" i="28"/>
  <c r="O11" i="28"/>
  <c r="N11" i="28"/>
  <c r="M11" i="28"/>
  <c r="L11" i="28"/>
  <c r="K11" i="28"/>
  <c r="J11" i="28"/>
  <c r="I11" i="28"/>
  <c r="H11" i="28"/>
  <c r="G11" i="28"/>
  <c r="F11" i="28"/>
  <c r="E11" i="28"/>
  <c r="D11" i="28"/>
  <c r="C11" i="28"/>
  <c r="V10" i="28"/>
  <c r="U60" i="28" s="1"/>
  <c r="U10" i="28"/>
  <c r="T60" i="28" s="1"/>
  <c r="T10" i="28"/>
  <c r="S60" i="28" s="1"/>
  <c r="S10" i="28"/>
  <c r="R60" i="28" s="1"/>
  <c r="R10" i="28"/>
  <c r="Q60" i="28" s="1"/>
  <c r="Q10" i="28"/>
  <c r="P60" i="28" s="1"/>
  <c r="P10" i="28"/>
  <c r="O60" i="28" s="1"/>
  <c r="O10" i="28"/>
  <c r="N60" i="28" s="1"/>
  <c r="N10" i="28"/>
  <c r="M60" i="28" s="1"/>
  <c r="M10" i="28"/>
  <c r="L60" i="28" s="1"/>
  <c r="L10" i="28"/>
  <c r="K60" i="28" s="1"/>
  <c r="K10" i="28"/>
  <c r="J60" i="28" s="1"/>
  <c r="J10" i="28"/>
  <c r="I60" i="28" s="1"/>
  <c r="I10" i="28"/>
  <c r="H60" i="28" s="1"/>
  <c r="H10" i="28"/>
  <c r="G60" i="28" s="1"/>
  <c r="G10" i="28"/>
  <c r="F60" i="28" s="1"/>
  <c r="F10" i="28"/>
  <c r="E60" i="28" s="1"/>
  <c r="E10" i="28"/>
  <c r="D60" i="28" s="1"/>
  <c r="D10" i="28"/>
  <c r="C60" i="28" s="1"/>
  <c r="C10" i="28"/>
  <c r="B60" i="28" s="1"/>
  <c r="V9" i="28"/>
  <c r="U9" i="28"/>
  <c r="T9" i="28"/>
  <c r="S9" i="28"/>
  <c r="R9" i="28"/>
  <c r="Q9" i="28"/>
  <c r="P9" i="28"/>
  <c r="O9" i="28"/>
  <c r="N9" i="28"/>
  <c r="M9" i="28"/>
  <c r="L9" i="28"/>
  <c r="K9" i="28"/>
  <c r="J9" i="28"/>
  <c r="I9" i="28"/>
  <c r="H9" i="28"/>
  <c r="G9" i="28"/>
  <c r="F9" i="28"/>
  <c r="E9" i="28"/>
  <c r="D9" i="28"/>
  <c r="C9" i="28"/>
  <c r="V8" i="28"/>
  <c r="U57" i="28" s="1"/>
  <c r="U8" i="28"/>
  <c r="T57" i="28" s="1"/>
  <c r="T8" i="28"/>
  <c r="S57" i="28" s="1"/>
  <c r="S8" i="28"/>
  <c r="R57" i="28" s="1"/>
  <c r="R8" i="28"/>
  <c r="A46" i="28" s="1"/>
  <c r="Q8" i="28"/>
  <c r="P57" i="28" s="1"/>
  <c r="P8" i="28"/>
  <c r="A44" i="28" s="1"/>
  <c r="O8" i="28"/>
  <c r="A43" i="28" s="1"/>
  <c r="N8" i="28"/>
  <c r="M57" i="28" s="1"/>
  <c r="M8" i="28"/>
  <c r="L57" i="28" s="1"/>
  <c r="L8" i="28"/>
  <c r="K57" i="28" s="1"/>
  <c r="K8" i="28"/>
  <c r="J57" i="28" s="1"/>
  <c r="J8" i="28"/>
  <c r="A38" i="28" s="1"/>
  <c r="I8" i="28"/>
  <c r="H57" i="28" s="1"/>
  <c r="H8" i="28"/>
  <c r="A36" i="28" s="1"/>
  <c r="G8" i="28"/>
  <c r="A35" i="28" s="1"/>
  <c r="F8" i="28"/>
  <c r="E57" i="28" s="1"/>
  <c r="E8" i="28"/>
  <c r="D57" i="28" s="1"/>
  <c r="D8" i="28"/>
  <c r="C57" i="28" s="1"/>
  <c r="C8" i="28"/>
  <c r="B57" i="28" s="1"/>
  <c r="C5" i="28"/>
  <c r="C4" i="28"/>
  <c r="C3" i="28"/>
  <c r="C2" i="28"/>
  <c r="F1" i="28"/>
  <c r="C1" i="28"/>
  <c r="U62" i="27"/>
  <c r="T62" i="27"/>
  <c r="S62" i="27"/>
  <c r="R62" i="27"/>
  <c r="Q62" i="27"/>
  <c r="P62" i="27"/>
  <c r="O62" i="27"/>
  <c r="N62" i="27"/>
  <c r="M62" i="27"/>
  <c r="L62" i="27"/>
  <c r="K62" i="27"/>
  <c r="J62" i="27"/>
  <c r="I62" i="27"/>
  <c r="H62" i="27"/>
  <c r="G62" i="27"/>
  <c r="F62" i="27"/>
  <c r="E62" i="27"/>
  <c r="D62" i="27"/>
  <c r="C62" i="27"/>
  <c r="B62" i="27"/>
  <c r="G55" i="27"/>
  <c r="E55" i="27" s="1"/>
  <c r="U63" i="27" s="1"/>
  <c r="D55" i="27"/>
  <c r="U50" i="27"/>
  <c r="T50" i="27"/>
  <c r="S50" i="27"/>
  <c r="R50" i="27"/>
  <c r="Q50" i="27"/>
  <c r="P50" i="27"/>
  <c r="O50" i="27"/>
  <c r="N50" i="27"/>
  <c r="M50" i="27"/>
  <c r="L50" i="27"/>
  <c r="K50" i="27"/>
  <c r="J50" i="27"/>
  <c r="I50" i="27"/>
  <c r="H50" i="27"/>
  <c r="G50" i="27"/>
  <c r="F50" i="27"/>
  <c r="E50" i="27"/>
  <c r="V22" i="27" s="1"/>
  <c r="D50" i="27"/>
  <c r="V18" i="27" s="1"/>
  <c r="C50" i="27"/>
  <c r="U49" i="27"/>
  <c r="T49" i="27"/>
  <c r="S49" i="27"/>
  <c r="R49" i="27"/>
  <c r="Q49" i="27"/>
  <c r="P49" i="27"/>
  <c r="O49" i="27"/>
  <c r="N49" i="27"/>
  <c r="M49" i="27"/>
  <c r="L49" i="27"/>
  <c r="K49" i="27"/>
  <c r="J49" i="27"/>
  <c r="I49" i="27"/>
  <c r="H49" i="27"/>
  <c r="G49" i="27"/>
  <c r="F49" i="27"/>
  <c r="E49" i="27"/>
  <c r="U22" i="27" s="1"/>
  <c r="D49" i="27"/>
  <c r="C49" i="27"/>
  <c r="U48" i="27"/>
  <c r="T48" i="27"/>
  <c r="S48" i="27"/>
  <c r="R48" i="27"/>
  <c r="Q48" i="27"/>
  <c r="P48" i="27"/>
  <c r="O48" i="27"/>
  <c r="N48" i="27"/>
  <c r="M48" i="27"/>
  <c r="L48" i="27"/>
  <c r="K48" i="27"/>
  <c r="J48" i="27"/>
  <c r="I48" i="27"/>
  <c r="H48" i="27"/>
  <c r="G48" i="27"/>
  <c r="F48" i="27"/>
  <c r="E48" i="27"/>
  <c r="T22" i="27" s="1"/>
  <c r="D48" i="27"/>
  <c r="C48" i="27"/>
  <c r="U47" i="27"/>
  <c r="T47" i="27"/>
  <c r="S47" i="27"/>
  <c r="R47" i="27"/>
  <c r="Q47" i="27"/>
  <c r="P47" i="27"/>
  <c r="O47" i="27"/>
  <c r="N47" i="27"/>
  <c r="M47" i="27"/>
  <c r="L47" i="27"/>
  <c r="K47" i="27"/>
  <c r="J47" i="27"/>
  <c r="I47" i="27"/>
  <c r="H47" i="27"/>
  <c r="G47" i="27"/>
  <c r="F47" i="27"/>
  <c r="E47" i="27"/>
  <c r="S22" i="27" s="1"/>
  <c r="D47" i="27"/>
  <c r="S18" i="27" s="1"/>
  <c r="C47" i="27"/>
  <c r="U46" i="27"/>
  <c r="T46" i="27"/>
  <c r="S46" i="27"/>
  <c r="R46" i="27"/>
  <c r="Q46" i="27"/>
  <c r="P46" i="27"/>
  <c r="O46" i="27"/>
  <c r="N46" i="27"/>
  <c r="M46" i="27"/>
  <c r="L46" i="27"/>
  <c r="K46" i="27"/>
  <c r="J46" i="27"/>
  <c r="I46" i="27"/>
  <c r="H46" i="27"/>
  <c r="G46" i="27"/>
  <c r="F46" i="27"/>
  <c r="E46" i="27"/>
  <c r="R22" i="27" s="1"/>
  <c r="D46" i="27"/>
  <c r="R18" i="27" s="1"/>
  <c r="C46" i="27"/>
  <c r="U45" i="27"/>
  <c r="T45" i="27"/>
  <c r="S45" i="27"/>
  <c r="R45" i="27"/>
  <c r="Q45" i="27"/>
  <c r="P45" i="27"/>
  <c r="O45" i="27"/>
  <c r="N45" i="27"/>
  <c r="M45" i="27"/>
  <c r="L45" i="27"/>
  <c r="K45" i="27"/>
  <c r="J45" i="27"/>
  <c r="I45" i="27"/>
  <c r="H45" i="27"/>
  <c r="G45" i="27"/>
  <c r="F45" i="27"/>
  <c r="E45" i="27"/>
  <c r="Q22" i="27" s="1"/>
  <c r="D45" i="27"/>
  <c r="Q18" i="27" s="1"/>
  <c r="C45" i="27"/>
  <c r="U44" i="27"/>
  <c r="T44" i="27"/>
  <c r="S44" i="27"/>
  <c r="R44" i="27"/>
  <c r="Q44" i="27"/>
  <c r="P44" i="27"/>
  <c r="O44" i="27"/>
  <c r="N44" i="27"/>
  <c r="M44" i="27"/>
  <c r="L44" i="27"/>
  <c r="K44" i="27"/>
  <c r="J44" i="27"/>
  <c r="I44" i="27"/>
  <c r="H44" i="27"/>
  <c r="G44" i="27"/>
  <c r="F44" i="27"/>
  <c r="E44" i="27"/>
  <c r="P22" i="27" s="1"/>
  <c r="D44" i="27"/>
  <c r="P18" i="27" s="1"/>
  <c r="C44" i="27"/>
  <c r="U43" i="27"/>
  <c r="T43" i="27"/>
  <c r="S43" i="27"/>
  <c r="R43" i="27"/>
  <c r="Q43" i="27"/>
  <c r="P43" i="27"/>
  <c r="O43" i="27"/>
  <c r="N43" i="27"/>
  <c r="M43" i="27"/>
  <c r="L43" i="27"/>
  <c r="K43" i="27"/>
  <c r="J43" i="27"/>
  <c r="I43" i="27"/>
  <c r="H43" i="27"/>
  <c r="G43" i="27"/>
  <c r="F43" i="27"/>
  <c r="E43" i="27"/>
  <c r="O22" i="27" s="1"/>
  <c r="D43" i="27"/>
  <c r="O18" i="27" s="1"/>
  <c r="C43" i="27"/>
  <c r="U42" i="27"/>
  <c r="T42" i="27"/>
  <c r="S42" i="27"/>
  <c r="R42" i="27"/>
  <c r="Q42" i="27"/>
  <c r="P42" i="27"/>
  <c r="O42" i="27"/>
  <c r="N42" i="27"/>
  <c r="M42" i="27"/>
  <c r="L42" i="27"/>
  <c r="K42" i="27"/>
  <c r="J42" i="27"/>
  <c r="I42" i="27"/>
  <c r="H42" i="27"/>
  <c r="G42" i="27"/>
  <c r="F42" i="27"/>
  <c r="E42" i="27"/>
  <c r="N22" i="27" s="1"/>
  <c r="D42" i="27"/>
  <c r="N18" i="27" s="1"/>
  <c r="C42" i="27"/>
  <c r="U41" i="27"/>
  <c r="T41" i="27"/>
  <c r="S41" i="27"/>
  <c r="R41" i="27"/>
  <c r="Q41" i="27"/>
  <c r="P41" i="27"/>
  <c r="O41" i="27"/>
  <c r="N41" i="27"/>
  <c r="M41" i="27"/>
  <c r="L41" i="27"/>
  <c r="K41" i="27"/>
  <c r="J41" i="27"/>
  <c r="I41" i="27"/>
  <c r="H41" i="27"/>
  <c r="G41" i="27"/>
  <c r="F41" i="27"/>
  <c r="E41" i="27"/>
  <c r="M22" i="27" s="1"/>
  <c r="D41" i="27"/>
  <c r="M18" i="27" s="1"/>
  <c r="C41" i="27"/>
  <c r="U40" i="27"/>
  <c r="T40" i="27"/>
  <c r="S40" i="27"/>
  <c r="R40" i="27"/>
  <c r="Q40" i="27"/>
  <c r="P40" i="27"/>
  <c r="O40" i="27"/>
  <c r="N40" i="27"/>
  <c r="M40" i="27"/>
  <c r="L40" i="27"/>
  <c r="K40" i="27"/>
  <c r="J40" i="27"/>
  <c r="I40" i="27"/>
  <c r="H40" i="27"/>
  <c r="G40" i="27"/>
  <c r="F40" i="27"/>
  <c r="E40" i="27"/>
  <c r="L22" i="27" s="1"/>
  <c r="D40" i="27"/>
  <c r="L18" i="27" s="1"/>
  <c r="C40" i="27"/>
  <c r="U39" i="27"/>
  <c r="T39" i="27"/>
  <c r="S39" i="27"/>
  <c r="R39" i="27"/>
  <c r="Q39" i="27"/>
  <c r="P39" i="27"/>
  <c r="O39" i="27"/>
  <c r="N39" i="27"/>
  <c r="M39" i="27"/>
  <c r="L39" i="27"/>
  <c r="K39" i="27"/>
  <c r="J39" i="27"/>
  <c r="I39" i="27"/>
  <c r="H39" i="27"/>
  <c r="G39" i="27"/>
  <c r="F39" i="27"/>
  <c r="E39" i="27"/>
  <c r="K22" i="27" s="1"/>
  <c r="D39" i="27"/>
  <c r="K18" i="27" s="1"/>
  <c r="C39" i="27"/>
  <c r="U38" i="27"/>
  <c r="T38" i="27"/>
  <c r="S38" i="27"/>
  <c r="R38" i="27"/>
  <c r="Q38" i="27"/>
  <c r="P38" i="27"/>
  <c r="O38" i="27"/>
  <c r="N38" i="27"/>
  <c r="M38" i="27"/>
  <c r="L38" i="27"/>
  <c r="K38" i="27"/>
  <c r="J38" i="27"/>
  <c r="I38" i="27"/>
  <c r="H38" i="27"/>
  <c r="G38" i="27"/>
  <c r="F38" i="27"/>
  <c r="E38" i="27"/>
  <c r="J22" i="27" s="1"/>
  <c r="D38" i="27"/>
  <c r="C38" i="27"/>
  <c r="U37" i="27"/>
  <c r="T37" i="27"/>
  <c r="S37" i="27"/>
  <c r="R37" i="27"/>
  <c r="Q37" i="27"/>
  <c r="P37" i="27"/>
  <c r="O37" i="27"/>
  <c r="N37" i="27"/>
  <c r="M37" i="27"/>
  <c r="L37" i="27"/>
  <c r="K37" i="27"/>
  <c r="J37" i="27"/>
  <c r="I37" i="27"/>
  <c r="H37" i="27"/>
  <c r="G37" i="27"/>
  <c r="F37" i="27"/>
  <c r="E37" i="27"/>
  <c r="I22" i="27" s="1"/>
  <c r="D37" i="27"/>
  <c r="I18" i="27" s="1"/>
  <c r="C37" i="27"/>
  <c r="U36" i="27"/>
  <c r="T36" i="27"/>
  <c r="S36" i="27"/>
  <c r="R36" i="27"/>
  <c r="Q36" i="27"/>
  <c r="P36" i="27"/>
  <c r="O36" i="27"/>
  <c r="N36" i="27"/>
  <c r="M36" i="27"/>
  <c r="L36" i="27"/>
  <c r="K36" i="27"/>
  <c r="J36" i="27"/>
  <c r="I36" i="27"/>
  <c r="H36" i="27"/>
  <c r="G36" i="27"/>
  <c r="F36" i="27"/>
  <c r="E36" i="27"/>
  <c r="H22" i="27" s="1"/>
  <c r="D36" i="27"/>
  <c r="H18" i="27" s="1"/>
  <c r="C36" i="27"/>
  <c r="U35" i="27"/>
  <c r="T35" i="27"/>
  <c r="S35" i="27"/>
  <c r="R35" i="27"/>
  <c r="Q35" i="27"/>
  <c r="P35" i="27"/>
  <c r="O35" i="27"/>
  <c r="N35" i="27"/>
  <c r="M35" i="27"/>
  <c r="L35" i="27"/>
  <c r="K35" i="27"/>
  <c r="J35" i="27"/>
  <c r="I35" i="27"/>
  <c r="H35" i="27"/>
  <c r="G35" i="27"/>
  <c r="F35" i="27"/>
  <c r="E35" i="27"/>
  <c r="G22" i="27" s="1"/>
  <c r="D35" i="27"/>
  <c r="G18" i="27" s="1"/>
  <c r="C35" i="27"/>
  <c r="U34" i="27"/>
  <c r="T34" i="27"/>
  <c r="S34" i="27"/>
  <c r="R34" i="27"/>
  <c r="Q34" i="27"/>
  <c r="P34" i="27"/>
  <c r="O34" i="27"/>
  <c r="N34" i="27"/>
  <c r="M34" i="27"/>
  <c r="L34" i="27"/>
  <c r="K34" i="27"/>
  <c r="J34" i="27"/>
  <c r="I34" i="27"/>
  <c r="H34" i="27"/>
  <c r="G34" i="27"/>
  <c r="F34" i="27"/>
  <c r="E34" i="27"/>
  <c r="F22" i="27" s="1"/>
  <c r="D34" i="27"/>
  <c r="F18" i="27" s="1"/>
  <c r="C34" i="27"/>
  <c r="U33" i="27"/>
  <c r="T33" i="27"/>
  <c r="S33" i="27"/>
  <c r="R33" i="27"/>
  <c r="Q33" i="27"/>
  <c r="P33" i="27"/>
  <c r="O33" i="27"/>
  <c r="N33" i="27"/>
  <c r="M33" i="27"/>
  <c r="L33" i="27"/>
  <c r="K33" i="27"/>
  <c r="J33" i="27"/>
  <c r="I33" i="27"/>
  <c r="H33" i="27"/>
  <c r="G33" i="27"/>
  <c r="F33" i="27"/>
  <c r="E33" i="27"/>
  <c r="E22" i="27" s="1"/>
  <c r="D33" i="27"/>
  <c r="E18" i="27" s="1"/>
  <c r="C33" i="27"/>
  <c r="U32" i="27"/>
  <c r="T32" i="27"/>
  <c r="S32" i="27"/>
  <c r="R32" i="27"/>
  <c r="Q32" i="27"/>
  <c r="P32" i="27"/>
  <c r="O32" i="27"/>
  <c r="N32" i="27"/>
  <c r="M32" i="27"/>
  <c r="L32" i="27"/>
  <c r="K32" i="27"/>
  <c r="J32" i="27"/>
  <c r="I32" i="27"/>
  <c r="H32" i="27"/>
  <c r="G32" i="27"/>
  <c r="F32" i="27"/>
  <c r="E32" i="27"/>
  <c r="D22" i="27" s="1"/>
  <c r="D32" i="27"/>
  <c r="C32" i="27"/>
  <c r="U31" i="27"/>
  <c r="U5" i="20" s="1"/>
  <c r="T31" i="27"/>
  <c r="T5" i="20" s="1"/>
  <c r="S31" i="27"/>
  <c r="S5" i="20" s="1"/>
  <c r="R31" i="27"/>
  <c r="R5" i="20" s="1"/>
  <c r="Q31" i="27"/>
  <c r="Q5" i="20" s="1"/>
  <c r="P31" i="27"/>
  <c r="P5" i="20" s="1"/>
  <c r="O31" i="27"/>
  <c r="O5" i="20" s="1"/>
  <c r="N31" i="27"/>
  <c r="M31" i="27"/>
  <c r="M5" i="20" s="1"/>
  <c r="L31" i="27"/>
  <c r="M5" i="19" s="1"/>
  <c r="M19" i="19" s="1"/>
  <c r="K31" i="27"/>
  <c r="K5" i="20" s="1"/>
  <c r="J31" i="27"/>
  <c r="J5" i="20" s="1"/>
  <c r="I31" i="27"/>
  <c r="I5" i="20" s="1"/>
  <c r="H31" i="27"/>
  <c r="H5" i="20" s="1"/>
  <c r="G31" i="27"/>
  <c r="G5" i="20" s="1"/>
  <c r="F31" i="27"/>
  <c r="E31" i="27"/>
  <c r="C22" i="27" s="1"/>
  <c r="D31" i="27"/>
  <c r="C18" i="27" s="1"/>
  <c r="C31" i="27"/>
  <c r="C5" i="20" s="1"/>
  <c r="V20" i="27"/>
  <c r="U20" i="27"/>
  <c r="T20" i="27"/>
  <c r="S20" i="27"/>
  <c r="R20" i="27"/>
  <c r="Q20" i="27"/>
  <c r="P20" i="27"/>
  <c r="O20" i="27"/>
  <c r="N20" i="27"/>
  <c r="U18" i="27"/>
  <c r="T18" i="27"/>
  <c r="J18" i="27"/>
  <c r="D18" i="27"/>
  <c r="V16" i="27"/>
  <c r="U16" i="27"/>
  <c r="T16" i="27"/>
  <c r="S16" i="27"/>
  <c r="R16" i="27"/>
  <c r="Q16" i="27"/>
  <c r="P16" i="27"/>
  <c r="O16" i="27"/>
  <c r="N16" i="27"/>
  <c r="M16" i="27"/>
  <c r="L16" i="27"/>
  <c r="K16" i="27"/>
  <c r="J16" i="27"/>
  <c r="I16" i="27"/>
  <c r="H16" i="27"/>
  <c r="G16" i="27"/>
  <c r="F16" i="27"/>
  <c r="E16" i="27"/>
  <c r="D16" i="27"/>
  <c r="C16" i="27"/>
  <c r="V15" i="27"/>
  <c r="U15" i="27"/>
  <c r="T15" i="27"/>
  <c r="S15" i="27"/>
  <c r="R15" i="27"/>
  <c r="Q15" i="27"/>
  <c r="P15" i="27"/>
  <c r="O15" i="27"/>
  <c r="N15" i="27"/>
  <c r="M15" i="27"/>
  <c r="L15" i="27"/>
  <c r="K15" i="27"/>
  <c r="J15" i="27"/>
  <c r="I15" i="27"/>
  <c r="H15" i="27"/>
  <c r="G15" i="27"/>
  <c r="F15" i="27"/>
  <c r="E15" i="27"/>
  <c r="D15" i="27"/>
  <c r="C15" i="27"/>
  <c r="V14" i="27"/>
  <c r="U14" i="27"/>
  <c r="T14" i="27"/>
  <c r="S14" i="27"/>
  <c r="R14" i="27"/>
  <c r="Q14" i="27"/>
  <c r="P14" i="27"/>
  <c r="O14" i="27"/>
  <c r="N14" i="27"/>
  <c r="M14" i="27"/>
  <c r="L14" i="27"/>
  <c r="K14" i="27"/>
  <c r="J14" i="27"/>
  <c r="I14" i="27"/>
  <c r="H14" i="27"/>
  <c r="G14" i="27"/>
  <c r="F14" i="27"/>
  <c r="E14" i="27"/>
  <c r="D14" i="27"/>
  <c r="C14" i="27"/>
  <c r="V13" i="27"/>
  <c r="U13" i="27"/>
  <c r="T13" i="27"/>
  <c r="S13" i="27"/>
  <c r="R13" i="27"/>
  <c r="Q13" i="27"/>
  <c r="P13" i="27"/>
  <c r="O13" i="27"/>
  <c r="N13" i="27"/>
  <c r="M13" i="27"/>
  <c r="L13" i="27"/>
  <c r="K13" i="27"/>
  <c r="J13" i="27"/>
  <c r="I13" i="27"/>
  <c r="H13" i="27"/>
  <c r="G13" i="27"/>
  <c r="F13" i="27"/>
  <c r="E13" i="27"/>
  <c r="D13" i="27"/>
  <c r="C13" i="27"/>
  <c r="V12" i="27"/>
  <c r="U12" i="27"/>
  <c r="T12" i="27"/>
  <c r="S12" i="27"/>
  <c r="R12" i="27"/>
  <c r="Q12" i="27"/>
  <c r="P12" i="27"/>
  <c r="O12" i="27"/>
  <c r="N12" i="27"/>
  <c r="M12" i="27"/>
  <c r="L12" i="27"/>
  <c r="K12" i="27"/>
  <c r="J12" i="27"/>
  <c r="I12" i="27"/>
  <c r="H12" i="27"/>
  <c r="G12" i="27"/>
  <c r="F12" i="27"/>
  <c r="E12" i="27"/>
  <c r="D12" i="27"/>
  <c r="C12" i="27"/>
  <c r="V11" i="27"/>
  <c r="U11" i="27"/>
  <c r="T11" i="27"/>
  <c r="S11" i="27"/>
  <c r="R11" i="27"/>
  <c r="Q11" i="27"/>
  <c r="P11" i="27"/>
  <c r="O11" i="27"/>
  <c r="N11" i="27"/>
  <c r="M11" i="27"/>
  <c r="L11" i="27"/>
  <c r="K11" i="27"/>
  <c r="J11" i="27"/>
  <c r="I11" i="27"/>
  <c r="H11" i="27"/>
  <c r="G11" i="27"/>
  <c r="F11" i="27"/>
  <c r="E11" i="27"/>
  <c r="D11" i="27"/>
  <c r="C11" i="27"/>
  <c r="V10" i="27"/>
  <c r="U60" i="27" s="1"/>
  <c r="U10" i="27"/>
  <c r="T60" i="27" s="1"/>
  <c r="T10" i="27"/>
  <c r="S60" i="27" s="1"/>
  <c r="S10" i="27"/>
  <c r="R60" i="27" s="1"/>
  <c r="R10" i="27"/>
  <c r="Q60" i="27" s="1"/>
  <c r="Q10" i="27"/>
  <c r="P60" i="27" s="1"/>
  <c r="P10" i="27"/>
  <c r="O60" i="27" s="1"/>
  <c r="O10" i="27"/>
  <c r="N60" i="27" s="1"/>
  <c r="N10" i="27"/>
  <c r="M60" i="27" s="1"/>
  <c r="M10" i="27"/>
  <c r="L60" i="27" s="1"/>
  <c r="L10" i="27"/>
  <c r="K60" i="27" s="1"/>
  <c r="K10" i="27"/>
  <c r="J60" i="27" s="1"/>
  <c r="J10" i="27"/>
  <c r="I60" i="27" s="1"/>
  <c r="I10" i="27"/>
  <c r="H60" i="27" s="1"/>
  <c r="H10" i="27"/>
  <c r="G60" i="27" s="1"/>
  <c r="G10" i="27"/>
  <c r="F60" i="27" s="1"/>
  <c r="F10" i="27"/>
  <c r="E60" i="27" s="1"/>
  <c r="E10" i="27"/>
  <c r="D60" i="27" s="1"/>
  <c r="D10" i="27"/>
  <c r="C60" i="27" s="1"/>
  <c r="C10" i="27"/>
  <c r="B60" i="27" s="1"/>
  <c r="V9" i="27"/>
  <c r="U9" i="27"/>
  <c r="T9" i="27"/>
  <c r="S9" i="27"/>
  <c r="R9" i="27"/>
  <c r="Q9" i="27"/>
  <c r="P9" i="27"/>
  <c r="O9" i="27"/>
  <c r="N9" i="27"/>
  <c r="M9" i="27"/>
  <c r="L9" i="27"/>
  <c r="K9" i="27"/>
  <c r="J9" i="27"/>
  <c r="I9" i="27"/>
  <c r="H9" i="27"/>
  <c r="G9" i="27"/>
  <c r="F9" i="27"/>
  <c r="E9" i="27"/>
  <c r="D9" i="27"/>
  <c r="C9" i="27"/>
  <c r="V8" i="27"/>
  <c r="U57" i="27" s="1"/>
  <c r="U8" i="27"/>
  <c r="T57" i="27" s="1"/>
  <c r="T8" i="27"/>
  <c r="S57" i="27" s="1"/>
  <c r="S8" i="27"/>
  <c r="R57" i="27" s="1"/>
  <c r="R8" i="27"/>
  <c r="A46" i="27" s="1"/>
  <c r="Q8" i="27"/>
  <c r="A45" i="27" s="1"/>
  <c r="P8" i="27"/>
  <c r="A44" i="27" s="1"/>
  <c r="O8" i="27"/>
  <c r="A43" i="27" s="1"/>
  <c r="N8" i="27"/>
  <c r="M57" i="27" s="1"/>
  <c r="M8" i="27"/>
  <c r="L57" i="27" s="1"/>
  <c r="L8" i="27"/>
  <c r="K57" i="27" s="1"/>
  <c r="K8" i="27"/>
  <c r="J57" i="27" s="1"/>
  <c r="J8" i="27"/>
  <c r="A38" i="27" s="1"/>
  <c r="I8" i="27"/>
  <c r="A37" i="27" s="1"/>
  <c r="H8" i="27"/>
  <c r="A36" i="27" s="1"/>
  <c r="G8" i="27"/>
  <c r="A35" i="27" s="1"/>
  <c r="F8" i="27"/>
  <c r="E57" i="27" s="1"/>
  <c r="E8" i="27"/>
  <c r="D57" i="27" s="1"/>
  <c r="D8" i="27"/>
  <c r="C57" i="27" s="1"/>
  <c r="C8" i="27"/>
  <c r="B57" i="27" s="1"/>
  <c r="C5" i="27"/>
  <c r="C4" i="27"/>
  <c r="C3" i="27"/>
  <c r="C2" i="27"/>
  <c r="F1" i="27"/>
  <c r="C1" i="27"/>
  <c r="U62" i="26"/>
  <c r="T62" i="26"/>
  <c r="S62" i="26"/>
  <c r="R62" i="26"/>
  <c r="Q62" i="26"/>
  <c r="P62" i="26"/>
  <c r="O62" i="26"/>
  <c r="N62" i="26"/>
  <c r="M62" i="26"/>
  <c r="L62" i="26"/>
  <c r="K62" i="26"/>
  <c r="J62" i="26"/>
  <c r="I62" i="26"/>
  <c r="H62" i="26"/>
  <c r="G62" i="26"/>
  <c r="F62" i="26"/>
  <c r="E62" i="26"/>
  <c r="D62" i="26"/>
  <c r="C62" i="26"/>
  <c r="B62" i="26"/>
  <c r="G55" i="26"/>
  <c r="E55" i="26" s="1"/>
  <c r="D55" i="26"/>
  <c r="U50" i="26"/>
  <c r="T50" i="26"/>
  <c r="S50" i="26"/>
  <c r="R50" i="26"/>
  <c r="Q50" i="26"/>
  <c r="P50" i="26"/>
  <c r="O50" i="26"/>
  <c r="N50" i="26"/>
  <c r="M50" i="26"/>
  <c r="L50" i="26"/>
  <c r="K50" i="26"/>
  <c r="J50" i="26"/>
  <c r="I50" i="26"/>
  <c r="H50" i="26"/>
  <c r="G50" i="26"/>
  <c r="F50" i="26"/>
  <c r="E50" i="26"/>
  <c r="V22" i="26" s="1"/>
  <c r="D50" i="26"/>
  <c r="V18" i="26" s="1"/>
  <c r="C50" i="26"/>
  <c r="U49" i="26"/>
  <c r="T49" i="26"/>
  <c r="S49" i="26"/>
  <c r="R49" i="26"/>
  <c r="Q49" i="26"/>
  <c r="P49" i="26"/>
  <c r="O49" i="26"/>
  <c r="N49" i="26"/>
  <c r="M49" i="26"/>
  <c r="L49" i="26"/>
  <c r="K49" i="26"/>
  <c r="J49" i="26"/>
  <c r="I49" i="26"/>
  <c r="H49" i="26"/>
  <c r="G49" i="26"/>
  <c r="F49" i="26"/>
  <c r="E49" i="26"/>
  <c r="U22" i="26" s="1"/>
  <c r="D49" i="26"/>
  <c r="U18" i="26" s="1"/>
  <c r="C49" i="26"/>
  <c r="U48" i="26"/>
  <c r="T48" i="26"/>
  <c r="S48" i="26"/>
  <c r="R48" i="26"/>
  <c r="Q48" i="26"/>
  <c r="P48" i="26"/>
  <c r="O48" i="26"/>
  <c r="N48" i="26"/>
  <c r="M48" i="26"/>
  <c r="L48" i="26"/>
  <c r="K48" i="26"/>
  <c r="J48" i="26"/>
  <c r="I48" i="26"/>
  <c r="H48" i="26"/>
  <c r="G48" i="26"/>
  <c r="F48" i="26"/>
  <c r="E48" i="26"/>
  <c r="T22" i="26" s="1"/>
  <c r="D48" i="26"/>
  <c r="T18" i="26" s="1"/>
  <c r="C48" i="26"/>
  <c r="U47" i="26"/>
  <c r="T47" i="26"/>
  <c r="S47" i="26"/>
  <c r="R47" i="26"/>
  <c r="Q47" i="26"/>
  <c r="P47" i="26"/>
  <c r="O47" i="26"/>
  <c r="N47" i="26"/>
  <c r="M47" i="26"/>
  <c r="L47" i="26"/>
  <c r="K47" i="26"/>
  <c r="J47" i="26"/>
  <c r="I47" i="26"/>
  <c r="H47" i="26"/>
  <c r="G47" i="26"/>
  <c r="F47" i="26"/>
  <c r="E47" i="26"/>
  <c r="S22" i="26" s="1"/>
  <c r="D47" i="26"/>
  <c r="C47" i="26"/>
  <c r="U46" i="26"/>
  <c r="T46" i="26"/>
  <c r="S46" i="26"/>
  <c r="R46" i="26"/>
  <c r="Q46" i="26"/>
  <c r="P46" i="26"/>
  <c r="O46" i="26"/>
  <c r="N46" i="26"/>
  <c r="M46" i="26"/>
  <c r="L46" i="26"/>
  <c r="K46" i="26"/>
  <c r="J46" i="26"/>
  <c r="I46" i="26"/>
  <c r="H46" i="26"/>
  <c r="G46" i="26"/>
  <c r="F46" i="26"/>
  <c r="E46" i="26"/>
  <c r="R22" i="26" s="1"/>
  <c r="D46" i="26"/>
  <c r="R18" i="26" s="1"/>
  <c r="C46" i="26"/>
  <c r="U45" i="26"/>
  <c r="T45" i="26"/>
  <c r="S45" i="26"/>
  <c r="R45" i="26"/>
  <c r="Q45" i="26"/>
  <c r="P45" i="26"/>
  <c r="O45" i="26"/>
  <c r="N45" i="26"/>
  <c r="M45" i="26"/>
  <c r="L45" i="26"/>
  <c r="K45" i="26"/>
  <c r="J45" i="26"/>
  <c r="I45" i="26"/>
  <c r="H45" i="26"/>
  <c r="G45" i="26"/>
  <c r="F45" i="26"/>
  <c r="E45" i="26"/>
  <c r="D45" i="26"/>
  <c r="Q18" i="26" s="1"/>
  <c r="C45" i="26"/>
  <c r="U44" i="26"/>
  <c r="T44" i="26"/>
  <c r="S44" i="26"/>
  <c r="R44" i="26"/>
  <c r="Q44" i="26"/>
  <c r="P44" i="26"/>
  <c r="O44" i="26"/>
  <c r="N44" i="26"/>
  <c r="M44" i="26"/>
  <c r="L44" i="26"/>
  <c r="K44" i="26"/>
  <c r="J44" i="26"/>
  <c r="I44" i="26"/>
  <c r="H44" i="26"/>
  <c r="G44" i="26"/>
  <c r="F44" i="26"/>
  <c r="E44" i="26"/>
  <c r="P22" i="26" s="1"/>
  <c r="D44" i="26"/>
  <c r="P18" i="26" s="1"/>
  <c r="C44" i="26"/>
  <c r="U43" i="26"/>
  <c r="T43" i="26"/>
  <c r="S43" i="26"/>
  <c r="R43" i="26"/>
  <c r="Q43" i="26"/>
  <c r="P43" i="26"/>
  <c r="O43" i="26"/>
  <c r="N43" i="26"/>
  <c r="M43" i="26"/>
  <c r="L43" i="26"/>
  <c r="K43" i="26"/>
  <c r="J43" i="26"/>
  <c r="I43" i="26"/>
  <c r="H43" i="26"/>
  <c r="G43" i="26"/>
  <c r="F43" i="26"/>
  <c r="E43" i="26"/>
  <c r="O22" i="26" s="1"/>
  <c r="D43" i="26"/>
  <c r="C43" i="26"/>
  <c r="U42" i="26"/>
  <c r="T42" i="26"/>
  <c r="S42" i="26"/>
  <c r="R42" i="26"/>
  <c r="Q42" i="26"/>
  <c r="P42" i="26"/>
  <c r="O42" i="26"/>
  <c r="N42" i="26"/>
  <c r="M42" i="26"/>
  <c r="L42" i="26"/>
  <c r="K42" i="26"/>
  <c r="J42" i="26"/>
  <c r="I42" i="26"/>
  <c r="H42" i="26"/>
  <c r="G42" i="26"/>
  <c r="F42" i="26"/>
  <c r="E42" i="26"/>
  <c r="N22" i="26" s="1"/>
  <c r="D42" i="26"/>
  <c r="N18" i="26" s="1"/>
  <c r="C42" i="26"/>
  <c r="U41" i="26"/>
  <c r="T41" i="26"/>
  <c r="S41" i="26"/>
  <c r="R41" i="26"/>
  <c r="Q41" i="26"/>
  <c r="P41" i="26"/>
  <c r="O41" i="26"/>
  <c r="N41" i="26"/>
  <c r="M41" i="26"/>
  <c r="L41" i="26"/>
  <c r="K41" i="26"/>
  <c r="J41" i="26"/>
  <c r="I41" i="26"/>
  <c r="H41" i="26"/>
  <c r="G41" i="26"/>
  <c r="F41" i="26"/>
  <c r="E41" i="26"/>
  <c r="M22" i="26" s="1"/>
  <c r="D41" i="26"/>
  <c r="M18" i="26" s="1"/>
  <c r="C41" i="26"/>
  <c r="U40" i="26"/>
  <c r="T40" i="26"/>
  <c r="S40" i="26"/>
  <c r="R40" i="26"/>
  <c r="Q40" i="26"/>
  <c r="P40" i="26"/>
  <c r="O40" i="26"/>
  <c r="N40" i="26"/>
  <c r="M40" i="26"/>
  <c r="L40" i="26"/>
  <c r="K40" i="26"/>
  <c r="J40" i="26"/>
  <c r="I40" i="26"/>
  <c r="H40" i="26"/>
  <c r="G40" i="26"/>
  <c r="F40" i="26"/>
  <c r="E40" i="26"/>
  <c r="L22" i="26" s="1"/>
  <c r="D40" i="26"/>
  <c r="C40" i="26"/>
  <c r="U39" i="26"/>
  <c r="T39" i="26"/>
  <c r="S39" i="26"/>
  <c r="R39" i="26"/>
  <c r="Q39" i="26"/>
  <c r="P39" i="26"/>
  <c r="O39" i="26"/>
  <c r="N39" i="26"/>
  <c r="M39" i="26"/>
  <c r="L39" i="26"/>
  <c r="K39" i="26"/>
  <c r="J39" i="26"/>
  <c r="I39" i="26"/>
  <c r="H39" i="26"/>
  <c r="G39" i="26"/>
  <c r="F39" i="26"/>
  <c r="E39" i="26"/>
  <c r="K22" i="26" s="1"/>
  <c r="D39" i="26"/>
  <c r="K18" i="26" s="1"/>
  <c r="C39" i="26"/>
  <c r="U38" i="26"/>
  <c r="T38" i="26"/>
  <c r="S38" i="26"/>
  <c r="R38" i="26"/>
  <c r="Q38" i="26"/>
  <c r="P38" i="26"/>
  <c r="O38" i="26"/>
  <c r="N38" i="26"/>
  <c r="M38" i="26"/>
  <c r="L38" i="26"/>
  <c r="K38" i="26"/>
  <c r="J38" i="26"/>
  <c r="I38" i="26"/>
  <c r="H38" i="26"/>
  <c r="G38" i="26"/>
  <c r="F38" i="26"/>
  <c r="E38" i="26"/>
  <c r="J22" i="26" s="1"/>
  <c r="D38" i="26"/>
  <c r="J18" i="26" s="1"/>
  <c r="C38" i="26"/>
  <c r="U37" i="26"/>
  <c r="T37" i="26"/>
  <c r="S37" i="26"/>
  <c r="R37" i="26"/>
  <c r="Q37" i="26"/>
  <c r="P37" i="26"/>
  <c r="O37" i="26"/>
  <c r="N37" i="26"/>
  <c r="M37" i="26"/>
  <c r="L37" i="26"/>
  <c r="K37" i="26"/>
  <c r="J37" i="26"/>
  <c r="I37" i="26"/>
  <c r="H37" i="26"/>
  <c r="G37" i="26"/>
  <c r="F37" i="26"/>
  <c r="E37" i="26"/>
  <c r="D37" i="26"/>
  <c r="I18" i="26" s="1"/>
  <c r="C37" i="26"/>
  <c r="U36" i="26"/>
  <c r="T36" i="26"/>
  <c r="S36" i="26"/>
  <c r="R36" i="26"/>
  <c r="Q36" i="26"/>
  <c r="P36" i="26"/>
  <c r="O36" i="26"/>
  <c r="N36" i="26"/>
  <c r="M36" i="26"/>
  <c r="L36" i="26"/>
  <c r="K36" i="26"/>
  <c r="J36" i="26"/>
  <c r="I36" i="26"/>
  <c r="H36" i="26"/>
  <c r="G36" i="26"/>
  <c r="F36" i="26"/>
  <c r="E36" i="26"/>
  <c r="H22" i="26" s="1"/>
  <c r="D36" i="26"/>
  <c r="H18" i="26" s="1"/>
  <c r="C36" i="26"/>
  <c r="U35" i="26"/>
  <c r="T35" i="26"/>
  <c r="S35" i="26"/>
  <c r="R35" i="26"/>
  <c r="Q35" i="26"/>
  <c r="P35" i="26"/>
  <c r="O35" i="26"/>
  <c r="N35" i="26"/>
  <c r="M35" i="26"/>
  <c r="L35" i="26"/>
  <c r="K35" i="26"/>
  <c r="J35" i="26"/>
  <c r="I35" i="26"/>
  <c r="H35" i="26"/>
  <c r="G35" i="26"/>
  <c r="F35" i="26"/>
  <c r="E35" i="26"/>
  <c r="G22" i="26" s="1"/>
  <c r="D35" i="26"/>
  <c r="G18" i="26" s="1"/>
  <c r="C35" i="26"/>
  <c r="U34" i="26"/>
  <c r="T34" i="26"/>
  <c r="S34" i="26"/>
  <c r="R34" i="26"/>
  <c r="Q34" i="26"/>
  <c r="P34" i="26"/>
  <c r="O34" i="26"/>
  <c r="N34" i="26"/>
  <c r="M34" i="26"/>
  <c r="L34" i="26"/>
  <c r="K34" i="26"/>
  <c r="J34" i="26"/>
  <c r="I34" i="26"/>
  <c r="H34" i="26"/>
  <c r="G34" i="26"/>
  <c r="F34" i="26"/>
  <c r="E34" i="26"/>
  <c r="F22" i="26" s="1"/>
  <c r="D34" i="26"/>
  <c r="F18" i="26" s="1"/>
  <c r="C34" i="26"/>
  <c r="U33" i="26"/>
  <c r="T33" i="26"/>
  <c r="S33" i="26"/>
  <c r="R33" i="26"/>
  <c r="Q33" i="26"/>
  <c r="P33" i="26"/>
  <c r="O33" i="26"/>
  <c r="N33" i="26"/>
  <c r="M33" i="26"/>
  <c r="L33" i="26"/>
  <c r="K33" i="26"/>
  <c r="J33" i="26"/>
  <c r="I33" i="26"/>
  <c r="H33" i="26"/>
  <c r="G33" i="26"/>
  <c r="F33" i="26"/>
  <c r="E33" i="26"/>
  <c r="E22" i="26" s="1"/>
  <c r="D33" i="26"/>
  <c r="E18" i="26" s="1"/>
  <c r="C33" i="26"/>
  <c r="U32" i="26"/>
  <c r="T32" i="26"/>
  <c r="S32" i="26"/>
  <c r="R32" i="26"/>
  <c r="Q32" i="26"/>
  <c r="P32" i="26"/>
  <c r="O32" i="26"/>
  <c r="N32" i="26"/>
  <c r="M32" i="26"/>
  <c r="L32" i="26"/>
  <c r="K32" i="26"/>
  <c r="J32" i="26"/>
  <c r="I32" i="26"/>
  <c r="H32" i="26"/>
  <c r="G32" i="26"/>
  <c r="F32" i="26"/>
  <c r="E32" i="26"/>
  <c r="D22" i="26" s="1"/>
  <c r="D32" i="26"/>
  <c r="D18" i="26" s="1"/>
  <c r="C32" i="26"/>
  <c r="U31" i="26"/>
  <c r="U8" i="20" s="1"/>
  <c r="T31" i="26"/>
  <c r="T8" i="20" s="1"/>
  <c r="S31" i="26"/>
  <c r="R31" i="26"/>
  <c r="R8" i="20" s="1"/>
  <c r="Q31" i="26"/>
  <c r="Q8" i="20" s="1"/>
  <c r="P31" i="26"/>
  <c r="P8" i="20" s="1"/>
  <c r="O31" i="26"/>
  <c r="O8" i="20" s="1"/>
  <c r="N31" i="26"/>
  <c r="N8" i="20" s="1"/>
  <c r="M31" i="26"/>
  <c r="M8" i="20" s="1"/>
  <c r="L31" i="26"/>
  <c r="L8" i="20" s="1"/>
  <c r="K31" i="26"/>
  <c r="J31" i="26"/>
  <c r="J8" i="20" s="1"/>
  <c r="I31" i="26"/>
  <c r="I8" i="20" s="1"/>
  <c r="H31" i="26"/>
  <c r="H8" i="20" s="1"/>
  <c r="G31" i="26"/>
  <c r="G8" i="20" s="1"/>
  <c r="F31" i="26"/>
  <c r="F8" i="20" s="1"/>
  <c r="E31" i="26"/>
  <c r="C22" i="26" s="1"/>
  <c r="D31" i="26"/>
  <c r="C18" i="26" s="1"/>
  <c r="C31" i="26"/>
  <c r="Q22" i="26"/>
  <c r="I22" i="26"/>
  <c r="V20" i="26"/>
  <c r="U20" i="26"/>
  <c r="T20" i="26"/>
  <c r="S20" i="26"/>
  <c r="R20" i="26"/>
  <c r="Q20" i="26"/>
  <c r="P20" i="26"/>
  <c r="O20" i="26"/>
  <c r="N20" i="26"/>
  <c r="S18" i="26"/>
  <c r="O18" i="26"/>
  <c r="L18" i="26"/>
  <c r="V16" i="26"/>
  <c r="U16" i="26"/>
  <c r="T16" i="26"/>
  <c r="S16" i="26"/>
  <c r="R16" i="26"/>
  <c r="Q16" i="26"/>
  <c r="P16" i="26"/>
  <c r="O16" i="26"/>
  <c r="N16" i="26"/>
  <c r="M16" i="26"/>
  <c r="L16" i="26"/>
  <c r="K16" i="26"/>
  <c r="J16" i="26"/>
  <c r="I16" i="26"/>
  <c r="H16" i="26"/>
  <c r="G16" i="26"/>
  <c r="F16" i="26"/>
  <c r="E16" i="26"/>
  <c r="D16" i="26"/>
  <c r="C16" i="26"/>
  <c r="V15" i="26"/>
  <c r="U15" i="26"/>
  <c r="T15" i="26"/>
  <c r="S15" i="26"/>
  <c r="R15" i="26"/>
  <c r="Q15" i="26"/>
  <c r="P15" i="26"/>
  <c r="O15" i="26"/>
  <c r="N15" i="26"/>
  <c r="M15" i="26"/>
  <c r="L15" i="26"/>
  <c r="K15" i="26"/>
  <c r="J15" i="26"/>
  <c r="I15" i="26"/>
  <c r="H15" i="26"/>
  <c r="G15" i="26"/>
  <c r="F15" i="26"/>
  <c r="E15" i="26"/>
  <c r="D15" i="26"/>
  <c r="C15" i="26"/>
  <c r="V14" i="26"/>
  <c r="U14" i="26"/>
  <c r="T14" i="26"/>
  <c r="S14" i="26"/>
  <c r="R14" i="26"/>
  <c r="Q14" i="26"/>
  <c r="P14" i="26"/>
  <c r="O14" i="26"/>
  <c r="N14" i="26"/>
  <c r="M14" i="26"/>
  <c r="L14" i="26"/>
  <c r="K14" i="26"/>
  <c r="J14" i="26"/>
  <c r="I14" i="26"/>
  <c r="H14" i="26"/>
  <c r="G14" i="26"/>
  <c r="F14" i="26"/>
  <c r="E14" i="26"/>
  <c r="D14" i="26"/>
  <c r="C14" i="26"/>
  <c r="V13" i="26"/>
  <c r="U13" i="26"/>
  <c r="T13" i="26"/>
  <c r="S13" i="26"/>
  <c r="R13" i="26"/>
  <c r="Q13" i="26"/>
  <c r="P13" i="26"/>
  <c r="O13" i="26"/>
  <c r="N13" i="26"/>
  <c r="M13" i="26"/>
  <c r="L13" i="26"/>
  <c r="K13" i="26"/>
  <c r="J13" i="26"/>
  <c r="I13" i="26"/>
  <c r="H13" i="26"/>
  <c r="G13" i="26"/>
  <c r="F13" i="26"/>
  <c r="E13" i="26"/>
  <c r="D13" i="26"/>
  <c r="C13" i="26"/>
  <c r="V12" i="26"/>
  <c r="U12" i="26"/>
  <c r="T12" i="26"/>
  <c r="S12" i="26"/>
  <c r="R12" i="26"/>
  <c r="Q12" i="26"/>
  <c r="P12" i="26"/>
  <c r="O12" i="26"/>
  <c r="N12" i="26"/>
  <c r="M12" i="26"/>
  <c r="L12" i="26"/>
  <c r="K12" i="26"/>
  <c r="J12" i="26"/>
  <c r="I12" i="26"/>
  <c r="H12" i="26"/>
  <c r="G12" i="26"/>
  <c r="F12" i="26"/>
  <c r="E12" i="26"/>
  <c r="D12" i="26"/>
  <c r="C12" i="26"/>
  <c r="V11" i="26"/>
  <c r="U11" i="26"/>
  <c r="T11" i="26"/>
  <c r="S11" i="26"/>
  <c r="R11" i="26"/>
  <c r="Q11" i="26"/>
  <c r="P11" i="26"/>
  <c r="O11" i="26"/>
  <c r="N11" i="26"/>
  <c r="M11" i="26"/>
  <c r="L11" i="26"/>
  <c r="K11" i="26"/>
  <c r="J11" i="26"/>
  <c r="I11" i="26"/>
  <c r="H11" i="26"/>
  <c r="G11" i="26"/>
  <c r="F11" i="26"/>
  <c r="E11" i="26"/>
  <c r="D11" i="26"/>
  <c r="C11" i="26"/>
  <c r="V10" i="26"/>
  <c r="U60" i="26" s="1"/>
  <c r="U10" i="26"/>
  <c r="T60" i="26" s="1"/>
  <c r="T10" i="26"/>
  <c r="S60" i="26" s="1"/>
  <c r="S10" i="26"/>
  <c r="R60" i="26" s="1"/>
  <c r="R10" i="26"/>
  <c r="Q60" i="26" s="1"/>
  <c r="Q10" i="26"/>
  <c r="P60" i="26" s="1"/>
  <c r="P10" i="26"/>
  <c r="O60" i="26" s="1"/>
  <c r="O10" i="26"/>
  <c r="N60" i="26" s="1"/>
  <c r="N10" i="26"/>
  <c r="M60" i="26" s="1"/>
  <c r="M10" i="26"/>
  <c r="L60" i="26" s="1"/>
  <c r="L10" i="26"/>
  <c r="K60" i="26" s="1"/>
  <c r="K10" i="26"/>
  <c r="J60" i="26" s="1"/>
  <c r="J10" i="26"/>
  <c r="I60" i="26" s="1"/>
  <c r="I10" i="26"/>
  <c r="H60" i="26" s="1"/>
  <c r="H10" i="26"/>
  <c r="G60" i="26" s="1"/>
  <c r="G10" i="26"/>
  <c r="F60" i="26" s="1"/>
  <c r="F10" i="26"/>
  <c r="E60" i="26" s="1"/>
  <c r="E10" i="26"/>
  <c r="D60" i="26" s="1"/>
  <c r="D10" i="26"/>
  <c r="C60" i="26" s="1"/>
  <c r="C10" i="26"/>
  <c r="B60" i="26" s="1"/>
  <c r="V9" i="26"/>
  <c r="U9" i="26"/>
  <c r="T9" i="26"/>
  <c r="S9" i="26"/>
  <c r="R9" i="26"/>
  <c r="Q9" i="26"/>
  <c r="P9" i="26"/>
  <c r="O9" i="26"/>
  <c r="N9" i="26"/>
  <c r="M9" i="26"/>
  <c r="L9" i="26"/>
  <c r="K9" i="26"/>
  <c r="J9" i="26"/>
  <c r="I9" i="26"/>
  <c r="H9" i="26"/>
  <c r="G9" i="26"/>
  <c r="F9" i="26"/>
  <c r="E9" i="26"/>
  <c r="D9" i="26"/>
  <c r="C9" i="26"/>
  <c r="V8" i="26"/>
  <c r="U57" i="26" s="1"/>
  <c r="U8" i="26"/>
  <c r="T57" i="26" s="1"/>
  <c r="T8" i="26"/>
  <c r="S57" i="26" s="1"/>
  <c r="S8" i="26"/>
  <c r="R57" i="26" s="1"/>
  <c r="R8" i="26"/>
  <c r="A46" i="26" s="1"/>
  <c r="Q8" i="26"/>
  <c r="P57" i="26" s="1"/>
  <c r="P8" i="26"/>
  <c r="A44" i="26" s="1"/>
  <c r="O8" i="26"/>
  <c r="A43" i="26" s="1"/>
  <c r="N8" i="26"/>
  <c r="M57" i="26" s="1"/>
  <c r="M8" i="26"/>
  <c r="L57" i="26" s="1"/>
  <c r="L8" i="26"/>
  <c r="K57" i="26" s="1"/>
  <c r="K8" i="26"/>
  <c r="J57" i="26" s="1"/>
  <c r="J8" i="26"/>
  <c r="A38" i="26" s="1"/>
  <c r="I8" i="26"/>
  <c r="H57" i="26" s="1"/>
  <c r="H8" i="26"/>
  <c r="A36" i="26" s="1"/>
  <c r="G8" i="26"/>
  <c r="A35" i="26" s="1"/>
  <c r="F8" i="26"/>
  <c r="E57" i="26" s="1"/>
  <c r="E8" i="26"/>
  <c r="D57" i="26" s="1"/>
  <c r="D8" i="26"/>
  <c r="C57" i="26" s="1"/>
  <c r="C8" i="26"/>
  <c r="B57" i="26" s="1"/>
  <c r="C5" i="26"/>
  <c r="C4" i="26"/>
  <c r="C3" i="26"/>
  <c r="C2" i="26"/>
  <c r="F1" i="26"/>
  <c r="C1" i="26"/>
  <c r="U62" i="24"/>
  <c r="T62" i="24"/>
  <c r="S62" i="24"/>
  <c r="R62" i="24"/>
  <c r="Q62" i="24"/>
  <c r="P62" i="24"/>
  <c r="O62" i="24"/>
  <c r="N62" i="24"/>
  <c r="M62" i="24"/>
  <c r="L62" i="24"/>
  <c r="K62" i="24"/>
  <c r="J62" i="24"/>
  <c r="I62" i="24"/>
  <c r="H62" i="24"/>
  <c r="G62" i="24"/>
  <c r="F62" i="24"/>
  <c r="E62" i="24"/>
  <c r="D62" i="24"/>
  <c r="C62" i="24"/>
  <c r="B62" i="24"/>
  <c r="G55" i="24"/>
  <c r="E55" i="24" s="1"/>
  <c r="D55" i="24"/>
  <c r="U50" i="24"/>
  <c r="T50" i="24"/>
  <c r="S50" i="24"/>
  <c r="R50" i="24"/>
  <c r="Q50" i="24"/>
  <c r="P50" i="24"/>
  <c r="O50" i="24"/>
  <c r="N50" i="24"/>
  <c r="M50" i="24"/>
  <c r="L50" i="24"/>
  <c r="K50" i="24"/>
  <c r="J50" i="24"/>
  <c r="I50" i="24"/>
  <c r="H50" i="24"/>
  <c r="G50" i="24"/>
  <c r="F50" i="24"/>
  <c r="E50" i="24"/>
  <c r="V22" i="24" s="1"/>
  <c r="D50" i="24"/>
  <c r="C50" i="24"/>
  <c r="U49" i="24"/>
  <c r="T49" i="24"/>
  <c r="S49" i="24"/>
  <c r="R49" i="24"/>
  <c r="Q49" i="24"/>
  <c r="P49" i="24"/>
  <c r="O49" i="24"/>
  <c r="N49" i="24"/>
  <c r="M49" i="24"/>
  <c r="L49" i="24"/>
  <c r="K49" i="24"/>
  <c r="J49" i="24"/>
  <c r="I49" i="24"/>
  <c r="H49" i="24"/>
  <c r="G49" i="24"/>
  <c r="F49" i="24"/>
  <c r="E49" i="24"/>
  <c r="U22" i="24" s="1"/>
  <c r="D49" i="24"/>
  <c r="U18" i="24" s="1"/>
  <c r="C49" i="24"/>
  <c r="U48" i="24"/>
  <c r="T48" i="24"/>
  <c r="S48" i="24"/>
  <c r="R48" i="24"/>
  <c r="Q48" i="24"/>
  <c r="P48" i="24"/>
  <c r="O48" i="24"/>
  <c r="N48" i="24"/>
  <c r="M48" i="24"/>
  <c r="L48" i="24"/>
  <c r="K48" i="24"/>
  <c r="J48" i="24"/>
  <c r="I48" i="24"/>
  <c r="H48" i="24"/>
  <c r="G48" i="24"/>
  <c r="F48" i="24"/>
  <c r="E48" i="24"/>
  <c r="T22" i="24" s="1"/>
  <c r="D48" i="24"/>
  <c r="T18" i="24" s="1"/>
  <c r="C48" i="24"/>
  <c r="U47" i="24"/>
  <c r="T47" i="24"/>
  <c r="S47" i="24"/>
  <c r="R47" i="24"/>
  <c r="Q47" i="24"/>
  <c r="P47" i="24"/>
  <c r="O47" i="24"/>
  <c r="N47" i="24"/>
  <c r="M47" i="24"/>
  <c r="L47" i="24"/>
  <c r="K47" i="24"/>
  <c r="J47" i="24"/>
  <c r="I47" i="24"/>
  <c r="H47" i="24"/>
  <c r="G47" i="24"/>
  <c r="F47" i="24"/>
  <c r="E47" i="24"/>
  <c r="S22" i="24" s="1"/>
  <c r="D47" i="24"/>
  <c r="S18" i="24" s="1"/>
  <c r="C47" i="24"/>
  <c r="U46" i="24"/>
  <c r="T46" i="24"/>
  <c r="S46" i="24"/>
  <c r="R46" i="24"/>
  <c r="Q46" i="24"/>
  <c r="P46" i="24"/>
  <c r="O46" i="24"/>
  <c r="N46" i="24"/>
  <c r="M46" i="24"/>
  <c r="L46" i="24"/>
  <c r="K46" i="24"/>
  <c r="J46" i="24"/>
  <c r="I46" i="24"/>
  <c r="H46" i="24"/>
  <c r="G46" i="24"/>
  <c r="F46" i="24"/>
  <c r="E46" i="24"/>
  <c r="R22" i="24" s="1"/>
  <c r="D46" i="24"/>
  <c r="R18" i="24" s="1"/>
  <c r="C46" i="24"/>
  <c r="U45" i="24"/>
  <c r="T45" i="24"/>
  <c r="S45" i="24"/>
  <c r="R45" i="24"/>
  <c r="Q45" i="24"/>
  <c r="P45" i="24"/>
  <c r="O45" i="24"/>
  <c r="N45" i="24"/>
  <c r="M45" i="24"/>
  <c r="L45" i="24"/>
  <c r="K45" i="24"/>
  <c r="J45" i="24"/>
  <c r="I45" i="24"/>
  <c r="H45" i="24"/>
  <c r="G45" i="24"/>
  <c r="F45" i="24"/>
  <c r="E45" i="24"/>
  <c r="Q22" i="24" s="1"/>
  <c r="D45" i="24"/>
  <c r="Q18" i="24" s="1"/>
  <c r="C45" i="24"/>
  <c r="U44" i="24"/>
  <c r="T44" i="24"/>
  <c r="S44" i="24"/>
  <c r="R44" i="24"/>
  <c r="Q44" i="24"/>
  <c r="P44" i="24"/>
  <c r="O44" i="24"/>
  <c r="N44" i="24"/>
  <c r="M44" i="24"/>
  <c r="L44" i="24"/>
  <c r="K44" i="24"/>
  <c r="J44" i="24"/>
  <c r="I44" i="24"/>
  <c r="H44" i="24"/>
  <c r="G44" i="24"/>
  <c r="F44" i="24"/>
  <c r="E44" i="24"/>
  <c r="P22" i="24" s="1"/>
  <c r="D44" i="24"/>
  <c r="P18" i="24" s="1"/>
  <c r="C44" i="24"/>
  <c r="U43" i="24"/>
  <c r="T43" i="24"/>
  <c r="S43" i="24"/>
  <c r="R43" i="24"/>
  <c r="Q43" i="24"/>
  <c r="P43" i="24"/>
  <c r="O43" i="24"/>
  <c r="N43" i="24"/>
  <c r="M43" i="24"/>
  <c r="L43" i="24"/>
  <c r="K43" i="24"/>
  <c r="J43" i="24"/>
  <c r="I43" i="24"/>
  <c r="H43" i="24"/>
  <c r="G43" i="24"/>
  <c r="F43" i="24"/>
  <c r="E43" i="24"/>
  <c r="O22" i="24" s="1"/>
  <c r="D43" i="24"/>
  <c r="O18" i="24" s="1"/>
  <c r="C43" i="24"/>
  <c r="U42" i="24"/>
  <c r="T42" i="24"/>
  <c r="S42" i="24"/>
  <c r="R42" i="24"/>
  <c r="Q42" i="24"/>
  <c r="P42" i="24"/>
  <c r="O42" i="24"/>
  <c r="N42" i="24"/>
  <c r="M42" i="24"/>
  <c r="L42" i="24"/>
  <c r="K42" i="24"/>
  <c r="J42" i="24"/>
  <c r="I42" i="24"/>
  <c r="H42" i="24"/>
  <c r="G42" i="24"/>
  <c r="F42" i="24"/>
  <c r="E42" i="24"/>
  <c r="N22" i="24" s="1"/>
  <c r="D42" i="24"/>
  <c r="N18" i="24" s="1"/>
  <c r="C42" i="24"/>
  <c r="U41" i="24"/>
  <c r="T41" i="24"/>
  <c r="S41" i="24"/>
  <c r="R41" i="24"/>
  <c r="Q41" i="24"/>
  <c r="P41" i="24"/>
  <c r="O41" i="24"/>
  <c r="N41" i="24"/>
  <c r="M41" i="24"/>
  <c r="L41" i="24"/>
  <c r="K41" i="24"/>
  <c r="J41" i="24"/>
  <c r="I41" i="24"/>
  <c r="H41" i="24"/>
  <c r="G41" i="24"/>
  <c r="F41" i="24"/>
  <c r="E41" i="24"/>
  <c r="D41" i="24"/>
  <c r="M18" i="24" s="1"/>
  <c r="C41" i="24"/>
  <c r="U40" i="24"/>
  <c r="T40" i="24"/>
  <c r="S40" i="24"/>
  <c r="R40" i="24"/>
  <c r="Q40" i="24"/>
  <c r="P40" i="24"/>
  <c r="O40" i="24"/>
  <c r="N40" i="24"/>
  <c r="M40" i="24"/>
  <c r="L40" i="24"/>
  <c r="K40" i="24"/>
  <c r="J40" i="24"/>
  <c r="I40" i="24"/>
  <c r="H40" i="24"/>
  <c r="G40" i="24"/>
  <c r="F40" i="24"/>
  <c r="E40" i="24"/>
  <c r="L22" i="24" s="1"/>
  <c r="D40" i="24"/>
  <c r="L18" i="24" s="1"/>
  <c r="C40" i="24"/>
  <c r="U39" i="24"/>
  <c r="T39" i="24"/>
  <c r="S39" i="24"/>
  <c r="R39" i="24"/>
  <c r="Q39" i="24"/>
  <c r="P39" i="24"/>
  <c r="O39" i="24"/>
  <c r="N39" i="24"/>
  <c r="M39" i="24"/>
  <c r="L39" i="24"/>
  <c r="K39" i="24"/>
  <c r="J39" i="24"/>
  <c r="I39" i="24"/>
  <c r="H39" i="24"/>
  <c r="G39" i="24"/>
  <c r="F39" i="24"/>
  <c r="E39" i="24"/>
  <c r="K22" i="24" s="1"/>
  <c r="D39" i="24"/>
  <c r="K18" i="24" s="1"/>
  <c r="C39" i="24"/>
  <c r="U38" i="24"/>
  <c r="T38" i="24"/>
  <c r="S38" i="24"/>
  <c r="R38" i="24"/>
  <c r="Q38" i="24"/>
  <c r="P38" i="24"/>
  <c r="O38" i="24"/>
  <c r="N38" i="24"/>
  <c r="M38" i="24"/>
  <c r="L38" i="24"/>
  <c r="K38" i="24"/>
  <c r="J38" i="24"/>
  <c r="I38" i="24"/>
  <c r="H38" i="24"/>
  <c r="G38" i="24"/>
  <c r="F38" i="24"/>
  <c r="E38" i="24"/>
  <c r="J22" i="24" s="1"/>
  <c r="D38" i="24"/>
  <c r="J18" i="24" s="1"/>
  <c r="C38" i="24"/>
  <c r="U37" i="24"/>
  <c r="T37" i="24"/>
  <c r="S37" i="24"/>
  <c r="R37" i="24"/>
  <c r="Q37" i="24"/>
  <c r="P37" i="24"/>
  <c r="O37" i="24"/>
  <c r="N37" i="24"/>
  <c r="M37" i="24"/>
  <c r="L37" i="24"/>
  <c r="K37" i="24"/>
  <c r="J37" i="24"/>
  <c r="I37" i="24"/>
  <c r="H37" i="24"/>
  <c r="G37" i="24"/>
  <c r="F37" i="24"/>
  <c r="E37" i="24"/>
  <c r="I22" i="24" s="1"/>
  <c r="D37" i="24"/>
  <c r="I18" i="24" s="1"/>
  <c r="C37" i="24"/>
  <c r="U36" i="24"/>
  <c r="T36" i="24"/>
  <c r="S36" i="24"/>
  <c r="R36" i="24"/>
  <c r="Q36" i="24"/>
  <c r="P36" i="24"/>
  <c r="O36" i="24"/>
  <c r="N36" i="24"/>
  <c r="M36" i="24"/>
  <c r="L36" i="24"/>
  <c r="K36" i="24"/>
  <c r="J36" i="24"/>
  <c r="I36" i="24"/>
  <c r="H36" i="24"/>
  <c r="G36" i="24"/>
  <c r="F36" i="24"/>
  <c r="E36" i="24"/>
  <c r="H22" i="24" s="1"/>
  <c r="D36" i="24"/>
  <c r="C36" i="24"/>
  <c r="U35" i="24"/>
  <c r="T35" i="24"/>
  <c r="S35" i="24"/>
  <c r="R35" i="24"/>
  <c r="Q35" i="24"/>
  <c r="P35" i="24"/>
  <c r="O35" i="24"/>
  <c r="N35" i="24"/>
  <c r="M35" i="24"/>
  <c r="L35" i="24"/>
  <c r="K35" i="24"/>
  <c r="J35" i="24"/>
  <c r="I35" i="24"/>
  <c r="H35" i="24"/>
  <c r="G35" i="24"/>
  <c r="F35" i="24"/>
  <c r="E35" i="24"/>
  <c r="G22" i="24" s="1"/>
  <c r="D35" i="24"/>
  <c r="G18" i="24" s="1"/>
  <c r="C35" i="24"/>
  <c r="U34" i="24"/>
  <c r="T34" i="24"/>
  <c r="S34" i="24"/>
  <c r="R34" i="24"/>
  <c r="Q34" i="24"/>
  <c r="P34" i="24"/>
  <c r="O34" i="24"/>
  <c r="N34" i="24"/>
  <c r="M34" i="24"/>
  <c r="L34" i="24"/>
  <c r="K34" i="24"/>
  <c r="J34" i="24"/>
  <c r="I34" i="24"/>
  <c r="H34" i="24"/>
  <c r="G34" i="24"/>
  <c r="F34" i="24"/>
  <c r="E34" i="24"/>
  <c r="F22" i="24" s="1"/>
  <c r="D34" i="24"/>
  <c r="F18" i="24" s="1"/>
  <c r="C34" i="24"/>
  <c r="U33" i="24"/>
  <c r="T33" i="24"/>
  <c r="S33" i="24"/>
  <c r="R33" i="24"/>
  <c r="Q33" i="24"/>
  <c r="P33" i="24"/>
  <c r="O33" i="24"/>
  <c r="N33" i="24"/>
  <c r="M33" i="24"/>
  <c r="L33" i="24"/>
  <c r="K33" i="24"/>
  <c r="J33" i="24"/>
  <c r="I33" i="24"/>
  <c r="H33" i="24"/>
  <c r="G33" i="24"/>
  <c r="F33" i="24"/>
  <c r="E33" i="24"/>
  <c r="E22" i="24" s="1"/>
  <c r="D33" i="24"/>
  <c r="E18" i="24" s="1"/>
  <c r="C33" i="24"/>
  <c r="U32" i="24"/>
  <c r="T32" i="24"/>
  <c r="S32" i="24"/>
  <c r="R32" i="24"/>
  <c r="Q32" i="24"/>
  <c r="P32" i="24"/>
  <c r="O32" i="24"/>
  <c r="N32" i="24"/>
  <c r="M32" i="24"/>
  <c r="L32" i="24"/>
  <c r="K32" i="24"/>
  <c r="J32" i="24"/>
  <c r="I32" i="24"/>
  <c r="H32" i="24"/>
  <c r="G32" i="24"/>
  <c r="F32" i="24"/>
  <c r="E32" i="24"/>
  <c r="D22" i="24" s="1"/>
  <c r="D32" i="24"/>
  <c r="D18" i="24" s="1"/>
  <c r="C32" i="24"/>
  <c r="U31" i="24"/>
  <c r="U9" i="20" s="1"/>
  <c r="T31" i="24"/>
  <c r="T9" i="20" s="1"/>
  <c r="S31" i="24"/>
  <c r="S9" i="20" s="1"/>
  <c r="R31" i="24"/>
  <c r="R9" i="20" s="1"/>
  <c r="Q31" i="24"/>
  <c r="P31" i="24"/>
  <c r="P9" i="20" s="1"/>
  <c r="O31" i="24"/>
  <c r="O9" i="20" s="1"/>
  <c r="N31" i="24"/>
  <c r="N9" i="20" s="1"/>
  <c r="M31" i="24"/>
  <c r="M9" i="20" s="1"/>
  <c r="L31" i="24"/>
  <c r="L9" i="20" s="1"/>
  <c r="K31" i="24"/>
  <c r="K9" i="20" s="1"/>
  <c r="J31" i="24"/>
  <c r="J9" i="20" s="1"/>
  <c r="I31" i="24"/>
  <c r="H31" i="24"/>
  <c r="H9" i="20" s="1"/>
  <c r="G31" i="24"/>
  <c r="G9" i="20" s="1"/>
  <c r="F31" i="24"/>
  <c r="F9" i="20" s="1"/>
  <c r="E31" i="24"/>
  <c r="C22" i="24" s="1"/>
  <c r="D31" i="24"/>
  <c r="C18" i="24" s="1"/>
  <c r="C31" i="24"/>
  <c r="C9" i="20" s="1"/>
  <c r="M22" i="24"/>
  <c r="V20" i="24"/>
  <c r="U20" i="24"/>
  <c r="T20" i="24"/>
  <c r="S20" i="24"/>
  <c r="R20" i="24"/>
  <c r="Q20" i="24"/>
  <c r="P20" i="24"/>
  <c r="O20" i="24"/>
  <c r="N20" i="24"/>
  <c r="V18" i="24"/>
  <c r="H18" i="24"/>
  <c r="V16" i="24"/>
  <c r="U16" i="24"/>
  <c r="T16" i="24"/>
  <c r="S16" i="24"/>
  <c r="R16" i="24"/>
  <c r="Q16" i="24"/>
  <c r="P16" i="24"/>
  <c r="O16" i="24"/>
  <c r="N16" i="24"/>
  <c r="M16" i="24"/>
  <c r="L16" i="24"/>
  <c r="K16" i="24"/>
  <c r="J16" i="24"/>
  <c r="I16" i="24"/>
  <c r="H16" i="24"/>
  <c r="G16" i="24"/>
  <c r="F16" i="24"/>
  <c r="E16" i="24"/>
  <c r="D16" i="24"/>
  <c r="C16" i="24"/>
  <c r="V15" i="24"/>
  <c r="U15" i="24"/>
  <c r="T15" i="24"/>
  <c r="S15" i="24"/>
  <c r="R15" i="24"/>
  <c r="Q15" i="24"/>
  <c r="P15" i="24"/>
  <c r="O15" i="24"/>
  <c r="N15" i="24"/>
  <c r="M15" i="24"/>
  <c r="L15" i="24"/>
  <c r="K15" i="24"/>
  <c r="J15" i="24"/>
  <c r="I15" i="24"/>
  <c r="H15" i="24"/>
  <c r="G15" i="24"/>
  <c r="F15" i="24"/>
  <c r="E15" i="24"/>
  <c r="D15" i="24"/>
  <c r="C15" i="24"/>
  <c r="V14" i="24"/>
  <c r="U14" i="24"/>
  <c r="T14" i="24"/>
  <c r="S14" i="24"/>
  <c r="R14" i="24"/>
  <c r="Q14" i="24"/>
  <c r="P14" i="24"/>
  <c r="O14" i="24"/>
  <c r="N14" i="24"/>
  <c r="M14" i="24"/>
  <c r="L14" i="24"/>
  <c r="K14" i="24"/>
  <c r="J14" i="24"/>
  <c r="I14" i="24"/>
  <c r="H14" i="24"/>
  <c r="G14" i="24"/>
  <c r="F14" i="24"/>
  <c r="E14" i="24"/>
  <c r="D14" i="24"/>
  <c r="C14" i="24"/>
  <c r="V13" i="24"/>
  <c r="U13" i="24"/>
  <c r="T13" i="24"/>
  <c r="S13" i="24"/>
  <c r="R13" i="24"/>
  <c r="Q13" i="24"/>
  <c r="P13" i="24"/>
  <c r="O13" i="24"/>
  <c r="N13" i="24"/>
  <c r="M13" i="24"/>
  <c r="L13" i="24"/>
  <c r="K13" i="24"/>
  <c r="J13" i="24"/>
  <c r="I13" i="24"/>
  <c r="H13" i="24"/>
  <c r="G13" i="24"/>
  <c r="F13" i="24"/>
  <c r="E13" i="24"/>
  <c r="D13" i="24"/>
  <c r="C13" i="24"/>
  <c r="V12" i="24"/>
  <c r="U12" i="24"/>
  <c r="T12" i="24"/>
  <c r="S12" i="24"/>
  <c r="R12" i="24"/>
  <c r="Q12" i="24"/>
  <c r="P12" i="24"/>
  <c r="O12" i="24"/>
  <c r="N12" i="24"/>
  <c r="M12" i="24"/>
  <c r="L12" i="24"/>
  <c r="K12" i="24"/>
  <c r="J12" i="24"/>
  <c r="I12" i="24"/>
  <c r="H12" i="24"/>
  <c r="G12" i="24"/>
  <c r="F12" i="24"/>
  <c r="E12" i="24"/>
  <c r="D12" i="24"/>
  <c r="C12" i="24"/>
  <c r="V11" i="24"/>
  <c r="U11" i="24"/>
  <c r="T11" i="24"/>
  <c r="S11" i="24"/>
  <c r="R11" i="24"/>
  <c r="Q11" i="24"/>
  <c r="P11" i="24"/>
  <c r="O11" i="24"/>
  <c r="N11" i="24"/>
  <c r="M11" i="24"/>
  <c r="L11" i="24"/>
  <c r="K11" i="24"/>
  <c r="J11" i="24"/>
  <c r="I11" i="24"/>
  <c r="H11" i="24"/>
  <c r="G11" i="24"/>
  <c r="F11" i="24"/>
  <c r="E11" i="24"/>
  <c r="D11" i="24"/>
  <c r="C11" i="24"/>
  <c r="V10" i="24"/>
  <c r="U60" i="24" s="1"/>
  <c r="U10" i="24"/>
  <c r="T60" i="24" s="1"/>
  <c r="T10" i="24"/>
  <c r="S60" i="24" s="1"/>
  <c r="S10" i="24"/>
  <c r="R60" i="24" s="1"/>
  <c r="R10" i="24"/>
  <c r="Q60" i="24" s="1"/>
  <c r="Q10" i="24"/>
  <c r="P60" i="24" s="1"/>
  <c r="P10" i="24"/>
  <c r="O60" i="24" s="1"/>
  <c r="O10" i="24"/>
  <c r="N60" i="24" s="1"/>
  <c r="N10" i="24"/>
  <c r="M60" i="24" s="1"/>
  <c r="M10" i="24"/>
  <c r="L60" i="24" s="1"/>
  <c r="L10" i="24"/>
  <c r="K60" i="24" s="1"/>
  <c r="K10" i="24"/>
  <c r="J60" i="24" s="1"/>
  <c r="J10" i="24"/>
  <c r="I60" i="24" s="1"/>
  <c r="I10" i="24"/>
  <c r="H60" i="24" s="1"/>
  <c r="H10" i="24"/>
  <c r="G60" i="24" s="1"/>
  <c r="G10" i="24"/>
  <c r="F60" i="24" s="1"/>
  <c r="F10" i="24"/>
  <c r="E60" i="24" s="1"/>
  <c r="E10" i="24"/>
  <c r="D60" i="24" s="1"/>
  <c r="D10" i="24"/>
  <c r="C60" i="24" s="1"/>
  <c r="C10" i="24"/>
  <c r="B60" i="24" s="1"/>
  <c r="V9" i="24"/>
  <c r="U9" i="24"/>
  <c r="T9" i="24"/>
  <c r="S9" i="24"/>
  <c r="R9" i="24"/>
  <c r="Q9" i="24"/>
  <c r="P9" i="24"/>
  <c r="O9" i="24"/>
  <c r="N9" i="24"/>
  <c r="M9" i="24"/>
  <c r="L9" i="24"/>
  <c r="K9" i="24"/>
  <c r="J9" i="24"/>
  <c r="I9" i="24"/>
  <c r="H9" i="24"/>
  <c r="G9" i="24"/>
  <c r="F9" i="24"/>
  <c r="E9" i="24"/>
  <c r="D9" i="24"/>
  <c r="C9" i="24"/>
  <c r="V8" i="24"/>
  <c r="U57" i="24" s="1"/>
  <c r="U8" i="24"/>
  <c r="T57" i="24" s="1"/>
  <c r="T8" i="24"/>
  <c r="S57" i="24" s="1"/>
  <c r="S8" i="24"/>
  <c r="R57" i="24" s="1"/>
  <c r="R8" i="24"/>
  <c r="A46" i="24" s="1"/>
  <c r="Q8" i="24"/>
  <c r="P57" i="24" s="1"/>
  <c r="P8" i="24"/>
  <c r="A44" i="24" s="1"/>
  <c r="O8" i="24"/>
  <c r="A43" i="24" s="1"/>
  <c r="N8" i="24"/>
  <c r="M57" i="24" s="1"/>
  <c r="M8" i="24"/>
  <c r="L57" i="24" s="1"/>
  <c r="L8" i="24"/>
  <c r="K57" i="24" s="1"/>
  <c r="K8" i="24"/>
  <c r="J57" i="24" s="1"/>
  <c r="J8" i="24"/>
  <c r="A38" i="24" s="1"/>
  <c r="I8" i="24"/>
  <c r="H57" i="24" s="1"/>
  <c r="H8" i="24"/>
  <c r="A36" i="24" s="1"/>
  <c r="G8" i="24"/>
  <c r="A35" i="24" s="1"/>
  <c r="F8" i="24"/>
  <c r="E57" i="24" s="1"/>
  <c r="E8" i="24"/>
  <c r="D57" i="24" s="1"/>
  <c r="D8" i="24"/>
  <c r="C57" i="24" s="1"/>
  <c r="C8" i="24"/>
  <c r="B57" i="24" s="1"/>
  <c r="C5" i="24"/>
  <c r="C4" i="24"/>
  <c r="C3" i="24"/>
  <c r="C2" i="24"/>
  <c r="F1" i="24"/>
  <c r="C1" i="24"/>
  <c r="U62" i="23"/>
  <c r="T62" i="23"/>
  <c r="S62" i="23"/>
  <c r="R62" i="23"/>
  <c r="Q62" i="23"/>
  <c r="P62" i="23"/>
  <c r="O62" i="23"/>
  <c r="N62" i="23"/>
  <c r="M62" i="23"/>
  <c r="L62" i="23"/>
  <c r="K62" i="23"/>
  <c r="J62" i="23"/>
  <c r="I62" i="23"/>
  <c r="H62" i="23"/>
  <c r="G62" i="23"/>
  <c r="F62" i="23"/>
  <c r="E62" i="23"/>
  <c r="D62" i="23"/>
  <c r="C62" i="23"/>
  <c r="B62" i="23"/>
  <c r="G55" i="23"/>
  <c r="E55" i="23" s="1"/>
  <c r="D55" i="23"/>
  <c r="U50" i="23"/>
  <c r="T50" i="23"/>
  <c r="S50" i="23"/>
  <c r="R50" i="23"/>
  <c r="Q50" i="23"/>
  <c r="P50" i="23"/>
  <c r="O50" i="23"/>
  <c r="N50" i="23"/>
  <c r="M50" i="23"/>
  <c r="L50" i="23"/>
  <c r="K50" i="23"/>
  <c r="J50" i="23"/>
  <c r="I50" i="23"/>
  <c r="H50" i="23"/>
  <c r="G50" i="23"/>
  <c r="F50" i="23"/>
  <c r="E50" i="23"/>
  <c r="V22" i="23" s="1"/>
  <c r="D50" i="23"/>
  <c r="V18" i="23" s="1"/>
  <c r="C50" i="23"/>
  <c r="U49" i="23"/>
  <c r="T49" i="23"/>
  <c r="S49" i="23"/>
  <c r="R49" i="23"/>
  <c r="Q49" i="23"/>
  <c r="P49" i="23"/>
  <c r="O49" i="23"/>
  <c r="N49" i="23"/>
  <c r="M49" i="23"/>
  <c r="L49" i="23"/>
  <c r="K49" i="23"/>
  <c r="J49" i="23"/>
  <c r="I49" i="23"/>
  <c r="H49" i="23"/>
  <c r="G49" i="23"/>
  <c r="F49" i="23"/>
  <c r="E49" i="23"/>
  <c r="U22" i="23" s="1"/>
  <c r="D49" i="23"/>
  <c r="U18" i="23" s="1"/>
  <c r="C49" i="23"/>
  <c r="U48" i="23"/>
  <c r="T48" i="23"/>
  <c r="S48" i="23"/>
  <c r="R48" i="23"/>
  <c r="Q48" i="23"/>
  <c r="P48" i="23"/>
  <c r="O48" i="23"/>
  <c r="N48" i="23"/>
  <c r="M48" i="23"/>
  <c r="L48" i="23"/>
  <c r="K48" i="23"/>
  <c r="J48" i="23"/>
  <c r="I48" i="23"/>
  <c r="H48" i="23"/>
  <c r="G48" i="23"/>
  <c r="F48" i="23"/>
  <c r="E48" i="23"/>
  <c r="T22" i="23" s="1"/>
  <c r="D48" i="23"/>
  <c r="T18" i="23" s="1"/>
  <c r="C48" i="23"/>
  <c r="U47" i="23"/>
  <c r="T47" i="23"/>
  <c r="S47" i="23"/>
  <c r="R47" i="23"/>
  <c r="Q47" i="23"/>
  <c r="P47" i="23"/>
  <c r="O47" i="23"/>
  <c r="N47" i="23"/>
  <c r="M47" i="23"/>
  <c r="L47" i="23"/>
  <c r="K47" i="23"/>
  <c r="J47" i="23"/>
  <c r="I47" i="23"/>
  <c r="H47" i="23"/>
  <c r="G47" i="23"/>
  <c r="F47" i="23"/>
  <c r="E47" i="23"/>
  <c r="S22" i="23" s="1"/>
  <c r="D47" i="23"/>
  <c r="C47" i="23"/>
  <c r="U46" i="23"/>
  <c r="T46" i="23"/>
  <c r="S46" i="23"/>
  <c r="R46" i="23"/>
  <c r="Q46" i="23"/>
  <c r="P46" i="23"/>
  <c r="O46" i="23"/>
  <c r="N46" i="23"/>
  <c r="M46" i="23"/>
  <c r="L46" i="23"/>
  <c r="K46" i="23"/>
  <c r="J46" i="23"/>
  <c r="I46" i="23"/>
  <c r="H46" i="23"/>
  <c r="G46" i="23"/>
  <c r="F46" i="23"/>
  <c r="E46" i="23"/>
  <c r="R22" i="23" s="1"/>
  <c r="D46" i="23"/>
  <c r="R18" i="23" s="1"/>
  <c r="C46" i="23"/>
  <c r="U45" i="23"/>
  <c r="T45" i="23"/>
  <c r="S45" i="23"/>
  <c r="R45" i="23"/>
  <c r="Q45" i="23"/>
  <c r="P45" i="23"/>
  <c r="O45" i="23"/>
  <c r="N45" i="23"/>
  <c r="M45" i="23"/>
  <c r="L45" i="23"/>
  <c r="K45" i="23"/>
  <c r="J45" i="23"/>
  <c r="I45" i="23"/>
  <c r="H45" i="23"/>
  <c r="G45" i="23"/>
  <c r="F45" i="23"/>
  <c r="E45" i="23"/>
  <c r="Q22" i="23" s="1"/>
  <c r="D45" i="23"/>
  <c r="C45" i="23"/>
  <c r="U44" i="23"/>
  <c r="T44" i="23"/>
  <c r="S44" i="23"/>
  <c r="R44" i="23"/>
  <c r="Q44" i="23"/>
  <c r="P44" i="23"/>
  <c r="O44" i="23"/>
  <c r="N44" i="23"/>
  <c r="M44" i="23"/>
  <c r="L44" i="23"/>
  <c r="K44" i="23"/>
  <c r="J44" i="23"/>
  <c r="I44" i="23"/>
  <c r="H44" i="23"/>
  <c r="G44" i="23"/>
  <c r="F44" i="23"/>
  <c r="E44" i="23"/>
  <c r="P22" i="23" s="1"/>
  <c r="D44" i="23"/>
  <c r="P18" i="23" s="1"/>
  <c r="C44" i="23"/>
  <c r="U43" i="23"/>
  <c r="T43" i="23"/>
  <c r="S43" i="23"/>
  <c r="R43" i="23"/>
  <c r="Q43" i="23"/>
  <c r="P43" i="23"/>
  <c r="O43" i="23"/>
  <c r="N43" i="23"/>
  <c r="M43" i="23"/>
  <c r="L43" i="23"/>
  <c r="K43" i="23"/>
  <c r="J43" i="23"/>
  <c r="I43" i="23"/>
  <c r="H43" i="23"/>
  <c r="G43" i="23"/>
  <c r="F43" i="23"/>
  <c r="E43" i="23"/>
  <c r="O22" i="23" s="1"/>
  <c r="D43" i="23"/>
  <c r="O18" i="23" s="1"/>
  <c r="C43" i="23"/>
  <c r="U42" i="23"/>
  <c r="T42" i="23"/>
  <c r="S42" i="23"/>
  <c r="R42" i="23"/>
  <c r="Q42" i="23"/>
  <c r="P42" i="23"/>
  <c r="O42" i="23"/>
  <c r="N42" i="23"/>
  <c r="M42" i="23"/>
  <c r="L42" i="23"/>
  <c r="K42" i="23"/>
  <c r="J42" i="23"/>
  <c r="I42" i="23"/>
  <c r="H42" i="23"/>
  <c r="G42" i="23"/>
  <c r="F42" i="23"/>
  <c r="E42" i="23"/>
  <c r="N22" i="23" s="1"/>
  <c r="D42" i="23"/>
  <c r="N18" i="23" s="1"/>
  <c r="C42" i="23"/>
  <c r="U41" i="23"/>
  <c r="T41" i="23"/>
  <c r="S41" i="23"/>
  <c r="R41" i="23"/>
  <c r="Q41" i="23"/>
  <c r="P41" i="23"/>
  <c r="O41" i="23"/>
  <c r="N41" i="23"/>
  <c r="M41" i="23"/>
  <c r="L41" i="23"/>
  <c r="K41" i="23"/>
  <c r="J41" i="23"/>
  <c r="I41" i="23"/>
  <c r="H41" i="23"/>
  <c r="G41" i="23"/>
  <c r="F41" i="23"/>
  <c r="E41" i="23"/>
  <c r="M22" i="23" s="1"/>
  <c r="D41" i="23"/>
  <c r="M18" i="23" s="1"/>
  <c r="C41" i="23"/>
  <c r="U40" i="23"/>
  <c r="T40" i="23"/>
  <c r="S40" i="23"/>
  <c r="R40" i="23"/>
  <c r="Q40" i="23"/>
  <c r="P40" i="23"/>
  <c r="O40" i="23"/>
  <c r="N40" i="23"/>
  <c r="M40" i="23"/>
  <c r="L40" i="23"/>
  <c r="K40" i="23"/>
  <c r="J40" i="23"/>
  <c r="I40" i="23"/>
  <c r="H40" i="23"/>
  <c r="G40" i="23"/>
  <c r="F40" i="23"/>
  <c r="E40" i="23"/>
  <c r="L22" i="23" s="1"/>
  <c r="D40" i="23"/>
  <c r="L18" i="23" s="1"/>
  <c r="C40" i="23"/>
  <c r="U39" i="23"/>
  <c r="T39" i="23"/>
  <c r="S39" i="23"/>
  <c r="R39" i="23"/>
  <c r="Q39" i="23"/>
  <c r="P39" i="23"/>
  <c r="O39" i="23"/>
  <c r="N39" i="23"/>
  <c r="M39" i="23"/>
  <c r="L39" i="23"/>
  <c r="K39" i="23"/>
  <c r="J39" i="23"/>
  <c r="I39" i="23"/>
  <c r="H39" i="23"/>
  <c r="G39" i="23"/>
  <c r="F39" i="23"/>
  <c r="E39" i="23"/>
  <c r="K22" i="23" s="1"/>
  <c r="D39" i="23"/>
  <c r="C39" i="23"/>
  <c r="U38" i="23"/>
  <c r="T38" i="23"/>
  <c r="S38" i="23"/>
  <c r="R38" i="23"/>
  <c r="Q38" i="23"/>
  <c r="P38" i="23"/>
  <c r="O38" i="23"/>
  <c r="N38" i="23"/>
  <c r="M38" i="23"/>
  <c r="L38" i="23"/>
  <c r="K38" i="23"/>
  <c r="J38" i="23"/>
  <c r="I38" i="23"/>
  <c r="H38" i="23"/>
  <c r="G38" i="23"/>
  <c r="F38" i="23"/>
  <c r="E38" i="23"/>
  <c r="J22" i="23" s="1"/>
  <c r="D38" i="23"/>
  <c r="J18" i="23" s="1"/>
  <c r="C38" i="23"/>
  <c r="U37" i="23"/>
  <c r="T37" i="23"/>
  <c r="S37" i="23"/>
  <c r="R37" i="23"/>
  <c r="Q37" i="23"/>
  <c r="P37" i="23"/>
  <c r="O37" i="23"/>
  <c r="N37" i="23"/>
  <c r="M37" i="23"/>
  <c r="L37" i="23"/>
  <c r="K37" i="23"/>
  <c r="J37" i="23"/>
  <c r="I37" i="23"/>
  <c r="H37" i="23"/>
  <c r="G37" i="23"/>
  <c r="F37" i="23"/>
  <c r="E37" i="23"/>
  <c r="I22" i="23" s="1"/>
  <c r="D37" i="23"/>
  <c r="I18" i="23" s="1"/>
  <c r="C37" i="23"/>
  <c r="U36" i="23"/>
  <c r="T36" i="23"/>
  <c r="S36" i="23"/>
  <c r="R36" i="23"/>
  <c r="Q36" i="23"/>
  <c r="P36" i="23"/>
  <c r="O36" i="23"/>
  <c r="N36" i="23"/>
  <c r="M36" i="23"/>
  <c r="L36" i="23"/>
  <c r="K36" i="23"/>
  <c r="J36" i="23"/>
  <c r="I36" i="23"/>
  <c r="H36" i="23"/>
  <c r="G36" i="23"/>
  <c r="F36" i="23"/>
  <c r="E36" i="23"/>
  <c r="H22" i="23" s="1"/>
  <c r="D36" i="23"/>
  <c r="H18" i="23" s="1"/>
  <c r="C36" i="23"/>
  <c r="U35" i="23"/>
  <c r="T35" i="23"/>
  <c r="S35" i="23"/>
  <c r="R35" i="23"/>
  <c r="Q35" i="23"/>
  <c r="P35" i="23"/>
  <c r="O35" i="23"/>
  <c r="N35" i="23"/>
  <c r="M35" i="23"/>
  <c r="L35" i="23"/>
  <c r="K35" i="23"/>
  <c r="J35" i="23"/>
  <c r="I35" i="23"/>
  <c r="H35" i="23"/>
  <c r="G35" i="23"/>
  <c r="F35" i="23"/>
  <c r="E35" i="23"/>
  <c r="G22" i="23" s="1"/>
  <c r="D35" i="23"/>
  <c r="G18" i="23" s="1"/>
  <c r="C35" i="23"/>
  <c r="U34" i="23"/>
  <c r="T34" i="23"/>
  <c r="S34" i="23"/>
  <c r="R34" i="23"/>
  <c r="Q34" i="23"/>
  <c r="P34" i="23"/>
  <c r="O34" i="23"/>
  <c r="N34" i="23"/>
  <c r="M34" i="23"/>
  <c r="L34" i="23"/>
  <c r="K34" i="23"/>
  <c r="J34" i="23"/>
  <c r="I34" i="23"/>
  <c r="H34" i="23"/>
  <c r="G34" i="23"/>
  <c r="F34" i="23"/>
  <c r="E34" i="23"/>
  <c r="F22" i="23" s="1"/>
  <c r="D34" i="23"/>
  <c r="F18" i="23" s="1"/>
  <c r="C34" i="23"/>
  <c r="U33" i="23"/>
  <c r="T33" i="23"/>
  <c r="S33" i="23"/>
  <c r="R33" i="23"/>
  <c r="Q33" i="23"/>
  <c r="P33" i="23"/>
  <c r="O33" i="23"/>
  <c r="N33" i="23"/>
  <c r="M33" i="23"/>
  <c r="L33" i="23"/>
  <c r="K33" i="23"/>
  <c r="J33" i="23"/>
  <c r="I33" i="23"/>
  <c r="H33" i="23"/>
  <c r="G33" i="23"/>
  <c r="F33" i="23"/>
  <c r="E33" i="23"/>
  <c r="E22" i="23" s="1"/>
  <c r="D33" i="23"/>
  <c r="E18" i="23" s="1"/>
  <c r="C33" i="23"/>
  <c r="U32" i="23"/>
  <c r="T32" i="23"/>
  <c r="S32" i="23"/>
  <c r="R32" i="23"/>
  <c r="Q32" i="23"/>
  <c r="P32" i="23"/>
  <c r="O32" i="23"/>
  <c r="N32" i="23"/>
  <c r="M32" i="23"/>
  <c r="L32" i="23"/>
  <c r="K32" i="23"/>
  <c r="J32" i="23"/>
  <c r="I32" i="23"/>
  <c r="H32" i="23"/>
  <c r="G32" i="23"/>
  <c r="F32" i="23"/>
  <c r="E32" i="23"/>
  <c r="D22" i="23" s="1"/>
  <c r="D32" i="23"/>
  <c r="D18" i="23" s="1"/>
  <c r="C32" i="23"/>
  <c r="U31" i="23"/>
  <c r="U11" i="20" s="1"/>
  <c r="T31" i="23"/>
  <c r="T11" i="20" s="1"/>
  <c r="S31" i="23"/>
  <c r="S11" i="20" s="1"/>
  <c r="R31" i="23"/>
  <c r="Q31" i="23"/>
  <c r="Q11" i="20" s="1"/>
  <c r="P31" i="23"/>
  <c r="P11" i="20" s="1"/>
  <c r="O31" i="23"/>
  <c r="O11" i="20" s="1"/>
  <c r="N31" i="23"/>
  <c r="N11" i="20" s="1"/>
  <c r="M31" i="23"/>
  <c r="M11" i="20" s="1"/>
  <c r="L31" i="23"/>
  <c r="L11" i="20" s="1"/>
  <c r="K31" i="23"/>
  <c r="K11" i="20" s="1"/>
  <c r="J31" i="23"/>
  <c r="I31" i="23"/>
  <c r="I11" i="20" s="1"/>
  <c r="H31" i="23"/>
  <c r="H11" i="20" s="1"/>
  <c r="G31" i="23"/>
  <c r="G11" i="20" s="1"/>
  <c r="F31" i="23"/>
  <c r="F11" i="20" s="1"/>
  <c r="E31" i="23"/>
  <c r="C22" i="23" s="1"/>
  <c r="D31" i="23"/>
  <c r="C18" i="23" s="1"/>
  <c r="C31" i="23"/>
  <c r="C11" i="20" s="1"/>
  <c r="V20" i="23"/>
  <c r="U20" i="23"/>
  <c r="T20" i="23"/>
  <c r="S20" i="23"/>
  <c r="R20" i="23"/>
  <c r="Q20" i="23"/>
  <c r="P20" i="23"/>
  <c r="O20" i="23"/>
  <c r="N20" i="23"/>
  <c r="S18" i="23"/>
  <c r="Q18" i="23"/>
  <c r="K18" i="23"/>
  <c r="V16" i="23"/>
  <c r="U16" i="23"/>
  <c r="T16" i="23"/>
  <c r="S16" i="23"/>
  <c r="R16" i="23"/>
  <c r="Q16" i="23"/>
  <c r="P16" i="23"/>
  <c r="O16" i="23"/>
  <c r="N16" i="23"/>
  <c r="M16" i="23"/>
  <c r="L16" i="23"/>
  <c r="K16" i="23"/>
  <c r="J16" i="23"/>
  <c r="I16" i="23"/>
  <c r="H16" i="23"/>
  <c r="G16" i="23"/>
  <c r="F16" i="23"/>
  <c r="E16" i="23"/>
  <c r="D16" i="23"/>
  <c r="C16" i="23"/>
  <c r="V15" i="23"/>
  <c r="U15" i="23"/>
  <c r="T15" i="23"/>
  <c r="S15" i="23"/>
  <c r="R15" i="23"/>
  <c r="Q15" i="23"/>
  <c r="P15" i="23"/>
  <c r="O15" i="23"/>
  <c r="N15" i="23"/>
  <c r="M15" i="23"/>
  <c r="L15" i="23"/>
  <c r="K15" i="23"/>
  <c r="J15" i="23"/>
  <c r="I15" i="23"/>
  <c r="H15" i="23"/>
  <c r="G15" i="23"/>
  <c r="F15" i="23"/>
  <c r="E15" i="23"/>
  <c r="D15" i="23"/>
  <c r="V14" i="23"/>
  <c r="U14" i="23"/>
  <c r="T14" i="23"/>
  <c r="S14" i="23"/>
  <c r="R14" i="23"/>
  <c r="Q14" i="23"/>
  <c r="P14" i="23"/>
  <c r="O14" i="23"/>
  <c r="N14" i="23"/>
  <c r="M14" i="23"/>
  <c r="L14" i="23"/>
  <c r="K14" i="23"/>
  <c r="J14" i="23"/>
  <c r="I14" i="23"/>
  <c r="H14" i="23"/>
  <c r="G14" i="23"/>
  <c r="F14" i="23"/>
  <c r="E14" i="23"/>
  <c r="D14" i="23"/>
  <c r="C14" i="23"/>
  <c r="V13" i="23"/>
  <c r="U13" i="23"/>
  <c r="T13" i="23"/>
  <c r="S13" i="23"/>
  <c r="R13" i="23"/>
  <c r="Q13" i="23"/>
  <c r="P13" i="23"/>
  <c r="O13" i="23"/>
  <c r="N13" i="23"/>
  <c r="M13" i="23"/>
  <c r="L13" i="23"/>
  <c r="K13" i="23"/>
  <c r="J13" i="23"/>
  <c r="I13" i="23"/>
  <c r="H13" i="23"/>
  <c r="G13" i="23"/>
  <c r="F13" i="23"/>
  <c r="E13" i="23"/>
  <c r="D13" i="23"/>
  <c r="C13" i="23"/>
  <c r="V12" i="23"/>
  <c r="U12" i="23"/>
  <c r="T12" i="23"/>
  <c r="S12" i="23"/>
  <c r="R12" i="23"/>
  <c r="Q12" i="23"/>
  <c r="P12" i="23"/>
  <c r="O12" i="23"/>
  <c r="N12" i="23"/>
  <c r="M12" i="23"/>
  <c r="L12" i="23"/>
  <c r="K12" i="23"/>
  <c r="J12" i="23"/>
  <c r="I12" i="23"/>
  <c r="H12" i="23"/>
  <c r="G12" i="23"/>
  <c r="F12" i="23"/>
  <c r="E12" i="23"/>
  <c r="D12" i="23"/>
  <c r="C12" i="23"/>
  <c r="V11" i="23"/>
  <c r="U11" i="23"/>
  <c r="T11" i="23"/>
  <c r="S11" i="23"/>
  <c r="R11" i="23"/>
  <c r="Q11" i="23"/>
  <c r="P11" i="23"/>
  <c r="O11" i="23"/>
  <c r="N11" i="23"/>
  <c r="M11" i="23"/>
  <c r="L11" i="23"/>
  <c r="K11" i="23"/>
  <c r="J11" i="23"/>
  <c r="I11" i="23"/>
  <c r="H11" i="23"/>
  <c r="G11" i="23"/>
  <c r="F11" i="23"/>
  <c r="E11" i="23"/>
  <c r="D11" i="23"/>
  <c r="C11" i="23"/>
  <c r="V10" i="23"/>
  <c r="U60" i="23" s="1"/>
  <c r="U10" i="23"/>
  <c r="T60" i="23" s="1"/>
  <c r="T10" i="23"/>
  <c r="S60" i="23" s="1"/>
  <c r="S10" i="23"/>
  <c r="R60" i="23" s="1"/>
  <c r="R10" i="23"/>
  <c r="Q60" i="23" s="1"/>
  <c r="Q10" i="23"/>
  <c r="P60" i="23" s="1"/>
  <c r="P10" i="23"/>
  <c r="O60" i="23" s="1"/>
  <c r="O10" i="23"/>
  <c r="N60" i="23" s="1"/>
  <c r="N10" i="23"/>
  <c r="M60" i="23" s="1"/>
  <c r="M10" i="23"/>
  <c r="L60" i="23" s="1"/>
  <c r="L10" i="23"/>
  <c r="K60" i="23" s="1"/>
  <c r="K10" i="23"/>
  <c r="J60" i="23" s="1"/>
  <c r="J10" i="23"/>
  <c r="I60" i="23" s="1"/>
  <c r="I10" i="23"/>
  <c r="H60" i="23" s="1"/>
  <c r="H10" i="23"/>
  <c r="G60" i="23" s="1"/>
  <c r="G10" i="23"/>
  <c r="F60" i="23" s="1"/>
  <c r="F10" i="23"/>
  <c r="E60" i="23" s="1"/>
  <c r="E10" i="23"/>
  <c r="D60" i="23" s="1"/>
  <c r="D10" i="23"/>
  <c r="C60" i="23" s="1"/>
  <c r="C10" i="23"/>
  <c r="B60" i="23" s="1"/>
  <c r="V9" i="23"/>
  <c r="U9" i="23"/>
  <c r="T9" i="23"/>
  <c r="S9" i="23"/>
  <c r="R9" i="23"/>
  <c r="Q9" i="23"/>
  <c r="P9" i="23"/>
  <c r="O9" i="23"/>
  <c r="N9" i="23"/>
  <c r="M9" i="23"/>
  <c r="L9" i="23"/>
  <c r="K9" i="23"/>
  <c r="J9" i="23"/>
  <c r="I9" i="23"/>
  <c r="H9" i="23"/>
  <c r="G9" i="23"/>
  <c r="F9" i="23"/>
  <c r="E9" i="23"/>
  <c r="D9" i="23"/>
  <c r="C9" i="23"/>
  <c r="V8" i="23"/>
  <c r="U57" i="23" s="1"/>
  <c r="U8" i="23"/>
  <c r="T57" i="23" s="1"/>
  <c r="T8" i="23"/>
  <c r="S57" i="23" s="1"/>
  <c r="S8" i="23"/>
  <c r="R57" i="23" s="1"/>
  <c r="R8" i="23"/>
  <c r="A46" i="23" s="1"/>
  <c r="Q8" i="23"/>
  <c r="P57" i="23" s="1"/>
  <c r="P8" i="23"/>
  <c r="A44" i="23" s="1"/>
  <c r="O8" i="23"/>
  <c r="A43" i="23" s="1"/>
  <c r="N8" i="23"/>
  <c r="M57" i="23" s="1"/>
  <c r="M8" i="23"/>
  <c r="L57" i="23" s="1"/>
  <c r="L8" i="23"/>
  <c r="K57" i="23" s="1"/>
  <c r="K8" i="23"/>
  <c r="J57" i="23" s="1"/>
  <c r="J8" i="23"/>
  <c r="A38" i="23" s="1"/>
  <c r="I8" i="23"/>
  <c r="H57" i="23" s="1"/>
  <c r="H8" i="23"/>
  <c r="A36" i="23" s="1"/>
  <c r="G8" i="23"/>
  <c r="A35" i="23" s="1"/>
  <c r="F8" i="23"/>
  <c r="E57" i="23" s="1"/>
  <c r="E8" i="23"/>
  <c r="D57" i="23" s="1"/>
  <c r="D8" i="23"/>
  <c r="C57" i="23" s="1"/>
  <c r="C8" i="23"/>
  <c r="B57" i="23" s="1"/>
  <c r="C5" i="23"/>
  <c r="C4" i="23"/>
  <c r="C3" i="23"/>
  <c r="C2" i="23"/>
  <c r="F1" i="23"/>
  <c r="C1" i="23"/>
  <c r="U62" i="22"/>
  <c r="T62" i="22"/>
  <c r="S62" i="22"/>
  <c r="R62" i="22"/>
  <c r="Q62" i="22"/>
  <c r="P62" i="22"/>
  <c r="O62" i="22"/>
  <c r="N62" i="22"/>
  <c r="M62" i="22"/>
  <c r="L62" i="22"/>
  <c r="K62" i="22"/>
  <c r="J62" i="22"/>
  <c r="I62" i="22"/>
  <c r="H62" i="22"/>
  <c r="G62" i="22"/>
  <c r="F62" i="22"/>
  <c r="E62" i="22"/>
  <c r="D62" i="22"/>
  <c r="C62" i="22"/>
  <c r="B62" i="22"/>
  <c r="G55" i="22"/>
  <c r="E55" i="22" s="1"/>
  <c r="D55" i="22"/>
  <c r="U50" i="22"/>
  <c r="T50" i="22"/>
  <c r="S50" i="22"/>
  <c r="R50" i="22"/>
  <c r="Q50" i="22"/>
  <c r="P50" i="22"/>
  <c r="O50" i="22"/>
  <c r="N50" i="22"/>
  <c r="M50" i="22"/>
  <c r="L50" i="22"/>
  <c r="K50" i="22"/>
  <c r="J50" i="22"/>
  <c r="I50" i="22"/>
  <c r="H50" i="22"/>
  <c r="G50" i="22"/>
  <c r="F50" i="22"/>
  <c r="E50" i="22"/>
  <c r="V22" i="22" s="1"/>
  <c r="D50" i="22"/>
  <c r="V18" i="22" s="1"/>
  <c r="C50" i="22"/>
  <c r="U49" i="22"/>
  <c r="T49" i="22"/>
  <c r="S49" i="22"/>
  <c r="R49" i="22"/>
  <c r="Q49" i="22"/>
  <c r="P49" i="22"/>
  <c r="O49" i="22"/>
  <c r="N49" i="22"/>
  <c r="M49" i="22"/>
  <c r="L49" i="22"/>
  <c r="K49" i="22"/>
  <c r="J49" i="22"/>
  <c r="I49" i="22"/>
  <c r="H49" i="22"/>
  <c r="G49" i="22"/>
  <c r="F49" i="22"/>
  <c r="E49" i="22"/>
  <c r="U22" i="22" s="1"/>
  <c r="D49" i="22"/>
  <c r="C49" i="22"/>
  <c r="U48" i="22"/>
  <c r="T48" i="22"/>
  <c r="S48" i="22"/>
  <c r="R48" i="22"/>
  <c r="Q48" i="22"/>
  <c r="P48" i="22"/>
  <c r="O48" i="22"/>
  <c r="N48" i="22"/>
  <c r="M48" i="22"/>
  <c r="L48" i="22"/>
  <c r="K48" i="22"/>
  <c r="J48" i="22"/>
  <c r="I48" i="22"/>
  <c r="H48" i="22"/>
  <c r="G48" i="22"/>
  <c r="F48" i="22"/>
  <c r="E48" i="22"/>
  <c r="T22" i="22" s="1"/>
  <c r="D48" i="22"/>
  <c r="T18" i="22" s="1"/>
  <c r="C48" i="22"/>
  <c r="U47" i="22"/>
  <c r="T47" i="22"/>
  <c r="S47" i="22"/>
  <c r="R47" i="22"/>
  <c r="Q47" i="22"/>
  <c r="P47" i="22"/>
  <c r="O47" i="22"/>
  <c r="N47" i="22"/>
  <c r="M47" i="22"/>
  <c r="L47" i="22"/>
  <c r="K47" i="22"/>
  <c r="J47" i="22"/>
  <c r="I47" i="22"/>
  <c r="H47" i="22"/>
  <c r="G47" i="22"/>
  <c r="F47" i="22"/>
  <c r="E47" i="22"/>
  <c r="S22" i="22" s="1"/>
  <c r="D47" i="22"/>
  <c r="C47" i="22"/>
  <c r="U46" i="22"/>
  <c r="T46" i="22"/>
  <c r="S46" i="22"/>
  <c r="R46" i="22"/>
  <c r="Q46" i="22"/>
  <c r="P46" i="22"/>
  <c r="O46" i="22"/>
  <c r="N46" i="22"/>
  <c r="M46" i="22"/>
  <c r="L46" i="22"/>
  <c r="K46" i="22"/>
  <c r="J46" i="22"/>
  <c r="I46" i="22"/>
  <c r="H46" i="22"/>
  <c r="G46" i="22"/>
  <c r="F46" i="22"/>
  <c r="E46" i="22"/>
  <c r="R22" i="22" s="1"/>
  <c r="D46" i="22"/>
  <c r="R18" i="22" s="1"/>
  <c r="C46" i="22"/>
  <c r="U45" i="22"/>
  <c r="T45" i="22"/>
  <c r="S45" i="22"/>
  <c r="R45" i="22"/>
  <c r="Q45" i="22"/>
  <c r="P45" i="22"/>
  <c r="O45" i="22"/>
  <c r="N45" i="22"/>
  <c r="M45" i="22"/>
  <c r="L45" i="22"/>
  <c r="K45" i="22"/>
  <c r="J45" i="22"/>
  <c r="I45" i="22"/>
  <c r="H45" i="22"/>
  <c r="G45" i="22"/>
  <c r="F45" i="22"/>
  <c r="E45" i="22"/>
  <c r="Q22" i="22" s="1"/>
  <c r="D45" i="22"/>
  <c r="Q18" i="22" s="1"/>
  <c r="C45" i="22"/>
  <c r="U44" i="22"/>
  <c r="T44" i="22"/>
  <c r="S44" i="22"/>
  <c r="R44" i="22"/>
  <c r="Q44" i="22"/>
  <c r="P44" i="22"/>
  <c r="O44" i="22"/>
  <c r="N44" i="22"/>
  <c r="M44" i="22"/>
  <c r="L44" i="22"/>
  <c r="K44" i="22"/>
  <c r="J44" i="22"/>
  <c r="I44" i="22"/>
  <c r="H44" i="22"/>
  <c r="G44" i="22"/>
  <c r="F44" i="22"/>
  <c r="E44" i="22"/>
  <c r="P22" i="22" s="1"/>
  <c r="D44" i="22"/>
  <c r="P18" i="22" s="1"/>
  <c r="C44" i="22"/>
  <c r="U43" i="22"/>
  <c r="T43" i="22"/>
  <c r="S43" i="22"/>
  <c r="R43" i="22"/>
  <c r="Q43" i="22"/>
  <c r="P43" i="22"/>
  <c r="O43" i="22"/>
  <c r="N43" i="22"/>
  <c r="M43" i="22"/>
  <c r="L43" i="22"/>
  <c r="K43" i="22"/>
  <c r="J43" i="22"/>
  <c r="I43" i="22"/>
  <c r="H43" i="22"/>
  <c r="G43" i="22"/>
  <c r="F43" i="22"/>
  <c r="E43" i="22"/>
  <c r="O22" i="22" s="1"/>
  <c r="D43" i="22"/>
  <c r="O18" i="22" s="1"/>
  <c r="C43" i="22"/>
  <c r="U42" i="22"/>
  <c r="T42" i="22"/>
  <c r="S42" i="22"/>
  <c r="R42" i="22"/>
  <c r="Q42" i="22"/>
  <c r="P42" i="22"/>
  <c r="O42" i="22"/>
  <c r="N42" i="22"/>
  <c r="M42" i="22"/>
  <c r="L42" i="22"/>
  <c r="K42" i="22"/>
  <c r="J42" i="22"/>
  <c r="I42" i="22"/>
  <c r="H42" i="22"/>
  <c r="G42" i="22"/>
  <c r="F42" i="22"/>
  <c r="E42" i="22"/>
  <c r="N22" i="22" s="1"/>
  <c r="D42" i="22"/>
  <c r="N18" i="22" s="1"/>
  <c r="C42" i="22"/>
  <c r="U41" i="22"/>
  <c r="T41" i="22"/>
  <c r="S41" i="22"/>
  <c r="R41" i="22"/>
  <c r="Q41" i="22"/>
  <c r="P41" i="22"/>
  <c r="O41" i="22"/>
  <c r="N41" i="22"/>
  <c r="M41" i="22"/>
  <c r="L41" i="22"/>
  <c r="K41" i="22"/>
  <c r="J41" i="22"/>
  <c r="I41" i="22"/>
  <c r="H41" i="22"/>
  <c r="G41" i="22"/>
  <c r="F41" i="22"/>
  <c r="E41" i="22"/>
  <c r="M22" i="22" s="1"/>
  <c r="D41" i="22"/>
  <c r="M18" i="22" s="1"/>
  <c r="C41" i="22"/>
  <c r="U40" i="22"/>
  <c r="T40" i="22"/>
  <c r="S40" i="22"/>
  <c r="R40" i="22"/>
  <c r="Q40" i="22"/>
  <c r="P40" i="22"/>
  <c r="O40" i="22"/>
  <c r="N40" i="22"/>
  <c r="M40" i="22"/>
  <c r="L40" i="22"/>
  <c r="K40" i="22"/>
  <c r="J40" i="22"/>
  <c r="I40" i="22"/>
  <c r="H40" i="22"/>
  <c r="G40" i="22"/>
  <c r="F40" i="22"/>
  <c r="E40" i="22"/>
  <c r="L22" i="22" s="1"/>
  <c r="D40" i="22"/>
  <c r="L18" i="22" s="1"/>
  <c r="C40" i="22"/>
  <c r="U39" i="22"/>
  <c r="T39" i="22"/>
  <c r="S39" i="22"/>
  <c r="R39" i="22"/>
  <c r="Q39" i="22"/>
  <c r="P39" i="22"/>
  <c r="O39" i="22"/>
  <c r="N39" i="22"/>
  <c r="M39" i="22"/>
  <c r="L39" i="22"/>
  <c r="K39" i="22"/>
  <c r="J39" i="22"/>
  <c r="I39" i="22"/>
  <c r="H39" i="22"/>
  <c r="G39" i="22"/>
  <c r="F39" i="22"/>
  <c r="E39" i="22"/>
  <c r="K22" i="22" s="1"/>
  <c r="D39" i="22"/>
  <c r="K18" i="22" s="1"/>
  <c r="C39" i="22"/>
  <c r="U38" i="22"/>
  <c r="T38" i="22"/>
  <c r="S38" i="22"/>
  <c r="R38" i="22"/>
  <c r="Q38" i="22"/>
  <c r="P38" i="22"/>
  <c r="O38" i="22"/>
  <c r="N38" i="22"/>
  <c r="M38" i="22"/>
  <c r="L38" i="22"/>
  <c r="K38" i="22"/>
  <c r="J38" i="22"/>
  <c r="I38" i="22"/>
  <c r="H38" i="22"/>
  <c r="G38" i="22"/>
  <c r="F38" i="22"/>
  <c r="E38" i="22"/>
  <c r="J22" i="22" s="1"/>
  <c r="D38" i="22"/>
  <c r="J18" i="22" s="1"/>
  <c r="C38" i="22"/>
  <c r="U37" i="22"/>
  <c r="T37" i="22"/>
  <c r="S37" i="22"/>
  <c r="R37" i="22"/>
  <c r="Q37" i="22"/>
  <c r="P37" i="22"/>
  <c r="O37" i="22"/>
  <c r="N37" i="22"/>
  <c r="M37" i="22"/>
  <c r="L37" i="22"/>
  <c r="K37" i="22"/>
  <c r="J37" i="22"/>
  <c r="I37" i="22"/>
  <c r="H37" i="22"/>
  <c r="G37" i="22"/>
  <c r="F37" i="22"/>
  <c r="E37" i="22"/>
  <c r="I22" i="22" s="1"/>
  <c r="D37" i="22"/>
  <c r="I18" i="22" s="1"/>
  <c r="C37" i="22"/>
  <c r="U36" i="22"/>
  <c r="T36" i="22"/>
  <c r="S36" i="22"/>
  <c r="R36" i="22"/>
  <c r="Q36" i="22"/>
  <c r="P36" i="22"/>
  <c r="O36" i="22"/>
  <c r="N36" i="22"/>
  <c r="M36" i="22"/>
  <c r="L36" i="22"/>
  <c r="K36" i="22"/>
  <c r="J36" i="22"/>
  <c r="I36" i="22"/>
  <c r="H36" i="22"/>
  <c r="G36" i="22"/>
  <c r="F36" i="22"/>
  <c r="E36" i="22"/>
  <c r="H22" i="22" s="1"/>
  <c r="D36" i="22"/>
  <c r="H18" i="22" s="1"/>
  <c r="C36" i="22"/>
  <c r="U35" i="22"/>
  <c r="T35" i="22"/>
  <c r="S35" i="22"/>
  <c r="R35" i="22"/>
  <c r="Q35" i="22"/>
  <c r="P35" i="22"/>
  <c r="O35" i="22"/>
  <c r="N35" i="22"/>
  <c r="M35" i="22"/>
  <c r="L35" i="22"/>
  <c r="K35" i="22"/>
  <c r="J35" i="22"/>
  <c r="I35" i="22"/>
  <c r="H35" i="22"/>
  <c r="G35" i="22"/>
  <c r="F35" i="22"/>
  <c r="E35" i="22"/>
  <c r="G22" i="22" s="1"/>
  <c r="D35" i="22"/>
  <c r="G18" i="22" s="1"/>
  <c r="C35" i="22"/>
  <c r="U34" i="22"/>
  <c r="T34" i="22"/>
  <c r="S34" i="22"/>
  <c r="R34" i="22"/>
  <c r="Q34" i="22"/>
  <c r="P34" i="22"/>
  <c r="O34" i="22"/>
  <c r="N34" i="22"/>
  <c r="M34" i="22"/>
  <c r="L34" i="22"/>
  <c r="K34" i="22"/>
  <c r="J34" i="22"/>
  <c r="I34" i="22"/>
  <c r="H34" i="22"/>
  <c r="G34" i="22"/>
  <c r="F34" i="22"/>
  <c r="E34" i="22"/>
  <c r="F22" i="22" s="1"/>
  <c r="D34" i="22"/>
  <c r="F18" i="22" s="1"/>
  <c r="C34" i="22"/>
  <c r="U33" i="22"/>
  <c r="T33" i="22"/>
  <c r="S33" i="22"/>
  <c r="R33" i="22"/>
  <c r="Q33" i="22"/>
  <c r="P33" i="22"/>
  <c r="O33" i="22"/>
  <c r="N33" i="22"/>
  <c r="M33" i="22"/>
  <c r="L33" i="22"/>
  <c r="K33" i="22"/>
  <c r="J33" i="22"/>
  <c r="I33" i="22"/>
  <c r="H33" i="22"/>
  <c r="G33" i="22"/>
  <c r="F33" i="22"/>
  <c r="E33" i="22"/>
  <c r="E22" i="22" s="1"/>
  <c r="D33" i="22"/>
  <c r="E18" i="22" s="1"/>
  <c r="C33" i="22"/>
  <c r="U32" i="22"/>
  <c r="T32" i="22"/>
  <c r="S32" i="22"/>
  <c r="R32" i="22"/>
  <c r="Q32" i="22"/>
  <c r="P32" i="22"/>
  <c r="O32" i="22"/>
  <c r="N32" i="22"/>
  <c r="M32" i="22"/>
  <c r="L32" i="22"/>
  <c r="K32" i="22"/>
  <c r="J32" i="22"/>
  <c r="I32" i="22"/>
  <c r="H32" i="22"/>
  <c r="G32" i="22"/>
  <c r="F32" i="22"/>
  <c r="E32" i="22"/>
  <c r="D22" i="22" s="1"/>
  <c r="D32" i="22"/>
  <c r="D18" i="22" s="1"/>
  <c r="C32" i="22"/>
  <c r="U31" i="22"/>
  <c r="U12" i="20" s="1"/>
  <c r="T31" i="22"/>
  <c r="T12" i="20" s="1"/>
  <c r="S31" i="22"/>
  <c r="S12" i="20" s="1"/>
  <c r="R31" i="22"/>
  <c r="R12" i="20" s="1"/>
  <c r="Q31" i="22"/>
  <c r="Q12" i="20" s="1"/>
  <c r="P31" i="22"/>
  <c r="P12" i="20" s="1"/>
  <c r="O31" i="22"/>
  <c r="N31" i="22"/>
  <c r="M31" i="22"/>
  <c r="M12" i="20" s="1"/>
  <c r="L31" i="22"/>
  <c r="L12" i="20" s="1"/>
  <c r="K31" i="22"/>
  <c r="K12" i="20" s="1"/>
  <c r="J31" i="22"/>
  <c r="J12" i="20" s="1"/>
  <c r="I31" i="22"/>
  <c r="I12" i="20" s="1"/>
  <c r="H31" i="22"/>
  <c r="H12" i="20" s="1"/>
  <c r="G31" i="22"/>
  <c r="F31" i="22"/>
  <c r="E31" i="22"/>
  <c r="E12" i="20" s="1"/>
  <c r="D31" i="22"/>
  <c r="D12" i="20" s="1"/>
  <c r="C31" i="22"/>
  <c r="C12" i="20" s="1"/>
  <c r="V20" i="22"/>
  <c r="U20" i="22"/>
  <c r="T20" i="22"/>
  <c r="S20" i="22"/>
  <c r="R20" i="22"/>
  <c r="Q20" i="22"/>
  <c r="P20" i="22"/>
  <c r="O20" i="22"/>
  <c r="N20" i="22"/>
  <c r="U18" i="22"/>
  <c r="S18" i="22"/>
  <c r="V16" i="22"/>
  <c r="U16" i="22"/>
  <c r="T16" i="22"/>
  <c r="S16" i="22"/>
  <c r="R16" i="22"/>
  <c r="Q16" i="22"/>
  <c r="P16" i="22"/>
  <c r="O16" i="22"/>
  <c r="N16" i="22"/>
  <c r="M16" i="22"/>
  <c r="L16" i="22"/>
  <c r="K16" i="22"/>
  <c r="J16" i="22"/>
  <c r="I16" i="22"/>
  <c r="H16" i="22"/>
  <c r="G16" i="22"/>
  <c r="F16" i="22"/>
  <c r="E16" i="22"/>
  <c r="D16" i="22"/>
  <c r="C16" i="22"/>
  <c r="V15" i="22"/>
  <c r="U15" i="22"/>
  <c r="T15" i="22"/>
  <c r="S15" i="22"/>
  <c r="R15" i="22"/>
  <c r="Q15" i="22"/>
  <c r="P15" i="22"/>
  <c r="O15" i="22"/>
  <c r="N15" i="22"/>
  <c r="M15" i="22"/>
  <c r="L15" i="22"/>
  <c r="K15" i="22"/>
  <c r="J15" i="22"/>
  <c r="I15" i="22"/>
  <c r="H15" i="22"/>
  <c r="G15" i="22"/>
  <c r="F15" i="22"/>
  <c r="E15" i="22"/>
  <c r="D15" i="22"/>
  <c r="V14" i="22"/>
  <c r="U14" i="22"/>
  <c r="T14" i="22"/>
  <c r="S14" i="22"/>
  <c r="R14" i="22"/>
  <c r="Q14" i="22"/>
  <c r="P14" i="22"/>
  <c r="O14" i="22"/>
  <c r="N14" i="22"/>
  <c r="M14" i="22"/>
  <c r="L14" i="22"/>
  <c r="K14" i="22"/>
  <c r="J14" i="22"/>
  <c r="I14" i="22"/>
  <c r="H14" i="22"/>
  <c r="G14" i="22"/>
  <c r="F14" i="22"/>
  <c r="E14" i="22"/>
  <c r="D14" i="22"/>
  <c r="C14" i="22"/>
  <c r="V13" i="22"/>
  <c r="U13" i="22"/>
  <c r="T13" i="22"/>
  <c r="S13" i="22"/>
  <c r="R13" i="22"/>
  <c r="Q13" i="22"/>
  <c r="P13" i="22"/>
  <c r="O13" i="22"/>
  <c r="N13" i="22"/>
  <c r="M13" i="22"/>
  <c r="L13" i="22"/>
  <c r="K13" i="22"/>
  <c r="J13" i="22"/>
  <c r="I13" i="22"/>
  <c r="H13" i="22"/>
  <c r="G13" i="22"/>
  <c r="F13" i="22"/>
  <c r="E13" i="22"/>
  <c r="D13" i="22"/>
  <c r="C13" i="22"/>
  <c r="V12" i="22"/>
  <c r="U12" i="22"/>
  <c r="T12" i="22"/>
  <c r="S12" i="22"/>
  <c r="R12" i="22"/>
  <c r="Q12" i="22"/>
  <c r="P12" i="22"/>
  <c r="O12" i="22"/>
  <c r="N12" i="22"/>
  <c r="M12" i="22"/>
  <c r="L12" i="22"/>
  <c r="K12" i="22"/>
  <c r="J12" i="22"/>
  <c r="I12" i="22"/>
  <c r="H12" i="22"/>
  <c r="G12" i="22"/>
  <c r="F12" i="22"/>
  <c r="E12" i="22"/>
  <c r="D12" i="22"/>
  <c r="C12" i="22"/>
  <c r="V11" i="22"/>
  <c r="U11" i="22"/>
  <c r="T11" i="22"/>
  <c r="S11" i="22"/>
  <c r="R11" i="22"/>
  <c r="Q11" i="22"/>
  <c r="P11" i="22"/>
  <c r="O11" i="22"/>
  <c r="N11" i="22"/>
  <c r="M11" i="22"/>
  <c r="L11" i="22"/>
  <c r="K11" i="22"/>
  <c r="J11" i="22"/>
  <c r="I11" i="22"/>
  <c r="H11" i="22"/>
  <c r="G11" i="22"/>
  <c r="F11" i="22"/>
  <c r="E11" i="22"/>
  <c r="D11" i="22"/>
  <c r="C11" i="22"/>
  <c r="V10" i="22"/>
  <c r="U60" i="22" s="1"/>
  <c r="U10" i="22"/>
  <c r="T60" i="22" s="1"/>
  <c r="T10" i="22"/>
  <c r="S60" i="22" s="1"/>
  <c r="S10" i="22"/>
  <c r="R60" i="22" s="1"/>
  <c r="R10" i="22"/>
  <c r="Q60" i="22" s="1"/>
  <c r="Q10" i="22"/>
  <c r="P60" i="22" s="1"/>
  <c r="P10" i="22"/>
  <c r="O60" i="22" s="1"/>
  <c r="O10" i="22"/>
  <c r="N60" i="22" s="1"/>
  <c r="N10" i="22"/>
  <c r="M60" i="22" s="1"/>
  <c r="M10" i="22"/>
  <c r="L60" i="22" s="1"/>
  <c r="L10" i="22"/>
  <c r="K60" i="22" s="1"/>
  <c r="K10" i="22"/>
  <c r="J60" i="22" s="1"/>
  <c r="J10" i="22"/>
  <c r="I60" i="22" s="1"/>
  <c r="I10" i="22"/>
  <c r="H60" i="22" s="1"/>
  <c r="H10" i="22"/>
  <c r="G60" i="22" s="1"/>
  <c r="G10" i="22"/>
  <c r="F60" i="22" s="1"/>
  <c r="F10" i="22"/>
  <c r="E60" i="22" s="1"/>
  <c r="E10" i="22"/>
  <c r="D60" i="22" s="1"/>
  <c r="D10" i="22"/>
  <c r="C60" i="22" s="1"/>
  <c r="C10" i="22"/>
  <c r="B60" i="22" s="1"/>
  <c r="V9" i="22"/>
  <c r="U9" i="22"/>
  <c r="T9" i="22"/>
  <c r="S9" i="22"/>
  <c r="R9" i="22"/>
  <c r="Q9" i="22"/>
  <c r="P9" i="22"/>
  <c r="O9" i="22"/>
  <c r="N9" i="22"/>
  <c r="M9" i="22"/>
  <c r="L9" i="22"/>
  <c r="K9" i="22"/>
  <c r="J9" i="22"/>
  <c r="I9" i="22"/>
  <c r="H9" i="22"/>
  <c r="G9" i="22"/>
  <c r="F9" i="22"/>
  <c r="E9" i="22"/>
  <c r="D9" i="22"/>
  <c r="C9" i="22"/>
  <c r="V8" i="22"/>
  <c r="U57" i="22" s="1"/>
  <c r="U8" i="22"/>
  <c r="T57" i="22" s="1"/>
  <c r="T8" i="22"/>
  <c r="S57" i="22" s="1"/>
  <c r="S8" i="22"/>
  <c r="R57" i="22" s="1"/>
  <c r="R8" i="22"/>
  <c r="A46" i="22" s="1"/>
  <c r="Q8" i="22"/>
  <c r="P57" i="22" s="1"/>
  <c r="P8" i="22"/>
  <c r="A44" i="22" s="1"/>
  <c r="O8" i="22"/>
  <c r="A43" i="22" s="1"/>
  <c r="N8" i="22"/>
  <c r="M57" i="22" s="1"/>
  <c r="M8" i="22"/>
  <c r="L57" i="22" s="1"/>
  <c r="L8" i="22"/>
  <c r="K57" i="22" s="1"/>
  <c r="K8" i="22"/>
  <c r="J57" i="22" s="1"/>
  <c r="J8" i="22"/>
  <c r="A38" i="22" s="1"/>
  <c r="I8" i="22"/>
  <c r="H57" i="22" s="1"/>
  <c r="H8" i="22"/>
  <c r="G57" i="22" s="1"/>
  <c r="G8" i="22"/>
  <c r="A35" i="22" s="1"/>
  <c r="F8" i="22"/>
  <c r="E57" i="22" s="1"/>
  <c r="E8" i="22"/>
  <c r="D57" i="22" s="1"/>
  <c r="D8" i="22"/>
  <c r="C57" i="22" s="1"/>
  <c r="C8" i="22"/>
  <c r="B57" i="22" s="1"/>
  <c r="C5" i="22"/>
  <c r="C4" i="22"/>
  <c r="C3" i="22"/>
  <c r="C2" i="22"/>
  <c r="F1" i="22"/>
  <c r="C1" i="22"/>
  <c r="D8" i="21"/>
  <c r="A32" i="21" s="1"/>
  <c r="E8" i="21"/>
  <c r="D57" i="21" s="1"/>
  <c r="F8" i="21"/>
  <c r="E57" i="21" s="1"/>
  <c r="G8" i="21"/>
  <c r="A35" i="21" s="1"/>
  <c r="H8" i="21"/>
  <c r="A36" i="21" s="1"/>
  <c r="I8" i="21"/>
  <c r="H57" i="21" s="1"/>
  <c r="J8" i="21"/>
  <c r="I57" i="21" s="1"/>
  <c r="K8" i="21"/>
  <c r="A39" i="21" s="1"/>
  <c r="L8" i="21"/>
  <c r="A40" i="21" s="1"/>
  <c r="M8" i="21"/>
  <c r="L57" i="21" s="1"/>
  <c r="N8" i="21"/>
  <c r="A42" i="21" s="1"/>
  <c r="O8" i="21"/>
  <c r="N57" i="21" s="1"/>
  <c r="P8" i="21"/>
  <c r="A44" i="21" s="1"/>
  <c r="Q8" i="21"/>
  <c r="P57" i="21" s="1"/>
  <c r="R8" i="21"/>
  <c r="A46" i="21" s="1"/>
  <c r="S8" i="21"/>
  <c r="A47" i="21" s="1"/>
  <c r="T8" i="21"/>
  <c r="A48" i="21" s="1"/>
  <c r="U8" i="21"/>
  <c r="T57" i="21" s="1"/>
  <c r="V8" i="21"/>
  <c r="A50" i="21" s="1"/>
  <c r="D9" i="21"/>
  <c r="E9" i="21"/>
  <c r="F9" i="21"/>
  <c r="G9" i="21"/>
  <c r="H9" i="21"/>
  <c r="I9" i="21"/>
  <c r="J9" i="21"/>
  <c r="K9" i="21"/>
  <c r="L9" i="21"/>
  <c r="M9" i="21"/>
  <c r="N9" i="21"/>
  <c r="O9" i="21"/>
  <c r="P9" i="21"/>
  <c r="Q9" i="21"/>
  <c r="R9" i="21"/>
  <c r="S9" i="21"/>
  <c r="T9" i="21"/>
  <c r="U9" i="21"/>
  <c r="V9" i="21"/>
  <c r="D10" i="21"/>
  <c r="C60" i="21" s="1"/>
  <c r="E10" i="21"/>
  <c r="D60" i="21" s="1"/>
  <c r="F10" i="21"/>
  <c r="E60" i="21" s="1"/>
  <c r="G10" i="21"/>
  <c r="F60" i="21" s="1"/>
  <c r="H10" i="21"/>
  <c r="G60" i="21" s="1"/>
  <c r="I10" i="21"/>
  <c r="H60" i="21" s="1"/>
  <c r="J10" i="21"/>
  <c r="I60" i="21" s="1"/>
  <c r="K10" i="21"/>
  <c r="J60" i="21" s="1"/>
  <c r="L10" i="21"/>
  <c r="K60" i="21" s="1"/>
  <c r="M10" i="21"/>
  <c r="L60" i="21" s="1"/>
  <c r="N10" i="21"/>
  <c r="M60" i="21" s="1"/>
  <c r="O10" i="21"/>
  <c r="N60" i="21" s="1"/>
  <c r="P10" i="21"/>
  <c r="O60" i="21" s="1"/>
  <c r="Q10" i="21"/>
  <c r="P60" i="21" s="1"/>
  <c r="R10" i="21"/>
  <c r="Q60" i="21" s="1"/>
  <c r="S10" i="21"/>
  <c r="R60" i="21" s="1"/>
  <c r="T10" i="21"/>
  <c r="S60" i="21" s="1"/>
  <c r="U10" i="21"/>
  <c r="T60" i="21" s="1"/>
  <c r="V10" i="21"/>
  <c r="U60" i="21" s="1"/>
  <c r="D11" i="21"/>
  <c r="E11" i="21"/>
  <c r="F11" i="21"/>
  <c r="G11" i="21"/>
  <c r="H11" i="21"/>
  <c r="I11" i="21"/>
  <c r="J11" i="21"/>
  <c r="K11" i="21"/>
  <c r="L11" i="21"/>
  <c r="M11" i="21"/>
  <c r="N11" i="21"/>
  <c r="O11" i="21"/>
  <c r="P11" i="21"/>
  <c r="Q11" i="21"/>
  <c r="R11" i="21"/>
  <c r="S11" i="21"/>
  <c r="T11" i="21"/>
  <c r="U11" i="21"/>
  <c r="V11" i="21"/>
  <c r="D12" i="21"/>
  <c r="E12" i="21"/>
  <c r="F12" i="21"/>
  <c r="G12" i="21"/>
  <c r="H12" i="21"/>
  <c r="I12" i="21"/>
  <c r="J12" i="21"/>
  <c r="K12" i="21"/>
  <c r="L12" i="21"/>
  <c r="M12" i="21"/>
  <c r="N12" i="21"/>
  <c r="O12" i="21"/>
  <c r="P12" i="21"/>
  <c r="Q12" i="21"/>
  <c r="R12" i="21"/>
  <c r="S12" i="21"/>
  <c r="T12" i="21"/>
  <c r="U12" i="21"/>
  <c r="V12" i="21"/>
  <c r="D13" i="21"/>
  <c r="E13" i="21"/>
  <c r="F13" i="21"/>
  <c r="G13" i="21"/>
  <c r="H13" i="21"/>
  <c r="I13" i="21"/>
  <c r="J13" i="21"/>
  <c r="K13" i="21"/>
  <c r="L13" i="21"/>
  <c r="M13" i="21"/>
  <c r="N13" i="21"/>
  <c r="O13" i="21"/>
  <c r="P13" i="21"/>
  <c r="Q13" i="21"/>
  <c r="R13" i="21"/>
  <c r="S13" i="21"/>
  <c r="T13" i="21"/>
  <c r="U13" i="21"/>
  <c r="V13" i="21"/>
  <c r="D14" i="21"/>
  <c r="E14" i="21"/>
  <c r="D59" i="21" s="1"/>
  <c r="F14" i="21"/>
  <c r="G14" i="21"/>
  <c r="H14" i="21"/>
  <c r="I14" i="21"/>
  <c r="J14" i="21"/>
  <c r="K14" i="21"/>
  <c r="L14" i="21"/>
  <c r="M14" i="21"/>
  <c r="L59" i="21" s="1"/>
  <c r="N14" i="21"/>
  <c r="O14" i="21"/>
  <c r="P14" i="21"/>
  <c r="Q14" i="21"/>
  <c r="R14" i="21"/>
  <c r="S14" i="21"/>
  <c r="T14" i="21"/>
  <c r="U14" i="21"/>
  <c r="V14" i="21"/>
  <c r="D15" i="21"/>
  <c r="E15" i="21"/>
  <c r="F15" i="21"/>
  <c r="G15" i="21"/>
  <c r="H15" i="21"/>
  <c r="I15" i="21"/>
  <c r="J15" i="21"/>
  <c r="K15" i="21"/>
  <c r="L15" i="21"/>
  <c r="M15" i="21"/>
  <c r="N15" i="21"/>
  <c r="O15" i="21"/>
  <c r="P15" i="21"/>
  <c r="Q15" i="21"/>
  <c r="R15" i="21"/>
  <c r="S15" i="21"/>
  <c r="T15" i="21"/>
  <c r="U15" i="21"/>
  <c r="V15" i="21"/>
  <c r="D16" i="21"/>
  <c r="E16" i="21"/>
  <c r="F16" i="21"/>
  <c r="G16" i="21"/>
  <c r="H16" i="21"/>
  <c r="I16" i="21"/>
  <c r="J16" i="21"/>
  <c r="K16" i="21"/>
  <c r="L16" i="21"/>
  <c r="M16" i="21"/>
  <c r="N16" i="21"/>
  <c r="O16" i="21"/>
  <c r="N58" i="21" s="1"/>
  <c r="N61" i="21" s="1"/>
  <c r="P16" i="21"/>
  <c r="Q16" i="21"/>
  <c r="R16" i="21"/>
  <c r="S16" i="21"/>
  <c r="T16" i="21"/>
  <c r="U16" i="21"/>
  <c r="V16" i="21"/>
  <c r="C16" i="21"/>
  <c r="C15" i="21"/>
  <c r="C14" i="21"/>
  <c r="C13" i="21"/>
  <c r="C12" i="21"/>
  <c r="C11" i="21"/>
  <c r="C10" i="21"/>
  <c r="B60" i="21" s="1"/>
  <c r="C9" i="21"/>
  <c r="C8" i="21"/>
  <c r="B57" i="21" s="1"/>
  <c r="F1" i="21"/>
  <c r="C5" i="21"/>
  <c r="C4" i="21"/>
  <c r="C3" i="21"/>
  <c r="C2" i="21"/>
  <c r="C1" i="21"/>
  <c r="U62" i="21"/>
  <c r="T62" i="21"/>
  <c r="S62" i="21"/>
  <c r="R62" i="21"/>
  <c r="Q62" i="21"/>
  <c r="P62" i="21"/>
  <c r="O62" i="21"/>
  <c r="N62" i="21"/>
  <c r="M62" i="21"/>
  <c r="L62" i="21"/>
  <c r="K62" i="21"/>
  <c r="J62" i="21"/>
  <c r="I62" i="21"/>
  <c r="H62" i="21"/>
  <c r="G62" i="21"/>
  <c r="F62" i="21"/>
  <c r="E62" i="21"/>
  <c r="D62" i="21"/>
  <c r="C62" i="21"/>
  <c r="B62" i="21"/>
  <c r="G55" i="21"/>
  <c r="E55" i="21" s="1"/>
  <c r="D55" i="21"/>
  <c r="U50" i="21"/>
  <c r="T50" i="21"/>
  <c r="S50" i="21"/>
  <c r="R50" i="21"/>
  <c r="Q50" i="21"/>
  <c r="P50" i="21"/>
  <c r="O50" i="21"/>
  <c r="N50" i="21"/>
  <c r="M50" i="21"/>
  <c r="L50" i="21"/>
  <c r="K50" i="21"/>
  <c r="J50" i="21"/>
  <c r="I50" i="21"/>
  <c r="H50" i="21"/>
  <c r="G50" i="21"/>
  <c r="F50" i="21"/>
  <c r="E50" i="21"/>
  <c r="V22" i="21" s="1"/>
  <c r="D50" i="21"/>
  <c r="C50" i="21"/>
  <c r="U49" i="21"/>
  <c r="T49" i="21"/>
  <c r="S49" i="21"/>
  <c r="R49" i="21"/>
  <c r="Q49" i="21"/>
  <c r="P49" i="21"/>
  <c r="O49" i="21"/>
  <c r="N49" i="21"/>
  <c r="M49" i="21"/>
  <c r="L49" i="21"/>
  <c r="K49" i="21"/>
  <c r="J49" i="21"/>
  <c r="I49" i="21"/>
  <c r="H49" i="21"/>
  <c r="G49" i="21"/>
  <c r="F49" i="21"/>
  <c r="E49" i="21"/>
  <c r="U22" i="21" s="1"/>
  <c r="D49" i="21"/>
  <c r="U18" i="21" s="1"/>
  <c r="C49" i="21"/>
  <c r="U48" i="21"/>
  <c r="T48" i="21"/>
  <c r="S48" i="21"/>
  <c r="R48" i="21"/>
  <c r="Q48" i="21"/>
  <c r="P48" i="21"/>
  <c r="O48" i="21"/>
  <c r="N48" i="21"/>
  <c r="M48" i="21"/>
  <c r="L48" i="21"/>
  <c r="K48" i="21"/>
  <c r="J48" i="21"/>
  <c r="I48" i="21"/>
  <c r="H48" i="21"/>
  <c r="G48" i="21"/>
  <c r="F48" i="21"/>
  <c r="E48" i="21"/>
  <c r="T22" i="21" s="1"/>
  <c r="D48" i="21"/>
  <c r="T18" i="21" s="1"/>
  <c r="C48" i="21"/>
  <c r="U47" i="21"/>
  <c r="T47" i="21"/>
  <c r="S47" i="21"/>
  <c r="R47" i="21"/>
  <c r="Q47" i="21"/>
  <c r="P47" i="21"/>
  <c r="O47" i="21"/>
  <c r="N47" i="21"/>
  <c r="M47" i="21"/>
  <c r="L47" i="21"/>
  <c r="K47" i="21"/>
  <c r="J47" i="21"/>
  <c r="I47" i="21"/>
  <c r="H47" i="21"/>
  <c r="G47" i="21"/>
  <c r="F47" i="21"/>
  <c r="E47" i="21"/>
  <c r="S22" i="21" s="1"/>
  <c r="D47" i="21"/>
  <c r="S18" i="21" s="1"/>
  <c r="C47" i="21"/>
  <c r="U46" i="21"/>
  <c r="T46" i="21"/>
  <c r="S46" i="21"/>
  <c r="R46" i="21"/>
  <c r="Q46" i="21"/>
  <c r="P46" i="21"/>
  <c r="O46" i="21"/>
  <c r="N46" i="21"/>
  <c r="M46" i="21"/>
  <c r="L46" i="21"/>
  <c r="K46" i="21"/>
  <c r="J46" i="21"/>
  <c r="I46" i="21"/>
  <c r="H46" i="21"/>
  <c r="G46" i="21"/>
  <c r="F46" i="21"/>
  <c r="E46" i="21"/>
  <c r="R22" i="21" s="1"/>
  <c r="D46" i="21"/>
  <c r="R18" i="21" s="1"/>
  <c r="C46" i="21"/>
  <c r="U45" i="21"/>
  <c r="T45" i="21"/>
  <c r="S45" i="21"/>
  <c r="R45" i="21"/>
  <c r="Q45" i="21"/>
  <c r="P45" i="21"/>
  <c r="O45" i="21"/>
  <c r="N45" i="21"/>
  <c r="M45" i="21"/>
  <c r="L45" i="21"/>
  <c r="K45" i="21"/>
  <c r="J45" i="21"/>
  <c r="I45" i="21"/>
  <c r="H45" i="21"/>
  <c r="G45" i="21"/>
  <c r="F45" i="21"/>
  <c r="E45" i="21"/>
  <c r="Q22" i="21" s="1"/>
  <c r="D45" i="21"/>
  <c r="Q18" i="21" s="1"/>
  <c r="C45" i="21"/>
  <c r="U44" i="21"/>
  <c r="T44" i="21"/>
  <c r="S44" i="21"/>
  <c r="R44" i="21"/>
  <c r="Q44" i="21"/>
  <c r="P44" i="21"/>
  <c r="O44" i="21"/>
  <c r="N44" i="21"/>
  <c r="M44" i="21"/>
  <c r="L44" i="21"/>
  <c r="K44" i="21"/>
  <c r="J44" i="21"/>
  <c r="I44" i="21"/>
  <c r="H44" i="21"/>
  <c r="G44" i="21"/>
  <c r="F44" i="21"/>
  <c r="E44" i="21"/>
  <c r="P22" i="21" s="1"/>
  <c r="D44" i="21"/>
  <c r="P18" i="21" s="1"/>
  <c r="C44" i="21"/>
  <c r="U43" i="21"/>
  <c r="T43" i="21"/>
  <c r="S43" i="21"/>
  <c r="R43" i="21"/>
  <c r="Q43" i="21"/>
  <c r="P43" i="21"/>
  <c r="O43" i="21"/>
  <c r="N43" i="21"/>
  <c r="M43" i="21"/>
  <c r="L43" i="21"/>
  <c r="K43" i="21"/>
  <c r="J43" i="21"/>
  <c r="I43" i="21"/>
  <c r="H43" i="21"/>
  <c r="G43" i="21"/>
  <c r="F43" i="21"/>
  <c r="E43" i="21"/>
  <c r="O22" i="21" s="1"/>
  <c r="D43" i="21"/>
  <c r="O18" i="21" s="1"/>
  <c r="C43" i="21"/>
  <c r="U42" i="21"/>
  <c r="T42" i="21"/>
  <c r="S42" i="21"/>
  <c r="R42" i="21"/>
  <c r="Q42" i="21"/>
  <c r="P42" i="21"/>
  <c r="O42" i="21"/>
  <c r="N42" i="21"/>
  <c r="M42" i="21"/>
  <c r="L42" i="21"/>
  <c r="K42" i="21"/>
  <c r="J42" i="21"/>
  <c r="I42" i="21"/>
  <c r="H42" i="21"/>
  <c r="G42" i="21"/>
  <c r="F42" i="21"/>
  <c r="E42" i="21"/>
  <c r="N22" i="21" s="1"/>
  <c r="D42" i="21"/>
  <c r="N18" i="21" s="1"/>
  <c r="C42" i="21"/>
  <c r="U41" i="21"/>
  <c r="T41" i="21"/>
  <c r="S41" i="21"/>
  <c r="R41" i="21"/>
  <c r="Q41" i="21"/>
  <c r="P41" i="21"/>
  <c r="O41" i="21"/>
  <c r="N41" i="21"/>
  <c r="M41" i="21"/>
  <c r="L41" i="21"/>
  <c r="K41" i="21"/>
  <c r="J41" i="21"/>
  <c r="I41" i="21"/>
  <c r="H41" i="21"/>
  <c r="G41" i="21"/>
  <c r="F41" i="21"/>
  <c r="E41" i="21"/>
  <c r="M22" i="21" s="1"/>
  <c r="D41" i="21"/>
  <c r="M18" i="21" s="1"/>
  <c r="C41" i="21"/>
  <c r="U40" i="21"/>
  <c r="T40" i="21"/>
  <c r="S40" i="21"/>
  <c r="R40" i="21"/>
  <c r="Q40" i="21"/>
  <c r="P40" i="21"/>
  <c r="O40" i="21"/>
  <c r="N40" i="21"/>
  <c r="M40" i="21"/>
  <c r="L40" i="21"/>
  <c r="K40" i="21"/>
  <c r="J40" i="21"/>
  <c r="I40" i="21"/>
  <c r="H40" i="21"/>
  <c r="G40" i="21"/>
  <c r="F40" i="21"/>
  <c r="E40" i="21"/>
  <c r="L22" i="21" s="1"/>
  <c r="D40" i="21"/>
  <c r="L18" i="21" s="1"/>
  <c r="C40" i="21"/>
  <c r="U39" i="21"/>
  <c r="T39" i="21"/>
  <c r="S39" i="21"/>
  <c r="R39" i="21"/>
  <c r="Q39" i="21"/>
  <c r="P39" i="21"/>
  <c r="O39" i="21"/>
  <c r="N39" i="21"/>
  <c r="M39" i="21"/>
  <c r="L39" i="21"/>
  <c r="K39" i="21"/>
  <c r="J39" i="21"/>
  <c r="I39" i="21"/>
  <c r="H39" i="21"/>
  <c r="G39" i="21"/>
  <c r="F39" i="21"/>
  <c r="E39" i="21"/>
  <c r="K22" i="21" s="1"/>
  <c r="D39" i="21"/>
  <c r="K18" i="21" s="1"/>
  <c r="C39" i="21"/>
  <c r="U38" i="21"/>
  <c r="T38" i="21"/>
  <c r="S38" i="21"/>
  <c r="R38" i="21"/>
  <c r="Q38" i="21"/>
  <c r="P38" i="21"/>
  <c r="O38" i="21"/>
  <c r="N38" i="21"/>
  <c r="M38" i="21"/>
  <c r="L38" i="21"/>
  <c r="K38" i="21"/>
  <c r="J38" i="21"/>
  <c r="I38" i="21"/>
  <c r="H38" i="21"/>
  <c r="G38" i="21"/>
  <c r="F38" i="21"/>
  <c r="E38" i="21"/>
  <c r="J22" i="21" s="1"/>
  <c r="D38" i="21"/>
  <c r="J18" i="21" s="1"/>
  <c r="C38" i="21"/>
  <c r="U37" i="21"/>
  <c r="T37" i="21"/>
  <c r="S37" i="21"/>
  <c r="R37" i="21"/>
  <c r="Q37" i="21"/>
  <c r="P37" i="21"/>
  <c r="O37" i="21"/>
  <c r="N37" i="21"/>
  <c r="M37" i="21"/>
  <c r="L37" i="21"/>
  <c r="K37" i="21"/>
  <c r="J37" i="21"/>
  <c r="I37" i="21"/>
  <c r="H37" i="21"/>
  <c r="G37" i="21"/>
  <c r="F37" i="21"/>
  <c r="E37" i="21"/>
  <c r="I22" i="21" s="1"/>
  <c r="D37" i="21"/>
  <c r="I18" i="21" s="1"/>
  <c r="C37" i="21"/>
  <c r="U36" i="21"/>
  <c r="T36" i="21"/>
  <c r="S36" i="21"/>
  <c r="R36" i="21"/>
  <c r="Q36" i="21"/>
  <c r="P36" i="21"/>
  <c r="O36" i="21"/>
  <c r="N36" i="21"/>
  <c r="M36" i="21"/>
  <c r="L36" i="21"/>
  <c r="K36" i="21"/>
  <c r="J36" i="21"/>
  <c r="I36" i="21"/>
  <c r="H36" i="21"/>
  <c r="G36" i="21"/>
  <c r="F36" i="21"/>
  <c r="E36" i="21"/>
  <c r="H22" i="21" s="1"/>
  <c r="D36" i="21"/>
  <c r="H18" i="21" s="1"/>
  <c r="C36" i="21"/>
  <c r="U35" i="21"/>
  <c r="T35" i="21"/>
  <c r="S35" i="21"/>
  <c r="R35" i="21"/>
  <c r="Q35" i="21"/>
  <c r="P35" i="21"/>
  <c r="O35" i="21"/>
  <c r="N35" i="21"/>
  <c r="M35" i="21"/>
  <c r="L35" i="21"/>
  <c r="K35" i="21"/>
  <c r="J35" i="21"/>
  <c r="I35" i="21"/>
  <c r="H35" i="21"/>
  <c r="G35" i="21"/>
  <c r="F35" i="21"/>
  <c r="E35" i="21"/>
  <c r="G22" i="21" s="1"/>
  <c r="D35" i="21"/>
  <c r="G18" i="21" s="1"/>
  <c r="C35" i="21"/>
  <c r="U34" i="21"/>
  <c r="T34" i="21"/>
  <c r="S34" i="21"/>
  <c r="R34" i="21"/>
  <c r="Q34" i="21"/>
  <c r="P34" i="21"/>
  <c r="O34" i="21"/>
  <c r="N34" i="21"/>
  <c r="M34" i="21"/>
  <c r="L34" i="21"/>
  <c r="K34" i="21"/>
  <c r="J34" i="21"/>
  <c r="I34" i="21"/>
  <c r="H34" i="21"/>
  <c r="G34" i="21"/>
  <c r="F34" i="21"/>
  <c r="E34" i="21"/>
  <c r="F22" i="21" s="1"/>
  <c r="D34" i="21"/>
  <c r="F18" i="21" s="1"/>
  <c r="C34" i="21"/>
  <c r="U33" i="21"/>
  <c r="T33" i="21"/>
  <c r="S33" i="21"/>
  <c r="R33" i="21"/>
  <c r="Q33" i="21"/>
  <c r="P33" i="21"/>
  <c r="O33" i="21"/>
  <c r="N33" i="21"/>
  <c r="M33" i="21"/>
  <c r="L33" i="21"/>
  <c r="K33" i="21"/>
  <c r="J33" i="21"/>
  <c r="I33" i="21"/>
  <c r="H33" i="21"/>
  <c r="G33" i="21"/>
  <c r="F33" i="21"/>
  <c r="E33" i="21"/>
  <c r="E22" i="21" s="1"/>
  <c r="D33" i="21"/>
  <c r="E18" i="21" s="1"/>
  <c r="C33" i="21"/>
  <c r="U32" i="21"/>
  <c r="T32" i="21"/>
  <c r="S32" i="21"/>
  <c r="R32" i="21"/>
  <c r="Q32" i="21"/>
  <c r="P32" i="21"/>
  <c r="O32" i="21"/>
  <c r="N32" i="21"/>
  <c r="M32" i="21"/>
  <c r="L32" i="21"/>
  <c r="K32" i="21"/>
  <c r="J32" i="21"/>
  <c r="I32" i="21"/>
  <c r="H32" i="21"/>
  <c r="G32" i="21"/>
  <c r="F32" i="21"/>
  <c r="E32" i="21"/>
  <c r="D22" i="21" s="1"/>
  <c r="D32" i="21"/>
  <c r="D18" i="21" s="1"/>
  <c r="C32" i="21"/>
  <c r="U31" i="21"/>
  <c r="T31" i="21"/>
  <c r="T4" i="20" s="1"/>
  <c r="S31" i="21"/>
  <c r="S4" i="20" s="1"/>
  <c r="R31" i="21"/>
  <c r="Q31" i="21"/>
  <c r="P31" i="21"/>
  <c r="P4" i="20" s="1"/>
  <c r="O31" i="21"/>
  <c r="N31" i="21"/>
  <c r="N4" i="20" s="1"/>
  <c r="M31" i="21"/>
  <c r="L31" i="21"/>
  <c r="L4" i="20" s="1"/>
  <c r="K31" i="21"/>
  <c r="K4" i="20" s="1"/>
  <c r="J31" i="21"/>
  <c r="I31" i="21"/>
  <c r="H31" i="21"/>
  <c r="H4" i="20" s="1"/>
  <c r="G31" i="21"/>
  <c r="F31" i="21"/>
  <c r="F4" i="20" s="1"/>
  <c r="E31" i="21"/>
  <c r="D31" i="21"/>
  <c r="C18" i="21" s="1"/>
  <c r="C31" i="21"/>
  <c r="C4" i="20" s="1"/>
  <c r="V20" i="21"/>
  <c r="U20" i="21"/>
  <c r="T20" i="21"/>
  <c r="S20" i="21"/>
  <c r="R20" i="21"/>
  <c r="Q20" i="21"/>
  <c r="P20" i="21"/>
  <c r="O20" i="21"/>
  <c r="N20" i="21"/>
  <c r="V18" i="21"/>
  <c r="H10" i="19" l="1"/>
  <c r="H24" i="19" s="1"/>
  <c r="T6" i="19"/>
  <c r="T20" i="19" s="1"/>
  <c r="F58" i="21"/>
  <c r="F61" i="21" s="1"/>
  <c r="U57" i="21"/>
  <c r="T63" i="26"/>
  <c r="U63" i="26"/>
  <c r="F57" i="21"/>
  <c r="S9" i="19"/>
  <c r="S23" i="19" s="1"/>
  <c r="L6" i="19"/>
  <c r="L20" i="19" s="1"/>
  <c r="R12" i="19"/>
  <c r="R26" i="19" s="1"/>
  <c r="K9" i="19"/>
  <c r="K23" i="19" s="1"/>
  <c r="D6" i="19"/>
  <c r="D20" i="19" s="1"/>
  <c r="O58" i="21"/>
  <c r="O61" i="21" s="1"/>
  <c r="J12" i="19"/>
  <c r="J26" i="19" s="1"/>
  <c r="V8" i="19"/>
  <c r="V22" i="19" s="1"/>
  <c r="C22" i="22"/>
  <c r="U11" i="19"/>
  <c r="U25" i="19" s="1"/>
  <c r="N8" i="19"/>
  <c r="N22" i="19" s="1"/>
  <c r="G58" i="21"/>
  <c r="G61" i="21" s="1"/>
  <c r="T58" i="21"/>
  <c r="T61" i="21" s="1"/>
  <c r="L58" i="21"/>
  <c r="L61" i="21" s="1"/>
  <c r="D58" i="21"/>
  <c r="D61" i="21" s="1"/>
  <c r="M11" i="19"/>
  <c r="M25" i="19" s="1"/>
  <c r="F8" i="19"/>
  <c r="F22" i="19" s="1"/>
  <c r="G17" i="27"/>
  <c r="O17" i="27"/>
  <c r="O19" i="27" s="1"/>
  <c r="E11" i="19"/>
  <c r="E25" i="19" s="1"/>
  <c r="Q7" i="19"/>
  <c r="Q21" i="19" s="1"/>
  <c r="I7" i="20"/>
  <c r="P10" i="19"/>
  <c r="P24" i="19" s="1"/>
  <c r="I7" i="19"/>
  <c r="I21" i="19" s="1"/>
  <c r="E59" i="26"/>
  <c r="F17" i="26"/>
  <c r="F19" i="26" s="1"/>
  <c r="F20" i="26" s="1"/>
  <c r="F21" i="26"/>
  <c r="F23" i="26" s="1"/>
  <c r="F24" i="26" s="1"/>
  <c r="M59" i="26"/>
  <c r="N17" i="26"/>
  <c r="N21" i="26"/>
  <c r="U59" i="26"/>
  <c r="V21" i="26"/>
  <c r="V17" i="26"/>
  <c r="V19" i="26" s="1"/>
  <c r="C8" i="20"/>
  <c r="D8" i="19"/>
  <c r="D22" i="19" s="1"/>
  <c r="K8" i="20"/>
  <c r="L8" i="19"/>
  <c r="L22" i="19" s="1"/>
  <c r="S8" i="20"/>
  <c r="T8" i="19"/>
  <c r="T22" i="19" s="1"/>
  <c r="C59" i="29"/>
  <c r="D21" i="29"/>
  <c r="D17" i="29"/>
  <c r="D19" i="29" s="1"/>
  <c r="D20" i="29" s="1"/>
  <c r="K59" i="29"/>
  <c r="L21" i="29"/>
  <c r="L17" i="29"/>
  <c r="S59" i="29"/>
  <c r="T21" i="29"/>
  <c r="T17" i="29"/>
  <c r="O4" i="20"/>
  <c r="P4" i="19"/>
  <c r="P18" i="19" s="1"/>
  <c r="G6" i="20"/>
  <c r="H6" i="19"/>
  <c r="H20" i="19" s="1"/>
  <c r="O6" i="20"/>
  <c r="P6" i="19"/>
  <c r="P20" i="19" s="1"/>
  <c r="G4" i="20"/>
  <c r="H4" i="19"/>
  <c r="H18" i="19" s="1"/>
  <c r="F12" i="20"/>
  <c r="G12" i="19"/>
  <c r="G26" i="19" s="1"/>
  <c r="N12" i="20"/>
  <c r="O12" i="19"/>
  <c r="O26" i="19" s="1"/>
  <c r="U63" i="24"/>
  <c r="F63" i="24"/>
  <c r="N63" i="24"/>
  <c r="D59" i="28"/>
  <c r="E17" i="28"/>
  <c r="E21" i="28"/>
  <c r="E23" i="28" s="1"/>
  <c r="E24" i="28" s="1"/>
  <c r="L59" i="28"/>
  <c r="L64" i="28" s="1"/>
  <c r="M17" i="28"/>
  <c r="M21" i="28"/>
  <c r="T59" i="28"/>
  <c r="U17" i="28"/>
  <c r="U21" i="28"/>
  <c r="U23" i="28" s="1"/>
  <c r="U24" i="28" s="1"/>
  <c r="I4" i="20"/>
  <c r="J4" i="19"/>
  <c r="J18" i="19" s="1"/>
  <c r="I59" i="21"/>
  <c r="J17" i="21"/>
  <c r="J19" i="21" s="1"/>
  <c r="J20" i="21" s="1"/>
  <c r="J21" i="21"/>
  <c r="C59" i="22"/>
  <c r="D21" i="22"/>
  <c r="D23" i="22" s="1"/>
  <c r="D24" i="22" s="1"/>
  <c r="D17" i="22"/>
  <c r="O12" i="20"/>
  <c r="P12" i="19"/>
  <c r="P26" i="19" s="1"/>
  <c r="O21" i="23"/>
  <c r="O23" i="23" s="1"/>
  <c r="O24" i="23" s="1"/>
  <c r="O17" i="23"/>
  <c r="Q9" i="20"/>
  <c r="R9" i="19"/>
  <c r="R23" i="19" s="1"/>
  <c r="F5" i="20"/>
  <c r="G5" i="19"/>
  <c r="G19" i="19" s="1"/>
  <c r="N5" i="20"/>
  <c r="O5" i="19"/>
  <c r="O19" i="19" s="1"/>
  <c r="Q4" i="20"/>
  <c r="R4" i="19"/>
  <c r="R18" i="19" s="1"/>
  <c r="Q59" i="21"/>
  <c r="R21" i="21"/>
  <c r="R17" i="21"/>
  <c r="K59" i="22"/>
  <c r="L21" i="22"/>
  <c r="L17" i="22"/>
  <c r="L19" i="22" s="1"/>
  <c r="L20" i="22" s="1"/>
  <c r="G12" i="20"/>
  <c r="H12" i="19"/>
  <c r="H26" i="19" s="1"/>
  <c r="J4" i="20"/>
  <c r="K4" i="19"/>
  <c r="K18" i="19" s="1"/>
  <c r="U63" i="21"/>
  <c r="N63" i="21"/>
  <c r="F63" i="21"/>
  <c r="P59" i="21"/>
  <c r="Q21" i="21"/>
  <c r="Q23" i="21" s="1"/>
  <c r="Q24" i="21" s="1"/>
  <c r="Q17" i="21"/>
  <c r="I17" i="21"/>
  <c r="I21" i="21"/>
  <c r="D59" i="22"/>
  <c r="E21" i="22"/>
  <c r="E17" i="22"/>
  <c r="L59" i="22"/>
  <c r="M21" i="22"/>
  <c r="M23" i="22" s="1"/>
  <c r="M24" i="22" s="1"/>
  <c r="M17" i="22"/>
  <c r="T59" i="22"/>
  <c r="U21" i="22"/>
  <c r="U17" i="22"/>
  <c r="U19" i="22" s="1"/>
  <c r="D59" i="27"/>
  <c r="E17" i="27"/>
  <c r="E19" i="27" s="1"/>
  <c r="E20" i="27" s="1"/>
  <c r="L59" i="27"/>
  <c r="M17" i="27"/>
  <c r="M19" i="27" s="1"/>
  <c r="M20" i="27" s="1"/>
  <c r="T59" i="27"/>
  <c r="U17" i="27"/>
  <c r="S59" i="22"/>
  <c r="T21" i="22"/>
  <c r="T17" i="22"/>
  <c r="G21" i="23"/>
  <c r="G23" i="23" s="1"/>
  <c r="G24" i="23" s="1"/>
  <c r="G17" i="23"/>
  <c r="I9" i="20"/>
  <c r="J9" i="19"/>
  <c r="J23" i="19" s="1"/>
  <c r="R4" i="20"/>
  <c r="S4" i="19"/>
  <c r="S18" i="19" s="1"/>
  <c r="R11" i="20"/>
  <c r="S11" i="19"/>
  <c r="S25" i="19" s="1"/>
  <c r="I59" i="24"/>
  <c r="J21" i="24"/>
  <c r="J17" i="24"/>
  <c r="J19" i="24" s="1"/>
  <c r="J20" i="24" s="1"/>
  <c r="Q59" i="24"/>
  <c r="R21" i="24"/>
  <c r="R17" i="24"/>
  <c r="L10" i="20"/>
  <c r="M10" i="19"/>
  <c r="M24" i="19" s="1"/>
  <c r="T10" i="20"/>
  <c r="U10" i="19"/>
  <c r="U24" i="19" s="1"/>
  <c r="J11" i="20"/>
  <c r="K11" i="19"/>
  <c r="K25" i="19" s="1"/>
  <c r="C18" i="29"/>
  <c r="E10" i="19"/>
  <c r="E24" i="19" s="1"/>
  <c r="C22" i="21"/>
  <c r="F4" i="19"/>
  <c r="F18" i="19" s="1"/>
  <c r="M4" i="20"/>
  <c r="N4" i="19"/>
  <c r="N18" i="19" s="1"/>
  <c r="U4" i="20"/>
  <c r="V4" i="19"/>
  <c r="V18" i="19" s="1"/>
  <c r="K59" i="21"/>
  <c r="L17" i="21"/>
  <c r="L21" i="21"/>
  <c r="I59" i="22"/>
  <c r="J17" i="22"/>
  <c r="J21" i="22"/>
  <c r="J23" i="22" s="1"/>
  <c r="J24" i="22" s="1"/>
  <c r="K59" i="23"/>
  <c r="L17" i="23"/>
  <c r="L21" i="23"/>
  <c r="M57" i="21"/>
  <c r="R59" i="21"/>
  <c r="S21" i="21"/>
  <c r="S23" i="21" s="1"/>
  <c r="S24" i="21" s="1"/>
  <c r="S17" i="21"/>
  <c r="J59" i="21"/>
  <c r="K21" i="21"/>
  <c r="K23" i="21" s="1"/>
  <c r="K24" i="21" s="1"/>
  <c r="K17" i="21"/>
  <c r="K19" i="21" s="1"/>
  <c r="K20" i="21" s="1"/>
  <c r="J59" i="22"/>
  <c r="K17" i="22"/>
  <c r="K21" i="22"/>
  <c r="R59" i="22"/>
  <c r="S17" i="22"/>
  <c r="S21" i="22"/>
  <c r="S23" i="22" s="1"/>
  <c r="S24" i="22" s="1"/>
  <c r="D59" i="23"/>
  <c r="E17" i="23"/>
  <c r="E21" i="23"/>
  <c r="L59" i="23"/>
  <c r="M17" i="23"/>
  <c r="M21" i="23"/>
  <c r="T59" i="23"/>
  <c r="U17" i="23"/>
  <c r="U19" i="23" s="1"/>
  <c r="U21" i="23"/>
  <c r="U23" i="23" s="1"/>
  <c r="U24" i="23" s="1"/>
  <c r="H21" i="24"/>
  <c r="H17" i="24"/>
  <c r="H19" i="24" s="1"/>
  <c r="H20" i="24" s="1"/>
  <c r="P17" i="24"/>
  <c r="P21" i="24"/>
  <c r="C59" i="26"/>
  <c r="D21" i="26"/>
  <c r="D23" i="26" s="1"/>
  <c r="D24" i="26" s="1"/>
  <c r="D17" i="26"/>
  <c r="D19" i="26" s="1"/>
  <c r="D20" i="26" s="1"/>
  <c r="K59" i="26"/>
  <c r="L21" i="26"/>
  <c r="L17" i="26"/>
  <c r="S59" i="26"/>
  <c r="T21" i="26"/>
  <c r="T17" i="26"/>
  <c r="N63" i="26"/>
  <c r="J59" i="27"/>
  <c r="K17" i="27"/>
  <c r="K19" i="27" s="1"/>
  <c r="K20" i="27" s="1"/>
  <c r="R59" i="27"/>
  <c r="S17" i="27"/>
  <c r="S19" i="27" s="1"/>
  <c r="J59" i="28"/>
  <c r="K17" i="28"/>
  <c r="K21" i="28"/>
  <c r="R59" i="28"/>
  <c r="S17" i="28"/>
  <c r="S21" i="28"/>
  <c r="S23" i="28" s="1"/>
  <c r="S24" i="28" s="1"/>
  <c r="I59" i="29"/>
  <c r="J17" i="29"/>
  <c r="J21" i="29"/>
  <c r="Q59" i="29"/>
  <c r="R21" i="29"/>
  <c r="R23" i="29" s="1"/>
  <c r="R24" i="29" s="1"/>
  <c r="R17" i="29"/>
  <c r="H59" i="30"/>
  <c r="I17" i="30"/>
  <c r="I19" i="30" s="1"/>
  <c r="I20" i="30" s="1"/>
  <c r="I21" i="30"/>
  <c r="Q17" i="30"/>
  <c r="Q21" i="30"/>
  <c r="S10" i="20"/>
  <c r="T12" i="19"/>
  <c r="T26" i="19" s="1"/>
  <c r="L12" i="19"/>
  <c r="L26" i="19" s="1"/>
  <c r="D12" i="19"/>
  <c r="D26" i="19" s="1"/>
  <c r="O11" i="19"/>
  <c r="O25" i="19" s="1"/>
  <c r="G11" i="19"/>
  <c r="G25" i="19" s="1"/>
  <c r="R10" i="19"/>
  <c r="R24" i="19" s="1"/>
  <c r="J10" i="19"/>
  <c r="J24" i="19" s="1"/>
  <c r="U9" i="19"/>
  <c r="U23" i="19" s="1"/>
  <c r="M9" i="19"/>
  <c r="M23" i="19" s="1"/>
  <c r="E9" i="19"/>
  <c r="E23" i="19" s="1"/>
  <c r="P8" i="19"/>
  <c r="P22" i="19" s="1"/>
  <c r="H8" i="19"/>
  <c r="H22" i="19" s="1"/>
  <c r="S7" i="19"/>
  <c r="S21" i="19" s="1"/>
  <c r="K7" i="19"/>
  <c r="K21" i="19" s="1"/>
  <c r="V6" i="19"/>
  <c r="V20" i="19" s="1"/>
  <c r="N6" i="19"/>
  <c r="N20" i="19" s="1"/>
  <c r="F6" i="19"/>
  <c r="F20" i="19" s="1"/>
  <c r="Q5" i="19"/>
  <c r="Q19" i="19" s="1"/>
  <c r="I5" i="19"/>
  <c r="I19" i="19" s="1"/>
  <c r="T4" i="19"/>
  <c r="T18" i="19" s="1"/>
  <c r="L4" i="19"/>
  <c r="L18" i="19" s="1"/>
  <c r="D4" i="19"/>
  <c r="D18" i="19" s="1"/>
  <c r="E59" i="23"/>
  <c r="F21" i="23"/>
  <c r="F17" i="23"/>
  <c r="M59" i="23"/>
  <c r="N21" i="23"/>
  <c r="N17" i="23"/>
  <c r="N19" i="23" s="1"/>
  <c r="U59" i="23"/>
  <c r="V21" i="23"/>
  <c r="V23" i="23" s="1"/>
  <c r="V24" i="23" s="1"/>
  <c r="V17" i="23"/>
  <c r="I17" i="24"/>
  <c r="I19" i="24" s="1"/>
  <c r="I20" i="24" s="1"/>
  <c r="I21" i="24"/>
  <c r="Q17" i="24"/>
  <c r="Q19" i="24" s="1"/>
  <c r="Q21" i="24"/>
  <c r="Q23" i="24" s="1"/>
  <c r="Q24" i="24" s="1"/>
  <c r="D59" i="26"/>
  <c r="E21" i="26"/>
  <c r="E17" i="26"/>
  <c r="E19" i="26" s="1"/>
  <c r="E20" i="26" s="1"/>
  <c r="L59" i="26"/>
  <c r="M21" i="26"/>
  <c r="M17" i="26"/>
  <c r="T59" i="26"/>
  <c r="U21" i="26"/>
  <c r="U23" i="26" s="1"/>
  <c r="U24" i="26" s="1"/>
  <c r="U17" i="26"/>
  <c r="U19" i="26" s="1"/>
  <c r="C59" i="27"/>
  <c r="D17" i="27"/>
  <c r="D19" i="27" s="1"/>
  <c r="D20" i="27" s="1"/>
  <c r="K59" i="27"/>
  <c r="L17" i="27"/>
  <c r="S59" i="27"/>
  <c r="T17" i="27"/>
  <c r="T19" i="27" s="1"/>
  <c r="C59" i="28"/>
  <c r="D21" i="28"/>
  <c r="D23" i="28" s="1"/>
  <c r="D24" i="28" s="1"/>
  <c r="D17" i="28"/>
  <c r="K59" i="28"/>
  <c r="L21" i="28"/>
  <c r="L17" i="28"/>
  <c r="S59" i="28"/>
  <c r="T21" i="28"/>
  <c r="T17" i="28"/>
  <c r="T19" i="28" s="1"/>
  <c r="J59" i="29"/>
  <c r="K17" i="29"/>
  <c r="K19" i="29" s="1"/>
  <c r="K20" i="29" s="1"/>
  <c r="K21" i="29"/>
  <c r="R59" i="29"/>
  <c r="S21" i="29"/>
  <c r="S17" i="29"/>
  <c r="I59" i="30"/>
  <c r="J21" i="30"/>
  <c r="J23" i="30" s="1"/>
  <c r="J24" i="30" s="1"/>
  <c r="J17" i="30"/>
  <c r="J19" i="30" s="1"/>
  <c r="J20" i="30" s="1"/>
  <c r="Q59" i="30"/>
  <c r="R21" i="30"/>
  <c r="R23" i="30" s="1"/>
  <c r="R24" i="30" s="1"/>
  <c r="R17" i="30"/>
  <c r="Q7" i="20"/>
  <c r="S12" i="19"/>
  <c r="S26" i="19" s="1"/>
  <c r="K12" i="19"/>
  <c r="K26" i="19" s="1"/>
  <c r="V11" i="19"/>
  <c r="V25" i="19" s="1"/>
  <c r="N11" i="19"/>
  <c r="N25" i="19" s="1"/>
  <c r="F11" i="19"/>
  <c r="F25" i="19" s="1"/>
  <c r="Q10" i="19"/>
  <c r="Q24" i="19" s="1"/>
  <c r="I10" i="19"/>
  <c r="I24" i="19" s="1"/>
  <c r="T9" i="19"/>
  <c r="T23" i="19" s="1"/>
  <c r="L9" i="19"/>
  <c r="L23" i="19" s="1"/>
  <c r="D9" i="19"/>
  <c r="D23" i="19" s="1"/>
  <c r="O8" i="19"/>
  <c r="O22" i="19" s="1"/>
  <c r="G8" i="19"/>
  <c r="G22" i="19" s="1"/>
  <c r="U6" i="19"/>
  <c r="U20" i="19" s="1"/>
  <c r="M6" i="19"/>
  <c r="M20" i="19" s="1"/>
  <c r="E6" i="19"/>
  <c r="E20" i="19" s="1"/>
  <c r="P5" i="19"/>
  <c r="P19" i="19" s="1"/>
  <c r="H5" i="19"/>
  <c r="H19" i="19" s="1"/>
  <c r="J59" i="30"/>
  <c r="K17" i="30"/>
  <c r="K19" i="30" s="1"/>
  <c r="K20" i="30" s="1"/>
  <c r="K21" i="30"/>
  <c r="K23" i="30" s="1"/>
  <c r="K24" i="30" s="1"/>
  <c r="O59" i="21"/>
  <c r="O64" i="21" s="1"/>
  <c r="P21" i="21"/>
  <c r="P23" i="21" s="1"/>
  <c r="P24" i="21" s="1"/>
  <c r="P17" i="21"/>
  <c r="H21" i="21"/>
  <c r="H17" i="21"/>
  <c r="H19" i="21" s="1"/>
  <c r="H20" i="21" s="1"/>
  <c r="E59" i="22"/>
  <c r="F21" i="22"/>
  <c r="F23" i="22" s="1"/>
  <c r="F24" i="22" s="1"/>
  <c r="F17" i="22"/>
  <c r="F19" i="22" s="1"/>
  <c r="F20" i="22" s="1"/>
  <c r="M59" i="22"/>
  <c r="N21" i="22"/>
  <c r="N23" i="22" s="1"/>
  <c r="N24" i="22" s="1"/>
  <c r="N17" i="22"/>
  <c r="U59" i="22"/>
  <c r="V17" i="22"/>
  <c r="V21" i="22"/>
  <c r="C18" i="22"/>
  <c r="H21" i="23"/>
  <c r="H23" i="23" s="1"/>
  <c r="H24" i="23" s="1"/>
  <c r="H17" i="23"/>
  <c r="P17" i="23"/>
  <c r="P19" i="23" s="1"/>
  <c r="P21" i="23"/>
  <c r="J59" i="24"/>
  <c r="K21" i="24"/>
  <c r="K17" i="24"/>
  <c r="R59" i="24"/>
  <c r="S21" i="24"/>
  <c r="S23" i="24" s="1"/>
  <c r="S24" i="24" s="1"/>
  <c r="S17" i="24"/>
  <c r="G21" i="26"/>
  <c r="G17" i="26"/>
  <c r="O17" i="26"/>
  <c r="O21" i="26"/>
  <c r="E59" i="27"/>
  <c r="F17" i="27"/>
  <c r="F19" i="27" s="1"/>
  <c r="F20" i="27" s="1"/>
  <c r="M59" i="27"/>
  <c r="N17" i="27"/>
  <c r="U59" i="27"/>
  <c r="V17" i="27"/>
  <c r="E59" i="28"/>
  <c r="F17" i="28"/>
  <c r="F21" i="28"/>
  <c r="M59" i="28"/>
  <c r="N17" i="28"/>
  <c r="N19" i="28" s="1"/>
  <c r="N21" i="28"/>
  <c r="U59" i="28"/>
  <c r="V17" i="28"/>
  <c r="V21" i="28"/>
  <c r="D59" i="29"/>
  <c r="E17" i="29"/>
  <c r="E21" i="29"/>
  <c r="E23" i="29" s="1"/>
  <c r="E24" i="29" s="1"/>
  <c r="L59" i="29"/>
  <c r="M17" i="29"/>
  <c r="M21" i="29"/>
  <c r="T59" i="29"/>
  <c r="U17" i="29"/>
  <c r="U21" i="29"/>
  <c r="C59" i="30"/>
  <c r="D17" i="30"/>
  <c r="D19" i="30" s="1"/>
  <c r="D20" i="30" s="1"/>
  <c r="D21" i="30"/>
  <c r="D23" i="30" s="1"/>
  <c r="D24" i="30" s="1"/>
  <c r="K59" i="30"/>
  <c r="L17" i="30"/>
  <c r="L19" i="30" s="1"/>
  <c r="L20" i="30" s="1"/>
  <c r="L21" i="30"/>
  <c r="S59" i="30"/>
  <c r="T17" i="30"/>
  <c r="T21" i="30"/>
  <c r="L5" i="20"/>
  <c r="Q12" i="19"/>
  <c r="Q26" i="19" s="1"/>
  <c r="I12" i="19"/>
  <c r="I26" i="19" s="1"/>
  <c r="T11" i="19"/>
  <c r="T25" i="19" s="1"/>
  <c r="L11" i="19"/>
  <c r="L25" i="19" s="1"/>
  <c r="D11" i="19"/>
  <c r="D25" i="19" s="1"/>
  <c r="O10" i="19"/>
  <c r="O24" i="19" s="1"/>
  <c r="G10" i="19"/>
  <c r="G24" i="19" s="1"/>
  <c r="U8" i="19"/>
  <c r="U22" i="19" s="1"/>
  <c r="M8" i="19"/>
  <c r="M22" i="19" s="1"/>
  <c r="E8" i="19"/>
  <c r="E22" i="19" s="1"/>
  <c r="P7" i="19"/>
  <c r="P21" i="19" s="1"/>
  <c r="H7" i="19"/>
  <c r="H21" i="19" s="1"/>
  <c r="S6" i="19"/>
  <c r="S20" i="19" s="1"/>
  <c r="K6" i="19"/>
  <c r="K20" i="19" s="1"/>
  <c r="V5" i="19"/>
  <c r="V19" i="19" s="1"/>
  <c r="N5" i="19"/>
  <c r="N19" i="19" s="1"/>
  <c r="F5" i="19"/>
  <c r="F19" i="19" s="1"/>
  <c r="Q4" i="19"/>
  <c r="Q18" i="19" s="1"/>
  <c r="I4" i="19"/>
  <c r="I18" i="19" s="1"/>
  <c r="R59" i="30"/>
  <c r="S17" i="30"/>
  <c r="S21" i="30"/>
  <c r="A34" i="21"/>
  <c r="N59" i="21"/>
  <c r="N64" i="21" s="1"/>
  <c r="N66" i="21" s="1"/>
  <c r="O21" i="21"/>
  <c r="O23" i="21" s="1"/>
  <c r="O24" i="21" s="1"/>
  <c r="O17" i="21"/>
  <c r="O19" i="21" s="1"/>
  <c r="F59" i="21"/>
  <c r="G21" i="21"/>
  <c r="G17" i="21"/>
  <c r="G17" i="22"/>
  <c r="G21" i="22"/>
  <c r="O17" i="22"/>
  <c r="O19" i="22" s="1"/>
  <c r="O21" i="22"/>
  <c r="O23" i="22" s="1"/>
  <c r="O24" i="22" s="1"/>
  <c r="H59" i="23"/>
  <c r="I21" i="23"/>
  <c r="I23" i="23" s="1"/>
  <c r="I24" i="23" s="1"/>
  <c r="I17" i="23"/>
  <c r="P59" i="23"/>
  <c r="Q17" i="23"/>
  <c r="Q21" i="23"/>
  <c r="Q23" i="23" s="1"/>
  <c r="Q24" i="23" s="1"/>
  <c r="C59" i="24"/>
  <c r="D17" i="24"/>
  <c r="D19" i="24" s="1"/>
  <c r="D20" i="24" s="1"/>
  <c r="D21" i="24"/>
  <c r="K59" i="24"/>
  <c r="L21" i="24"/>
  <c r="L17" i="24"/>
  <c r="L19" i="24" s="1"/>
  <c r="L20" i="24" s="1"/>
  <c r="S59" i="24"/>
  <c r="T21" i="24"/>
  <c r="T17" i="24"/>
  <c r="T19" i="24" s="1"/>
  <c r="H21" i="26"/>
  <c r="H23" i="26" s="1"/>
  <c r="H24" i="26" s="1"/>
  <c r="H17" i="26"/>
  <c r="P21" i="26"/>
  <c r="P17" i="26"/>
  <c r="F59" i="28"/>
  <c r="G17" i="28"/>
  <c r="G19" i="28" s="1"/>
  <c r="G20" i="28" s="1"/>
  <c r="G21" i="28"/>
  <c r="G23" i="28" s="1"/>
  <c r="G24" i="28" s="1"/>
  <c r="N59" i="28"/>
  <c r="O17" i="28"/>
  <c r="O19" i="28" s="1"/>
  <c r="O21" i="28"/>
  <c r="E59" i="29"/>
  <c r="F17" i="29"/>
  <c r="F21" i="29"/>
  <c r="M59" i="29"/>
  <c r="N17" i="29"/>
  <c r="N21" i="29"/>
  <c r="U59" i="29"/>
  <c r="V17" i="29"/>
  <c r="V21" i="29"/>
  <c r="V23" i="29" s="1"/>
  <c r="V24" i="29" s="1"/>
  <c r="D59" i="30"/>
  <c r="E17" i="30"/>
  <c r="E21" i="30"/>
  <c r="L59" i="30"/>
  <c r="M17" i="30"/>
  <c r="M19" i="30" s="1"/>
  <c r="M20" i="30" s="1"/>
  <c r="M21" i="30"/>
  <c r="M23" i="30" s="1"/>
  <c r="M24" i="30" s="1"/>
  <c r="T59" i="30"/>
  <c r="U17" i="30"/>
  <c r="U19" i="30" s="1"/>
  <c r="U21" i="30"/>
  <c r="V10" i="19"/>
  <c r="V24" i="19" s="1"/>
  <c r="N10" i="19"/>
  <c r="N24" i="19" s="1"/>
  <c r="F10" i="19"/>
  <c r="F24" i="19" s="1"/>
  <c r="Q9" i="19"/>
  <c r="Q23" i="19" s="1"/>
  <c r="I9" i="19"/>
  <c r="I23" i="19" s="1"/>
  <c r="O7" i="19"/>
  <c r="O21" i="19" s="1"/>
  <c r="G7" i="19"/>
  <c r="G21" i="19" s="1"/>
  <c r="R6" i="19"/>
  <c r="R20" i="19" s="1"/>
  <c r="J6" i="19"/>
  <c r="J20" i="19" s="1"/>
  <c r="U5" i="19"/>
  <c r="U19" i="19" s="1"/>
  <c r="E5" i="19"/>
  <c r="E19" i="19" s="1"/>
  <c r="M59" i="21"/>
  <c r="N17" i="21"/>
  <c r="N19" i="21" s="1"/>
  <c r="N21" i="21"/>
  <c r="G59" i="22"/>
  <c r="H21" i="22"/>
  <c r="H17" i="22"/>
  <c r="H19" i="22" s="1"/>
  <c r="H20" i="22" s="1"/>
  <c r="I59" i="23"/>
  <c r="J21" i="23"/>
  <c r="J17" i="23"/>
  <c r="J19" i="23" s="1"/>
  <c r="J20" i="23" s="1"/>
  <c r="Q59" i="23"/>
  <c r="R21" i="23"/>
  <c r="R17" i="23"/>
  <c r="D59" i="24"/>
  <c r="E17" i="24"/>
  <c r="E21" i="24"/>
  <c r="L59" i="24"/>
  <c r="M17" i="24"/>
  <c r="M19" i="24" s="1"/>
  <c r="M20" i="24" s="1"/>
  <c r="M21" i="24"/>
  <c r="M23" i="24" s="1"/>
  <c r="M24" i="24" s="1"/>
  <c r="T59" i="24"/>
  <c r="U21" i="24"/>
  <c r="U17" i="24"/>
  <c r="H59" i="26"/>
  <c r="I17" i="26"/>
  <c r="I19" i="26" s="1"/>
  <c r="I20" i="26" s="1"/>
  <c r="I21" i="26"/>
  <c r="I23" i="26" s="1"/>
  <c r="I24" i="26" s="1"/>
  <c r="P59" i="26"/>
  <c r="Q17" i="26"/>
  <c r="Q19" i="26" s="1"/>
  <c r="Q21" i="26"/>
  <c r="E63" i="26"/>
  <c r="H17" i="27"/>
  <c r="P17" i="27"/>
  <c r="P19" i="27" s="1"/>
  <c r="H21" i="28"/>
  <c r="H23" i="28" s="1"/>
  <c r="H24" i="28" s="1"/>
  <c r="H17" i="28"/>
  <c r="P21" i="28"/>
  <c r="P17" i="28"/>
  <c r="P19" i="28" s="1"/>
  <c r="G17" i="29"/>
  <c r="G21" i="29"/>
  <c r="G23" i="29" s="1"/>
  <c r="G24" i="29" s="1"/>
  <c r="O17" i="29"/>
  <c r="O21" i="29"/>
  <c r="E59" i="30"/>
  <c r="F21" i="30"/>
  <c r="F17" i="30"/>
  <c r="F19" i="30" s="1"/>
  <c r="F20" i="30" s="1"/>
  <c r="M59" i="30"/>
  <c r="N21" i="30"/>
  <c r="N17" i="30"/>
  <c r="U59" i="30"/>
  <c r="V21" i="30"/>
  <c r="V23" i="30" s="1"/>
  <c r="V24" i="30" s="1"/>
  <c r="V17" i="30"/>
  <c r="R11" i="19"/>
  <c r="R25" i="19" s="1"/>
  <c r="J11" i="19"/>
  <c r="J25" i="19" s="1"/>
  <c r="P9" i="19"/>
  <c r="P23" i="19" s="1"/>
  <c r="H9" i="19"/>
  <c r="H23" i="19" s="1"/>
  <c r="S8" i="19"/>
  <c r="S22" i="19" s="1"/>
  <c r="K8" i="19"/>
  <c r="K22" i="19" s="1"/>
  <c r="V7" i="19"/>
  <c r="V21" i="19" s="1"/>
  <c r="N7" i="19"/>
  <c r="N21" i="19" s="1"/>
  <c r="F7" i="19"/>
  <c r="F21" i="19" s="1"/>
  <c r="Q6" i="19"/>
  <c r="Q20" i="19" s="1"/>
  <c r="I6" i="19"/>
  <c r="I20" i="19" s="1"/>
  <c r="T5" i="19"/>
  <c r="T19" i="19" s="1"/>
  <c r="L5" i="19"/>
  <c r="L19" i="19" s="1"/>
  <c r="D5" i="19"/>
  <c r="D19" i="19" s="1"/>
  <c r="O4" i="19"/>
  <c r="O18" i="19" s="1"/>
  <c r="G4" i="19"/>
  <c r="G18" i="19" s="1"/>
  <c r="U59" i="21"/>
  <c r="V17" i="21"/>
  <c r="V19" i="21" s="1"/>
  <c r="V21" i="21"/>
  <c r="V23" i="21" s="1"/>
  <c r="V24" i="21" s="1"/>
  <c r="E59" i="21"/>
  <c r="F17" i="21"/>
  <c r="F19" i="21" s="1"/>
  <c r="F20" i="21" s="1"/>
  <c r="F21" i="21"/>
  <c r="O59" i="22"/>
  <c r="P21" i="22"/>
  <c r="P17" i="22"/>
  <c r="T59" i="21"/>
  <c r="T64" i="21" s="1"/>
  <c r="U17" i="21"/>
  <c r="U19" i="21" s="1"/>
  <c r="U21" i="21"/>
  <c r="U23" i="21" s="1"/>
  <c r="U24" i="21" s="1"/>
  <c r="M17" i="21"/>
  <c r="M19" i="21" s="1"/>
  <c r="M20" i="21" s="1"/>
  <c r="M21" i="21"/>
  <c r="E17" i="21"/>
  <c r="E19" i="21" s="1"/>
  <c r="E20" i="21" s="1"/>
  <c r="E21" i="21"/>
  <c r="E23" i="21" s="1"/>
  <c r="E24" i="21" s="1"/>
  <c r="H59" i="22"/>
  <c r="I17" i="22"/>
  <c r="I19" i="22" s="1"/>
  <c r="I20" i="22" s="1"/>
  <c r="I21" i="22"/>
  <c r="I23" i="22" s="1"/>
  <c r="I24" i="22" s="1"/>
  <c r="P59" i="22"/>
  <c r="Q17" i="22"/>
  <c r="Q19" i="22" s="1"/>
  <c r="Q21" i="22"/>
  <c r="J59" i="23"/>
  <c r="K17" i="23"/>
  <c r="K19" i="23" s="1"/>
  <c r="K20" i="23" s="1"/>
  <c r="K21" i="23"/>
  <c r="K23" i="23" s="1"/>
  <c r="K24" i="23" s="1"/>
  <c r="R59" i="23"/>
  <c r="S17" i="23"/>
  <c r="S19" i="23" s="1"/>
  <c r="S21" i="23"/>
  <c r="E59" i="24"/>
  <c r="F21" i="24"/>
  <c r="F17" i="24"/>
  <c r="M59" i="24"/>
  <c r="N21" i="24"/>
  <c r="N23" i="24" s="1"/>
  <c r="N24" i="24" s="1"/>
  <c r="N17" i="24"/>
  <c r="N19" i="24" s="1"/>
  <c r="U59" i="24"/>
  <c r="V21" i="24"/>
  <c r="V17" i="24"/>
  <c r="V19" i="24" s="1"/>
  <c r="I58" i="26"/>
  <c r="I61" i="26" s="1"/>
  <c r="J17" i="26"/>
  <c r="J19" i="26" s="1"/>
  <c r="J20" i="26" s="1"/>
  <c r="J21" i="26"/>
  <c r="J23" i="26" s="1"/>
  <c r="J24" i="26" s="1"/>
  <c r="Q58" i="26"/>
  <c r="Q61" i="26" s="1"/>
  <c r="R21" i="26"/>
  <c r="R23" i="26" s="1"/>
  <c r="R24" i="26" s="1"/>
  <c r="R17" i="26"/>
  <c r="R19" i="26" s="1"/>
  <c r="F63" i="26"/>
  <c r="I17" i="27"/>
  <c r="I19" i="27" s="1"/>
  <c r="I20" i="27" s="1"/>
  <c r="Q17" i="27"/>
  <c r="I21" i="28"/>
  <c r="I23" i="28" s="1"/>
  <c r="I24" i="28" s="1"/>
  <c r="I17" i="28"/>
  <c r="Q21" i="28"/>
  <c r="Q23" i="28" s="1"/>
  <c r="Q24" i="28" s="1"/>
  <c r="Q17" i="28"/>
  <c r="Q19" i="28" s="1"/>
  <c r="H21" i="29"/>
  <c r="H23" i="29" s="1"/>
  <c r="H24" i="29" s="1"/>
  <c r="H17" i="29"/>
  <c r="H19" i="29" s="1"/>
  <c r="H20" i="29" s="1"/>
  <c r="P21" i="29"/>
  <c r="P23" i="29" s="1"/>
  <c r="P24" i="29" s="1"/>
  <c r="P17" i="29"/>
  <c r="G21" i="30"/>
  <c r="G17" i="30"/>
  <c r="G19" i="30" s="1"/>
  <c r="G20" i="30" s="1"/>
  <c r="O21" i="30"/>
  <c r="O17" i="30"/>
  <c r="O19" i="30" s="1"/>
  <c r="V12" i="19"/>
  <c r="V26" i="19" s="1"/>
  <c r="N12" i="19"/>
  <c r="N26" i="19" s="1"/>
  <c r="F12" i="19"/>
  <c r="F26" i="19" s="1"/>
  <c r="Q11" i="19"/>
  <c r="Q25" i="19" s="1"/>
  <c r="I11" i="19"/>
  <c r="I25" i="19" s="1"/>
  <c r="L10" i="19"/>
  <c r="L24" i="19" s="1"/>
  <c r="D10" i="19"/>
  <c r="D24" i="19" s="1"/>
  <c r="O9" i="19"/>
  <c r="O23" i="19" s="1"/>
  <c r="G9" i="19"/>
  <c r="G23" i="19" s="1"/>
  <c r="R8" i="19"/>
  <c r="R22" i="19" s="1"/>
  <c r="J8" i="19"/>
  <c r="J22" i="19" s="1"/>
  <c r="U7" i="19"/>
  <c r="U21" i="19" s="1"/>
  <c r="M7" i="19"/>
  <c r="M21" i="19" s="1"/>
  <c r="E7" i="19"/>
  <c r="E21" i="19" s="1"/>
  <c r="S5" i="19"/>
  <c r="S19" i="19" s="1"/>
  <c r="K5" i="19"/>
  <c r="K19" i="19" s="1"/>
  <c r="S59" i="21"/>
  <c r="T17" i="21"/>
  <c r="T19" i="21" s="1"/>
  <c r="T21" i="21"/>
  <c r="T23" i="21" s="1"/>
  <c r="T24" i="21" s="1"/>
  <c r="C59" i="21"/>
  <c r="D17" i="21"/>
  <c r="D19" i="21" s="1"/>
  <c r="D20" i="21" s="1"/>
  <c r="D21" i="21"/>
  <c r="Q59" i="22"/>
  <c r="R17" i="22"/>
  <c r="R19" i="22" s="1"/>
  <c r="R21" i="22"/>
  <c r="R23" i="22" s="1"/>
  <c r="R24" i="22" s="1"/>
  <c r="C59" i="23"/>
  <c r="D17" i="23"/>
  <c r="D19" i="23" s="1"/>
  <c r="D20" i="23" s="1"/>
  <c r="D21" i="23"/>
  <c r="S59" i="23"/>
  <c r="T17" i="23"/>
  <c r="T21" i="23"/>
  <c r="G17" i="24"/>
  <c r="G19" i="24" s="1"/>
  <c r="G20" i="24" s="1"/>
  <c r="G21" i="24"/>
  <c r="G23" i="24" s="1"/>
  <c r="G24" i="24" s="1"/>
  <c r="O17" i="24"/>
  <c r="O21" i="24"/>
  <c r="J59" i="26"/>
  <c r="K17" i="26"/>
  <c r="K19" i="26" s="1"/>
  <c r="K20" i="26" s="1"/>
  <c r="K21" i="26"/>
  <c r="K23" i="26" s="1"/>
  <c r="K24" i="26" s="1"/>
  <c r="R59" i="26"/>
  <c r="S17" i="26"/>
  <c r="S19" i="26" s="1"/>
  <c r="S21" i="26"/>
  <c r="S23" i="26" s="1"/>
  <c r="S24" i="26" s="1"/>
  <c r="M63" i="26"/>
  <c r="I59" i="27"/>
  <c r="J17" i="27"/>
  <c r="Q59" i="27"/>
  <c r="R17" i="27"/>
  <c r="I59" i="28"/>
  <c r="J17" i="28"/>
  <c r="J19" i="28" s="1"/>
  <c r="J20" i="28" s="1"/>
  <c r="J21" i="28"/>
  <c r="J23" i="28" s="1"/>
  <c r="J24" i="28" s="1"/>
  <c r="Q59" i="28"/>
  <c r="R21" i="28"/>
  <c r="R23" i="28" s="1"/>
  <c r="R24" i="28" s="1"/>
  <c r="R17" i="28"/>
  <c r="I21" i="29"/>
  <c r="I23" i="29" s="1"/>
  <c r="I24" i="29" s="1"/>
  <c r="I17" i="29"/>
  <c r="I19" i="29" s="1"/>
  <c r="I20" i="29" s="1"/>
  <c r="Q21" i="29"/>
  <c r="Q17" i="29"/>
  <c r="Q19" i="29" s="1"/>
  <c r="H17" i="30"/>
  <c r="H19" i="30" s="1"/>
  <c r="H20" i="30" s="1"/>
  <c r="H21" i="30"/>
  <c r="P17" i="30"/>
  <c r="P21" i="30"/>
  <c r="P23" i="30" s="1"/>
  <c r="P24" i="30" s="1"/>
  <c r="U12" i="19"/>
  <c r="U26" i="19" s="1"/>
  <c r="M12" i="19"/>
  <c r="M26" i="19" s="1"/>
  <c r="E12" i="19"/>
  <c r="E26" i="19" s="1"/>
  <c r="P11" i="19"/>
  <c r="P25" i="19" s="1"/>
  <c r="H11" i="19"/>
  <c r="H25" i="19" s="1"/>
  <c r="S10" i="19"/>
  <c r="S24" i="19" s="1"/>
  <c r="K10" i="19"/>
  <c r="K24" i="19" s="1"/>
  <c r="V9" i="19"/>
  <c r="V23" i="19" s="1"/>
  <c r="N9" i="19"/>
  <c r="N23" i="19" s="1"/>
  <c r="F9" i="19"/>
  <c r="F23" i="19" s="1"/>
  <c r="Q8" i="19"/>
  <c r="Q22" i="19" s="1"/>
  <c r="I8" i="19"/>
  <c r="I22" i="19" s="1"/>
  <c r="T7" i="19"/>
  <c r="T21" i="19" s="1"/>
  <c r="L7" i="19"/>
  <c r="L21" i="19" s="1"/>
  <c r="D7" i="19"/>
  <c r="D21" i="19" s="1"/>
  <c r="O6" i="19"/>
  <c r="O20" i="19" s="1"/>
  <c r="G6" i="19"/>
  <c r="G20" i="19" s="1"/>
  <c r="R5" i="19"/>
  <c r="R19" i="19" s="1"/>
  <c r="J5" i="19"/>
  <c r="J19" i="19" s="1"/>
  <c r="U4" i="19"/>
  <c r="U18" i="19" s="1"/>
  <c r="M4" i="19"/>
  <c r="M18" i="19" s="1"/>
  <c r="E4" i="19"/>
  <c r="E18" i="19" s="1"/>
  <c r="B59" i="22"/>
  <c r="C17" i="22"/>
  <c r="C21" i="22"/>
  <c r="B59" i="27"/>
  <c r="C17" i="27"/>
  <c r="C19" i="27" s="1"/>
  <c r="C20" i="27" s="1"/>
  <c r="C21" i="27"/>
  <c r="B59" i="28"/>
  <c r="C21" i="28"/>
  <c r="C23" i="28" s="1"/>
  <c r="C24" i="28" s="1"/>
  <c r="C17" i="28"/>
  <c r="C19" i="28" s="1"/>
  <c r="C20" i="28" s="1"/>
  <c r="B59" i="29"/>
  <c r="C21" i="29"/>
  <c r="C23" i="29" s="1"/>
  <c r="C24" i="29" s="1"/>
  <c r="C17" i="29"/>
  <c r="C19" i="29" s="1"/>
  <c r="C20" i="29" s="1"/>
  <c r="B59" i="30"/>
  <c r="C21" i="30"/>
  <c r="C23" i="30" s="1"/>
  <c r="C24" i="30" s="1"/>
  <c r="C17" i="30"/>
  <c r="C19" i="30" s="1"/>
  <c r="C20" i="30" s="1"/>
  <c r="B59" i="24"/>
  <c r="C17" i="24"/>
  <c r="C19" i="24" s="1"/>
  <c r="C20" i="24" s="1"/>
  <c r="C21" i="24"/>
  <c r="C23" i="24" s="1"/>
  <c r="C24" i="24" s="1"/>
  <c r="B59" i="23"/>
  <c r="C21" i="23"/>
  <c r="C23" i="23" s="1"/>
  <c r="C24" i="23" s="1"/>
  <c r="C17" i="23"/>
  <c r="C19" i="23" s="1"/>
  <c r="C20" i="23" s="1"/>
  <c r="B59" i="26"/>
  <c r="C21" i="26"/>
  <c r="C23" i="26" s="1"/>
  <c r="C24" i="26" s="1"/>
  <c r="C17" i="26"/>
  <c r="B59" i="21"/>
  <c r="C21" i="21"/>
  <c r="C17" i="21"/>
  <c r="C19" i="21" s="1"/>
  <c r="C20" i="21" s="1"/>
  <c r="D23" i="21"/>
  <c r="D24" i="21" s="1"/>
  <c r="S58" i="21"/>
  <c r="S61" i="21" s="1"/>
  <c r="C58" i="21"/>
  <c r="C61" i="21" s="1"/>
  <c r="C64" i="21" s="1"/>
  <c r="G23" i="22"/>
  <c r="G24" i="22" s="1"/>
  <c r="K58" i="21"/>
  <c r="K61" i="21" s="1"/>
  <c r="K64" i="21" s="1"/>
  <c r="R19" i="24"/>
  <c r="I21" i="27"/>
  <c r="I23" i="27" s="1"/>
  <c r="I24" i="27" s="1"/>
  <c r="Q21" i="27"/>
  <c r="R58" i="21"/>
  <c r="R61" i="21" s="1"/>
  <c r="R64" i="21" s="1"/>
  <c r="O57" i="21"/>
  <c r="A43" i="21"/>
  <c r="J58" i="21"/>
  <c r="J61" i="21" s="1"/>
  <c r="G23" i="26"/>
  <c r="G24" i="26" s="1"/>
  <c r="D58" i="29"/>
  <c r="D61" i="29" s="1"/>
  <c r="P23" i="26"/>
  <c r="P24" i="26" s="1"/>
  <c r="G21" i="27"/>
  <c r="G23" i="27" s="1"/>
  <c r="G24" i="27" s="1"/>
  <c r="O21" i="27"/>
  <c r="O23" i="27" s="1"/>
  <c r="O24" i="27" s="1"/>
  <c r="D58" i="30"/>
  <c r="D61" i="30" s="1"/>
  <c r="D64" i="30" s="1"/>
  <c r="L58" i="30"/>
  <c r="L61" i="30" s="1"/>
  <c r="L64" i="30" s="1"/>
  <c r="R58" i="23"/>
  <c r="R61" i="23" s="1"/>
  <c r="H21" i="27"/>
  <c r="H23" i="27" s="1"/>
  <c r="H24" i="27" s="1"/>
  <c r="P21" i="27"/>
  <c r="J58" i="22"/>
  <c r="J61" i="22" s="1"/>
  <c r="J58" i="26"/>
  <c r="J61" i="26" s="1"/>
  <c r="J23" i="23"/>
  <c r="J24" i="23" s="1"/>
  <c r="R19" i="23"/>
  <c r="J58" i="27"/>
  <c r="J61" i="27" s="1"/>
  <c r="J64" i="27" s="1"/>
  <c r="R58" i="27"/>
  <c r="R61" i="27" s="1"/>
  <c r="R64" i="27" s="1"/>
  <c r="R58" i="28"/>
  <c r="R61" i="28" s="1"/>
  <c r="R64" i="28" s="1"/>
  <c r="F58" i="22"/>
  <c r="F61" i="22" s="1"/>
  <c r="N58" i="22"/>
  <c r="N61" i="22" s="1"/>
  <c r="N64" i="22" s="1"/>
  <c r="F58" i="23"/>
  <c r="F61" i="23" s="1"/>
  <c r="N58" i="23"/>
  <c r="N61" i="23" s="1"/>
  <c r="L21" i="27"/>
  <c r="L23" i="27" s="1"/>
  <c r="L24" i="27" s="1"/>
  <c r="T21" i="27"/>
  <c r="H57" i="29"/>
  <c r="P58" i="21"/>
  <c r="P61" i="21" s="1"/>
  <c r="H58" i="21"/>
  <c r="H61" i="21" s="1"/>
  <c r="N59" i="23"/>
  <c r="R58" i="26"/>
  <c r="R61" i="26" s="1"/>
  <c r="R57" i="21"/>
  <c r="H58" i="22"/>
  <c r="H61" i="22" s="1"/>
  <c r="H64" i="22" s="1"/>
  <c r="P58" i="22"/>
  <c r="P61" i="22" s="1"/>
  <c r="P64" i="22" s="1"/>
  <c r="F59" i="22"/>
  <c r="K58" i="29"/>
  <c r="K61" i="29" s="1"/>
  <c r="F19" i="23"/>
  <c r="F20" i="23" s="1"/>
  <c r="I58" i="23"/>
  <c r="I61" i="23" s="1"/>
  <c r="I64" i="23" s="1"/>
  <c r="Q58" i="23"/>
  <c r="Q61" i="23" s="1"/>
  <c r="L58" i="29"/>
  <c r="L61" i="29" s="1"/>
  <c r="T58" i="29"/>
  <c r="T61" i="29" s="1"/>
  <c r="T64" i="29" s="1"/>
  <c r="I23" i="30"/>
  <c r="I24" i="30" s="1"/>
  <c r="Q23" i="30"/>
  <c r="Q24" i="30" s="1"/>
  <c r="E23" i="30"/>
  <c r="E24" i="30" s="1"/>
  <c r="U23" i="30"/>
  <c r="U24" i="30" s="1"/>
  <c r="J58" i="28"/>
  <c r="J61" i="28" s="1"/>
  <c r="J64" i="28" s="1"/>
  <c r="J65" i="28" s="1"/>
  <c r="R58" i="22"/>
  <c r="R61" i="22" s="1"/>
  <c r="R64" i="22" s="1"/>
  <c r="J58" i="23"/>
  <c r="J61" i="23" s="1"/>
  <c r="J64" i="23" s="1"/>
  <c r="J65" i="23" s="1"/>
  <c r="J58" i="24"/>
  <c r="J61" i="24" s="1"/>
  <c r="J64" i="24" s="1"/>
  <c r="R58" i="24"/>
  <c r="R61" i="24" s="1"/>
  <c r="F57" i="24"/>
  <c r="T58" i="30"/>
  <c r="T61" i="30" s="1"/>
  <c r="T64" i="30" s="1"/>
  <c r="C58" i="23"/>
  <c r="C61" i="23" s="1"/>
  <c r="C64" i="23" s="1"/>
  <c r="K58" i="23"/>
  <c r="K61" i="23" s="1"/>
  <c r="S58" i="23"/>
  <c r="S61" i="23" s="1"/>
  <c r="F58" i="26"/>
  <c r="F61" i="26" s="1"/>
  <c r="D58" i="27"/>
  <c r="D61" i="27" s="1"/>
  <c r="D64" i="27" s="1"/>
  <c r="L58" i="27"/>
  <c r="L61" i="27" s="1"/>
  <c r="T58" i="27"/>
  <c r="T61" i="27" s="1"/>
  <c r="T64" i="27" s="1"/>
  <c r="J58" i="30"/>
  <c r="J61" i="30" s="1"/>
  <c r="J64" i="30" s="1"/>
  <c r="R58" i="30"/>
  <c r="R61" i="30" s="1"/>
  <c r="R64" i="30" s="1"/>
  <c r="P57" i="30"/>
  <c r="J57" i="21"/>
  <c r="H59" i="21"/>
  <c r="Q23" i="22"/>
  <c r="Q24" i="22" s="1"/>
  <c r="J19" i="27"/>
  <c r="J20" i="27" s="1"/>
  <c r="R21" i="27"/>
  <c r="R23" i="27" s="1"/>
  <c r="R24" i="27" s="1"/>
  <c r="E58" i="27"/>
  <c r="E61" i="27" s="1"/>
  <c r="E64" i="27" s="1"/>
  <c r="E65" i="27" s="1"/>
  <c r="M58" i="27"/>
  <c r="M61" i="27" s="1"/>
  <c r="U58" i="27"/>
  <c r="U61" i="27" s="1"/>
  <c r="I58" i="29"/>
  <c r="I61" i="29" s="1"/>
  <c r="I64" i="29" s="1"/>
  <c r="Q58" i="29"/>
  <c r="Q61" i="29" s="1"/>
  <c r="Q64" i="29" s="1"/>
  <c r="F58" i="30"/>
  <c r="F61" i="30" s="1"/>
  <c r="N58" i="30"/>
  <c r="N61" i="30" s="1"/>
  <c r="G59" i="21"/>
  <c r="G58" i="22"/>
  <c r="G61" i="22" s="1"/>
  <c r="O58" i="22"/>
  <c r="O61" i="22" s="1"/>
  <c r="O64" i="22" s="1"/>
  <c r="F59" i="23"/>
  <c r="C58" i="24"/>
  <c r="C61" i="24" s="1"/>
  <c r="K58" i="24"/>
  <c r="K61" i="24" s="1"/>
  <c r="S58" i="24"/>
  <c r="S61" i="24" s="1"/>
  <c r="N57" i="24"/>
  <c r="G58" i="26"/>
  <c r="G61" i="26" s="1"/>
  <c r="O58" i="26"/>
  <c r="O61" i="26" s="1"/>
  <c r="F58" i="27"/>
  <c r="F61" i="27" s="1"/>
  <c r="N58" i="27"/>
  <c r="N61" i="27" s="1"/>
  <c r="C58" i="28"/>
  <c r="C61" i="28" s="1"/>
  <c r="K58" i="28"/>
  <c r="K61" i="28" s="1"/>
  <c r="K64" i="28" s="1"/>
  <c r="S58" i="28"/>
  <c r="S61" i="28" s="1"/>
  <c r="J58" i="29"/>
  <c r="J61" i="29" s="1"/>
  <c r="R58" i="29"/>
  <c r="R61" i="29" s="1"/>
  <c r="R64" i="29" s="1"/>
  <c r="P57" i="29"/>
  <c r="L23" i="30"/>
  <c r="L24" i="30" s="1"/>
  <c r="T23" i="30"/>
  <c r="T24" i="30" s="1"/>
  <c r="G58" i="30"/>
  <c r="G61" i="30" s="1"/>
  <c r="O58" i="30"/>
  <c r="O61" i="30" s="1"/>
  <c r="Q57" i="30"/>
  <c r="A36" i="22"/>
  <c r="G58" i="27"/>
  <c r="G61" i="27" s="1"/>
  <c r="T58" i="28"/>
  <c r="T61" i="28" s="1"/>
  <c r="T64" i="28" s="1"/>
  <c r="C58" i="29"/>
  <c r="C61" i="29" s="1"/>
  <c r="C64" i="29" s="1"/>
  <c r="H58" i="30"/>
  <c r="H61" i="30" s="1"/>
  <c r="N59" i="30"/>
  <c r="Q57" i="21"/>
  <c r="B58" i="21"/>
  <c r="B61" i="21" s="1"/>
  <c r="I58" i="22"/>
  <c r="I61" i="22" s="1"/>
  <c r="I64" i="22" s="1"/>
  <c r="Q58" i="22"/>
  <c r="Q61" i="22" s="1"/>
  <c r="D58" i="23"/>
  <c r="D61" i="23" s="1"/>
  <c r="L58" i="23"/>
  <c r="L61" i="23" s="1"/>
  <c r="L64" i="23" s="1"/>
  <c r="T58" i="23"/>
  <c r="T61" i="23" s="1"/>
  <c r="T64" i="23" s="1"/>
  <c r="E58" i="24"/>
  <c r="E61" i="24" s="1"/>
  <c r="M58" i="24"/>
  <c r="M61" i="24" s="1"/>
  <c r="U58" i="24"/>
  <c r="U61" i="24" s="1"/>
  <c r="N59" i="26"/>
  <c r="H58" i="27"/>
  <c r="H61" i="27" s="1"/>
  <c r="P58" i="27"/>
  <c r="P61" i="27" s="1"/>
  <c r="F57" i="27"/>
  <c r="E58" i="28"/>
  <c r="E61" i="28" s="1"/>
  <c r="M58" i="28"/>
  <c r="M61" i="28" s="1"/>
  <c r="U58" i="28"/>
  <c r="U61" i="28" s="1"/>
  <c r="I58" i="30"/>
  <c r="I61" i="30" s="1"/>
  <c r="I64" i="30" s="1"/>
  <c r="I65" i="30" s="1"/>
  <c r="Q58" i="30"/>
  <c r="Q61" i="30" s="1"/>
  <c r="Q64" i="30" s="1"/>
  <c r="P59" i="30"/>
  <c r="L58" i="24"/>
  <c r="L61" i="24" s="1"/>
  <c r="L64" i="24" s="1"/>
  <c r="P58" i="26"/>
  <c r="P61" i="26" s="1"/>
  <c r="F59" i="26"/>
  <c r="O58" i="27"/>
  <c r="O61" i="27" s="1"/>
  <c r="A38" i="21"/>
  <c r="F57" i="22"/>
  <c r="N59" i="22"/>
  <c r="E58" i="23"/>
  <c r="E61" i="23" s="1"/>
  <c r="E64" i="23" s="1"/>
  <c r="E65" i="23" s="1"/>
  <c r="M58" i="23"/>
  <c r="M61" i="23" s="1"/>
  <c r="U58" i="23"/>
  <c r="U61" i="23" s="1"/>
  <c r="U64" i="23" s="1"/>
  <c r="V19" i="23"/>
  <c r="O23" i="24"/>
  <c r="O24" i="24" s="1"/>
  <c r="F58" i="24"/>
  <c r="F61" i="24" s="1"/>
  <c r="N58" i="24"/>
  <c r="N61" i="24" s="1"/>
  <c r="F59" i="24"/>
  <c r="I58" i="27"/>
  <c r="I61" i="27" s="1"/>
  <c r="I64" i="27" s="1"/>
  <c r="I65" i="27" s="1"/>
  <c r="Q58" i="27"/>
  <c r="Q61" i="27" s="1"/>
  <c r="Q64" i="27" s="1"/>
  <c r="H57" i="27"/>
  <c r="F59" i="27"/>
  <c r="O23" i="28"/>
  <c r="O24" i="28" s="1"/>
  <c r="F58" i="28"/>
  <c r="F61" i="28" s="1"/>
  <c r="N58" i="28"/>
  <c r="N61" i="28" s="1"/>
  <c r="E58" i="29"/>
  <c r="E61" i="29" s="1"/>
  <c r="M58" i="29"/>
  <c r="M61" i="29" s="1"/>
  <c r="U58" i="29"/>
  <c r="U61" i="29" s="1"/>
  <c r="F57" i="30"/>
  <c r="N58" i="26"/>
  <c r="N61" i="26" s="1"/>
  <c r="T58" i="24"/>
  <c r="T61" i="24" s="1"/>
  <c r="T64" i="24" s="1"/>
  <c r="H58" i="26"/>
  <c r="H61" i="26" s="1"/>
  <c r="H64" i="26" s="1"/>
  <c r="H65" i="26" s="1"/>
  <c r="L58" i="28"/>
  <c r="L61" i="28" s="1"/>
  <c r="S58" i="29"/>
  <c r="S61" i="29" s="1"/>
  <c r="S64" i="29" s="1"/>
  <c r="P19" i="21"/>
  <c r="H23" i="22"/>
  <c r="H24" i="22" s="1"/>
  <c r="P23" i="22"/>
  <c r="P24" i="22" s="1"/>
  <c r="C58" i="22"/>
  <c r="C61" i="22" s="1"/>
  <c r="C64" i="22" s="1"/>
  <c r="K58" i="22"/>
  <c r="K61" i="22" s="1"/>
  <c r="K64" i="22" s="1"/>
  <c r="S58" i="22"/>
  <c r="S61" i="22" s="1"/>
  <c r="S64" i="22" s="1"/>
  <c r="F57" i="23"/>
  <c r="D23" i="24"/>
  <c r="D24" i="24" s="1"/>
  <c r="L23" i="24"/>
  <c r="L24" i="24" s="1"/>
  <c r="T23" i="24"/>
  <c r="T24" i="24" s="1"/>
  <c r="G58" i="24"/>
  <c r="G61" i="24" s="1"/>
  <c r="O58" i="24"/>
  <c r="O61" i="24" s="1"/>
  <c r="N59" i="24"/>
  <c r="C58" i="26"/>
  <c r="C61" i="26" s="1"/>
  <c r="C64" i="26" s="1"/>
  <c r="K58" i="26"/>
  <c r="K61" i="26" s="1"/>
  <c r="S58" i="26"/>
  <c r="S61" i="26" s="1"/>
  <c r="S64" i="26" s="1"/>
  <c r="P23" i="27"/>
  <c r="P24" i="27" s="1"/>
  <c r="N57" i="27"/>
  <c r="H59" i="27"/>
  <c r="G58" i="28"/>
  <c r="G61" i="28" s="1"/>
  <c r="O58" i="28"/>
  <c r="O61" i="28" s="1"/>
  <c r="F57" i="28"/>
  <c r="F58" i="29"/>
  <c r="F61" i="29" s="1"/>
  <c r="N58" i="29"/>
  <c r="N61" i="29" s="1"/>
  <c r="H59" i="29"/>
  <c r="C58" i="30"/>
  <c r="C61" i="30" s="1"/>
  <c r="C64" i="30" s="1"/>
  <c r="C65" i="30" s="1"/>
  <c r="K58" i="30"/>
  <c r="K61" i="30" s="1"/>
  <c r="K64" i="30" s="1"/>
  <c r="S58" i="30"/>
  <c r="S61" i="30" s="1"/>
  <c r="H57" i="30"/>
  <c r="D58" i="24"/>
  <c r="D61" i="24" s="1"/>
  <c r="D64" i="24" s="1"/>
  <c r="D65" i="24" s="1"/>
  <c r="D58" i="28"/>
  <c r="D61" i="28" s="1"/>
  <c r="D64" i="28" s="1"/>
  <c r="P58" i="30"/>
  <c r="P61" i="30" s="1"/>
  <c r="Q58" i="21"/>
  <c r="Q61" i="21" s="1"/>
  <c r="Q64" i="21" s="1"/>
  <c r="I58" i="21"/>
  <c r="I61" i="21" s="1"/>
  <c r="D58" i="22"/>
  <c r="D61" i="22" s="1"/>
  <c r="L58" i="22"/>
  <c r="L61" i="22" s="1"/>
  <c r="T58" i="22"/>
  <c r="T61" i="22" s="1"/>
  <c r="T64" i="22" s="1"/>
  <c r="A37" i="22"/>
  <c r="N57" i="22"/>
  <c r="G58" i="23"/>
  <c r="G61" i="23" s="1"/>
  <c r="O58" i="23"/>
  <c r="O61" i="23" s="1"/>
  <c r="N57" i="23"/>
  <c r="I23" i="24"/>
  <c r="I24" i="24" s="1"/>
  <c r="H58" i="24"/>
  <c r="H61" i="24" s="1"/>
  <c r="P58" i="24"/>
  <c r="P61" i="24" s="1"/>
  <c r="Q23" i="26"/>
  <c r="Q24" i="26" s="1"/>
  <c r="D58" i="26"/>
  <c r="D61" i="26" s="1"/>
  <c r="L58" i="26"/>
  <c r="L61" i="26" s="1"/>
  <c r="L64" i="26" s="1"/>
  <c r="T58" i="26"/>
  <c r="T61" i="26" s="1"/>
  <c r="F57" i="26"/>
  <c r="C58" i="27"/>
  <c r="C61" i="27" s="1"/>
  <c r="C64" i="27" s="1"/>
  <c r="K58" i="27"/>
  <c r="K61" i="27" s="1"/>
  <c r="K64" i="27" s="1"/>
  <c r="S58" i="27"/>
  <c r="S61" i="27" s="1"/>
  <c r="S64" i="27" s="1"/>
  <c r="P57" i="27"/>
  <c r="N59" i="27"/>
  <c r="H58" i="28"/>
  <c r="H61" i="28" s="1"/>
  <c r="P58" i="28"/>
  <c r="P61" i="28" s="1"/>
  <c r="N57" i="28"/>
  <c r="D23" i="29"/>
  <c r="D24" i="29" s="1"/>
  <c r="L23" i="29"/>
  <c r="L24" i="29" s="1"/>
  <c r="T23" i="29"/>
  <c r="T24" i="29" s="1"/>
  <c r="G58" i="29"/>
  <c r="G61" i="29" s="1"/>
  <c r="O58" i="29"/>
  <c r="O61" i="29" s="1"/>
  <c r="P59" i="29"/>
  <c r="I57" i="30"/>
  <c r="G57" i="21"/>
  <c r="J19" i="22"/>
  <c r="J20" i="22" s="1"/>
  <c r="E58" i="22"/>
  <c r="E61" i="22" s="1"/>
  <c r="E64" i="22" s="1"/>
  <c r="M58" i="22"/>
  <c r="M61" i="22" s="1"/>
  <c r="M64" i="22" s="1"/>
  <c r="U58" i="22"/>
  <c r="U61" i="22" s="1"/>
  <c r="A45" i="22"/>
  <c r="O57" i="22"/>
  <c r="H58" i="23"/>
  <c r="H61" i="23" s="1"/>
  <c r="H64" i="23" s="1"/>
  <c r="H65" i="23" s="1"/>
  <c r="P58" i="23"/>
  <c r="P61" i="23" s="1"/>
  <c r="P64" i="23" s="1"/>
  <c r="I58" i="24"/>
  <c r="I61" i="24" s="1"/>
  <c r="Q58" i="24"/>
  <c r="Q61" i="24" s="1"/>
  <c r="Q64" i="24" s="1"/>
  <c r="E58" i="26"/>
  <c r="E61" i="26" s="1"/>
  <c r="M58" i="26"/>
  <c r="M61" i="26" s="1"/>
  <c r="M64" i="26" s="1"/>
  <c r="M66" i="26" s="1"/>
  <c r="U58" i="26"/>
  <c r="U61" i="26" s="1"/>
  <c r="N57" i="26"/>
  <c r="P59" i="27"/>
  <c r="I58" i="28"/>
  <c r="I61" i="28" s="1"/>
  <c r="I64" i="28" s="1"/>
  <c r="I65" i="28" s="1"/>
  <c r="Q58" i="28"/>
  <c r="Q61" i="28" s="1"/>
  <c r="Q64" i="28" s="1"/>
  <c r="P23" i="28"/>
  <c r="P24" i="28" s="1"/>
  <c r="H58" i="29"/>
  <c r="H61" i="29" s="1"/>
  <c r="P58" i="29"/>
  <c r="P61" i="29" s="1"/>
  <c r="E58" i="30"/>
  <c r="E61" i="30" s="1"/>
  <c r="M58" i="30"/>
  <c r="M61" i="30" s="1"/>
  <c r="U58" i="30"/>
  <c r="U61" i="30" s="1"/>
  <c r="U64" i="30" s="1"/>
  <c r="U66" i="30" s="1"/>
  <c r="N57" i="30"/>
  <c r="F59" i="30"/>
  <c r="B58" i="30"/>
  <c r="B61" i="30" s="1"/>
  <c r="B64" i="30" s="1"/>
  <c r="B65" i="30" s="1"/>
  <c r="B58" i="24"/>
  <c r="B61" i="24" s="1"/>
  <c r="B64" i="24" s="1"/>
  <c r="B58" i="26"/>
  <c r="B61" i="26" s="1"/>
  <c r="B58" i="27"/>
  <c r="B61" i="27" s="1"/>
  <c r="B58" i="23"/>
  <c r="B61" i="23" s="1"/>
  <c r="B58" i="28"/>
  <c r="B61" i="28" s="1"/>
  <c r="B58" i="22"/>
  <c r="B61" i="22" s="1"/>
  <c r="B58" i="29"/>
  <c r="B61" i="29" s="1"/>
  <c r="D5" i="20"/>
  <c r="D6" i="20"/>
  <c r="D4" i="20"/>
  <c r="E9" i="20"/>
  <c r="D9" i="20"/>
  <c r="E11" i="20"/>
  <c r="D11" i="20"/>
  <c r="E8" i="20"/>
  <c r="D8" i="20"/>
  <c r="E10" i="20"/>
  <c r="D10" i="20"/>
  <c r="E7" i="20"/>
  <c r="D7" i="20"/>
  <c r="E6" i="20"/>
  <c r="E5" i="20"/>
  <c r="E4" i="20"/>
  <c r="H64" i="30"/>
  <c r="O23" i="30"/>
  <c r="O24" i="30" s="1"/>
  <c r="H23" i="30"/>
  <c r="H24" i="30" s="1"/>
  <c r="G23" i="30"/>
  <c r="G24" i="30" s="1"/>
  <c r="R19" i="30"/>
  <c r="F63" i="30"/>
  <c r="N63" i="30"/>
  <c r="S19" i="30"/>
  <c r="S23" i="30"/>
  <c r="S24" i="30" s="1"/>
  <c r="A31" i="30"/>
  <c r="A33" i="30"/>
  <c r="A39" i="30"/>
  <c r="A41" i="30"/>
  <c r="A47" i="30"/>
  <c r="A49" i="30"/>
  <c r="G57" i="30"/>
  <c r="O57" i="30"/>
  <c r="G59" i="30"/>
  <c r="G64" i="30" s="1"/>
  <c r="G65" i="30" s="1"/>
  <c r="O59" i="30"/>
  <c r="G63" i="30"/>
  <c r="O63" i="30"/>
  <c r="P63" i="30"/>
  <c r="I63" i="30"/>
  <c r="Q63" i="30"/>
  <c r="T19" i="30"/>
  <c r="E19" i="30"/>
  <c r="E20" i="30" s="1"/>
  <c r="N19" i="30"/>
  <c r="V19" i="30"/>
  <c r="F23" i="30"/>
  <c r="F24" i="30" s="1"/>
  <c r="N23" i="30"/>
  <c r="N24" i="30" s="1"/>
  <c r="B63" i="30"/>
  <c r="J63" i="30"/>
  <c r="R63" i="30"/>
  <c r="A32" i="30"/>
  <c r="A34" i="30"/>
  <c r="A40" i="30"/>
  <c r="A42" i="30"/>
  <c r="A48" i="30"/>
  <c r="A50" i="30"/>
  <c r="C63" i="30"/>
  <c r="K63" i="30"/>
  <c r="S63" i="30"/>
  <c r="P19" i="30"/>
  <c r="D63" i="30"/>
  <c r="L63" i="30"/>
  <c r="T63" i="30"/>
  <c r="H63" i="30"/>
  <c r="Q19" i="30"/>
  <c r="E63" i="30"/>
  <c r="M63" i="30"/>
  <c r="Q23" i="29"/>
  <c r="Q24" i="29" s="1"/>
  <c r="O23" i="29"/>
  <c r="O24" i="29" s="1"/>
  <c r="T19" i="29"/>
  <c r="P63" i="29"/>
  <c r="J19" i="29"/>
  <c r="J20" i="29" s="1"/>
  <c r="R19" i="29"/>
  <c r="J23" i="29"/>
  <c r="J24" i="29" s="1"/>
  <c r="F57" i="29"/>
  <c r="N57" i="29"/>
  <c r="F59" i="29"/>
  <c r="N59" i="29"/>
  <c r="F63" i="29"/>
  <c r="N63" i="29"/>
  <c r="H63" i="29"/>
  <c r="S19" i="29"/>
  <c r="K23" i="29"/>
  <c r="K24" i="29" s="1"/>
  <c r="S23" i="29"/>
  <c r="S24" i="29" s="1"/>
  <c r="A31" i="29"/>
  <c r="A33" i="29"/>
  <c r="A39" i="29"/>
  <c r="A41" i="29"/>
  <c r="A47" i="29"/>
  <c r="A49" i="29"/>
  <c r="G57" i="29"/>
  <c r="O57" i="29"/>
  <c r="G59" i="29"/>
  <c r="O59" i="29"/>
  <c r="G63" i="29"/>
  <c r="O63" i="29"/>
  <c r="E19" i="29"/>
  <c r="E20" i="29" s="1"/>
  <c r="M19" i="29"/>
  <c r="M20" i="29" s="1"/>
  <c r="U19" i="29"/>
  <c r="M23" i="29"/>
  <c r="M24" i="29" s="1"/>
  <c r="U23" i="29"/>
  <c r="U24" i="29" s="1"/>
  <c r="I57" i="29"/>
  <c r="Q57" i="29"/>
  <c r="I63" i="29"/>
  <c r="Q63" i="29"/>
  <c r="F19" i="29"/>
  <c r="F20" i="29" s="1"/>
  <c r="N19" i="29"/>
  <c r="V19" i="29"/>
  <c r="F23" i="29"/>
  <c r="F24" i="29" s="1"/>
  <c r="N23" i="29"/>
  <c r="N24" i="29" s="1"/>
  <c r="B63" i="29"/>
  <c r="J63" i="29"/>
  <c r="R63" i="29"/>
  <c r="L19" i="29"/>
  <c r="L20" i="29" s="1"/>
  <c r="G19" i="29"/>
  <c r="G20" i="29" s="1"/>
  <c r="O19" i="29"/>
  <c r="A32" i="29"/>
  <c r="A34" i="29"/>
  <c r="A40" i="29"/>
  <c r="A42" i="29"/>
  <c r="A48" i="29"/>
  <c r="A50" i="29"/>
  <c r="C63" i="29"/>
  <c r="K63" i="29"/>
  <c r="S63" i="29"/>
  <c r="P19" i="29"/>
  <c r="D63" i="29"/>
  <c r="L63" i="29"/>
  <c r="T63" i="29"/>
  <c r="E63" i="29"/>
  <c r="M63" i="29"/>
  <c r="K19" i="28"/>
  <c r="K20" i="28" s="1"/>
  <c r="S19" i="28"/>
  <c r="K23" i="28"/>
  <c r="K24" i="28" s="1"/>
  <c r="A31" i="28"/>
  <c r="A33" i="28"/>
  <c r="A37" i="28"/>
  <c r="A39" i="28"/>
  <c r="A41" i="28"/>
  <c r="A45" i="28"/>
  <c r="A47" i="28"/>
  <c r="A49" i="28"/>
  <c r="G57" i="28"/>
  <c r="O57" i="28"/>
  <c r="G59" i="28"/>
  <c r="O59" i="28"/>
  <c r="G63" i="28"/>
  <c r="O63" i="28"/>
  <c r="D19" i="28"/>
  <c r="D20" i="28" s="1"/>
  <c r="L19" i="28"/>
  <c r="L20" i="28" s="1"/>
  <c r="L23" i="28"/>
  <c r="L24" i="28" s="1"/>
  <c r="T23" i="28"/>
  <c r="T24" i="28" s="1"/>
  <c r="H59" i="28"/>
  <c r="P59" i="28"/>
  <c r="H63" i="28"/>
  <c r="P63" i="28"/>
  <c r="E19" i="28"/>
  <c r="E20" i="28" s="1"/>
  <c r="M19" i="28"/>
  <c r="M20" i="28" s="1"/>
  <c r="U19" i="28"/>
  <c r="M23" i="28"/>
  <c r="M24" i="28" s="1"/>
  <c r="I57" i="28"/>
  <c r="Q57" i="28"/>
  <c r="I63" i="28"/>
  <c r="Q63" i="28"/>
  <c r="R19" i="28"/>
  <c r="F19" i="28"/>
  <c r="F20" i="28" s="1"/>
  <c r="V19" i="28"/>
  <c r="F23" i="28"/>
  <c r="F24" i="28" s="1"/>
  <c r="N23" i="28"/>
  <c r="N24" i="28" s="1"/>
  <c r="V23" i="28"/>
  <c r="V24" i="28" s="1"/>
  <c r="B63" i="28"/>
  <c r="J63" i="28"/>
  <c r="R63" i="28"/>
  <c r="A32" i="28"/>
  <c r="A34" i="28"/>
  <c r="A40" i="28"/>
  <c r="A42" i="28"/>
  <c r="A48" i="28"/>
  <c r="A50" i="28"/>
  <c r="C63" i="28"/>
  <c r="K63" i="28"/>
  <c r="S63" i="28"/>
  <c r="H19" i="28"/>
  <c r="H20" i="28" s="1"/>
  <c r="D63" i="28"/>
  <c r="L63" i="28"/>
  <c r="T63" i="28"/>
  <c r="I19" i="28"/>
  <c r="I20" i="28" s="1"/>
  <c r="E63" i="28"/>
  <c r="M63" i="28"/>
  <c r="Q23" i="27"/>
  <c r="Q24" i="27" s="1"/>
  <c r="T23" i="27"/>
  <c r="T24" i="27" s="1"/>
  <c r="R19" i="27"/>
  <c r="J21" i="27"/>
  <c r="J23" i="27" s="1"/>
  <c r="J24" i="27" s="1"/>
  <c r="F63" i="27"/>
  <c r="N63" i="27"/>
  <c r="N65" i="27" s="1"/>
  <c r="C23" i="27"/>
  <c r="C24" i="27" s="1"/>
  <c r="K21" i="27"/>
  <c r="K23" i="27" s="1"/>
  <c r="K24" i="27" s="1"/>
  <c r="S21" i="27"/>
  <c r="S23" i="27" s="1"/>
  <c r="S24" i="27" s="1"/>
  <c r="A31" i="27"/>
  <c r="A33" i="27"/>
  <c r="A39" i="27"/>
  <c r="A41" i="27"/>
  <c r="A47" i="27"/>
  <c r="A49" i="27"/>
  <c r="G57" i="27"/>
  <c r="O57" i="27"/>
  <c r="G59" i="27"/>
  <c r="O59" i="27"/>
  <c r="G63" i="27"/>
  <c r="O63" i="27"/>
  <c r="D21" i="27"/>
  <c r="D23" i="27" s="1"/>
  <c r="D24" i="27" s="1"/>
  <c r="P63" i="27"/>
  <c r="U19" i="27"/>
  <c r="E21" i="27"/>
  <c r="E23" i="27" s="1"/>
  <c r="E24" i="27" s="1"/>
  <c r="M21" i="27"/>
  <c r="M23" i="27" s="1"/>
  <c r="M24" i="27" s="1"/>
  <c r="U21" i="27"/>
  <c r="U23" i="27" s="1"/>
  <c r="U24" i="27" s="1"/>
  <c r="I57" i="27"/>
  <c r="Q57" i="27"/>
  <c r="I63" i="27"/>
  <c r="Q63" i="27"/>
  <c r="N19" i="27"/>
  <c r="V19" i="27"/>
  <c r="F21" i="27"/>
  <c r="F23" i="27" s="1"/>
  <c r="F24" i="27" s="1"/>
  <c r="N21" i="27"/>
  <c r="N23" i="27" s="1"/>
  <c r="N24" i="27" s="1"/>
  <c r="V21" i="27"/>
  <c r="V23" i="27" s="1"/>
  <c r="V24" i="27" s="1"/>
  <c r="B63" i="27"/>
  <c r="J63" i="27"/>
  <c r="R63" i="27"/>
  <c r="G19" i="27"/>
  <c r="G20" i="27" s="1"/>
  <c r="A32" i="27"/>
  <c r="A34" i="27"/>
  <c r="A40" i="27"/>
  <c r="A42" i="27"/>
  <c r="A48" i="27"/>
  <c r="A50" i="27"/>
  <c r="C63" i="27"/>
  <c r="K63" i="27"/>
  <c r="S63" i="27"/>
  <c r="L19" i="27"/>
  <c r="L20" i="27" s="1"/>
  <c r="H19" i="27"/>
  <c r="H20" i="27" s="1"/>
  <c r="D63" i="27"/>
  <c r="L63" i="27"/>
  <c r="T63" i="27"/>
  <c r="H63" i="27"/>
  <c r="Q19" i="27"/>
  <c r="E63" i="27"/>
  <c r="M63" i="27"/>
  <c r="U64" i="26"/>
  <c r="U66" i="26" s="1"/>
  <c r="O23" i="26"/>
  <c r="O24" i="26" s="1"/>
  <c r="C19" i="26"/>
  <c r="C20" i="26" s="1"/>
  <c r="A31" i="26"/>
  <c r="A33" i="26"/>
  <c r="A37" i="26"/>
  <c r="A39" i="26"/>
  <c r="A41" i="26"/>
  <c r="A45" i="26"/>
  <c r="A47" i="26"/>
  <c r="A49" i="26"/>
  <c r="G57" i="26"/>
  <c r="O57" i="26"/>
  <c r="G59" i="26"/>
  <c r="O59" i="26"/>
  <c r="G63" i="26"/>
  <c r="O63" i="26"/>
  <c r="L19" i="26"/>
  <c r="L20" i="26" s="1"/>
  <c r="T19" i="26"/>
  <c r="L23" i="26"/>
  <c r="L24" i="26" s="1"/>
  <c r="T23" i="26"/>
  <c r="T24" i="26" s="1"/>
  <c r="H63" i="26"/>
  <c r="P63" i="26"/>
  <c r="M19" i="26"/>
  <c r="M20" i="26" s="1"/>
  <c r="E23" i="26"/>
  <c r="E24" i="26" s="1"/>
  <c r="M23" i="26"/>
  <c r="M24" i="26" s="1"/>
  <c r="I57" i="26"/>
  <c r="Q57" i="26"/>
  <c r="I59" i="26"/>
  <c r="I64" i="26" s="1"/>
  <c r="Q59" i="26"/>
  <c r="Q64" i="26" s="1"/>
  <c r="I63" i="26"/>
  <c r="Q63" i="26"/>
  <c r="N19" i="26"/>
  <c r="N23" i="26"/>
  <c r="N24" i="26" s="1"/>
  <c r="V23" i="26"/>
  <c r="V24" i="26" s="1"/>
  <c r="B63" i="26"/>
  <c r="J63" i="26"/>
  <c r="R63" i="26"/>
  <c r="G19" i="26"/>
  <c r="G20" i="26" s="1"/>
  <c r="O19" i="26"/>
  <c r="A32" i="26"/>
  <c r="A34" i="26"/>
  <c r="A40" i="26"/>
  <c r="A42" i="26"/>
  <c r="A48" i="26"/>
  <c r="A50" i="26"/>
  <c r="C63" i="26"/>
  <c r="K63" i="26"/>
  <c r="S63" i="26"/>
  <c r="H19" i="26"/>
  <c r="H20" i="26" s="1"/>
  <c r="P19" i="26"/>
  <c r="D63" i="26"/>
  <c r="L63" i="26"/>
  <c r="J23" i="24"/>
  <c r="J24" i="24" s="1"/>
  <c r="H23" i="24"/>
  <c r="H24" i="24" s="1"/>
  <c r="P23" i="24"/>
  <c r="P24" i="24" s="1"/>
  <c r="K19" i="24"/>
  <c r="K20" i="24" s="1"/>
  <c r="S19" i="24"/>
  <c r="K23" i="24"/>
  <c r="K24" i="24" s="1"/>
  <c r="A31" i="24"/>
  <c r="A33" i="24"/>
  <c r="A37" i="24"/>
  <c r="A39" i="24"/>
  <c r="A41" i="24"/>
  <c r="A45" i="24"/>
  <c r="A47" i="24"/>
  <c r="A49" i="24"/>
  <c r="G57" i="24"/>
  <c r="O57" i="24"/>
  <c r="G59" i="24"/>
  <c r="O59" i="24"/>
  <c r="G63" i="24"/>
  <c r="O63" i="24"/>
  <c r="H59" i="24"/>
  <c r="P59" i="24"/>
  <c r="H63" i="24"/>
  <c r="P63" i="24"/>
  <c r="E19" i="24"/>
  <c r="E20" i="24" s="1"/>
  <c r="U19" i="24"/>
  <c r="E23" i="24"/>
  <c r="E24" i="24" s="1"/>
  <c r="U23" i="24"/>
  <c r="U24" i="24" s="1"/>
  <c r="I57" i="24"/>
  <c r="Q57" i="24"/>
  <c r="I63" i="24"/>
  <c r="Q63" i="24"/>
  <c r="F19" i="24"/>
  <c r="F20" i="24" s="1"/>
  <c r="F23" i="24"/>
  <c r="F24" i="24" s="1"/>
  <c r="V23" i="24"/>
  <c r="V24" i="24" s="1"/>
  <c r="B63" i="24"/>
  <c r="J63" i="24"/>
  <c r="R63" i="24"/>
  <c r="O19" i="24"/>
  <c r="A32" i="24"/>
  <c r="A34" i="24"/>
  <c r="A40" i="24"/>
  <c r="A42" i="24"/>
  <c r="A48" i="24"/>
  <c r="A50" i="24"/>
  <c r="C63" i="24"/>
  <c r="K63" i="24"/>
  <c r="S63" i="24"/>
  <c r="R23" i="24"/>
  <c r="R24" i="24" s="1"/>
  <c r="P19" i="24"/>
  <c r="D63" i="24"/>
  <c r="L63" i="24"/>
  <c r="T63" i="24"/>
  <c r="E63" i="24"/>
  <c r="M63" i="24"/>
  <c r="U63" i="23"/>
  <c r="M63" i="23"/>
  <c r="E63" i="23"/>
  <c r="T63" i="23"/>
  <c r="L63" i="23"/>
  <c r="D63" i="23"/>
  <c r="S63" i="23"/>
  <c r="K63" i="23"/>
  <c r="C63" i="23"/>
  <c r="R63" i="23"/>
  <c r="J63" i="23"/>
  <c r="B63" i="23"/>
  <c r="Q63" i="23"/>
  <c r="I63" i="23"/>
  <c r="P63" i="23"/>
  <c r="H63" i="23"/>
  <c r="F63" i="23"/>
  <c r="O63" i="23"/>
  <c r="G63" i="23"/>
  <c r="N63" i="23"/>
  <c r="P23" i="23"/>
  <c r="P24" i="23" s="1"/>
  <c r="R23" i="23"/>
  <c r="R24" i="23" s="1"/>
  <c r="S23" i="23"/>
  <c r="S24" i="23" s="1"/>
  <c r="A31" i="23"/>
  <c r="A33" i="23"/>
  <c r="A37" i="23"/>
  <c r="A39" i="23"/>
  <c r="A41" i="23"/>
  <c r="A45" i="23"/>
  <c r="A47" i="23"/>
  <c r="A49" i="23"/>
  <c r="G57" i="23"/>
  <c r="O57" i="23"/>
  <c r="G59" i="23"/>
  <c r="O59" i="23"/>
  <c r="L19" i="23"/>
  <c r="L20" i="23" s="1"/>
  <c r="T19" i="23"/>
  <c r="D23" i="23"/>
  <c r="D24" i="23" s="1"/>
  <c r="L23" i="23"/>
  <c r="L24" i="23" s="1"/>
  <c r="T23" i="23"/>
  <c r="T24" i="23" s="1"/>
  <c r="E19" i="23"/>
  <c r="E20" i="23" s="1"/>
  <c r="M19" i="23"/>
  <c r="M20" i="23" s="1"/>
  <c r="E23" i="23"/>
  <c r="E24" i="23" s="1"/>
  <c r="M23" i="23"/>
  <c r="M24" i="23" s="1"/>
  <c r="I57" i="23"/>
  <c r="Q57" i="23"/>
  <c r="F23" i="23"/>
  <c r="F24" i="23" s="1"/>
  <c r="N23" i="23"/>
  <c r="N24" i="23" s="1"/>
  <c r="G19" i="23"/>
  <c r="G20" i="23" s="1"/>
  <c r="O19" i="23"/>
  <c r="A32" i="23"/>
  <c r="A34" i="23"/>
  <c r="A40" i="23"/>
  <c r="A42" i="23"/>
  <c r="A48" i="23"/>
  <c r="A50" i="23"/>
  <c r="H19" i="23"/>
  <c r="H20" i="23" s="1"/>
  <c r="I19" i="23"/>
  <c r="I20" i="23" s="1"/>
  <c r="Q19" i="23"/>
  <c r="U63" i="22"/>
  <c r="M63" i="22"/>
  <c r="E63" i="22"/>
  <c r="F63" i="22"/>
  <c r="T63" i="22"/>
  <c r="L63" i="22"/>
  <c r="D63" i="22"/>
  <c r="S63" i="22"/>
  <c r="K63" i="22"/>
  <c r="C63" i="22"/>
  <c r="N63" i="22"/>
  <c r="R63" i="22"/>
  <c r="J63" i="22"/>
  <c r="B63" i="22"/>
  <c r="Q63" i="22"/>
  <c r="I63" i="22"/>
  <c r="P63" i="22"/>
  <c r="H63" i="22"/>
  <c r="O63" i="22"/>
  <c r="G63" i="22"/>
  <c r="S19" i="22"/>
  <c r="D19" i="22"/>
  <c r="D20" i="22" s="1"/>
  <c r="T19" i="22"/>
  <c r="L23" i="22"/>
  <c r="L24" i="22" s="1"/>
  <c r="T23" i="22"/>
  <c r="T24" i="22" s="1"/>
  <c r="K23" i="22"/>
  <c r="K24" i="22" s="1"/>
  <c r="A31" i="22"/>
  <c r="A33" i="22"/>
  <c r="A41" i="22"/>
  <c r="A47" i="22"/>
  <c r="E19" i="22"/>
  <c r="E20" i="22" s="1"/>
  <c r="M19" i="22"/>
  <c r="M20" i="22" s="1"/>
  <c r="E23" i="22"/>
  <c r="E24" i="22" s="1"/>
  <c r="U23" i="22"/>
  <c r="U24" i="22" s="1"/>
  <c r="I57" i="22"/>
  <c r="Q57" i="22"/>
  <c r="K19" i="22"/>
  <c r="K20" i="22" s="1"/>
  <c r="A39" i="22"/>
  <c r="A49" i="22"/>
  <c r="N19" i="22"/>
  <c r="V19" i="22"/>
  <c r="V23" i="22"/>
  <c r="V24" i="22" s="1"/>
  <c r="G19" i="22"/>
  <c r="G20" i="22" s="1"/>
  <c r="A32" i="22"/>
  <c r="A34" i="22"/>
  <c r="A40" i="22"/>
  <c r="A42" i="22"/>
  <c r="A48" i="22"/>
  <c r="A50" i="22"/>
  <c r="P19" i="22"/>
  <c r="P64" i="21"/>
  <c r="H23" i="21"/>
  <c r="H24" i="21" s="1"/>
  <c r="L23" i="21"/>
  <c r="L24" i="21" s="1"/>
  <c r="F23" i="21"/>
  <c r="F24" i="21" s="1"/>
  <c r="N23" i="21"/>
  <c r="N24" i="21" s="1"/>
  <c r="A33" i="21"/>
  <c r="A37" i="21"/>
  <c r="A41" i="21"/>
  <c r="A45" i="21"/>
  <c r="A49" i="21"/>
  <c r="E58" i="21"/>
  <c r="E61" i="21" s="1"/>
  <c r="M58" i="21"/>
  <c r="M61" i="21" s="1"/>
  <c r="U58" i="21"/>
  <c r="U61" i="21" s="1"/>
  <c r="U64" i="21" s="1"/>
  <c r="U66" i="21" s="1"/>
  <c r="S19" i="21"/>
  <c r="I23" i="21"/>
  <c r="I24" i="21" s="1"/>
  <c r="G23" i="21"/>
  <c r="G24" i="21" s="1"/>
  <c r="M23" i="21"/>
  <c r="M24" i="21" s="1"/>
  <c r="C57" i="21"/>
  <c r="K57" i="21"/>
  <c r="S57" i="21"/>
  <c r="G19" i="21"/>
  <c r="G20" i="21" s="1"/>
  <c r="Q19" i="21"/>
  <c r="J23" i="21"/>
  <c r="J24" i="21" s="1"/>
  <c r="R23" i="21"/>
  <c r="R24" i="21" s="1"/>
  <c r="I19" i="21"/>
  <c r="I20" i="21" s="1"/>
  <c r="L19" i="21"/>
  <c r="L20" i="21" s="1"/>
  <c r="R19" i="21"/>
  <c r="A31" i="21"/>
  <c r="D64" i="21"/>
  <c r="L64" i="21"/>
  <c r="G63" i="21"/>
  <c r="O63" i="21"/>
  <c r="H63" i="21"/>
  <c r="P63" i="21"/>
  <c r="I63" i="21"/>
  <c r="Q63" i="21"/>
  <c r="B63" i="21"/>
  <c r="J63" i="21"/>
  <c r="R63" i="21"/>
  <c r="C63" i="21"/>
  <c r="K63" i="21"/>
  <c r="S63" i="21"/>
  <c r="D63" i="21"/>
  <c r="L63" i="21"/>
  <c r="T63" i="21"/>
  <c r="E63" i="21"/>
  <c r="M63" i="21"/>
  <c r="D55" i="1"/>
  <c r="G55" i="1"/>
  <c r="E55" i="1" s="1"/>
  <c r="B59" i="1"/>
  <c r="B60" i="1"/>
  <c r="C58" i="1"/>
  <c r="C61" i="1" s="1"/>
  <c r="D58" i="1"/>
  <c r="D61" i="1" s="1"/>
  <c r="E58" i="1"/>
  <c r="E61" i="1" s="1"/>
  <c r="F58" i="1"/>
  <c r="F61" i="1" s="1"/>
  <c r="G58" i="1"/>
  <c r="G61" i="1" s="1"/>
  <c r="H58" i="1"/>
  <c r="H61" i="1" s="1"/>
  <c r="I58" i="1"/>
  <c r="I61" i="1" s="1"/>
  <c r="J58" i="1"/>
  <c r="J61" i="1" s="1"/>
  <c r="K58" i="1"/>
  <c r="K61" i="1" s="1"/>
  <c r="L58" i="1"/>
  <c r="L61" i="1" s="1"/>
  <c r="M58" i="1"/>
  <c r="M61" i="1" s="1"/>
  <c r="N58" i="1"/>
  <c r="N61" i="1" s="1"/>
  <c r="O58" i="1"/>
  <c r="O61" i="1" s="1"/>
  <c r="P58" i="1"/>
  <c r="P61" i="1" s="1"/>
  <c r="Q58" i="1"/>
  <c r="Q61" i="1" s="1"/>
  <c r="R58" i="1"/>
  <c r="R61" i="1" s="1"/>
  <c r="S58" i="1"/>
  <c r="S61" i="1" s="1"/>
  <c r="T58" i="1"/>
  <c r="T61" i="1" s="1"/>
  <c r="U58" i="1"/>
  <c r="U61" i="1" s="1"/>
  <c r="B58" i="1"/>
  <c r="B61" i="1" s="1"/>
  <c r="U62" i="1"/>
  <c r="T62" i="1"/>
  <c r="S62" i="1"/>
  <c r="R62" i="1"/>
  <c r="Q62" i="1"/>
  <c r="P62" i="1"/>
  <c r="O62" i="1"/>
  <c r="N62" i="1"/>
  <c r="M62" i="1"/>
  <c r="L62" i="1"/>
  <c r="K62" i="1"/>
  <c r="J62" i="1"/>
  <c r="I62" i="1"/>
  <c r="H62" i="1"/>
  <c r="G62" i="1"/>
  <c r="F62" i="1"/>
  <c r="E62" i="1"/>
  <c r="D62" i="1"/>
  <c r="C62" i="1"/>
  <c r="B62" i="1"/>
  <c r="C60" i="1"/>
  <c r="D60" i="1"/>
  <c r="E60" i="1"/>
  <c r="F60" i="1"/>
  <c r="G60" i="1"/>
  <c r="H60" i="1"/>
  <c r="I60" i="1"/>
  <c r="J60" i="1"/>
  <c r="K60" i="1"/>
  <c r="L60" i="1"/>
  <c r="M60" i="1"/>
  <c r="N60" i="1"/>
  <c r="O60" i="1"/>
  <c r="P60" i="1"/>
  <c r="Q60" i="1"/>
  <c r="R60" i="1"/>
  <c r="S60" i="1"/>
  <c r="T60" i="1"/>
  <c r="U60" i="1"/>
  <c r="C59" i="1"/>
  <c r="D59" i="1"/>
  <c r="E59" i="1"/>
  <c r="F59" i="1"/>
  <c r="G59" i="1"/>
  <c r="H59" i="1"/>
  <c r="I59" i="1"/>
  <c r="J59" i="1"/>
  <c r="K59" i="1"/>
  <c r="L59" i="1"/>
  <c r="M59" i="1"/>
  <c r="N59" i="1"/>
  <c r="O59" i="1"/>
  <c r="P59" i="1"/>
  <c r="Q59" i="1"/>
  <c r="R59" i="1"/>
  <c r="S59" i="1"/>
  <c r="T59" i="1"/>
  <c r="U59" i="1"/>
  <c r="C57" i="1"/>
  <c r="D57" i="1"/>
  <c r="E57" i="1"/>
  <c r="F57" i="1"/>
  <c r="G57" i="1"/>
  <c r="H57" i="1"/>
  <c r="I57" i="1"/>
  <c r="J57" i="1"/>
  <c r="K57" i="1"/>
  <c r="L57" i="1"/>
  <c r="M57" i="1"/>
  <c r="N57" i="1"/>
  <c r="O57" i="1"/>
  <c r="P57" i="1"/>
  <c r="Q57" i="1"/>
  <c r="R57" i="1"/>
  <c r="S57" i="1"/>
  <c r="T57" i="1"/>
  <c r="U57" i="1"/>
  <c r="B57" i="1"/>
  <c r="K65" i="22" l="1"/>
  <c r="I65" i="22"/>
  <c r="H65" i="22"/>
  <c r="E65" i="22"/>
  <c r="C65" i="22"/>
  <c r="C23" i="22"/>
  <c r="C24" i="22" s="1"/>
  <c r="L65" i="23"/>
  <c r="I65" i="23"/>
  <c r="C65" i="23"/>
  <c r="I65" i="29"/>
  <c r="C65" i="29"/>
  <c r="L65" i="24"/>
  <c r="J65" i="24"/>
  <c r="B65" i="24"/>
  <c r="L65" i="26"/>
  <c r="I65" i="26"/>
  <c r="C65" i="26"/>
  <c r="L65" i="30"/>
  <c r="K65" i="30"/>
  <c r="J65" i="30"/>
  <c r="H65" i="30"/>
  <c r="D65" i="30"/>
  <c r="L65" i="28"/>
  <c r="K65" i="28"/>
  <c r="D65" i="28"/>
  <c r="K65" i="27"/>
  <c r="J65" i="27"/>
  <c r="D65" i="27"/>
  <c r="C65" i="27"/>
  <c r="C23" i="21"/>
  <c r="C24" i="21" s="1"/>
  <c r="L65" i="21"/>
  <c r="C65" i="21"/>
  <c r="D65" i="21"/>
  <c r="K65" i="21"/>
  <c r="F64" i="26"/>
  <c r="E64" i="30"/>
  <c r="E65" i="30" s="1"/>
  <c r="F66" i="26"/>
  <c r="F65" i="26"/>
  <c r="L64" i="22"/>
  <c r="L65" i="22" s="1"/>
  <c r="D64" i="22"/>
  <c r="D65" i="22" s="1"/>
  <c r="Q64" i="22"/>
  <c r="U64" i="22"/>
  <c r="U66" i="22" s="1"/>
  <c r="S64" i="23"/>
  <c r="M64" i="23"/>
  <c r="M66" i="23" s="1"/>
  <c r="R64" i="23"/>
  <c r="R66" i="23" s="1"/>
  <c r="M64" i="29"/>
  <c r="D64" i="29"/>
  <c r="D65" i="29" s="1"/>
  <c r="O64" i="24"/>
  <c r="O66" i="24" s="1"/>
  <c r="I64" i="24"/>
  <c r="I65" i="24" s="1"/>
  <c r="M64" i="24"/>
  <c r="S64" i="24"/>
  <c r="T64" i="26"/>
  <c r="T66" i="26" s="1"/>
  <c r="E64" i="26"/>
  <c r="M64" i="28"/>
  <c r="S64" i="28"/>
  <c r="P64" i="27"/>
  <c r="G64" i="21"/>
  <c r="S64" i="21"/>
  <c r="S66" i="21" s="1"/>
  <c r="E64" i="21"/>
  <c r="F64" i="21"/>
  <c r="N64" i="28"/>
  <c r="N66" i="28" s="1"/>
  <c r="J64" i="21"/>
  <c r="F64" i="24"/>
  <c r="F64" i="28"/>
  <c r="D64" i="26"/>
  <c r="D65" i="26" s="1"/>
  <c r="H64" i="29"/>
  <c r="S64" i="30"/>
  <c r="S66" i="30" s="1"/>
  <c r="Q64" i="23"/>
  <c r="Q66" i="23" s="1"/>
  <c r="F64" i="30"/>
  <c r="K64" i="23"/>
  <c r="R64" i="26"/>
  <c r="E64" i="24"/>
  <c r="J64" i="22"/>
  <c r="H64" i="21"/>
  <c r="H65" i="21" s="1"/>
  <c r="H64" i="28"/>
  <c r="G64" i="28"/>
  <c r="P64" i="26"/>
  <c r="E64" i="28"/>
  <c r="N64" i="23"/>
  <c r="J64" i="26"/>
  <c r="J65" i="26" s="1"/>
  <c r="B64" i="23"/>
  <c r="M64" i="27"/>
  <c r="M66" i="27" s="1"/>
  <c r="H64" i="27"/>
  <c r="G64" i="22"/>
  <c r="L64" i="29"/>
  <c r="L65" i="29" s="1"/>
  <c r="G64" i="24"/>
  <c r="H64" i="24"/>
  <c r="D64" i="23"/>
  <c r="D65" i="23" s="1"/>
  <c r="K64" i="24"/>
  <c r="K65" i="24" s="1"/>
  <c r="P64" i="24"/>
  <c r="U64" i="29"/>
  <c r="U66" i="29" s="1"/>
  <c r="O66" i="21"/>
  <c r="M64" i="30"/>
  <c r="M66" i="30" s="1"/>
  <c r="K64" i="26"/>
  <c r="C64" i="28"/>
  <c r="C64" i="24"/>
  <c r="L64" i="27"/>
  <c r="R64" i="24"/>
  <c r="R66" i="24" s="1"/>
  <c r="K64" i="29"/>
  <c r="J64" i="29"/>
  <c r="E64" i="29"/>
  <c r="M64" i="21"/>
  <c r="P64" i="28"/>
  <c r="P66" i="28" s="1"/>
  <c r="I64" i="21"/>
  <c r="U64" i="28"/>
  <c r="U66" i="28" s="1"/>
  <c r="U64" i="24"/>
  <c r="U66" i="24" s="1"/>
  <c r="F64" i="23"/>
  <c r="U64" i="27"/>
  <c r="U66" i="27" s="1"/>
  <c r="C19" i="22"/>
  <c r="C20" i="22" s="1"/>
  <c r="S66" i="27"/>
  <c r="D66" i="30"/>
  <c r="Q66" i="30"/>
  <c r="N66" i="22"/>
  <c r="B64" i="22"/>
  <c r="B64" i="29"/>
  <c r="B64" i="28"/>
  <c r="B64" i="27"/>
  <c r="B64" i="26"/>
  <c r="B64" i="21"/>
  <c r="T66" i="29"/>
  <c r="P66" i="22"/>
  <c r="O64" i="27"/>
  <c r="O66" i="27" s="1"/>
  <c r="O64" i="28"/>
  <c r="O66" i="28" s="1"/>
  <c r="N64" i="27"/>
  <c r="N66" i="27" s="1"/>
  <c r="N64" i="30"/>
  <c r="N66" i="30" s="1"/>
  <c r="L66" i="30"/>
  <c r="J66" i="28"/>
  <c r="G64" i="26"/>
  <c r="G64" i="29"/>
  <c r="F64" i="22"/>
  <c r="O64" i="26"/>
  <c r="O66" i="26" s="1"/>
  <c r="R66" i="22"/>
  <c r="L66" i="22"/>
  <c r="T66" i="24"/>
  <c r="U66" i="23"/>
  <c r="P64" i="30"/>
  <c r="P66" i="30" s="1"/>
  <c r="C66" i="23"/>
  <c r="P66" i="23"/>
  <c r="E66" i="22"/>
  <c r="T66" i="23"/>
  <c r="Q66" i="21"/>
  <c r="P66" i="21"/>
  <c r="K66" i="27"/>
  <c r="G64" i="23"/>
  <c r="Q66" i="24"/>
  <c r="R66" i="27"/>
  <c r="C66" i="27"/>
  <c r="H66" i="23"/>
  <c r="J66" i="27"/>
  <c r="G64" i="27"/>
  <c r="G66" i="30"/>
  <c r="J66" i="30"/>
  <c r="F64" i="27"/>
  <c r="T66" i="27"/>
  <c r="Q66" i="22"/>
  <c r="C66" i="22"/>
  <c r="T66" i="21"/>
  <c r="S66" i="23"/>
  <c r="H66" i="30"/>
  <c r="E66" i="30"/>
  <c r="S66" i="24"/>
  <c r="L66" i="21"/>
  <c r="S66" i="26"/>
  <c r="L66" i="28"/>
  <c r="L66" i="26"/>
  <c r="T66" i="30"/>
  <c r="C66" i="29"/>
  <c r="H66" i="22"/>
  <c r="R66" i="28"/>
  <c r="N64" i="26"/>
  <c r="N66" i="26" s="1"/>
  <c r="O64" i="29"/>
  <c r="O66" i="29" s="1"/>
  <c r="P64" i="29"/>
  <c r="P66" i="29" s="1"/>
  <c r="S64" i="1"/>
  <c r="R66" i="26"/>
  <c r="D66" i="27"/>
  <c r="N64" i="29"/>
  <c r="N66" i="29" s="1"/>
  <c r="R66" i="30"/>
  <c r="L66" i="23"/>
  <c r="O66" i="22"/>
  <c r="R64" i="1"/>
  <c r="J66" i="23"/>
  <c r="Q64" i="1"/>
  <c r="U64" i="1"/>
  <c r="P64" i="1"/>
  <c r="E66" i="27"/>
  <c r="J66" i="24"/>
  <c r="Q66" i="29"/>
  <c r="F64" i="29"/>
  <c r="O64" i="23"/>
  <c r="O66" i="23" s="1"/>
  <c r="O64" i="30"/>
  <c r="O66" i="30" s="1"/>
  <c r="N64" i="24"/>
  <c r="N66" i="24" s="1"/>
  <c r="B66" i="30"/>
  <c r="B66" i="24"/>
  <c r="K66" i="30"/>
  <c r="C66" i="30"/>
  <c r="I66" i="30"/>
  <c r="R66" i="29"/>
  <c r="M66" i="29"/>
  <c r="I66" i="29"/>
  <c r="S66" i="29"/>
  <c r="T66" i="28"/>
  <c r="D66" i="28"/>
  <c r="M66" i="28"/>
  <c r="Q66" i="28"/>
  <c r="I66" i="28"/>
  <c r="S66" i="28"/>
  <c r="K66" i="28"/>
  <c r="Q66" i="27"/>
  <c r="I66" i="27"/>
  <c r="P66" i="27"/>
  <c r="Q66" i="26"/>
  <c r="P66" i="26"/>
  <c r="C66" i="26"/>
  <c r="I66" i="26"/>
  <c r="H66" i="26"/>
  <c r="L66" i="24"/>
  <c r="I66" i="24"/>
  <c r="P66" i="24"/>
  <c r="D66" i="24"/>
  <c r="M66" i="24"/>
  <c r="I66" i="23"/>
  <c r="N66" i="23"/>
  <c r="E66" i="23"/>
  <c r="I66" i="22"/>
  <c r="M66" i="22"/>
  <c r="S66" i="22"/>
  <c r="K66" i="22"/>
  <c r="T66" i="22"/>
  <c r="M66" i="21"/>
  <c r="K66" i="21"/>
  <c r="C66" i="21"/>
  <c r="D66" i="21"/>
  <c r="R66" i="21"/>
  <c r="N64" i="1"/>
  <c r="M64" i="1"/>
  <c r="T64" i="1"/>
  <c r="L64" i="1"/>
  <c r="L65" i="1" s="1"/>
  <c r="J64" i="1"/>
  <c r="K64" i="1"/>
  <c r="O64" i="1"/>
  <c r="C64" i="1"/>
  <c r="I64" i="1"/>
  <c r="I65" i="1" s="1"/>
  <c r="H64" i="1"/>
  <c r="G64" i="1"/>
  <c r="G65" i="1" s="1"/>
  <c r="F64" i="1"/>
  <c r="F65" i="1" s="1"/>
  <c r="E64" i="1"/>
  <c r="D64" i="1"/>
  <c r="B64" i="1"/>
  <c r="D63" i="1"/>
  <c r="L63" i="1"/>
  <c r="F63" i="1"/>
  <c r="R63" i="1"/>
  <c r="J63" i="1"/>
  <c r="Q63" i="1"/>
  <c r="Q66" i="1" s="1"/>
  <c r="I63" i="1"/>
  <c r="C63" i="1"/>
  <c r="K63" i="1"/>
  <c r="P63" i="1"/>
  <c r="H63" i="1"/>
  <c r="T63" i="1"/>
  <c r="T66" i="1" s="1"/>
  <c r="S63" i="1"/>
  <c r="O63" i="1"/>
  <c r="G63" i="1"/>
  <c r="N63" i="1"/>
  <c r="E63" i="1"/>
  <c r="B63" i="1"/>
  <c r="U63" i="1"/>
  <c r="M63" i="1"/>
  <c r="C65" i="1" l="1"/>
  <c r="H65" i="1"/>
  <c r="K65" i="1"/>
  <c r="D65" i="1"/>
  <c r="E65" i="1"/>
  <c r="J65" i="1"/>
  <c r="B65" i="1"/>
  <c r="D66" i="23"/>
  <c r="D66" i="22"/>
  <c r="J66" i="26"/>
  <c r="H66" i="21"/>
  <c r="L66" i="29"/>
  <c r="L66" i="27"/>
  <c r="L65" i="27"/>
  <c r="K66" i="24"/>
  <c r="K66" i="23"/>
  <c r="K65" i="23"/>
  <c r="K66" i="29"/>
  <c r="K65" i="29"/>
  <c r="K66" i="26"/>
  <c r="K65" i="26"/>
  <c r="J66" i="29"/>
  <c r="J65" i="29"/>
  <c r="J66" i="22"/>
  <c r="J65" i="22"/>
  <c r="J66" i="21"/>
  <c r="J65" i="21"/>
  <c r="I66" i="21"/>
  <c r="I65" i="21"/>
  <c r="H66" i="27"/>
  <c r="H65" i="27"/>
  <c r="H66" i="28"/>
  <c r="H65" i="28"/>
  <c r="H66" i="29"/>
  <c r="H65" i="29"/>
  <c r="H66" i="24"/>
  <c r="H65" i="24"/>
  <c r="G66" i="22"/>
  <c r="G65" i="22"/>
  <c r="G66" i="28"/>
  <c r="G65" i="28"/>
  <c r="G66" i="21"/>
  <c r="G65" i="21"/>
  <c r="G66" i="29"/>
  <c r="G65" i="29"/>
  <c r="G66" i="23"/>
  <c r="G65" i="23"/>
  <c r="G66" i="26"/>
  <c r="G65" i="26"/>
  <c r="G66" i="27"/>
  <c r="G65" i="27"/>
  <c r="G66" i="24"/>
  <c r="G65" i="24"/>
  <c r="F66" i="21"/>
  <c r="F65" i="21"/>
  <c r="F66" i="22"/>
  <c r="F65" i="22"/>
  <c r="F66" i="23"/>
  <c r="F65" i="23"/>
  <c r="F66" i="27"/>
  <c r="F65" i="27"/>
  <c r="F66" i="30"/>
  <c r="F65" i="30"/>
  <c r="F66" i="28"/>
  <c r="F65" i="28"/>
  <c r="F66" i="29"/>
  <c r="F65" i="29"/>
  <c r="F66" i="24"/>
  <c r="F65" i="24"/>
  <c r="E66" i="29"/>
  <c r="E65" i="29"/>
  <c r="E66" i="26"/>
  <c r="E65" i="26"/>
  <c r="E66" i="28"/>
  <c r="E65" i="28"/>
  <c r="E66" i="21"/>
  <c r="E65" i="21"/>
  <c r="E66" i="24"/>
  <c r="E65" i="24"/>
  <c r="D66" i="26"/>
  <c r="D66" i="29"/>
  <c r="C66" i="24"/>
  <c r="C65" i="24"/>
  <c r="C66" i="28"/>
  <c r="C65" i="28"/>
  <c r="B66" i="27"/>
  <c r="B65" i="27"/>
  <c r="B66" i="29"/>
  <c r="B65" i="29"/>
  <c r="B66" i="26"/>
  <c r="B65" i="26"/>
  <c r="B66" i="22"/>
  <c r="B65" i="22"/>
  <c r="B66" i="23"/>
  <c r="B65" i="23"/>
  <c r="B66" i="28"/>
  <c r="B65" i="28"/>
  <c r="B66" i="21"/>
  <c r="B65" i="21"/>
  <c r="U66" i="1"/>
  <c r="M66" i="1"/>
  <c r="R66" i="1"/>
  <c r="P66" i="1"/>
  <c r="S66" i="1"/>
  <c r="G66" i="1"/>
  <c r="I66" i="1"/>
  <c r="K66" i="1"/>
  <c r="N66" i="1"/>
  <c r="C66" i="1"/>
  <c r="J66" i="1"/>
  <c r="F66" i="1"/>
  <c r="L66" i="1"/>
  <c r="O66" i="1"/>
  <c r="B66" i="1"/>
  <c r="H66" i="1"/>
  <c r="E66" i="1"/>
  <c r="D66" i="1"/>
  <c r="U2" i="20" l="1"/>
  <c r="T2" i="20"/>
  <c r="S2" i="20"/>
  <c r="R2" i="20"/>
  <c r="Q2" i="20"/>
  <c r="P2" i="20"/>
  <c r="O2" i="20"/>
  <c r="N2" i="20"/>
  <c r="M2" i="20"/>
  <c r="L2" i="20"/>
  <c r="K2" i="20"/>
  <c r="J2" i="20"/>
  <c r="I2" i="20"/>
  <c r="H2" i="20"/>
  <c r="G2" i="20"/>
  <c r="F2" i="20"/>
  <c r="E2" i="20"/>
  <c r="D2" i="20"/>
  <c r="C2" i="20"/>
  <c r="B2" i="20"/>
  <c r="U1" i="20"/>
  <c r="T1" i="20"/>
  <c r="S1" i="20"/>
  <c r="R1" i="20"/>
  <c r="Q1" i="20"/>
  <c r="P1" i="20"/>
  <c r="O1" i="20"/>
  <c r="N1" i="20"/>
  <c r="M1" i="20"/>
  <c r="L1" i="20"/>
  <c r="K1" i="20"/>
  <c r="J1" i="20"/>
  <c r="I1" i="20"/>
  <c r="H1" i="20"/>
  <c r="G1" i="20"/>
  <c r="F1" i="20"/>
  <c r="E1" i="20"/>
  <c r="D1" i="20"/>
  <c r="C1" i="20"/>
  <c r="B1" i="20"/>
  <c r="D2" i="19"/>
  <c r="D16" i="19" s="1"/>
  <c r="E2" i="19"/>
  <c r="E16" i="19" s="1"/>
  <c r="F2" i="19"/>
  <c r="F16" i="19" s="1"/>
  <c r="G2" i="19"/>
  <c r="G16" i="19" s="1"/>
  <c r="H2" i="19"/>
  <c r="H16" i="19" s="1"/>
  <c r="I2" i="19"/>
  <c r="I16" i="19" s="1"/>
  <c r="J2" i="19"/>
  <c r="J16" i="19" s="1"/>
  <c r="K2" i="19"/>
  <c r="K16" i="19" s="1"/>
  <c r="L2" i="19"/>
  <c r="L16" i="19" s="1"/>
  <c r="M2" i="19"/>
  <c r="M16" i="19" s="1"/>
  <c r="N2" i="19"/>
  <c r="N16" i="19" s="1"/>
  <c r="O2" i="19"/>
  <c r="O16" i="19" s="1"/>
  <c r="P2" i="19"/>
  <c r="P16" i="19" s="1"/>
  <c r="Q2" i="19"/>
  <c r="Q16" i="19" s="1"/>
  <c r="R2" i="19"/>
  <c r="R16" i="19" s="1"/>
  <c r="S2" i="19"/>
  <c r="S16" i="19" s="1"/>
  <c r="T2" i="19"/>
  <c r="T16" i="19" s="1"/>
  <c r="U2" i="19"/>
  <c r="U16" i="19" s="1"/>
  <c r="V2" i="19"/>
  <c r="V16" i="19" s="1"/>
  <c r="C2" i="19"/>
  <c r="D1" i="19"/>
  <c r="E1" i="19"/>
  <c r="F1" i="19"/>
  <c r="G1" i="19"/>
  <c r="H1" i="19"/>
  <c r="I1" i="19"/>
  <c r="J1" i="19"/>
  <c r="K1" i="19"/>
  <c r="L1" i="19"/>
  <c r="M1" i="19"/>
  <c r="N1" i="19"/>
  <c r="O1" i="19"/>
  <c r="P1" i="19"/>
  <c r="Q1" i="19"/>
  <c r="R1" i="19"/>
  <c r="S1" i="19"/>
  <c r="T1" i="19"/>
  <c r="U1" i="19"/>
  <c r="V1" i="19"/>
  <c r="C1" i="19"/>
  <c r="C32" i="1"/>
  <c r="U15" i="19" l="1"/>
  <c r="F15" i="19"/>
  <c r="E15" i="19"/>
  <c r="V15" i="19"/>
  <c r="N15" i="19"/>
  <c r="M15" i="19"/>
  <c r="B13" i="20"/>
  <c r="Q15" i="19"/>
  <c r="I15" i="19"/>
  <c r="R15" i="19"/>
  <c r="J15" i="19"/>
  <c r="T15" i="19"/>
  <c r="P15" i="19"/>
  <c r="L15" i="19"/>
  <c r="H15" i="19"/>
  <c r="D15" i="19"/>
  <c r="S15" i="19"/>
  <c r="O15" i="19"/>
  <c r="K15" i="19"/>
  <c r="G15" i="19"/>
  <c r="U32" i="1" l="1"/>
  <c r="U33" i="1"/>
  <c r="U34" i="1"/>
  <c r="U35" i="1"/>
  <c r="U36" i="1"/>
  <c r="U37" i="1"/>
  <c r="U38" i="1"/>
  <c r="U39" i="1"/>
  <c r="U40" i="1"/>
  <c r="U41" i="1"/>
  <c r="U42" i="1"/>
  <c r="U43" i="1"/>
  <c r="U44" i="1"/>
  <c r="U45" i="1"/>
  <c r="U46" i="1"/>
  <c r="U47" i="1"/>
  <c r="U48" i="1"/>
  <c r="U49" i="1"/>
  <c r="U50" i="1"/>
  <c r="U31" i="1"/>
  <c r="D32" i="1"/>
  <c r="E32" i="1"/>
  <c r="D22" i="1" s="1"/>
  <c r="D23" i="1" s="1"/>
  <c r="D24" i="1" s="1"/>
  <c r="F32" i="1"/>
  <c r="G32" i="1"/>
  <c r="H32" i="1"/>
  <c r="I32" i="1"/>
  <c r="J32" i="1"/>
  <c r="K32" i="1"/>
  <c r="L32" i="1"/>
  <c r="M32" i="1"/>
  <c r="N32" i="1"/>
  <c r="O32" i="1"/>
  <c r="P32" i="1"/>
  <c r="Q32" i="1"/>
  <c r="R32" i="1"/>
  <c r="S32" i="1"/>
  <c r="T32" i="1"/>
  <c r="C33" i="1"/>
  <c r="D33" i="1"/>
  <c r="E33" i="1"/>
  <c r="E22" i="1" s="1"/>
  <c r="E23" i="1" s="1"/>
  <c r="E24" i="1" s="1"/>
  <c r="F33" i="1"/>
  <c r="G33" i="1"/>
  <c r="H33" i="1"/>
  <c r="I33" i="1"/>
  <c r="J33" i="1"/>
  <c r="K33" i="1"/>
  <c r="L33" i="1"/>
  <c r="M33" i="1"/>
  <c r="N33" i="1"/>
  <c r="O33" i="1"/>
  <c r="P33" i="1"/>
  <c r="Q33" i="1"/>
  <c r="R33" i="1"/>
  <c r="S33" i="1"/>
  <c r="T33" i="1"/>
  <c r="C34" i="1"/>
  <c r="D34" i="1"/>
  <c r="E34" i="1"/>
  <c r="F22" i="1" s="1"/>
  <c r="F23" i="1" s="1"/>
  <c r="F24" i="1" s="1"/>
  <c r="F34" i="1"/>
  <c r="G34" i="1"/>
  <c r="H34" i="1"/>
  <c r="I34" i="1"/>
  <c r="J34" i="1"/>
  <c r="K34" i="1"/>
  <c r="L34" i="1"/>
  <c r="M34" i="1"/>
  <c r="N34" i="1"/>
  <c r="O34" i="1"/>
  <c r="P34" i="1"/>
  <c r="Q34" i="1"/>
  <c r="R34" i="1"/>
  <c r="S34" i="1"/>
  <c r="T34" i="1"/>
  <c r="C35" i="1"/>
  <c r="D35" i="1"/>
  <c r="E35" i="1"/>
  <c r="G22" i="1" s="1"/>
  <c r="G23" i="1" s="1"/>
  <c r="G24" i="1" s="1"/>
  <c r="F35" i="1"/>
  <c r="G35" i="1"/>
  <c r="H35" i="1"/>
  <c r="I35" i="1"/>
  <c r="J35" i="1"/>
  <c r="K35" i="1"/>
  <c r="L35" i="1"/>
  <c r="M35" i="1"/>
  <c r="N35" i="1"/>
  <c r="O35" i="1"/>
  <c r="P35" i="1"/>
  <c r="Q35" i="1"/>
  <c r="R35" i="1"/>
  <c r="S35" i="1"/>
  <c r="T35" i="1"/>
  <c r="C36" i="1"/>
  <c r="D36" i="1"/>
  <c r="E36" i="1"/>
  <c r="H22" i="1" s="1"/>
  <c r="H23" i="1" s="1"/>
  <c r="H24" i="1" s="1"/>
  <c r="F36" i="1"/>
  <c r="G36" i="1"/>
  <c r="H36" i="1"/>
  <c r="I36" i="1"/>
  <c r="J36" i="1"/>
  <c r="K36" i="1"/>
  <c r="L36" i="1"/>
  <c r="M36" i="1"/>
  <c r="N36" i="1"/>
  <c r="O36" i="1"/>
  <c r="P36" i="1"/>
  <c r="Q36" i="1"/>
  <c r="R36" i="1"/>
  <c r="S36" i="1"/>
  <c r="T36" i="1"/>
  <c r="C37" i="1"/>
  <c r="D37" i="1"/>
  <c r="E37" i="1"/>
  <c r="I22" i="1" s="1"/>
  <c r="I23" i="1" s="1"/>
  <c r="I24" i="1" s="1"/>
  <c r="F37" i="1"/>
  <c r="G37" i="1"/>
  <c r="H37" i="1"/>
  <c r="I37" i="1"/>
  <c r="J37" i="1"/>
  <c r="K37" i="1"/>
  <c r="L37" i="1"/>
  <c r="M37" i="1"/>
  <c r="N37" i="1"/>
  <c r="O37" i="1"/>
  <c r="P37" i="1"/>
  <c r="Q37" i="1"/>
  <c r="R37" i="1"/>
  <c r="S37" i="1"/>
  <c r="T37" i="1"/>
  <c r="C38" i="1"/>
  <c r="D38" i="1"/>
  <c r="E38" i="1"/>
  <c r="J22" i="1" s="1"/>
  <c r="J23" i="1" s="1"/>
  <c r="J24" i="1" s="1"/>
  <c r="F38" i="1"/>
  <c r="G38" i="1"/>
  <c r="H38" i="1"/>
  <c r="I38" i="1"/>
  <c r="J38" i="1"/>
  <c r="K38" i="1"/>
  <c r="L38" i="1"/>
  <c r="M38" i="1"/>
  <c r="N38" i="1"/>
  <c r="O38" i="1"/>
  <c r="P38" i="1"/>
  <c r="Q38" i="1"/>
  <c r="R38" i="1"/>
  <c r="S38" i="1"/>
  <c r="T38" i="1"/>
  <c r="C39" i="1"/>
  <c r="D39" i="1"/>
  <c r="E39" i="1"/>
  <c r="K22" i="1" s="1"/>
  <c r="K23" i="1" s="1"/>
  <c r="K24" i="1" s="1"/>
  <c r="F39" i="1"/>
  <c r="G39" i="1"/>
  <c r="H39" i="1"/>
  <c r="I39" i="1"/>
  <c r="J39" i="1"/>
  <c r="K39" i="1"/>
  <c r="L39" i="1"/>
  <c r="M39" i="1"/>
  <c r="N39" i="1"/>
  <c r="O39" i="1"/>
  <c r="P39" i="1"/>
  <c r="Q39" i="1"/>
  <c r="R39" i="1"/>
  <c r="S39" i="1"/>
  <c r="T39" i="1"/>
  <c r="C40" i="1"/>
  <c r="D40" i="1"/>
  <c r="E40" i="1"/>
  <c r="L22" i="1" s="1"/>
  <c r="L23" i="1" s="1"/>
  <c r="L24" i="1" s="1"/>
  <c r="F40" i="1"/>
  <c r="G40" i="1"/>
  <c r="H40" i="1"/>
  <c r="I40" i="1"/>
  <c r="J40" i="1"/>
  <c r="K40" i="1"/>
  <c r="L40" i="1"/>
  <c r="M40" i="1"/>
  <c r="N40" i="1"/>
  <c r="O40" i="1"/>
  <c r="P40" i="1"/>
  <c r="Q40" i="1"/>
  <c r="R40" i="1"/>
  <c r="S40" i="1"/>
  <c r="T40" i="1"/>
  <c r="C41" i="1"/>
  <c r="D41" i="1"/>
  <c r="E41" i="1"/>
  <c r="M22" i="1" s="1"/>
  <c r="M23" i="1" s="1"/>
  <c r="M24" i="1" s="1"/>
  <c r="F41" i="1"/>
  <c r="G41" i="1"/>
  <c r="H41" i="1"/>
  <c r="I41" i="1"/>
  <c r="J41" i="1"/>
  <c r="K41" i="1"/>
  <c r="L41" i="1"/>
  <c r="M41" i="1"/>
  <c r="N41" i="1"/>
  <c r="O41" i="1"/>
  <c r="P41" i="1"/>
  <c r="Q41" i="1"/>
  <c r="R41" i="1"/>
  <c r="S41" i="1"/>
  <c r="T41" i="1"/>
  <c r="C42" i="1"/>
  <c r="D42" i="1"/>
  <c r="E42" i="1"/>
  <c r="N22" i="1" s="1"/>
  <c r="N23" i="1" s="1"/>
  <c r="N24" i="1" s="1"/>
  <c r="F42" i="1"/>
  <c r="G42" i="1"/>
  <c r="H42" i="1"/>
  <c r="I42" i="1"/>
  <c r="J42" i="1"/>
  <c r="K42" i="1"/>
  <c r="L42" i="1"/>
  <c r="M42" i="1"/>
  <c r="N42" i="1"/>
  <c r="O42" i="1"/>
  <c r="P42" i="1"/>
  <c r="Q42" i="1"/>
  <c r="R42" i="1"/>
  <c r="S42" i="1"/>
  <c r="T42" i="1"/>
  <c r="C43" i="1"/>
  <c r="D43" i="1"/>
  <c r="E43" i="1"/>
  <c r="O22" i="1" s="1"/>
  <c r="O23" i="1" s="1"/>
  <c r="O24" i="1" s="1"/>
  <c r="F43" i="1"/>
  <c r="G43" i="1"/>
  <c r="H43" i="1"/>
  <c r="I43" i="1"/>
  <c r="J43" i="1"/>
  <c r="K43" i="1"/>
  <c r="L43" i="1"/>
  <c r="M43" i="1"/>
  <c r="N43" i="1"/>
  <c r="O43" i="1"/>
  <c r="P43" i="1"/>
  <c r="Q43" i="1"/>
  <c r="R43" i="1"/>
  <c r="S43" i="1"/>
  <c r="T43" i="1"/>
  <c r="C44" i="1"/>
  <c r="D44" i="1"/>
  <c r="E44" i="1"/>
  <c r="P22" i="1" s="1"/>
  <c r="P23" i="1" s="1"/>
  <c r="P24" i="1" s="1"/>
  <c r="F44" i="1"/>
  <c r="G44" i="1"/>
  <c r="H44" i="1"/>
  <c r="I44" i="1"/>
  <c r="J44" i="1"/>
  <c r="K44" i="1"/>
  <c r="L44" i="1"/>
  <c r="M44" i="1"/>
  <c r="N44" i="1"/>
  <c r="O44" i="1"/>
  <c r="P44" i="1"/>
  <c r="Q44" i="1"/>
  <c r="R44" i="1"/>
  <c r="S44" i="1"/>
  <c r="T44" i="1"/>
  <c r="C45" i="1"/>
  <c r="D45" i="1"/>
  <c r="E45" i="1"/>
  <c r="Q22" i="1" s="1"/>
  <c r="Q23" i="1" s="1"/>
  <c r="Q24" i="1" s="1"/>
  <c r="F45" i="1"/>
  <c r="G45" i="1"/>
  <c r="H45" i="1"/>
  <c r="I45" i="1"/>
  <c r="J45" i="1"/>
  <c r="K45" i="1"/>
  <c r="L45" i="1"/>
  <c r="M45" i="1"/>
  <c r="N45" i="1"/>
  <c r="O45" i="1"/>
  <c r="P45" i="1"/>
  <c r="Q45" i="1"/>
  <c r="R45" i="1"/>
  <c r="S45" i="1"/>
  <c r="T45" i="1"/>
  <c r="C46" i="1"/>
  <c r="D46" i="1"/>
  <c r="E46" i="1"/>
  <c r="R22" i="1" s="1"/>
  <c r="R23" i="1" s="1"/>
  <c r="R24" i="1" s="1"/>
  <c r="F46" i="1"/>
  <c r="G46" i="1"/>
  <c r="H46" i="1"/>
  <c r="I46" i="1"/>
  <c r="J46" i="1"/>
  <c r="K46" i="1"/>
  <c r="L46" i="1"/>
  <c r="M46" i="1"/>
  <c r="N46" i="1"/>
  <c r="O46" i="1"/>
  <c r="P46" i="1"/>
  <c r="Q46" i="1"/>
  <c r="R46" i="1"/>
  <c r="S46" i="1"/>
  <c r="T46" i="1"/>
  <c r="C47" i="1"/>
  <c r="D47" i="1"/>
  <c r="E47" i="1"/>
  <c r="S22" i="1" s="1"/>
  <c r="S23" i="1" s="1"/>
  <c r="S24" i="1" s="1"/>
  <c r="F47" i="1"/>
  <c r="G47" i="1"/>
  <c r="H47" i="1"/>
  <c r="I47" i="1"/>
  <c r="J47" i="1"/>
  <c r="K47" i="1"/>
  <c r="L47" i="1"/>
  <c r="M47" i="1"/>
  <c r="N47" i="1"/>
  <c r="O47" i="1"/>
  <c r="P47" i="1"/>
  <c r="Q47" i="1"/>
  <c r="R47" i="1"/>
  <c r="S47" i="1"/>
  <c r="T47" i="1"/>
  <c r="C48" i="1"/>
  <c r="D48" i="1"/>
  <c r="E48" i="1"/>
  <c r="T22" i="1" s="1"/>
  <c r="T23" i="1" s="1"/>
  <c r="T24" i="1" s="1"/>
  <c r="F48" i="1"/>
  <c r="G48" i="1"/>
  <c r="H48" i="1"/>
  <c r="I48" i="1"/>
  <c r="J48" i="1"/>
  <c r="K48" i="1"/>
  <c r="L48" i="1"/>
  <c r="M48" i="1"/>
  <c r="N48" i="1"/>
  <c r="O48" i="1"/>
  <c r="P48" i="1"/>
  <c r="Q48" i="1"/>
  <c r="R48" i="1"/>
  <c r="S48" i="1"/>
  <c r="T48" i="1"/>
  <c r="C49" i="1"/>
  <c r="D49" i="1"/>
  <c r="E49" i="1"/>
  <c r="U22" i="1" s="1"/>
  <c r="U23" i="1" s="1"/>
  <c r="U24" i="1" s="1"/>
  <c r="F49" i="1"/>
  <c r="G49" i="1"/>
  <c r="H49" i="1"/>
  <c r="I49" i="1"/>
  <c r="J49" i="1"/>
  <c r="K49" i="1"/>
  <c r="L49" i="1"/>
  <c r="M49" i="1"/>
  <c r="N49" i="1"/>
  <c r="O49" i="1"/>
  <c r="P49" i="1"/>
  <c r="Q49" i="1"/>
  <c r="R49" i="1"/>
  <c r="S49" i="1"/>
  <c r="T49" i="1"/>
  <c r="C50" i="1"/>
  <c r="D50" i="1"/>
  <c r="E50" i="1"/>
  <c r="V22" i="1" s="1"/>
  <c r="V23" i="1" s="1"/>
  <c r="V24" i="1" s="1"/>
  <c r="F50" i="1"/>
  <c r="G50" i="1"/>
  <c r="H50" i="1"/>
  <c r="I50" i="1"/>
  <c r="J50" i="1"/>
  <c r="K50" i="1"/>
  <c r="L50" i="1"/>
  <c r="M50" i="1"/>
  <c r="N50" i="1"/>
  <c r="O50" i="1"/>
  <c r="P50" i="1"/>
  <c r="Q50" i="1"/>
  <c r="R50" i="1"/>
  <c r="S50" i="1"/>
  <c r="T50" i="1"/>
  <c r="T31" i="1"/>
  <c r="S31" i="1"/>
  <c r="R31" i="1"/>
  <c r="Q31" i="1"/>
  <c r="P31" i="1"/>
  <c r="O31" i="1"/>
  <c r="N31" i="1"/>
  <c r="M31" i="1"/>
  <c r="L31" i="1"/>
  <c r="K31" i="1"/>
  <c r="J31" i="1"/>
  <c r="I31" i="1"/>
  <c r="H31" i="1"/>
  <c r="G31" i="1"/>
  <c r="C31" i="1"/>
  <c r="F31" i="1"/>
  <c r="E31" i="1"/>
  <c r="F3" i="19" s="1"/>
  <c r="F17" i="19" s="1"/>
  <c r="D31" i="1"/>
  <c r="E3" i="19" s="1"/>
  <c r="E17" i="19" s="1"/>
  <c r="K3" i="20" l="1"/>
  <c r="K13" i="20" s="1"/>
  <c r="L3" i="19"/>
  <c r="L3" i="20"/>
  <c r="L13" i="20" s="1"/>
  <c r="M3" i="19"/>
  <c r="M17" i="19" s="1"/>
  <c r="M27" i="19" s="1"/>
  <c r="O3" i="20"/>
  <c r="O13" i="20" s="1"/>
  <c r="P3" i="19"/>
  <c r="H3" i="20"/>
  <c r="H13" i="20" s="1"/>
  <c r="I3" i="19"/>
  <c r="P3" i="20"/>
  <c r="P13" i="20" s="1"/>
  <c r="Q3" i="19"/>
  <c r="I3" i="20"/>
  <c r="I13" i="20" s="1"/>
  <c r="J3" i="19"/>
  <c r="J17" i="19" s="1"/>
  <c r="J27" i="19" s="1"/>
  <c r="Q3" i="20"/>
  <c r="Q13" i="20" s="1"/>
  <c r="R3" i="19"/>
  <c r="T3" i="20"/>
  <c r="T13" i="20" s="1"/>
  <c r="U3" i="19"/>
  <c r="M3" i="20"/>
  <c r="M13" i="20" s="1"/>
  <c r="N3" i="19"/>
  <c r="G3" i="20"/>
  <c r="G13" i="20" s="1"/>
  <c r="H3" i="19"/>
  <c r="J3" i="20"/>
  <c r="J13" i="20" s="1"/>
  <c r="K3" i="19"/>
  <c r="R3" i="20"/>
  <c r="R13" i="20" s="1"/>
  <c r="S3" i="19"/>
  <c r="U3" i="20"/>
  <c r="U13" i="20" s="1"/>
  <c r="V3" i="19"/>
  <c r="S3" i="20"/>
  <c r="S13" i="20" s="1"/>
  <c r="T3" i="19"/>
  <c r="T17" i="19" s="1"/>
  <c r="T27" i="19" s="1"/>
  <c r="F3" i="20"/>
  <c r="F13" i="20" s="1"/>
  <c r="G3" i="19"/>
  <c r="G17" i="19" s="1"/>
  <c r="N3" i="20"/>
  <c r="N13" i="20" s="1"/>
  <c r="O3" i="19"/>
  <c r="C3" i="20"/>
  <c r="C13" i="20" s="1"/>
  <c r="D3" i="19"/>
  <c r="D17" i="19" s="1"/>
  <c r="C18" i="1"/>
  <c r="C19" i="1" s="1"/>
  <c r="C20" i="1" s="1"/>
  <c r="D3" i="20"/>
  <c r="D13" i="20" s="1"/>
  <c r="C22" i="1"/>
  <c r="C23" i="1" s="1"/>
  <c r="C24" i="1" s="1"/>
  <c r="E3" i="20"/>
  <c r="E13" i="20" s="1"/>
  <c r="E27" i="19"/>
  <c r="F27" i="19"/>
  <c r="D18" i="1"/>
  <c r="D19" i="1" s="1"/>
  <c r="D20" i="1" s="1"/>
  <c r="E18" i="1"/>
  <c r="E19" i="1" s="1"/>
  <c r="E20" i="1" s="1"/>
  <c r="F18" i="1"/>
  <c r="F19" i="1" s="1"/>
  <c r="F20" i="1" s="1"/>
  <c r="G18" i="1"/>
  <c r="G19" i="1" s="1"/>
  <c r="G20" i="1" s="1"/>
  <c r="H18" i="1"/>
  <c r="H19" i="1" s="1"/>
  <c r="H20" i="1" s="1"/>
  <c r="I18" i="1"/>
  <c r="I19" i="1" s="1"/>
  <c r="I20" i="1" s="1"/>
  <c r="J18" i="1"/>
  <c r="J19" i="1" s="1"/>
  <c r="J20" i="1" s="1"/>
  <c r="K18" i="1"/>
  <c r="K19" i="1" s="1"/>
  <c r="K20" i="1" s="1"/>
  <c r="L18" i="1"/>
  <c r="L19" i="1" s="1"/>
  <c r="L20" i="1" s="1"/>
  <c r="M18" i="1"/>
  <c r="M19" i="1" s="1"/>
  <c r="M20" i="1" s="1"/>
  <c r="N18" i="1"/>
  <c r="N19" i="1" s="1"/>
  <c r="N20" i="1" s="1"/>
  <c r="O18" i="1"/>
  <c r="O19" i="1" s="1"/>
  <c r="O20" i="1" s="1"/>
  <c r="P18" i="1"/>
  <c r="P19" i="1" s="1"/>
  <c r="P20" i="1" s="1"/>
  <c r="Q18" i="1"/>
  <c r="Q19" i="1" s="1"/>
  <c r="Q20" i="1" s="1"/>
  <c r="R18" i="1"/>
  <c r="R19" i="1" s="1"/>
  <c r="R20" i="1" s="1"/>
  <c r="S18" i="1"/>
  <c r="S19" i="1" s="1"/>
  <c r="S20" i="1" s="1"/>
  <c r="T18" i="1"/>
  <c r="T19" i="1" s="1"/>
  <c r="T20" i="1" s="1"/>
  <c r="U18" i="1"/>
  <c r="U19" i="1" s="1"/>
  <c r="U20" i="1" s="1"/>
  <c r="V18" i="1"/>
  <c r="V19" i="1" s="1"/>
  <c r="V20" i="1" s="1"/>
  <c r="O17" i="19" l="1"/>
  <c r="O27" i="19" s="1"/>
  <c r="S17" i="19"/>
  <c r="S27" i="19" s="1"/>
  <c r="U17" i="19"/>
  <c r="U27" i="19" s="1"/>
  <c r="I17" i="19"/>
  <c r="I27" i="19" s="1"/>
  <c r="H17" i="19"/>
  <c r="H27" i="19" s="1"/>
  <c r="R17" i="19"/>
  <c r="R27" i="19" s="1"/>
  <c r="V17" i="19"/>
  <c r="V27" i="19" s="1"/>
  <c r="N17" i="19"/>
  <c r="N27" i="19" s="1"/>
  <c r="Q17" i="19"/>
  <c r="Q27" i="19" s="1"/>
  <c r="L17" i="19"/>
  <c r="L27" i="19" s="1"/>
  <c r="K17" i="19"/>
  <c r="K27" i="19" s="1"/>
  <c r="P17" i="19"/>
  <c r="P27" i="19" s="1"/>
  <c r="G27" i="19"/>
  <c r="D27" i="19"/>
  <c r="A50" i="1"/>
  <c r="A49" i="1"/>
  <c r="A48" i="1"/>
  <c r="A47" i="1"/>
  <c r="A46" i="1"/>
  <c r="A45" i="1"/>
  <c r="A44" i="1"/>
  <c r="A43" i="1"/>
  <c r="A42" i="1"/>
  <c r="A41" i="1"/>
  <c r="A40" i="1"/>
  <c r="A39" i="1"/>
  <c r="A38" i="1"/>
  <c r="A37" i="1"/>
  <c r="A36" i="1"/>
  <c r="A35" i="1"/>
  <c r="A34" i="1"/>
  <c r="A33" i="1"/>
  <c r="A32" i="1"/>
  <c r="A31"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00000000-0006-0000-0000-000001000000}">
      <text>
        <r>
          <rPr>
            <sz val="9"/>
            <color indexed="81"/>
            <rFont val="Tahoma"/>
            <family val="2"/>
          </rPr>
          <t>Na                                            (Acceptable level 360kg/ha)</t>
        </r>
      </text>
    </comment>
    <comment ref="Q26" authorId="0" shapeId="0" xr:uid="{00000000-0006-0000-0000-00000200000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F0FA110-60D1-48EE-AC1D-8FCBBBDE8388}">
      <text>
        <r>
          <rPr>
            <sz val="9"/>
            <color indexed="81"/>
            <rFont val="Tahoma"/>
            <family val="2"/>
          </rPr>
          <t>Na                                            (Acceptable level 360kg/ha)</t>
        </r>
      </text>
    </comment>
    <comment ref="Q26" authorId="0" shapeId="0" xr:uid="{28A1B75C-DD92-4373-A16A-C5FF3DC79434}">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B14312A5-86A3-4702-BFDF-719DA6EFA1F4}">
      <text>
        <r>
          <rPr>
            <sz val="9"/>
            <color indexed="81"/>
            <rFont val="Tahoma"/>
            <family val="2"/>
          </rPr>
          <t>Na                                            (Acceptable level 360kg/ha)</t>
        </r>
      </text>
    </comment>
    <comment ref="Q26" authorId="0" shapeId="0" xr:uid="{FFF12D28-BCCF-4E63-8C38-B97645E73969}">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7369A3C-EAB2-45A2-9410-BE5E8C262941}">
      <text>
        <r>
          <rPr>
            <sz val="9"/>
            <color indexed="81"/>
            <rFont val="Tahoma"/>
            <family val="2"/>
          </rPr>
          <t>Na                                            (Acceptable level 360kg/ha)</t>
        </r>
      </text>
    </comment>
    <comment ref="Q26" authorId="0" shapeId="0" xr:uid="{13B0CED6-D819-4AF9-9900-B543DF239BD1}">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86752D97-132E-4CEB-8E4A-E0D39757DBB1}">
      <text>
        <r>
          <rPr>
            <sz val="9"/>
            <color indexed="81"/>
            <rFont val="Tahoma"/>
            <family val="2"/>
          </rPr>
          <t>Na                                            (Acceptable level 360kg/ha)</t>
        </r>
      </text>
    </comment>
    <comment ref="Q26" authorId="0" shapeId="0" xr:uid="{7446721B-3E17-4D48-AB6D-1B1000610981}">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A871869-1B6D-4DE2-9C36-BA29CC74E371}">
      <text>
        <r>
          <rPr>
            <sz val="9"/>
            <color indexed="81"/>
            <rFont val="Tahoma"/>
            <family val="2"/>
          </rPr>
          <t>Na                                            (Acceptable level 360kg/ha)</t>
        </r>
      </text>
    </comment>
    <comment ref="Q26" authorId="0" shapeId="0" xr:uid="{A78BA159-6EA0-4DCA-A209-71CDB71587E5}">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D505C004-31D1-474D-BC24-6D8E5F7E9A03}">
      <text>
        <r>
          <rPr>
            <sz val="9"/>
            <color indexed="81"/>
            <rFont val="Tahoma"/>
            <family val="2"/>
          </rPr>
          <t>Na                                            (Acceptable level 360kg/ha)</t>
        </r>
      </text>
    </comment>
    <comment ref="Q26" authorId="0" shapeId="0" xr:uid="{D6D811E2-A9FC-4365-91D0-69665688B0BA}">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1714B890-0F3B-441C-907A-FDC86F3437C2}">
      <text>
        <r>
          <rPr>
            <sz val="9"/>
            <color indexed="81"/>
            <rFont val="Tahoma"/>
            <family val="2"/>
          </rPr>
          <t>Na                                            (Acceptable level 360kg/ha)</t>
        </r>
      </text>
    </comment>
    <comment ref="Q26" authorId="0" shapeId="0" xr:uid="{FEFC166A-7EAA-459B-BE84-B11A58D6F5BE}">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9.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09434637-E712-4BE9-968E-D805921D2BCD}">
      <text>
        <r>
          <rPr>
            <sz val="9"/>
            <color indexed="81"/>
            <rFont val="Tahoma"/>
            <family val="2"/>
          </rPr>
          <t>Na                                            (Acceptable level 360kg/ha)</t>
        </r>
      </text>
    </comment>
    <comment ref="Q26" authorId="0" shapeId="0" xr:uid="{C4BA77D7-2EA2-4A5B-9620-02C5D4795912}">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10.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2246B1E4-3728-440A-BC5C-52BDF08773C5}">
      <text>
        <r>
          <rPr>
            <sz val="9"/>
            <color indexed="81"/>
            <rFont val="Tahoma"/>
            <family val="2"/>
          </rPr>
          <t>Na                                            (Acceptable level 360kg/ha)</t>
        </r>
      </text>
    </comment>
    <comment ref="Q26" authorId="0" shapeId="0" xr:uid="{C84C3984-5C00-4342-B0C5-67A7607329E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sharedStrings.xml><?xml version="1.0" encoding="utf-8"?>
<sst xmlns="http://schemas.openxmlformats.org/spreadsheetml/2006/main" count="2237" uniqueCount="176">
  <si>
    <t>Farm Address</t>
  </si>
  <si>
    <t>Waste Ref/Name</t>
  </si>
  <si>
    <t>Field Ref</t>
  </si>
  <si>
    <t>SNS Index</t>
  </si>
  <si>
    <t>Field pH</t>
  </si>
  <si>
    <t>Phosphorus Index</t>
  </si>
  <si>
    <t>Potassium Index</t>
  </si>
  <si>
    <t>Magnesium Index</t>
  </si>
  <si>
    <t>Benefiting Crop</t>
  </si>
  <si>
    <t>Expected Yield</t>
  </si>
  <si>
    <t>Dry Matter</t>
  </si>
  <si>
    <t>Total Phosphorus (P)</t>
  </si>
  <si>
    <t>Total Potassium (K)</t>
  </si>
  <si>
    <t>Total Magnesium (Mg)</t>
  </si>
  <si>
    <t>Total Copper</t>
  </si>
  <si>
    <t>Total  Zinc</t>
  </si>
  <si>
    <t>Total  Lead</t>
  </si>
  <si>
    <t>Total Cadmium</t>
  </si>
  <si>
    <t>Total Mercury</t>
  </si>
  <si>
    <t>Total Nickel</t>
  </si>
  <si>
    <t>Total Chromium</t>
  </si>
  <si>
    <t>Application Rate</t>
  </si>
  <si>
    <t>Nitrogen Addition</t>
  </si>
  <si>
    <t>Phosphate Addition</t>
  </si>
  <si>
    <t>Potash  Addition</t>
  </si>
  <si>
    <t>Mg Oxide Addition</t>
  </si>
  <si>
    <t>Copper Addition</t>
  </si>
  <si>
    <t>Zinc Addition</t>
  </si>
  <si>
    <t>Lead Addition</t>
  </si>
  <si>
    <t>Cadmium Addition</t>
  </si>
  <si>
    <t>Mercury Addition</t>
  </si>
  <si>
    <t>Nickel Addition</t>
  </si>
  <si>
    <t>Chromium Addition</t>
  </si>
  <si>
    <t>tonnes/ha</t>
  </si>
  <si>
    <t>kg/ha</t>
  </si>
  <si>
    <t>Total Selenium</t>
  </si>
  <si>
    <t>Total Arsenic</t>
  </si>
  <si>
    <t xml:space="preserve">Total Mo </t>
  </si>
  <si>
    <t>Total Fluoride</t>
  </si>
  <si>
    <t xml:space="preserve">Total Na (Sodium)  </t>
  </si>
  <si>
    <t>Total Sulphur (S)</t>
  </si>
  <si>
    <t>PAN reference</t>
  </si>
  <si>
    <t>Operator</t>
  </si>
  <si>
    <t>Waste pH</t>
  </si>
  <si>
    <t>Soil Type</t>
  </si>
  <si>
    <t>Total spread area</t>
  </si>
  <si>
    <t>%</t>
  </si>
  <si>
    <t>Assessed By</t>
  </si>
  <si>
    <t xml:space="preserve">Selenium Addition </t>
  </si>
  <si>
    <t xml:space="preserve">Arsenic  Addition  </t>
  </si>
  <si>
    <t xml:space="preserve">Molybdenum Addition  </t>
  </si>
  <si>
    <t xml:space="preserve">Fluoride Addition </t>
  </si>
  <si>
    <t>kg/t SAR</t>
  </si>
  <si>
    <t>kg/t DM</t>
  </si>
  <si>
    <t>mg/kg SAR</t>
  </si>
  <si>
    <t>mg/kg DM</t>
  </si>
  <si>
    <t>%w/w SAR</t>
  </si>
  <si>
    <t>%w/w DM</t>
  </si>
  <si>
    <t xml:space="preserve">Sodium Addition                 </t>
  </si>
  <si>
    <t>Aluminium Addition</t>
  </si>
  <si>
    <t>Iron Addition</t>
  </si>
  <si>
    <t>Total Aluminium</t>
  </si>
  <si>
    <t>Total Iron</t>
  </si>
  <si>
    <t>Field number</t>
  </si>
  <si>
    <r>
      <t>SO</t>
    </r>
    <r>
      <rPr>
        <b/>
        <vertAlign val="subscript"/>
        <sz val="10"/>
        <rFont val="Arial"/>
        <family val="2"/>
      </rPr>
      <t>3</t>
    </r>
    <r>
      <rPr>
        <b/>
        <sz val="10"/>
        <rFont val="Arial"/>
        <family val="2"/>
      </rPr>
      <t xml:space="preserve">  Addition                             kg/ha</t>
    </r>
  </si>
  <si>
    <r>
      <t>P</t>
    </r>
    <r>
      <rPr>
        <b/>
        <vertAlign val="subscript"/>
        <sz val="10"/>
        <rFont val="Arial"/>
        <family val="2"/>
      </rPr>
      <t>2</t>
    </r>
    <r>
      <rPr>
        <b/>
        <sz val="10"/>
        <color theme="1"/>
        <rFont val="Arial"/>
        <family val="2"/>
      </rPr>
      <t>O</t>
    </r>
    <r>
      <rPr>
        <b/>
        <vertAlign val="subscript"/>
        <sz val="10"/>
        <rFont val="Arial"/>
        <family val="2"/>
      </rPr>
      <t>5</t>
    </r>
    <r>
      <rPr>
        <b/>
        <sz val="10"/>
        <color theme="1"/>
        <rFont val="Arial"/>
        <family val="2"/>
      </rPr>
      <t xml:space="preserve"> 
kg/ha</t>
    </r>
  </si>
  <si>
    <r>
      <t>K</t>
    </r>
    <r>
      <rPr>
        <b/>
        <vertAlign val="subscript"/>
        <sz val="10"/>
        <rFont val="Arial"/>
        <family val="2"/>
      </rPr>
      <t>2</t>
    </r>
    <r>
      <rPr>
        <b/>
        <sz val="10"/>
        <color theme="1"/>
        <rFont val="Arial"/>
        <family val="2"/>
      </rPr>
      <t>O 
kg/ha</t>
    </r>
  </si>
  <si>
    <t>MgO 
kg/ha</t>
  </si>
  <si>
    <t>Spring wheat/barley</t>
  </si>
  <si>
    <t>Phosphate Offtake</t>
  </si>
  <si>
    <t>Sandy</t>
  </si>
  <si>
    <t>Sandy Loam</t>
  </si>
  <si>
    <t>Medium/Clay</t>
  </si>
  <si>
    <t>Organic</t>
  </si>
  <si>
    <t>Peat</t>
  </si>
  <si>
    <t>Total Nitrogen</t>
  </si>
  <si>
    <t>Solid</t>
  </si>
  <si>
    <t>Liquid</t>
  </si>
  <si>
    <t>Sludge</t>
  </si>
  <si>
    <t>Crop</t>
  </si>
  <si>
    <t>LIMIT</t>
  </si>
  <si>
    <t>Crop requirement x10</t>
  </si>
  <si>
    <t>Crop Requirement</t>
  </si>
  <si>
    <t>TBC</t>
  </si>
  <si>
    <t>Waste Ref</t>
  </si>
  <si>
    <t>Total</t>
  </si>
  <si>
    <t>ADDITIONS</t>
  </si>
  <si>
    <t>Permit reference</t>
  </si>
  <si>
    <t>Potash Offtake</t>
  </si>
  <si>
    <t>Potash Addition</t>
  </si>
  <si>
    <t>Phosphate Difference</t>
  </si>
  <si>
    <t xml:space="preserve">Phosphate Increase/decrease </t>
  </si>
  <si>
    <t xml:space="preserve"> Potash Difference</t>
  </si>
  <si>
    <t xml:space="preserve"> Potash Increase/decrease </t>
  </si>
  <si>
    <t>P Offtake</t>
  </si>
  <si>
    <t>K Offtake</t>
  </si>
  <si>
    <t>Winter barley/triticale/rye</t>
  </si>
  <si>
    <t>Oats</t>
  </si>
  <si>
    <t xml:space="preserve">Peas- Dried </t>
  </si>
  <si>
    <t xml:space="preserve">Peas- Vining </t>
  </si>
  <si>
    <t>Field beans</t>
  </si>
  <si>
    <t>Wholecrop cereals</t>
  </si>
  <si>
    <t>Kale</t>
  </si>
  <si>
    <t>Fodder beet (roots only)</t>
  </si>
  <si>
    <t>Sludge Cake</t>
  </si>
  <si>
    <t>Maize- Silage (30% DM)</t>
  </si>
  <si>
    <t xml:space="preserve">Hay (86% DM) </t>
  </si>
  <si>
    <t xml:space="preserve">Haylage (45% DM) </t>
  </si>
  <si>
    <t>Waste physical form</t>
  </si>
  <si>
    <t>Waste type EWC</t>
  </si>
  <si>
    <t>Conductivity µS/cm (limit 5000 µS/cm)</t>
  </si>
  <si>
    <t>Column1</t>
  </si>
  <si>
    <t>Grass</t>
  </si>
  <si>
    <t xml:space="preserve">Grass Silage (25% DM) </t>
  </si>
  <si>
    <t xml:space="preserve">Grass Silage (30% DM) </t>
  </si>
  <si>
    <t xml:space="preserve">Fresh grass (15-20% DM) </t>
  </si>
  <si>
    <t>Swedes- roots only</t>
  </si>
  <si>
    <t>Potatoes- tubers only</t>
  </si>
  <si>
    <t>All other cereals- grain only</t>
  </si>
  <si>
    <t>Sugar beet- roots only</t>
  </si>
  <si>
    <t>Sugar beet- roots &amp; tops</t>
  </si>
  <si>
    <t xml:space="preserve">Oilseed rape- seed only </t>
  </si>
  <si>
    <t>Oilseed rape- seed &amp; straw</t>
  </si>
  <si>
    <t xml:space="preserve">Winter wheat- grain only </t>
  </si>
  <si>
    <t>Winter wheat- grain &amp; straw</t>
  </si>
  <si>
    <t>Order</t>
  </si>
  <si>
    <t>Choose</t>
  </si>
  <si>
    <t xml:space="preserve">CaO Calculation </t>
  </si>
  <si>
    <t>CaO Conversion to CaCO3</t>
  </si>
  <si>
    <t xml:space="preserve">CaCo3 Calculation </t>
  </si>
  <si>
    <t xml:space="preserve">Lime Calculation </t>
  </si>
  <si>
    <t>Lime pH requirement</t>
  </si>
  <si>
    <t>Cropping pH</t>
  </si>
  <si>
    <t>Soil pH</t>
  </si>
  <si>
    <t>App rate</t>
  </si>
  <si>
    <t>Arable</t>
  </si>
  <si>
    <t>Soil Crop Type</t>
  </si>
  <si>
    <t>Sandy I Grass</t>
  </si>
  <si>
    <t>Sandy I Arable</t>
  </si>
  <si>
    <t>lime pH</t>
  </si>
  <si>
    <t>Sandy Loam I Grass</t>
  </si>
  <si>
    <t>Medium/Clay I Grass</t>
  </si>
  <si>
    <t>Organic I Grass</t>
  </si>
  <si>
    <t>Peat I Grass</t>
  </si>
  <si>
    <t>Sandy Loam I Arable</t>
  </si>
  <si>
    <t>Medium/Clay I Arable</t>
  </si>
  <si>
    <t>Organic I Arable</t>
  </si>
  <si>
    <t>Peat I Arable</t>
  </si>
  <si>
    <t>Over or Under Applying?</t>
  </si>
  <si>
    <t>Dry Matter (if SAR use 100%)</t>
  </si>
  <si>
    <t>TNV of Waste 
as CaO (%)</t>
  </si>
  <si>
    <t>TNV of Waste 
as CaCo3 (%)</t>
  </si>
  <si>
    <t>Spreading ratios</t>
  </si>
  <si>
    <t>Ammonium Nitrogen (mg/kg)</t>
  </si>
  <si>
    <t>Readily available nitrogen content %</t>
  </si>
  <si>
    <t>Lime applied in waste 
t/ha</t>
  </si>
  <si>
    <t>Lime required to bring pH to target level 
t/a CaCo3</t>
  </si>
  <si>
    <t>Difference between applied and  required</t>
  </si>
  <si>
    <t>Total Nitrogen (% w/w)</t>
  </si>
  <si>
    <t>Fats &amp; Oils (mg/kg) (limit 40,000 mg/kg or 4%)</t>
  </si>
  <si>
    <t>PAN-025628</t>
  </si>
  <si>
    <t>GP3792SK</t>
  </si>
  <si>
    <t>Byproduct Recovery Limited</t>
  </si>
  <si>
    <t>Maes Truan Farm
Llanelidan LL15 2RN</t>
  </si>
  <si>
    <t>11a</t>
  </si>
  <si>
    <t>11b</t>
  </si>
  <si>
    <t>Bala</t>
  </si>
  <si>
    <t>M</t>
  </si>
  <si>
    <t>Bryn Cowlyd</t>
  </si>
  <si>
    <t>Cefni</t>
  </si>
  <si>
    <t>Cwellyn</t>
  </si>
  <si>
    <t>Dolbenmaen</t>
  </si>
  <si>
    <t>Garreglwyd</t>
  </si>
  <si>
    <t>Glascoed</t>
  </si>
  <si>
    <t>Llyn Conwy</t>
  </si>
  <si>
    <t>Mynydd Llandegai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</si>
</sst>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Calibri"/>
      <family val="2"/>
      <scheme val="minor"/>
    </font>
    <font>
      <b/>
      <sz val="10"/>
      <name val="Arial"/>
      <family val="2"/>
    </font>
    <font>
      <sz val="10"/>
      <name val="Arial"/>
      <family val="2"/>
    </font>
    <font>
      <sz val="9"/>
      <color indexed="81"/>
      <name val="Tahoma"/>
      <family val="2"/>
    </font>
    <font>
      <b/>
      <sz val="9"/>
      <color indexed="81"/>
      <name val="Tahoma"/>
      <family val="2"/>
    </font>
    <font>
      <sz val="10"/>
      <color theme="1"/>
      <name val="Arial"/>
      <family val="2"/>
    </font>
    <font>
      <b/>
      <sz val="10"/>
      <color theme="1"/>
      <name val="Arial"/>
      <family val="2"/>
    </font>
    <font>
      <b/>
      <vertAlign val="subscript"/>
      <sz val="10"/>
      <name val="Arial"/>
      <family val="2"/>
    </font>
    <font>
      <b/>
      <sz val="12"/>
      <name val="Arial"/>
      <family val="2"/>
    </font>
    <font>
      <sz val="11"/>
      <color theme="1"/>
      <name val="Calibri"/>
      <family val="2"/>
      <scheme val="minor"/>
    </font>
    <font>
      <sz val="12"/>
      <color theme="1"/>
      <name val="Arial"/>
      <family val="2"/>
    </font>
    <font>
      <b/>
      <sz val="12"/>
      <color theme="1"/>
      <name val="Arial"/>
      <family val="2"/>
    </font>
  </fonts>
  <fills count="12">
    <fill>
      <patternFill patternType="none"/>
    </fill>
    <fill>
      <patternFill patternType="gray125"/>
    </fill>
    <fill>
      <patternFill patternType="solid">
        <fgColor theme="1"/>
        <bgColor indexed="64"/>
      </patternFill>
    </fill>
    <fill>
      <patternFill patternType="solid">
        <fgColor theme="7" tint="0.79998168889431442"/>
        <bgColor indexed="64"/>
      </patternFill>
    </fill>
    <fill>
      <patternFill patternType="solid">
        <fgColor theme="4" tint="0.59999389629810485"/>
        <bgColor indexed="64"/>
      </patternFill>
    </fill>
    <fill>
      <patternFill patternType="solid">
        <fgColor theme="9" tint="0.59999389629810485"/>
        <bgColor indexed="64"/>
      </patternFill>
    </fill>
    <fill>
      <patternFill patternType="solid">
        <fgColor theme="4" tint="0.39997558519241921"/>
        <bgColor indexed="64"/>
      </patternFill>
    </fill>
    <fill>
      <patternFill patternType="solid">
        <fgColor theme="9" tint="0.39997558519241921"/>
        <bgColor indexed="64"/>
      </patternFill>
    </fill>
    <fill>
      <patternFill patternType="solid">
        <fgColor theme="7" tint="0.39997558519241921"/>
        <bgColor indexed="64"/>
      </patternFill>
    </fill>
    <fill>
      <patternFill patternType="solid">
        <fgColor rgb="FFFFFF00"/>
        <bgColor indexed="64"/>
      </patternFill>
    </fill>
    <fill>
      <patternFill patternType="solid">
        <fgColor theme="7" tint="0.59999389629810485"/>
        <bgColor indexed="64"/>
      </patternFill>
    </fill>
    <fill>
      <patternFill patternType="solid">
        <fgColor theme="4" tint="0.79998168889431442"/>
        <bgColor indexed="64"/>
      </patternFill>
    </fill>
  </fills>
  <borders count="19">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s>
  <cellStyleXfs count="3">
    <xf numFmtId="0" fontId="0" fillId="0" borderId="0"/>
    <xf numFmtId="0" fontId="2" fillId="0" borderId="0"/>
    <xf numFmtId="9" fontId="9" fillId="0" borderId="0" applyFont="0" applyFill="0" applyBorder="0" applyAlignment="0" applyProtection="0"/>
  </cellStyleXfs>
  <cellXfs count="148">
    <xf numFmtId="0" fontId="0" fillId="0" borderId="0" xfId="0"/>
    <xf numFmtId="0" fontId="6" fillId="6" borderId="3" xfId="0" applyFont="1" applyFill="1" applyBorder="1" applyAlignment="1" applyProtection="1">
      <alignment horizontal="center" vertical="top" wrapText="1"/>
      <protection hidden="1"/>
    </xf>
    <xf numFmtId="0" fontId="1" fillId="6" borderId="3" xfId="0" applyFont="1" applyFill="1" applyBorder="1" applyAlignment="1" applyProtection="1">
      <alignment horizontal="center" vertical="top" wrapText="1"/>
      <protection hidden="1"/>
    </xf>
    <xf numFmtId="0" fontId="6" fillId="8" borderId="3" xfId="0" applyFont="1" applyFill="1" applyBorder="1" applyAlignment="1" applyProtection="1">
      <alignment horizontal="center" vertical="top" wrapText="1"/>
      <protection hidden="1"/>
    </xf>
    <xf numFmtId="0" fontId="6" fillId="0" borderId="4" xfId="0" applyFont="1" applyBorder="1" applyAlignment="1" applyProtection="1">
      <alignment horizontal="center" vertical="top"/>
      <protection hidden="1"/>
    </xf>
    <xf numFmtId="0" fontId="6" fillId="0" borderId="5" xfId="0" applyFont="1" applyBorder="1" applyAlignment="1" applyProtection="1">
      <alignment horizontal="center" vertical="top"/>
      <protection hidden="1"/>
    </xf>
    <xf numFmtId="0" fontId="6" fillId="0" borderId="0" xfId="0" applyFont="1" applyAlignment="1" applyProtection="1">
      <alignment horizontal="center" vertical="top"/>
      <protection hidden="1"/>
    </xf>
    <xf numFmtId="0" fontId="6" fillId="0" borderId="0" xfId="0" applyFont="1" applyFill="1" applyBorder="1" applyAlignment="1" applyProtection="1">
      <alignment horizontal="left" vertical="top"/>
      <protection hidden="1"/>
    </xf>
    <xf numFmtId="0" fontId="6" fillId="6" borderId="3" xfId="0" applyFont="1" applyFill="1" applyBorder="1" applyAlignment="1" applyProtection="1">
      <alignment horizontal="center" vertical="top"/>
      <protection hidden="1"/>
    </xf>
    <xf numFmtId="0" fontId="6" fillId="0" borderId="0" xfId="0" applyFont="1" applyFill="1" applyBorder="1" applyAlignment="1" applyProtection="1">
      <alignment horizontal="center" vertical="top"/>
      <protection hidden="1"/>
    </xf>
    <xf numFmtId="0" fontId="6" fillId="0" borderId="0" xfId="0" applyFont="1" applyFill="1" applyAlignment="1" applyProtection="1">
      <alignment horizontal="left" vertical="top"/>
      <protection hidden="1"/>
    </xf>
    <xf numFmtId="0" fontId="5" fillId="0" borderId="0" xfId="0" applyFont="1" applyAlignment="1" applyProtection="1">
      <alignment horizontal="left" vertical="top"/>
      <protection hidden="1"/>
    </xf>
    <xf numFmtId="0" fontId="6" fillId="0" borderId="0" xfId="0" applyFont="1" applyAlignment="1" applyProtection="1">
      <alignment horizontal="left" vertical="top"/>
      <protection hidden="1"/>
    </xf>
    <xf numFmtId="0" fontId="6" fillId="4" borderId="3" xfId="0" applyFont="1" applyFill="1" applyBorder="1" applyAlignment="1" applyProtection="1">
      <alignment horizontal="center" vertical="top"/>
      <protection hidden="1"/>
    </xf>
    <xf numFmtId="0" fontId="6" fillId="4" borderId="1" xfId="0" applyFont="1" applyFill="1" applyBorder="1" applyAlignment="1" applyProtection="1">
      <alignment horizontal="center" vertical="top"/>
      <protection hidden="1"/>
    </xf>
    <xf numFmtId="0" fontId="5" fillId="3" borderId="3" xfId="0" applyFont="1" applyFill="1" applyBorder="1" applyAlignment="1" applyProtection="1">
      <alignment horizontal="center" vertical="top"/>
      <protection locked="0"/>
    </xf>
    <xf numFmtId="2" fontId="2" fillId="4" borderId="3" xfId="0" applyNumberFormat="1" applyFont="1" applyFill="1" applyBorder="1" applyAlignment="1" applyProtection="1">
      <alignment horizontal="center" vertical="top"/>
      <protection hidden="1"/>
    </xf>
    <xf numFmtId="0" fontId="5" fillId="0" borderId="0" xfId="0" applyFont="1" applyFill="1" applyBorder="1" applyProtection="1">
      <protection hidden="1"/>
    </xf>
    <xf numFmtId="0" fontId="5" fillId="0" borderId="0" xfId="0" applyFont="1" applyFill="1" applyProtection="1">
      <protection hidden="1"/>
    </xf>
    <xf numFmtId="0" fontId="5" fillId="0" borderId="0" xfId="0" applyFont="1" applyFill="1" applyAlignment="1" applyProtection="1">
      <alignment horizontal="left" vertical="top"/>
      <protection hidden="1"/>
    </xf>
    <xf numFmtId="0" fontId="6" fillId="0" borderId="0" xfId="0" applyFont="1" applyFill="1" applyAlignment="1" applyProtection="1">
      <alignment horizontal="center" vertical="top"/>
      <protection hidden="1"/>
    </xf>
    <xf numFmtId="0" fontId="6" fillId="0" borderId="5" xfId="0" applyFont="1" applyFill="1" applyBorder="1" applyAlignment="1" applyProtection="1">
      <alignment horizontal="center" vertical="top"/>
      <protection hidden="1"/>
    </xf>
    <xf numFmtId="1" fontId="2" fillId="0" borderId="0" xfId="1" applyNumberFormat="1" applyFont="1" applyBorder="1" applyAlignment="1" applyProtection="1">
      <alignment horizontal="center"/>
      <protection hidden="1"/>
    </xf>
    <xf numFmtId="0" fontId="2" fillId="3" borderId="3" xfId="0" applyFont="1" applyFill="1" applyBorder="1" applyAlignment="1" applyProtection="1">
      <alignment horizontal="center" vertical="top"/>
      <protection locked="0"/>
    </xf>
    <xf numFmtId="0" fontId="5" fillId="3" borderId="3" xfId="0" quotePrefix="1" applyFont="1" applyFill="1" applyBorder="1" applyAlignment="1" applyProtection="1">
      <alignment horizontal="center" vertical="top"/>
      <protection locked="0"/>
    </xf>
    <xf numFmtId="2" fontId="2" fillId="4" borderId="11" xfId="0" applyNumberFormat="1" applyFont="1" applyFill="1" applyBorder="1" applyAlignment="1" applyProtection="1">
      <alignment horizontal="center" vertical="top"/>
      <protection hidden="1"/>
    </xf>
    <xf numFmtId="2" fontId="1" fillId="4" borderId="13" xfId="0" applyNumberFormat="1" applyFont="1" applyFill="1" applyBorder="1" applyAlignment="1" applyProtection="1">
      <alignment horizontal="center" vertical="top"/>
      <protection hidden="1"/>
    </xf>
    <xf numFmtId="2" fontId="1" fillId="4" borderId="14" xfId="0" applyNumberFormat="1" applyFont="1" applyFill="1" applyBorder="1" applyAlignment="1" applyProtection="1">
      <alignment horizontal="center" vertical="top"/>
      <protection hidden="1"/>
    </xf>
    <xf numFmtId="2" fontId="2" fillId="4" borderId="9" xfId="0" applyNumberFormat="1" applyFont="1" applyFill="1" applyBorder="1" applyAlignment="1" applyProtection="1">
      <alignment horizontal="center" vertical="top"/>
      <protection hidden="1"/>
    </xf>
    <xf numFmtId="0" fontId="5" fillId="7" borderId="0" xfId="0" applyFont="1" applyFill="1" applyAlignment="1" applyProtection="1">
      <alignment horizontal="left" vertical="top"/>
      <protection hidden="1"/>
    </xf>
    <xf numFmtId="0" fontId="5" fillId="0" borderId="3" xfId="0" applyFont="1" applyFill="1" applyBorder="1" applyProtection="1">
      <protection hidden="1"/>
    </xf>
    <xf numFmtId="0" fontId="5" fillId="5" borderId="3" xfId="0" applyFont="1" applyFill="1" applyBorder="1" applyAlignment="1" applyProtection="1">
      <alignment horizontal="left" vertical="top"/>
      <protection locked="0"/>
    </xf>
    <xf numFmtId="1" fontId="2" fillId="6" borderId="3" xfId="1" applyNumberFormat="1" applyFont="1" applyFill="1" applyBorder="1" applyAlignment="1" applyProtection="1">
      <alignment vertical="top"/>
      <protection hidden="1"/>
    </xf>
    <xf numFmtId="1" fontId="2" fillId="11" borderId="3" xfId="1" applyNumberFormat="1" applyFont="1" applyFill="1" applyBorder="1" applyAlignment="1" applyProtection="1">
      <alignment horizontal="center"/>
      <protection hidden="1"/>
    </xf>
    <xf numFmtId="0" fontId="2" fillId="6" borderId="0" xfId="1" applyFont="1" applyFill="1" applyBorder="1" applyAlignment="1" applyProtection="1">
      <alignment vertical="top" wrapText="1"/>
      <protection hidden="1"/>
    </xf>
    <xf numFmtId="0" fontId="2" fillId="6" borderId="3" xfId="1" applyFont="1" applyFill="1" applyBorder="1" applyAlignment="1" applyProtection="1">
      <alignment vertical="top" wrapText="1"/>
      <protection hidden="1"/>
    </xf>
    <xf numFmtId="0" fontId="2" fillId="6" borderId="3" xfId="1" applyFont="1" applyFill="1" applyBorder="1" applyAlignment="1" applyProtection="1">
      <alignment horizontal="center"/>
      <protection hidden="1"/>
    </xf>
    <xf numFmtId="0" fontId="2" fillId="0" borderId="0" xfId="1" applyFont="1" applyBorder="1" applyAlignment="1" applyProtection="1">
      <alignment horizontal="center"/>
      <protection hidden="1"/>
    </xf>
    <xf numFmtId="0" fontId="2" fillId="6" borderId="3" xfId="1" applyFont="1" applyFill="1" applyBorder="1" applyAlignment="1" applyProtection="1">
      <alignment horizontal="center" wrapText="1"/>
      <protection hidden="1"/>
    </xf>
    <xf numFmtId="0" fontId="5" fillId="3" borderId="3" xfId="0" applyFont="1" applyFill="1" applyBorder="1" applyAlignment="1" applyProtection="1">
      <alignment horizontal="left" vertical="top"/>
      <protection hidden="1"/>
    </xf>
    <xf numFmtId="0" fontId="1" fillId="0" borderId="15" xfId="0" applyFont="1" applyFill="1" applyBorder="1" applyProtection="1">
      <protection hidden="1"/>
    </xf>
    <xf numFmtId="0" fontId="1" fillId="0" borderId="2" xfId="0" applyFont="1" applyFill="1" applyBorder="1" applyProtection="1">
      <protection hidden="1"/>
    </xf>
    <xf numFmtId="0" fontId="1" fillId="0" borderId="16" xfId="0" applyFont="1" applyFill="1" applyBorder="1" applyProtection="1">
      <protection hidden="1"/>
    </xf>
    <xf numFmtId="0" fontId="1" fillId="0" borderId="2" xfId="0" applyFont="1" applyFill="1" applyBorder="1" applyAlignment="1" applyProtection="1">
      <alignment horizontal="left" vertical="top"/>
      <protection hidden="1"/>
    </xf>
    <xf numFmtId="0" fontId="5" fillId="0" borderId="7" xfId="0" applyFont="1" applyFill="1" applyBorder="1" applyProtection="1">
      <protection hidden="1"/>
    </xf>
    <xf numFmtId="0" fontId="1" fillId="0" borderId="7" xfId="0" applyFont="1" applyFill="1" applyBorder="1" applyProtection="1">
      <protection hidden="1"/>
    </xf>
    <xf numFmtId="0" fontId="1" fillId="0" borderId="3" xfId="0" applyFont="1" applyFill="1" applyBorder="1" applyAlignment="1" applyProtection="1">
      <alignment horizontal="right"/>
      <protection hidden="1"/>
    </xf>
    <xf numFmtId="0" fontId="1" fillId="0" borderId="6" xfId="0" applyFont="1" applyFill="1" applyBorder="1" applyProtection="1">
      <protection hidden="1"/>
    </xf>
    <xf numFmtId="0" fontId="2" fillId="9" borderId="7" xfId="0" applyFont="1" applyFill="1" applyBorder="1" applyProtection="1">
      <protection hidden="1"/>
    </xf>
    <xf numFmtId="0" fontId="2" fillId="9" borderId="3" xfId="0" applyFont="1" applyFill="1" applyBorder="1" applyAlignment="1" applyProtection="1">
      <alignment horizontal="right"/>
      <protection hidden="1"/>
    </xf>
    <xf numFmtId="0" fontId="2" fillId="9" borderId="6" xfId="0" applyFont="1" applyFill="1" applyBorder="1" applyProtection="1">
      <protection hidden="1"/>
    </xf>
    <xf numFmtId="0" fontId="5" fillId="9" borderId="0" xfId="0" applyFont="1" applyFill="1" applyAlignment="1" applyProtection="1">
      <alignment horizontal="left" vertical="top"/>
      <protection hidden="1"/>
    </xf>
    <xf numFmtId="0" fontId="5" fillId="0" borderId="3" xfId="0" applyFont="1" applyFill="1" applyBorder="1" applyAlignment="1" applyProtection="1">
      <alignment horizontal="left" vertical="top"/>
      <protection hidden="1"/>
    </xf>
    <xf numFmtId="0" fontId="2" fillId="0" borderId="7" xfId="0" applyFont="1" applyFill="1" applyBorder="1" applyProtection="1">
      <protection hidden="1"/>
    </xf>
    <xf numFmtId="0" fontId="2" fillId="0" borderId="3" xfId="0" applyFont="1" applyFill="1" applyBorder="1" applyProtection="1">
      <protection hidden="1"/>
    </xf>
    <xf numFmtId="0" fontId="2" fillId="0" borderId="6" xfId="0" applyFont="1" applyFill="1" applyBorder="1" applyProtection="1">
      <protection hidden="1"/>
    </xf>
    <xf numFmtId="0" fontId="5" fillId="0" borderId="0" xfId="0" applyFont="1" applyFill="1" applyBorder="1" applyAlignment="1" applyProtection="1">
      <alignment horizontal="right" vertical="top"/>
      <protection hidden="1"/>
    </xf>
    <xf numFmtId="0" fontId="5" fillId="0" borderId="0" xfId="0" applyFont="1" applyFill="1" applyBorder="1" applyAlignment="1" applyProtection="1">
      <alignment horizontal="left" vertical="top"/>
      <protection hidden="1"/>
    </xf>
    <xf numFmtId="0" fontId="2" fillId="0" borderId="0" xfId="0" applyFont="1" applyFill="1" applyBorder="1" applyAlignment="1" applyProtection="1">
      <alignment horizontal="right" vertical="top"/>
      <protection hidden="1"/>
    </xf>
    <xf numFmtId="0" fontId="5" fillId="0" borderId="0" xfId="0" applyFont="1" applyFill="1" applyBorder="1" applyAlignment="1" applyProtection="1">
      <alignment horizontal="center" vertical="top"/>
      <protection hidden="1"/>
    </xf>
    <xf numFmtId="0" fontId="5" fillId="3" borderId="3" xfId="0" applyFont="1" applyFill="1" applyBorder="1" applyAlignment="1" applyProtection="1">
      <alignment horizontal="center" vertical="top"/>
      <protection hidden="1"/>
    </xf>
    <xf numFmtId="0" fontId="2" fillId="0" borderId="0" xfId="0" applyFont="1" applyFill="1" applyBorder="1" applyAlignment="1" applyProtection="1">
      <alignment vertical="center"/>
      <protection hidden="1"/>
    </xf>
    <xf numFmtId="0" fontId="2" fillId="0" borderId="3" xfId="0" applyFont="1" applyFill="1" applyBorder="1" applyAlignment="1" applyProtection="1">
      <alignment horizontal="right"/>
      <protection hidden="1"/>
    </xf>
    <xf numFmtId="0" fontId="2" fillId="7" borderId="7" xfId="0" applyFont="1" applyFill="1" applyBorder="1" applyProtection="1">
      <protection hidden="1"/>
    </xf>
    <xf numFmtId="0" fontId="2" fillId="7" borderId="3" xfId="0" applyFont="1" applyFill="1" applyBorder="1" applyAlignment="1" applyProtection="1">
      <alignment horizontal="right"/>
      <protection hidden="1"/>
    </xf>
    <xf numFmtId="0" fontId="2" fillId="7" borderId="6" xfId="0" applyFont="1" applyFill="1" applyBorder="1" applyProtection="1">
      <protection hidden="1"/>
    </xf>
    <xf numFmtId="0" fontId="2" fillId="7" borderId="3" xfId="0" applyFont="1" applyFill="1" applyBorder="1" applyProtection="1">
      <protection hidden="1"/>
    </xf>
    <xf numFmtId="0" fontId="2" fillId="0" borderId="0" xfId="0" applyFont="1" applyFill="1" applyBorder="1" applyAlignment="1" applyProtection="1">
      <alignment horizontal="left" vertical="top"/>
      <protection hidden="1"/>
    </xf>
    <xf numFmtId="0" fontId="2" fillId="7" borderId="17" xfId="0" applyFont="1" applyFill="1" applyBorder="1" applyProtection="1">
      <protection hidden="1"/>
    </xf>
    <xf numFmtId="0" fontId="2" fillId="7" borderId="1" xfId="0" applyFont="1" applyFill="1" applyBorder="1" applyAlignment="1" applyProtection="1">
      <alignment horizontal="right"/>
      <protection hidden="1"/>
    </xf>
    <xf numFmtId="0" fontId="2" fillId="7" borderId="18" xfId="0" applyFont="1" applyFill="1" applyBorder="1" applyProtection="1">
      <protection hidden="1"/>
    </xf>
    <xf numFmtId="0" fontId="5" fillId="4" borderId="3" xfId="0" applyFont="1" applyFill="1" applyBorder="1" applyAlignment="1" applyProtection="1">
      <alignment horizontal="center" vertical="top" wrapText="1"/>
      <protection hidden="1"/>
    </xf>
    <xf numFmtId="0" fontId="5" fillId="0" borderId="0" xfId="0" applyFont="1" applyBorder="1" applyAlignment="1" applyProtection="1">
      <alignment horizontal="center" vertical="top"/>
      <protection hidden="1"/>
    </xf>
    <xf numFmtId="1" fontId="6" fillId="6" borderId="3" xfId="2"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vertical="top"/>
      <protection hidden="1"/>
    </xf>
    <xf numFmtId="2" fontId="5" fillId="4" borderId="3" xfId="2" applyNumberFormat="1" applyFont="1" applyFill="1" applyBorder="1" applyAlignment="1" applyProtection="1">
      <alignment horizontal="center"/>
      <protection hidden="1"/>
    </xf>
    <xf numFmtId="2" fontId="5" fillId="4" borderId="3" xfId="0" applyNumberFormat="1" applyFont="1" applyFill="1" applyBorder="1" applyAlignment="1" applyProtection="1">
      <alignment horizontal="center" vertical="top"/>
      <protection hidden="1"/>
    </xf>
    <xf numFmtId="0" fontId="5" fillId="4" borderId="3" xfId="0" applyFont="1" applyFill="1" applyBorder="1" applyAlignment="1" applyProtection="1">
      <alignment horizontal="center" vertical="top"/>
      <protection hidden="1"/>
    </xf>
    <xf numFmtId="0" fontId="5" fillId="0" borderId="0" xfId="0" applyFont="1" applyProtection="1">
      <protection hidden="1"/>
    </xf>
    <xf numFmtId="0" fontId="8" fillId="6" borderId="3" xfId="1" applyFont="1" applyFill="1" applyBorder="1" applyAlignment="1" applyProtection="1">
      <alignment horizontal="center"/>
      <protection hidden="1"/>
    </xf>
    <xf numFmtId="1" fontId="8" fillId="11" borderId="3" xfId="1" applyNumberFormat="1" applyFont="1" applyFill="1" applyBorder="1" applyAlignment="1" applyProtection="1">
      <alignment horizontal="center"/>
      <protection hidden="1"/>
    </xf>
    <xf numFmtId="0" fontId="10" fillId="0" borderId="0" xfId="0" applyFont="1" applyAlignment="1" applyProtection="1">
      <alignment horizontal="center"/>
      <protection hidden="1"/>
    </xf>
    <xf numFmtId="0" fontId="5" fillId="0" borderId="0" xfId="0" applyFont="1" applyAlignment="1" applyProtection="1">
      <alignment vertical="top"/>
      <protection hidden="1"/>
    </xf>
    <xf numFmtId="0" fontId="2" fillId="0" borderId="0" xfId="1" applyFont="1" applyProtection="1">
      <protection hidden="1"/>
    </xf>
    <xf numFmtId="0" fontId="2" fillId="6" borderId="3" xfId="1" applyFont="1" applyFill="1" applyBorder="1" applyProtection="1">
      <protection hidden="1"/>
    </xf>
    <xf numFmtId="9" fontId="5" fillId="6" borderId="3" xfId="0" applyNumberFormat="1" applyFont="1" applyFill="1" applyBorder="1" applyProtection="1">
      <protection hidden="1"/>
    </xf>
    <xf numFmtId="1" fontId="2" fillId="6" borderId="3" xfId="1" applyNumberFormat="1" applyFont="1" applyFill="1" applyBorder="1" applyProtection="1">
      <protection hidden="1"/>
    </xf>
    <xf numFmtId="0" fontId="2" fillId="11" borderId="3" xfId="1" applyFont="1" applyFill="1" applyBorder="1" applyProtection="1">
      <protection hidden="1"/>
    </xf>
    <xf numFmtId="2" fontId="8" fillId="11" borderId="3" xfId="1" applyNumberFormat="1" applyFont="1" applyFill="1" applyBorder="1" applyProtection="1">
      <protection hidden="1"/>
    </xf>
    <xf numFmtId="0" fontId="11" fillId="0" borderId="0" xfId="0" applyFont="1" applyFill="1" applyProtection="1">
      <protection hidden="1"/>
    </xf>
    <xf numFmtId="9" fontId="2" fillId="10" borderId="3" xfId="2" applyFont="1" applyFill="1" applyBorder="1" applyAlignment="1" applyProtection="1">
      <alignment horizontal="center"/>
      <protection locked="0"/>
    </xf>
    <xf numFmtId="0" fontId="6" fillId="6" borderId="3" xfId="0" applyFont="1" applyFill="1" applyBorder="1" applyAlignment="1" applyProtection="1">
      <alignment horizontal="right" vertical="top"/>
      <protection hidden="1"/>
    </xf>
    <xf numFmtId="0" fontId="6" fillId="8" borderId="3" xfId="0" applyFont="1" applyFill="1" applyBorder="1" applyAlignment="1" applyProtection="1">
      <alignment horizontal="right" vertical="top"/>
      <protection hidden="1"/>
    </xf>
    <xf numFmtId="0" fontId="1" fillId="8" borderId="3" xfId="0" applyFont="1" applyFill="1" applyBorder="1" applyAlignment="1" applyProtection="1">
      <alignment horizontal="right" vertical="top"/>
      <protection hidden="1"/>
    </xf>
    <xf numFmtId="0" fontId="5" fillId="3" borderId="6" xfId="0" applyFont="1" applyFill="1" applyBorder="1" applyAlignment="1" applyProtection="1">
      <alignment horizontal="left" vertical="top"/>
      <protection locked="0"/>
    </xf>
    <xf numFmtId="0" fontId="5" fillId="3" borderId="3" xfId="0" applyFont="1" applyFill="1" applyBorder="1" applyAlignment="1" applyProtection="1">
      <alignment horizontal="left" vertical="top"/>
      <protection locked="0"/>
    </xf>
    <xf numFmtId="0" fontId="5" fillId="3" borderId="3" xfId="0" applyFont="1" applyFill="1" applyBorder="1" applyAlignment="1" applyProtection="1">
      <alignment horizontal="left" vertical="top"/>
      <protection locked="0"/>
    </xf>
    <xf numFmtId="2" fontId="5" fillId="4" borderId="1" xfId="0" applyNumberFormat="1" applyFont="1" applyFill="1" applyBorder="1" applyAlignment="1" applyProtection="1">
      <alignment horizontal="center" vertical="top"/>
      <protection hidden="1"/>
    </xf>
    <xf numFmtId="0" fontId="5" fillId="0" borderId="3" xfId="0" applyFont="1" applyBorder="1" applyAlignment="1" applyProtection="1">
      <alignment wrapText="1"/>
      <protection hidden="1"/>
    </xf>
    <xf numFmtId="0" fontId="5" fillId="5" borderId="3" xfId="0" applyFont="1" applyFill="1" applyBorder="1" applyAlignment="1" applyProtection="1">
      <alignment horizontal="center" vertical="top"/>
      <protection locked="0"/>
    </xf>
    <xf numFmtId="0" fontId="5" fillId="5" borderId="1" xfId="0" applyFont="1" applyFill="1" applyBorder="1" applyAlignment="1" applyProtection="1">
      <alignment horizontal="center" vertical="top"/>
      <protection locked="0"/>
    </xf>
    <xf numFmtId="0" fontId="5" fillId="5" borderId="3" xfId="0" applyFont="1" applyFill="1" applyBorder="1" applyAlignment="1" applyProtection="1">
      <alignment horizontal="center" vertical="top"/>
      <protection hidden="1"/>
    </xf>
    <xf numFmtId="0" fontId="5" fillId="5" borderId="1" xfId="0" applyFont="1" applyFill="1" applyBorder="1" applyAlignment="1" applyProtection="1">
      <alignment horizontal="center" vertical="top"/>
      <protection hidden="1"/>
    </xf>
    <xf numFmtId="0" fontId="6" fillId="2" borderId="3" xfId="0" applyFont="1" applyFill="1" applyBorder="1" applyAlignment="1" applyProtection="1">
      <alignment horizontal="center" vertical="top" wrapText="1"/>
      <protection hidden="1"/>
    </xf>
    <xf numFmtId="0" fontId="1" fillId="8" borderId="3" xfId="0" applyFont="1" applyFill="1" applyBorder="1" applyAlignment="1" applyProtection="1">
      <alignment horizontal="center" vertical="top" wrapText="1"/>
      <protection hidden="1"/>
    </xf>
    <xf numFmtId="0" fontId="5" fillId="2" borderId="3" xfId="0" applyFont="1" applyFill="1" applyBorder="1" applyAlignment="1" applyProtection="1">
      <alignment horizontal="center" vertical="top" wrapText="1"/>
      <protection hidden="1"/>
    </xf>
    <xf numFmtId="0" fontId="5" fillId="5" borderId="3" xfId="0" applyFont="1" applyFill="1" applyBorder="1" applyAlignment="1" applyProtection="1">
      <alignment horizontal="center" vertical="top" wrapText="1"/>
      <protection locked="0"/>
    </xf>
    <xf numFmtId="0" fontId="5" fillId="2" borderId="3" xfId="0" applyFont="1" applyFill="1" applyBorder="1" applyAlignment="1" applyProtection="1">
      <alignment horizontal="center" vertical="top"/>
      <protection hidden="1"/>
    </xf>
    <xf numFmtId="0" fontId="5" fillId="2" borderId="3" xfId="0" applyFont="1" applyFill="1" applyBorder="1" applyAlignment="1" applyProtection="1">
      <alignment horizontal="right" wrapText="1"/>
      <protection hidden="1"/>
    </xf>
    <xf numFmtId="0" fontId="5" fillId="2" borderId="3" xfId="0" applyFont="1" applyFill="1" applyBorder="1" applyAlignment="1" applyProtection="1">
      <alignment horizontal="right"/>
      <protection hidden="1"/>
    </xf>
    <xf numFmtId="0" fontId="6" fillId="6" borderId="3" xfId="0" applyFont="1" applyFill="1" applyBorder="1" applyAlignment="1" applyProtection="1">
      <alignment horizontal="right"/>
      <protection hidden="1"/>
    </xf>
    <xf numFmtId="0" fontId="6" fillId="6" borderId="3" xfId="0" applyFont="1" applyFill="1" applyBorder="1" applyAlignment="1" applyProtection="1">
      <alignment horizontal="right" wrapText="1"/>
      <protection hidden="1"/>
    </xf>
    <xf numFmtId="0" fontId="6" fillId="6" borderId="3" xfId="0" applyFont="1" applyFill="1" applyBorder="1" applyAlignment="1" applyProtection="1">
      <alignment horizontal="center" wrapText="1"/>
      <protection hidden="1"/>
    </xf>
    <xf numFmtId="0" fontId="5" fillId="0" borderId="0" xfId="0" applyFont="1" applyAlignment="1" applyProtection="1">
      <alignment horizontal="center" vertical="top"/>
      <protection hidden="1"/>
    </xf>
    <xf numFmtId="2" fontId="2" fillId="3" borderId="1" xfId="2" applyNumberFormat="1" applyFont="1" applyFill="1" applyBorder="1" applyAlignment="1" applyProtection="1">
      <alignment horizontal="center"/>
      <protection locked="0"/>
    </xf>
    <xf numFmtId="2" fontId="5" fillId="3" borderId="1" xfId="2" applyNumberFormat="1" applyFont="1" applyFill="1" applyBorder="1" applyAlignment="1" applyProtection="1">
      <alignment horizontal="center"/>
      <protection locked="0"/>
    </xf>
    <xf numFmtId="2" fontId="5" fillId="4" borderId="1" xfId="0" applyNumberFormat="1" applyFont="1" applyFill="1" applyBorder="1" applyAlignment="1" applyProtection="1">
      <alignment horizontal="center"/>
      <protection hidden="1"/>
    </xf>
    <xf numFmtId="0" fontId="5" fillId="3" borderId="3" xfId="0" applyFont="1" applyFill="1" applyBorder="1" applyAlignment="1" applyProtection="1">
      <alignment horizontal="left" vertical="top"/>
      <protection locked="0"/>
    </xf>
    <xf numFmtId="0" fontId="6" fillId="8" borderId="3" xfId="0" applyFont="1" applyFill="1" applyBorder="1" applyAlignment="1" applyProtection="1">
      <alignment horizontal="right" vertical="top"/>
      <protection hidden="1"/>
    </xf>
    <xf numFmtId="0" fontId="6" fillId="8" borderId="6" xfId="0" applyFont="1" applyFill="1" applyBorder="1" applyAlignment="1" applyProtection="1">
      <alignment horizontal="right" vertical="top"/>
      <protection hidden="1"/>
    </xf>
    <xf numFmtId="0" fontId="6" fillId="8" borderId="7" xfId="0" applyFont="1" applyFill="1" applyBorder="1" applyAlignment="1" applyProtection="1">
      <alignment horizontal="right" vertical="top"/>
      <protection hidden="1"/>
    </xf>
    <xf numFmtId="0" fontId="6" fillId="6" borderId="8" xfId="0" applyFont="1" applyFill="1" applyBorder="1" applyAlignment="1" applyProtection="1">
      <alignment horizontal="right" vertical="top"/>
      <protection hidden="1"/>
    </xf>
    <xf numFmtId="0" fontId="6" fillId="6" borderId="9" xfId="0" applyFont="1" applyFill="1" applyBorder="1" applyAlignment="1" applyProtection="1">
      <alignment horizontal="right" vertical="top"/>
      <protection hidden="1"/>
    </xf>
    <xf numFmtId="0" fontId="6" fillId="6" borderId="10" xfId="0" applyFont="1" applyFill="1" applyBorder="1" applyAlignment="1" applyProtection="1">
      <alignment horizontal="right" vertical="top"/>
      <protection hidden="1"/>
    </xf>
    <xf numFmtId="0" fontId="6" fillId="6" borderId="3" xfId="0" applyFont="1" applyFill="1" applyBorder="1" applyAlignment="1" applyProtection="1">
      <alignment horizontal="right" vertical="top"/>
      <protection hidden="1"/>
    </xf>
    <xf numFmtId="0" fontId="6" fillId="6" borderId="12" xfId="0" applyFont="1" applyFill="1" applyBorder="1" applyAlignment="1" applyProtection="1">
      <alignment horizontal="right" vertical="top"/>
      <protection hidden="1"/>
    </xf>
    <xf numFmtId="0" fontId="6" fillId="6" borderId="13" xfId="0" applyFont="1" applyFill="1" applyBorder="1" applyAlignment="1" applyProtection="1">
      <alignment horizontal="right" vertical="top"/>
      <protection hidden="1"/>
    </xf>
    <xf numFmtId="0" fontId="6" fillId="6" borderId="1" xfId="0" applyFont="1" applyFill="1" applyBorder="1" applyAlignment="1" applyProtection="1">
      <alignment horizontal="center" vertical="top" wrapText="1"/>
      <protection hidden="1"/>
    </xf>
    <xf numFmtId="0" fontId="6" fillId="6" borderId="2" xfId="0" applyFont="1" applyFill="1" applyBorder="1" applyAlignment="1" applyProtection="1">
      <alignment horizontal="center" vertical="top" wrapText="1"/>
      <protection hidden="1"/>
    </xf>
    <xf numFmtId="0" fontId="1" fillId="8" borderId="3" xfId="0" applyFont="1" applyFill="1" applyBorder="1" applyAlignment="1" applyProtection="1">
      <alignment horizontal="right" vertical="top"/>
      <protection hidden="1"/>
    </xf>
    <xf numFmtId="0" fontId="1" fillId="7" borderId="3" xfId="0" applyFont="1" applyFill="1" applyBorder="1" applyAlignment="1" applyProtection="1">
      <alignment horizontal="right" vertical="top"/>
      <protection hidden="1"/>
    </xf>
    <xf numFmtId="0" fontId="1" fillId="7" borderId="1" xfId="0" applyFont="1" applyFill="1" applyBorder="1" applyAlignment="1" applyProtection="1">
      <alignment horizontal="right" vertical="top"/>
      <protection hidden="1"/>
    </xf>
    <xf numFmtId="0" fontId="5" fillId="3" borderId="6" xfId="0" quotePrefix="1" applyFont="1" applyFill="1" applyBorder="1" applyAlignment="1" applyProtection="1">
      <alignment horizontal="left" vertical="top"/>
      <protection locked="0"/>
    </xf>
    <xf numFmtId="0" fontId="5" fillId="3" borderId="7" xfId="0" quotePrefix="1" applyFont="1" applyFill="1" applyBorder="1" applyAlignment="1" applyProtection="1">
      <alignment horizontal="left" vertical="top"/>
      <protection locked="0"/>
    </xf>
    <xf numFmtId="0" fontId="5" fillId="3" borderId="6" xfId="0" applyFont="1" applyFill="1" applyBorder="1" applyAlignment="1" applyProtection="1">
      <alignment horizontal="left" vertical="top"/>
      <protection locked="0"/>
    </xf>
    <xf numFmtId="0" fontId="5" fillId="3" borderId="7" xfId="0" applyFont="1" applyFill="1" applyBorder="1" applyAlignment="1" applyProtection="1">
      <alignment horizontal="left" vertical="top"/>
      <protection locked="0"/>
    </xf>
    <xf numFmtId="0" fontId="5" fillId="3" borderId="3" xfId="0" applyFont="1" applyFill="1" applyBorder="1" applyAlignment="1" applyProtection="1">
      <alignment horizontal="left" vertical="top"/>
      <protection locked="0"/>
    </xf>
    <xf numFmtId="0" fontId="1" fillId="8" borderId="6" xfId="0" applyFont="1" applyFill="1" applyBorder="1" applyAlignment="1" applyProtection="1">
      <alignment horizontal="right" vertical="top" wrapText="1"/>
      <protection hidden="1"/>
    </xf>
    <xf numFmtId="0" fontId="1" fillId="8" borderId="7" xfId="0" applyFont="1" applyFill="1" applyBorder="1" applyAlignment="1" applyProtection="1">
      <alignment horizontal="right" vertical="top" wrapText="1"/>
      <protection hidden="1"/>
    </xf>
    <xf numFmtId="0" fontId="5" fillId="3" borderId="6" xfId="0" applyFont="1" applyFill="1" applyBorder="1" applyAlignment="1" applyProtection="1">
      <alignment horizontal="left" vertical="top"/>
      <protection hidden="1"/>
    </xf>
    <xf numFmtId="0" fontId="5" fillId="3" borderId="7" xfId="0" applyFont="1" applyFill="1" applyBorder="1" applyAlignment="1" applyProtection="1">
      <alignment horizontal="left" vertical="top"/>
      <protection hidden="1"/>
    </xf>
    <xf numFmtId="0" fontId="5" fillId="3" borderId="6" xfId="0" quotePrefix="1" applyFont="1" applyFill="1" applyBorder="1" applyAlignment="1" applyProtection="1">
      <alignment horizontal="left" vertical="top"/>
      <protection hidden="1"/>
    </xf>
    <xf numFmtId="0" fontId="5" fillId="3" borderId="7" xfId="0" quotePrefix="1" applyFont="1" applyFill="1" applyBorder="1" applyAlignment="1" applyProtection="1">
      <alignment horizontal="left" vertical="top"/>
      <protection hidden="1"/>
    </xf>
    <xf numFmtId="0" fontId="2" fillId="6" borderId="3" xfId="1" applyFont="1" applyFill="1" applyBorder="1" applyAlignment="1" applyProtection="1">
      <alignment horizontal="center" wrapText="1"/>
      <protection hidden="1"/>
    </xf>
    <xf numFmtId="0" fontId="2" fillId="6" borderId="3" xfId="1" applyFont="1" applyFill="1" applyBorder="1" applyAlignment="1" applyProtection="1">
      <alignment vertical="top" wrapText="1"/>
      <protection hidden="1"/>
    </xf>
    <xf numFmtId="0" fontId="8" fillId="6" borderId="3" xfId="1" applyFont="1" applyFill="1" applyBorder="1" applyAlignment="1" applyProtection="1">
      <alignment horizontal="right"/>
      <protection hidden="1"/>
    </xf>
    <xf numFmtId="0" fontId="5" fillId="3" borderId="6" xfId="0" applyFont="1" applyFill="1" applyBorder="1" applyAlignment="1" applyProtection="1">
      <alignment horizontal="left" vertical="top" wrapText="1"/>
      <protection locked="0"/>
    </xf>
  </cellXfs>
  <cellStyles count="3">
    <cellStyle name="Normal" xfId="0" builtinId="0"/>
    <cellStyle name="Normal 2" xfId="1" xr:uid="{00000000-0005-0000-0000-000001000000}"/>
    <cellStyle name="Per cent" xfId="2" builtinId="5"/>
  </cellStyles>
  <dxfs count="420">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indexed="64"/>
        </top>
      </border>
    </dxf>
    <dxf>
      <border outline="0">
        <left style="thin">
          <color indexed="64"/>
        </left>
        <right style="thin">
          <color indexed="64"/>
        </right>
        <top style="thin">
          <color indexed="64"/>
        </top>
        <bottom style="thin">
          <color indexed="64"/>
        </bottom>
      </border>
    </dxf>
    <dxf>
      <font>
        <strike val="0"/>
        <outline val="0"/>
        <shadow val="0"/>
        <u val="none"/>
        <sz val="10"/>
        <name val="Arial"/>
        <family val="2"/>
        <scheme val="none"/>
      </font>
      <protection locked="1" hidden="1"/>
    </dxf>
    <dxf>
      <border outline="0">
        <bottom style="thin">
          <color indexed="64"/>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18" Type="http://schemas.openxmlformats.org/officeDocument/2006/relationships/customXml" Target="../customXml/item2.xml"/><Relationship Id="rId3" Type="http://schemas.openxmlformats.org/officeDocument/2006/relationships/worksheet" Target="worksheets/sheet3.xml"/><Relationship Id="rId21" Type="http://schemas.openxmlformats.org/officeDocument/2006/relationships/customXml" Target="../customXml/item5.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ustomXml" Target="../customXml/item1.xml"/><Relationship Id="rId2" Type="http://schemas.openxmlformats.org/officeDocument/2006/relationships/worksheet" Target="worksheets/sheet2.xml"/><Relationship Id="rId16" Type="http://schemas.openxmlformats.org/officeDocument/2006/relationships/calcChain" Target="calcChain.xml"/><Relationship Id="rId20" Type="http://schemas.openxmlformats.org/officeDocument/2006/relationships/customXml" Target="../customXml/item4.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DC897C46-3C56-4347-A15D-296528E98242}" name="Table24" displayName="Table24" ref="AI1:AN26" totalsRowShown="0" headerRowDxfId="388" dataDxfId="386" headerRowBorderDxfId="387" tableBorderDxfId="385" totalsRowBorderDxfId="384">
  <autoFilter ref="AI1:AN26" xr:uid="{F8B5EC87-3095-445A-A980-2CFAA0A7B9A2}"/>
  <sortState xmlns:xlrd2="http://schemas.microsoft.com/office/spreadsheetml/2017/richdata2" ref="AI2:AL25">
    <sortCondition ref="AL1:AL25"/>
  </sortState>
  <tableColumns count="6">
    <tableColumn id="1" xr3:uid="{360F44E4-7249-415F-8D5E-41D249F9A162}" name="Crop" dataDxfId="383"/>
    <tableColumn id="2" xr3:uid="{55E07717-B4EC-4E8A-B9A9-34F3CF85E32D}" name="P Offtake" dataDxfId="382"/>
    <tableColumn id="3" xr3:uid="{7B25FA52-8104-4FE3-AED4-B53CBFDF89B2}" name="K Offtake" dataDxfId="381"/>
    <tableColumn id="4" xr3:uid="{0DBAE461-2D09-43C8-9342-3980D552AE4D}" name="Order" dataDxfId="380"/>
    <tableColumn id="5" xr3:uid="{52CACE7B-0CBA-46FC-9F24-02CBD6100239}" name="Lime pH requirement" dataDxfId="379"/>
    <tableColumn id="6" xr3:uid="{F1432630-9B16-4266-8147-CE754A715307}" name="Column1" dataDxfId="378"/>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1110528C-B503-40AA-9981-EA403510105B}" name="Table245" displayName="Table245" ref="AI1:AN26" totalsRowShown="0" headerRowDxfId="346" dataDxfId="344" headerRowBorderDxfId="345" tableBorderDxfId="343" totalsRowBorderDxfId="342">
  <autoFilter ref="AI1:AN26" xr:uid="{F8B5EC87-3095-445A-A980-2CFAA0A7B9A2}"/>
  <sortState xmlns:xlrd2="http://schemas.microsoft.com/office/spreadsheetml/2017/richdata2" ref="AI2:AL25">
    <sortCondition ref="AL1:AL25"/>
  </sortState>
  <tableColumns count="6">
    <tableColumn id="1" xr3:uid="{7E96A84B-948F-445F-BD6E-30CC8E6E6DD1}" name="Crop" dataDxfId="341"/>
    <tableColumn id="2" xr3:uid="{12657DDB-F680-47DE-ABB1-8675D5F91E41}" name="P Offtake" dataDxfId="340"/>
    <tableColumn id="3" xr3:uid="{DEB99109-D325-4F98-8A71-E70C03433437}" name="K Offtake" dataDxfId="339"/>
    <tableColumn id="4" xr3:uid="{E96A561F-7E7F-4FB3-97AA-0B35D8C8E93A}" name="Order" dataDxfId="338"/>
    <tableColumn id="5" xr3:uid="{181DD475-0A71-4C52-AF1A-8BFF46F5A827}" name="Lime pH requirement" dataDxfId="337"/>
    <tableColumn id="6" xr3:uid="{AC3FA7E8-D76B-43A3-B715-04446DFF63C6}" name="Column1" dataDxfId="336"/>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EE664F45-008C-4A70-818E-CBA9D672F96C}" name="Table245811" displayName="Table245811" ref="AI1:AN26" totalsRowShown="0" headerRowDxfId="304" dataDxfId="302" headerRowBorderDxfId="303" tableBorderDxfId="301" totalsRowBorderDxfId="300">
  <autoFilter ref="AI1:AN26" xr:uid="{F8B5EC87-3095-445A-A980-2CFAA0A7B9A2}"/>
  <sortState xmlns:xlrd2="http://schemas.microsoft.com/office/spreadsheetml/2017/richdata2" ref="AI2:AL25">
    <sortCondition ref="AL1:AL25"/>
  </sortState>
  <tableColumns count="6">
    <tableColumn id="1" xr3:uid="{06008BA1-A1E9-4286-B67A-352533C06A26}" name="Crop" dataDxfId="299"/>
    <tableColumn id="2" xr3:uid="{2AEB5EEB-C9D1-41DC-913E-953A33D1A4AF}" name="P Offtake" dataDxfId="298"/>
    <tableColumn id="3" xr3:uid="{8FA16A0B-1017-4CEE-862E-0A8CBD8EB3D3}" name="K Offtake" dataDxfId="297"/>
    <tableColumn id="4" xr3:uid="{E7A3B8CD-4036-47F4-B818-C3F22E80C749}" name="Order" dataDxfId="296"/>
    <tableColumn id="5" xr3:uid="{8F3EBD84-7904-4559-9B5C-63088B792C98}" name="Lime pH requirement" dataDxfId="295"/>
    <tableColumn id="6" xr3:uid="{A21DD95A-C955-4510-9114-E3F1CB645370}" name="Column1" dataDxfId="294"/>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A911535C-89ED-4802-A98C-A8DC6DD1A55F}" name="Table24581112" displayName="Table24581112" ref="AI1:AN26" totalsRowShown="0" headerRowDxfId="262" dataDxfId="260" headerRowBorderDxfId="261" tableBorderDxfId="259" totalsRowBorderDxfId="258">
  <autoFilter ref="AI1:AN26" xr:uid="{F8B5EC87-3095-445A-A980-2CFAA0A7B9A2}"/>
  <sortState xmlns:xlrd2="http://schemas.microsoft.com/office/spreadsheetml/2017/richdata2" ref="AI2:AL25">
    <sortCondition ref="AL1:AL25"/>
  </sortState>
  <tableColumns count="6">
    <tableColumn id="1" xr3:uid="{11579FCC-3D9F-49AD-888D-5D79B801F6AE}" name="Crop" dataDxfId="257"/>
    <tableColumn id="2" xr3:uid="{05C08116-56D5-4CC6-A649-B06AF891B931}" name="P Offtake" dataDxfId="256"/>
    <tableColumn id="3" xr3:uid="{59CDE959-192B-4757-9203-A0F691CF0F96}" name="K Offtake" dataDxfId="255"/>
    <tableColumn id="4" xr3:uid="{9FB8E4F7-B91F-4CE0-AF39-D4895D0ECF2F}" name="Order" dataDxfId="254"/>
    <tableColumn id="5" xr3:uid="{688FF2A4-D7C6-4425-A915-A9ADD700A9EE}" name="Lime pH requirement" dataDxfId="253"/>
    <tableColumn id="6" xr3:uid="{05FC5CFF-3D81-4B5F-87C7-2364076F2714}" name="Column1" dataDxfId="252"/>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 xr:uid="{3BC81DB2-A72D-44DF-AE0B-46BA91A21FEE}" name="Table24581114" displayName="Table24581114" ref="AI1:AN26" totalsRowShown="0" headerRowDxfId="220" dataDxfId="218" headerRowBorderDxfId="219" tableBorderDxfId="217" totalsRowBorderDxfId="216">
  <autoFilter ref="AI1:AN26" xr:uid="{F8B5EC87-3095-445A-A980-2CFAA0A7B9A2}"/>
  <sortState xmlns:xlrd2="http://schemas.microsoft.com/office/spreadsheetml/2017/richdata2" ref="AI2:AL25">
    <sortCondition ref="AL1:AL25"/>
  </sortState>
  <tableColumns count="6">
    <tableColumn id="1" xr3:uid="{973D7FFB-D248-4199-9B2E-B3C6CC09D382}" name="Crop" dataDxfId="215"/>
    <tableColumn id="2" xr3:uid="{7F2A3986-EC86-4CF9-BD10-791170BA6682}" name="P Offtake" dataDxfId="214"/>
    <tableColumn id="3" xr3:uid="{D6129C35-9DC6-42E5-AE3F-EA3A083168E6}" name="K Offtake" dataDxfId="213"/>
    <tableColumn id="4" xr3:uid="{C1CC42B5-564A-4DE7-B817-B7D686FE9A11}" name="Order" dataDxfId="212"/>
    <tableColumn id="5" xr3:uid="{620F3ABD-564C-411A-8DEA-CE1A34F9FC36}" name="Lime pH requirement" dataDxfId="211"/>
    <tableColumn id="6" xr3:uid="{76C9BC4F-4FF3-4AFB-8E7B-16DC0CC3E97C}" name="Column1" dataDxfId="210"/>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295FEB59-EEAC-428E-9ED3-88B51A0E1ACD}" name="Table245810" displayName="Table245810" ref="AI1:AN26" totalsRowShown="0" headerRowDxfId="178" dataDxfId="176" headerRowBorderDxfId="177" tableBorderDxfId="175" totalsRowBorderDxfId="174">
  <autoFilter ref="AI1:AN26" xr:uid="{F8B5EC87-3095-445A-A980-2CFAA0A7B9A2}"/>
  <sortState xmlns:xlrd2="http://schemas.microsoft.com/office/spreadsheetml/2017/richdata2" ref="AI2:AL25">
    <sortCondition ref="AL1:AL25"/>
  </sortState>
  <tableColumns count="6">
    <tableColumn id="1" xr3:uid="{D13A12FC-EAE6-4280-A219-C2622262E5F4}" name="Crop" dataDxfId="173"/>
    <tableColumn id="2" xr3:uid="{FD06C4A3-4B75-490D-88CF-232C7DC3EFC6}" name="P Offtake" dataDxfId="172"/>
    <tableColumn id="3" xr3:uid="{B043BEFF-10D4-4840-989B-BB13A502ECDF}" name="K Offtake" dataDxfId="171"/>
    <tableColumn id="4" xr3:uid="{48481FDC-5D20-466C-B554-D45886EA366A}" name="Order" dataDxfId="170"/>
    <tableColumn id="5" xr3:uid="{9E0852D2-9D0D-44AB-98B7-FBA51F331ACF}" name="Lime pH requirement" dataDxfId="169"/>
    <tableColumn id="6" xr3:uid="{29F9C4A5-6854-4F37-8BD1-0DD9B6024A55}" name="Column1" dataDxfId="168"/>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C1C89B28-5CC0-4B6F-8288-6CB0371E9A39}" name="Table2458" displayName="Table2458" ref="AI1:AN26" totalsRowShown="0" headerRowDxfId="136" dataDxfId="134" headerRowBorderDxfId="135" tableBorderDxfId="133" totalsRowBorderDxfId="132">
  <autoFilter ref="AI1:AN26" xr:uid="{F8B5EC87-3095-445A-A980-2CFAA0A7B9A2}"/>
  <sortState xmlns:xlrd2="http://schemas.microsoft.com/office/spreadsheetml/2017/richdata2" ref="AI2:AL25">
    <sortCondition ref="AL1:AL25"/>
  </sortState>
  <tableColumns count="6">
    <tableColumn id="1" xr3:uid="{1B554ED3-7AAF-4192-827C-B071945474B8}" name="Crop" dataDxfId="131"/>
    <tableColumn id="2" xr3:uid="{35F435E0-8D8E-44D1-84BD-C2FF51C3F944}" name="P Offtake" dataDxfId="130"/>
    <tableColumn id="3" xr3:uid="{38465C9D-AA8F-443A-80F5-96D1F6258317}" name="K Offtake" dataDxfId="129"/>
    <tableColumn id="4" xr3:uid="{E0C0E6AF-5628-4BC3-9625-81A87B93D279}" name="Order" dataDxfId="128"/>
    <tableColumn id="5" xr3:uid="{ACDE1D9A-7F94-4404-BDDC-1235C32C758F}" name="Lime pH requirement" dataDxfId="127"/>
    <tableColumn id="6" xr3:uid="{B093C9DF-C4CF-4906-9658-89F446EB9C12}" name="Column1" dataDxfId="126"/>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1D10532F-933C-4CEA-A625-7CE793F2F292}" name="Table24581113" displayName="Table24581113" ref="AI1:AN26" totalsRowShown="0" headerRowDxfId="94" dataDxfId="92" headerRowBorderDxfId="93" tableBorderDxfId="91" totalsRowBorderDxfId="90">
  <autoFilter ref="AI1:AN26" xr:uid="{F8B5EC87-3095-445A-A980-2CFAA0A7B9A2}"/>
  <sortState xmlns:xlrd2="http://schemas.microsoft.com/office/spreadsheetml/2017/richdata2" ref="AI2:AL25">
    <sortCondition ref="AL1:AL25"/>
  </sortState>
  <tableColumns count="6">
    <tableColumn id="1" xr3:uid="{C4B2E6E9-5990-417D-9E04-7933BDF1FC69}" name="Crop" dataDxfId="89"/>
    <tableColumn id="2" xr3:uid="{E74EF8D0-6C68-49B8-AE52-40C276CA5FC9}" name="P Offtake" dataDxfId="88"/>
    <tableColumn id="3" xr3:uid="{9E0A7857-36E3-482D-B4B2-65B90760417F}" name="K Offtake" dataDxfId="87"/>
    <tableColumn id="4" xr3:uid="{A78867D2-7566-4070-AF99-15EE4CEB1699}" name="Order" dataDxfId="86"/>
    <tableColumn id="5" xr3:uid="{240FD5FA-5659-468E-8544-C93086800EC9}" name="Lime pH requirement" dataDxfId="85"/>
    <tableColumn id="6" xr3:uid="{D5C8E9C3-9076-473B-AE62-DA32692BAABC}" name="Column1" dataDxfId="84"/>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24311B-8511-4CE4-A4EA-08C27BF75247}" name="Table24567" displayName="Table24567" ref="AI1:AN26" totalsRowShown="0" headerRowDxfId="52" dataDxfId="50" headerRowBorderDxfId="51" tableBorderDxfId="49" totalsRowBorderDxfId="48">
  <autoFilter ref="AI1:AN26" xr:uid="{F8B5EC87-3095-445A-A980-2CFAA0A7B9A2}"/>
  <sortState xmlns:xlrd2="http://schemas.microsoft.com/office/spreadsheetml/2017/richdata2" ref="AI2:AL25">
    <sortCondition ref="AL1:AL25"/>
  </sortState>
  <tableColumns count="6">
    <tableColumn id="1" xr3:uid="{82F1A1D2-F5AA-4D76-98E8-3C18592FB8CF}" name="Crop" dataDxfId="47"/>
    <tableColumn id="2" xr3:uid="{17F60BEE-3BBA-4198-AA21-518EC4696EB6}" name="P Offtake" dataDxfId="46"/>
    <tableColumn id="3" xr3:uid="{95D820EB-2583-433A-A070-6E8356E186E7}" name="K Offtake" dataDxfId="45"/>
    <tableColumn id="4" xr3:uid="{F3AE1839-F59F-4A70-B11A-A32E3FDD1A00}" name="Order" dataDxfId="44"/>
    <tableColumn id="5" xr3:uid="{C52880C5-B266-4CF0-9A11-778ABC47F9F0}" name="Lime pH requirement" dataDxfId="43"/>
    <tableColumn id="6" xr3:uid="{233F7657-9414-44B1-9E43-A91A69CB97ED}" name="Column1" dataDxfId="42"/>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A3E99589-A405-4EF9-BAA8-5153BC5D18CC}" name="Table2456" displayName="Table2456" ref="AI1:AN26" totalsRowShown="0" headerRowDxfId="10" dataDxfId="8" headerRowBorderDxfId="9" tableBorderDxfId="7" totalsRowBorderDxfId="6">
  <autoFilter ref="AI1:AN26" xr:uid="{F8B5EC87-3095-445A-A980-2CFAA0A7B9A2}"/>
  <sortState xmlns:xlrd2="http://schemas.microsoft.com/office/spreadsheetml/2017/richdata2" ref="AI2:AL25">
    <sortCondition ref="AL1:AL25"/>
  </sortState>
  <tableColumns count="6">
    <tableColumn id="1" xr3:uid="{34C99CE0-FFE9-4282-9A7F-89014FFD2010}" name="Crop" dataDxfId="5"/>
    <tableColumn id="2" xr3:uid="{D81725A7-3522-491F-9BAF-35ADAADB5C49}" name="P Offtake" dataDxfId="4"/>
    <tableColumn id="3" xr3:uid="{E1F3CA70-D73E-4B9D-9A9F-F209536EAEFF}" name="K Offtake" dataDxfId="3"/>
    <tableColumn id="4" xr3:uid="{41F03B60-DF58-4AA1-9642-EF87A44AF9EC}" name="Order" dataDxfId="2"/>
    <tableColumn id="5" xr3:uid="{F3D9EC0E-6F67-4466-B24D-F47864B8CBA4}" name="Lime pH requirement" dataDxfId="1"/>
    <tableColumn id="6" xr3:uid="{D49CA6DF-7C49-4445-A0D2-0F2C2FDFB7ED}" name="Column1" dataDxfId="0"/>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vmlDrawing" Target="../drawings/vmlDrawing1.v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vmlDrawing" Target="../drawings/vmlDrawing2.v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3" Type="http://schemas.openxmlformats.org/officeDocument/2006/relationships/table" Target="../tables/table3.xml"/><Relationship Id="rId2" Type="http://schemas.openxmlformats.org/officeDocument/2006/relationships/vmlDrawing" Target="../drawings/vmlDrawing3.v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3" Type="http://schemas.openxmlformats.org/officeDocument/2006/relationships/table" Target="../tables/table4.xml"/><Relationship Id="rId2" Type="http://schemas.openxmlformats.org/officeDocument/2006/relationships/vmlDrawing" Target="../drawings/vmlDrawing4.vml"/><Relationship Id="rId1" Type="http://schemas.openxmlformats.org/officeDocument/2006/relationships/printerSettings" Target="../printerSettings/printerSettings4.bin"/><Relationship Id="rId4" Type="http://schemas.openxmlformats.org/officeDocument/2006/relationships/comments" Target="../comments4.xml"/></Relationships>
</file>

<file path=xl/worksheets/_rels/sheet5.xml.rels><?xml version="1.0" encoding="UTF-8" standalone="yes"?>
<Relationships xmlns="http://schemas.openxmlformats.org/package/2006/relationships"><Relationship Id="rId3" Type="http://schemas.openxmlformats.org/officeDocument/2006/relationships/table" Target="../tables/table5.xml"/><Relationship Id="rId2" Type="http://schemas.openxmlformats.org/officeDocument/2006/relationships/vmlDrawing" Target="../drawings/vmlDrawing5.vml"/><Relationship Id="rId1" Type="http://schemas.openxmlformats.org/officeDocument/2006/relationships/printerSettings" Target="../printerSettings/printerSettings5.bin"/><Relationship Id="rId4" Type="http://schemas.openxmlformats.org/officeDocument/2006/relationships/comments" Target="../comments5.xml"/></Relationships>
</file>

<file path=xl/worksheets/_rels/sheet6.xml.rels><?xml version="1.0" encoding="UTF-8" standalone="yes"?>
<Relationships xmlns="http://schemas.openxmlformats.org/package/2006/relationships"><Relationship Id="rId3" Type="http://schemas.openxmlformats.org/officeDocument/2006/relationships/table" Target="../tables/table6.xml"/><Relationship Id="rId2" Type="http://schemas.openxmlformats.org/officeDocument/2006/relationships/vmlDrawing" Target="../drawings/vmlDrawing6.vml"/><Relationship Id="rId1" Type="http://schemas.openxmlformats.org/officeDocument/2006/relationships/printerSettings" Target="../printerSettings/printerSettings6.bin"/><Relationship Id="rId4" Type="http://schemas.openxmlformats.org/officeDocument/2006/relationships/comments" Target="../comments6.xml"/></Relationships>
</file>

<file path=xl/worksheets/_rels/sheet7.xml.rels><?xml version="1.0" encoding="UTF-8" standalone="yes"?>
<Relationships xmlns="http://schemas.openxmlformats.org/package/2006/relationships"><Relationship Id="rId3" Type="http://schemas.openxmlformats.org/officeDocument/2006/relationships/table" Target="../tables/table7.xml"/><Relationship Id="rId2" Type="http://schemas.openxmlformats.org/officeDocument/2006/relationships/vmlDrawing" Target="../drawings/vmlDrawing7.vml"/><Relationship Id="rId1" Type="http://schemas.openxmlformats.org/officeDocument/2006/relationships/printerSettings" Target="../printerSettings/printerSettings7.bin"/><Relationship Id="rId4" Type="http://schemas.openxmlformats.org/officeDocument/2006/relationships/comments" Target="../comments7.xml"/></Relationships>
</file>

<file path=xl/worksheets/_rels/sheet8.xml.rels><?xml version="1.0" encoding="UTF-8" standalone="yes"?>
<Relationships xmlns="http://schemas.openxmlformats.org/package/2006/relationships"><Relationship Id="rId3" Type="http://schemas.openxmlformats.org/officeDocument/2006/relationships/table" Target="../tables/table8.xml"/><Relationship Id="rId2" Type="http://schemas.openxmlformats.org/officeDocument/2006/relationships/vmlDrawing" Target="../drawings/vmlDrawing8.vml"/><Relationship Id="rId1" Type="http://schemas.openxmlformats.org/officeDocument/2006/relationships/printerSettings" Target="../printerSettings/printerSettings8.bin"/><Relationship Id="rId4" Type="http://schemas.openxmlformats.org/officeDocument/2006/relationships/comments" Target="../comments8.xml"/></Relationships>
</file>

<file path=xl/worksheets/_rels/sheet9.xml.rels><?xml version="1.0" encoding="UTF-8" standalone="yes"?>
<Relationships xmlns="http://schemas.openxmlformats.org/package/2006/relationships"><Relationship Id="rId3" Type="http://schemas.openxmlformats.org/officeDocument/2006/relationships/table" Target="../tables/table9.xml"/><Relationship Id="rId2" Type="http://schemas.openxmlformats.org/officeDocument/2006/relationships/vmlDrawing" Target="../drawings/vmlDrawing9.vml"/><Relationship Id="rId1" Type="http://schemas.openxmlformats.org/officeDocument/2006/relationships/printerSettings" Target="../printerSettings/printerSettings9.bin"/><Relationship Id="rId4" Type="http://schemas.openxmlformats.org/officeDocument/2006/relationships/comments" Target="../comments9.xml"/></Relationships>
</file>

<file path=xl/worksheets/_rels/sheet10.xml.rels><?xml version="1.0" encoding="UTF-8" standalone="yes"?>
<Relationships xmlns="http://schemas.openxmlformats.org/package/2006/relationships"><Relationship Id="rId3" Type="http://schemas.openxmlformats.org/officeDocument/2006/relationships/table" Target="../tables/table10.xml"/><Relationship Id="rId2" Type="http://schemas.openxmlformats.org/officeDocument/2006/relationships/vmlDrawing" Target="../drawings/vmlDrawing10.vml"/><Relationship Id="rId1" Type="http://schemas.openxmlformats.org/officeDocument/2006/relationships/printerSettings" Target="../printerSettings/printerSettings10.bin"/><Relationship Id="rId4" Type="http://schemas.openxmlformats.org/officeDocument/2006/relationships/comments" Target="../comments10.xml"/></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AO66"/>
  <sheetViews>
    <sheetView tabSelected="1" zoomScale="90" zoomScaleNormal="90" workbookViewId="0">
      <selection activeCell="A27" sqref="A27"/>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13.1796875"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1" width="13.1796875" style="11" hidden="1" customWidth="1"/>
    <col min="42" max="42" width="0" style="11" hidden="1" customWidth="1"/>
    <col min="43" max="16384" width="13.1796875" style="11"/>
  </cols>
  <sheetData>
    <row r="1" spans="1:40" ht="13" x14ac:dyDescent="0.3">
      <c r="A1" s="119" t="s">
        <v>41</v>
      </c>
      <c r="B1" s="119"/>
      <c r="C1" s="135" t="s">
        <v>160</v>
      </c>
      <c r="D1" s="136"/>
      <c r="E1" s="93" t="s">
        <v>45</v>
      </c>
      <c r="F1" s="96">
        <v>42.8</v>
      </c>
      <c r="G1" s="120" t="s">
        <v>43</v>
      </c>
      <c r="H1" s="121"/>
      <c r="I1" s="96">
        <v>6.7</v>
      </c>
      <c r="J1" s="119" t="s">
        <v>153</v>
      </c>
      <c r="K1" s="119"/>
      <c r="L1" s="96">
        <v>144</v>
      </c>
      <c r="AB1" s="18"/>
      <c r="AC1" s="18"/>
      <c r="AD1" s="30" t="s">
        <v>126</v>
      </c>
      <c r="AE1" s="17"/>
      <c r="AF1" s="17"/>
      <c r="AG1" s="18"/>
      <c r="AH1" s="18"/>
      <c r="AI1" s="40" t="s">
        <v>79</v>
      </c>
      <c r="AJ1" s="41" t="s">
        <v>94</v>
      </c>
      <c r="AK1" s="42" t="s">
        <v>95</v>
      </c>
      <c r="AL1" s="43" t="s">
        <v>125</v>
      </c>
      <c r="AM1" s="43" t="s">
        <v>131</v>
      </c>
      <c r="AN1" s="43" t="s">
        <v>111</v>
      </c>
    </row>
    <row r="2" spans="1:40" ht="13" x14ac:dyDescent="0.3">
      <c r="A2" s="119" t="s">
        <v>87</v>
      </c>
      <c r="B2" s="119"/>
      <c r="C2" s="133" t="s">
        <v>161</v>
      </c>
      <c r="D2" s="134"/>
      <c r="E2" s="93" t="s">
        <v>109</v>
      </c>
      <c r="F2" s="96">
        <v>190902</v>
      </c>
      <c r="G2" s="138" t="s">
        <v>110</v>
      </c>
      <c r="H2" s="139"/>
      <c r="I2" s="96"/>
      <c r="J2" s="119" t="s">
        <v>158</v>
      </c>
      <c r="K2" s="119"/>
      <c r="L2" s="96">
        <v>1.1299999999999999</v>
      </c>
      <c r="AB2" s="30" t="s">
        <v>56</v>
      </c>
      <c r="AC2" s="17"/>
      <c r="AD2" s="30" t="s">
        <v>70</v>
      </c>
      <c r="AE2" s="17"/>
      <c r="AF2" s="17"/>
      <c r="AG2" s="44" t="s">
        <v>76</v>
      </c>
      <c r="AH2" s="18"/>
      <c r="AI2" s="45" t="s">
        <v>126</v>
      </c>
      <c r="AJ2" s="46">
        <v>0</v>
      </c>
      <c r="AK2" s="47">
        <v>0</v>
      </c>
      <c r="AL2" s="10">
        <v>0</v>
      </c>
      <c r="AM2" s="11">
        <v>0</v>
      </c>
      <c r="AN2" s="11">
        <v>0</v>
      </c>
    </row>
    <row r="3" spans="1:40" ht="13" x14ac:dyDescent="0.25">
      <c r="A3" s="120" t="s">
        <v>42</v>
      </c>
      <c r="B3" s="121"/>
      <c r="C3" s="133" t="s">
        <v>162</v>
      </c>
      <c r="D3" s="134"/>
      <c r="E3" s="93" t="s">
        <v>108</v>
      </c>
      <c r="F3" s="31" t="s">
        <v>78</v>
      </c>
      <c r="G3" s="119" t="s">
        <v>159</v>
      </c>
      <c r="H3" s="119"/>
      <c r="I3" s="96"/>
      <c r="J3" s="120" t="s">
        <v>154</v>
      </c>
      <c r="K3" s="121"/>
      <c r="L3" s="96">
        <f>(L1/(L2*10000))*100</f>
        <v>1.2743362831858409</v>
      </c>
      <c r="AB3" s="30" t="s">
        <v>57</v>
      </c>
      <c r="AC3" s="17"/>
      <c r="AD3" s="30" t="s">
        <v>71</v>
      </c>
      <c r="AE3" s="17"/>
      <c r="AF3" s="17"/>
      <c r="AG3" s="44" t="s">
        <v>77</v>
      </c>
      <c r="AH3" s="18"/>
      <c r="AI3" s="48" t="s">
        <v>113</v>
      </c>
      <c r="AJ3" s="49">
        <v>1.7</v>
      </c>
      <c r="AK3" s="50">
        <v>6</v>
      </c>
      <c r="AL3" s="51">
        <v>1</v>
      </c>
      <c r="AM3" s="11">
        <v>6.2</v>
      </c>
      <c r="AN3" s="11" t="s">
        <v>112</v>
      </c>
    </row>
    <row r="4" spans="1:40" ht="13" x14ac:dyDescent="0.25">
      <c r="A4" s="119" t="s">
        <v>0</v>
      </c>
      <c r="B4" s="119"/>
      <c r="C4" s="147" t="s">
        <v>163</v>
      </c>
      <c r="D4" s="136"/>
      <c r="E4" s="94" t="s">
        <v>1</v>
      </c>
      <c r="F4" s="95" t="s">
        <v>166</v>
      </c>
      <c r="G4" s="119"/>
      <c r="H4" s="119"/>
      <c r="I4" s="96"/>
      <c r="J4" s="120"/>
      <c r="K4" s="121"/>
      <c r="L4" s="96"/>
      <c r="AB4" s="30" t="s">
        <v>52</v>
      </c>
      <c r="AC4" s="17"/>
      <c r="AD4" s="52" t="s">
        <v>72</v>
      </c>
      <c r="AE4" s="17"/>
      <c r="AF4" s="17"/>
      <c r="AG4" s="44" t="s">
        <v>78</v>
      </c>
      <c r="AH4" s="18"/>
      <c r="AI4" s="53" t="s">
        <v>124</v>
      </c>
      <c r="AJ4" s="54">
        <v>7</v>
      </c>
      <c r="AK4" s="55">
        <v>10.5</v>
      </c>
      <c r="AL4" s="11">
        <v>2</v>
      </c>
      <c r="AM4" s="11">
        <v>6.7</v>
      </c>
      <c r="AN4" s="11" t="s">
        <v>135</v>
      </c>
    </row>
    <row r="5" spans="1:40" ht="13" x14ac:dyDescent="0.25">
      <c r="A5" s="119" t="s">
        <v>47</v>
      </c>
      <c r="B5" s="119"/>
      <c r="C5" s="137"/>
      <c r="D5" s="137"/>
      <c r="E5" s="94"/>
      <c r="F5" s="95"/>
      <c r="G5" s="119"/>
      <c r="H5" s="119"/>
      <c r="I5" s="96"/>
      <c r="J5" s="120"/>
      <c r="K5" s="121"/>
      <c r="L5" s="96"/>
      <c r="AB5" s="30" t="s">
        <v>53</v>
      </c>
      <c r="AC5" s="17"/>
      <c r="AD5" s="52" t="s">
        <v>73</v>
      </c>
      <c r="AE5" s="17"/>
      <c r="AF5" s="17"/>
      <c r="AG5" s="44" t="s">
        <v>104</v>
      </c>
      <c r="AH5" s="18"/>
      <c r="AI5" s="53" t="s">
        <v>123</v>
      </c>
      <c r="AJ5" s="54">
        <v>6.5</v>
      </c>
      <c r="AK5" s="55">
        <v>5.5</v>
      </c>
      <c r="AL5" s="11">
        <v>3</v>
      </c>
      <c r="AM5" s="11">
        <v>6.7</v>
      </c>
      <c r="AN5" s="11" t="s">
        <v>135</v>
      </c>
    </row>
    <row r="6" spans="1:40"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0" s="12" customFormat="1" ht="13" x14ac:dyDescent="0.25">
      <c r="A7" s="125" t="s">
        <v>63</v>
      </c>
      <c r="B7" s="125"/>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row>
    <row r="8" spans="1:40" ht="13" x14ac:dyDescent="0.25">
      <c r="A8" s="119" t="s">
        <v>2</v>
      </c>
      <c r="B8" s="119"/>
      <c r="C8" s="15">
        <v>2</v>
      </c>
      <c r="D8" s="15">
        <v>3</v>
      </c>
      <c r="E8" s="15">
        <v>5</v>
      </c>
      <c r="F8" s="15">
        <v>6</v>
      </c>
      <c r="G8" s="15">
        <v>7</v>
      </c>
      <c r="H8" s="15">
        <v>8</v>
      </c>
      <c r="I8" s="15">
        <v>10</v>
      </c>
      <c r="J8" s="15" t="s">
        <v>164</v>
      </c>
      <c r="K8" s="15" t="s">
        <v>165</v>
      </c>
      <c r="L8" s="15">
        <v>12</v>
      </c>
      <c r="M8" s="15">
        <v>13</v>
      </c>
      <c r="N8" s="15"/>
      <c r="O8" s="15"/>
      <c r="P8" s="15"/>
      <c r="Q8" s="15"/>
      <c r="R8" s="15"/>
      <c r="S8" s="15"/>
      <c r="T8" s="15"/>
      <c r="U8" s="15"/>
      <c r="V8" s="15"/>
      <c r="AB8" s="61"/>
      <c r="AC8" s="61"/>
      <c r="AD8" s="18"/>
      <c r="AE8" s="17" t="s">
        <v>139</v>
      </c>
      <c r="AF8" s="17"/>
      <c r="AG8" s="18"/>
      <c r="AH8" s="18"/>
      <c r="AI8" s="53" t="s">
        <v>105</v>
      </c>
      <c r="AJ8" s="62">
        <v>1.4</v>
      </c>
      <c r="AK8" s="55">
        <v>4.4000000000000004</v>
      </c>
      <c r="AL8" s="11">
        <v>6</v>
      </c>
      <c r="AM8" s="11">
        <v>6.7</v>
      </c>
      <c r="AN8" s="11" t="s">
        <v>135</v>
      </c>
    </row>
    <row r="9" spans="1:40" ht="13" x14ac:dyDescent="0.25">
      <c r="A9" s="119" t="s">
        <v>3</v>
      </c>
      <c r="B9" s="119"/>
      <c r="C9" s="15" t="s">
        <v>167</v>
      </c>
      <c r="D9" s="15" t="s">
        <v>167</v>
      </c>
      <c r="E9" s="15" t="s">
        <v>167</v>
      </c>
      <c r="F9" s="15" t="s">
        <v>167</v>
      </c>
      <c r="G9" s="15" t="s">
        <v>167</v>
      </c>
      <c r="H9" s="15" t="s">
        <v>167</v>
      </c>
      <c r="I9" s="15" t="s">
        <v>167</v>
      </c>
      <c r="J9" s="15" t="s">
        <v>167</v>
      </c>
      <c r="K9" s="15" t="s">
        <v>167</v>
      </c>
      <c r="L9" s="15" t="s">
        <v>167</v>
      </c>
      <c r="M9" s="15" t="s">
        <v>167</v>
      </c>
      <c r="N9" s="15"/>
      <c r="O9" s="15"/>
      <c r="P9" s="15"/>
      <c r="Q9" s="15"/>
      <c r="R9" s="15"/>
      <c r="S9" s="15"/>
      <c r="T9" s="15"/>
      <c r="U9" s="15"/>
      <c r="V9" s="15"/>
      <c r="AB9" s="17"/>
      <c r="AC9" s="17"/>
      <c r="AD9" s="30" t="s">
        <v>137</v>
      </c>
      <c r="AE9" s="30">
        <v>4.5</v>
      </c>
      <c r="AF9" s="17"/>
      <c r="AG9" s="18"/>
      <c r="AH9" s="18"/>
      <c r="AI9" s="63" t="s">
        <v>103</v>
      </c>
      <c r="AJ9" s="64">
        <v>0.7</v>
      </c>
      <c r="AK9" s="65">
        <v>4</v>
      </c>
      <c r="AL9" s="29">
        <v>7</v>
      </c>
      <c r="AM9" s="11">
        <v>6.7</v>
      </c>
      <c r="AN9" s="11" t="s">
        <v>135</v>
      </c>
    </row>
    <row r="10" spans="1:40" ht="13" x14ac:dyDescent="0.25">
      <c r="A10" s="119" t="s">
        <v>4</v>
      </c>
      <c r="B10" s="119"/>
      <c r="C10" s="15">
        <v>6.9</v>
      </c>
      <c r="D10" s="15">
        <v>7</v>
      </c>
      <c r="E10" s="15">
        <v>6.7</v>
      </c>
      <c r="F10" s="15">
        <v>6.8</v>
      </c>
      <c r="G10" s="15">
        <v>6.9</v>
      </c>
      <c r="H10" s="15">
        <v>6.8</v>
      </c>
      <c r="I10" s="15">
        <v>7.3</v>
      </c>
      <c r="J10" s="15">
        <v>7.1</v>
      </c>
      <c r="K10" s="15">
        <v>7.4</v>
      </c>
      <c r="L10" s="15">
        <v>7.2</v>
      </c>
      <c r="M10" s="15">
        <v>7.1</v>
      </c>
      <c r="N10" s="15"/>
      <c r="O10" s="15"/>
      <c r="P10" s="15"/>
      <c r="Q10" s="15"/>
      <c r="R10" s="15"/>
      <c r="S10" s="15"/>
      <c r="T10" s="15"/>
      <c r="U10" s="15"/>
      <c r="V10" s="15"/>
      <c r="AB10" s="17"/>
      <c r="AC10" s="17"/>
      <c r="AD10" s="30" t="s">
        <v>140</v>
      </c>
      <c r="AE10" s="30">
        <v>5</v>
      </c>
      <c r="AF10" s="17"/>
      <c r="AG10" s="18"/>
      <c r="AH10" s="18"/>
      <c r="AI10" s="53" t="s">
        <v>97</v>
      </c>
      <c r="AJ10" s="54">
        <v>9</v>
      </c>
      <c r="AK10" s="55">
        <v>16.5</v>
      </c>
      <c r="AL10" s="11">
        <v>8</v>
      </c>
      <c r="AM10" s="11">
        <v>6.7</v>
      </c>
      <c r="AN10" s="11" t="s">
        <v>135</v>
      </c>
    </row>
    <row r="11" spans="1:40" ht="13" x14ac:dyDescent="0.25">
      <c r="A11" s="119" t="s">
        <v>5</v>
      </c>
      <c r="B11" s="119"/>
      <c r="C11" s="15">
        <v>4</v>
      </c>
      <c r="D11" s="15">
        <v>4</v>
      </c>
      <c r="E11" s="15">
        <v>4</v>
      </c>
      <c r="F11" s="15">
        <v>2</v>
      </c>
      <c r="G11" s="15">
        <v>1</v>
      </c>
      <c r="H11" s="15">
        <v>3</v>
      </c>
      <c r="I11" s="15">
        <v>4</v>
      </c>
      <c r="J11" s="15">
        <v>4</v>
      </c>
      <c r="K11" s="15">
        <v>4</v>
      </c>
      <c r="L11" s="15">
        <v>3</v>
      </c>
      <c r="M11" s="15">
        <v>2</v>
      </c>
      <c r="N11" s="15"/>
      <c r="O11" s="15"/>
      <c r="P11" s="15"/>
      <c r="Q11" s="15"/>
      <c r="R11" s="15"/>
      <c r="S11" s="15"/>
      <c r="T11" s="15"/>
      <c r="U11" s="15"/>
      <c r="V11" s="15"/>
      <c r="AB11" s="17"/>
      <c r="AC11" s="17"/>
      <c r="AD11" s="52" t="s">
        <v>141</v>
      </c>
      <c r="AE11" s="30">
        <v>6</v>
      </c>
      <c r="AF11" s="17"/>
      <c r="AG11" s="18"/>
      <c r="AH11" s="18"/>
      <c r="AI11" s="53" t="s">
        <v>122</v>
      </c>
      <c r="AJ11" s="54">
        <v>15</v>
      </c>
      <c r="AK11" s="55">
        <v>17.5</v>
      </c>
      <c r="AL11" s="11">
        <v>9</v>
      </c>
      <c r="AM11" s="11">
        <v>7</v>
      </c>
      <c r="AN11" s="11" t="s">
        <v>135</v>
      </c>
    </row>
    <row r="12" spans="1:40" ht="13" x14ac:dyDescent="0.25">
      <c r="A12" s="119" t="s">
        <v>6</v>
      </c>
      <c r="B12" s="119"/>
      <c r="C12" s="15">
        <v>3</v>
      </c>
      <c r="D12" s="15">
        <v>3</v>
      </c>
      <c r="E12" s="15">
        <v>2</v>
      </c>
      <c r="F12" s="15">
        <v>3</v>
      </c>
      <c r="G12" s="15">
        <v>3</v>
      </c>
      <c r="H12" s="15">
        <v>1</v>
      </c>
      <c r="I12" s="15">
        <v>2</v>
      </c>
      <c r="J12" s="15">
        <v>2</v>
      </c>
      <c r="K12" s="15">
        <v>3</v>
      </c>
      <c r="L12" s="15">
        <v>3</v>
      </c>
      <c r="M12" s="15">
        <v>3</v>
      </c>
      <c r="N12" s="15"/>
      <c r="O12" s="15"/>
      <c r="P12" s="15"/>
      <c r="Q12" s="15"/>
      <c r="R12" s="15"/>
      <c r="S12" s="15"/>
      <c r="T12" s="15"/>
      <c r="U12" s="15"/>
      <c r="V12" s="15"/>
      <c r="AB12" s="17"/>
      <c r="AC12" s="17"/>
      <c r="AD12" s="52" t="s">
        <v>142</v>
      </c>
      <c r="AE12" s="30">
        <v>7.5</v>
      </c>
      <c r="AF12" s="17"/>
      <c r="AG12" s="18"/>
      <c r="AH12" s="18"/>
      <c r="AI12" s="53" t="s">
        <v>121</v>
      </c>
      <c r="AJ12" s="54">
        <v>14</v>
      </c>
      <c r="AK12" s="55">
        <v>11</v>
      </c>
      <c r="AL12" s="11">
        <v>10</v>
      </c>
      <c r="AM12" s="11">
        <v>7</v>
      </c>
      <c r="AN12" s="11" t="s">
        <v>135</v>
      </c>
    </row>
    <row r="13" spans="1:40" ht="13" x14ac:dyDescent="0.25">
      <c r="A13" s="119" t="s">
        <v>7</v>
      </c>
      <c r="B13" s="119"/>
      <c r="C13" s="15">
        <v>2</v>
      </c>
      <c r="D13" s="15">
        <v>2</v>
      </c>
      <c r="E13" s="15">
        <v>2</v>
      </c>
      <c r="F13" s="15">
        <v>1</v>
      </c>
      <c r="G13" s="15">
        <v>2</v>
      </c>
      <c r="H13" s="15">
        <v>2</v>
      </c>
      <c r="I13" s="15">
        <v>2</v>
      </c>
      <c r="J13" s="15">
        <v>2</v>
      </c>
      <c r="K13" s="15">
        <v>2</v>
      </c>
      <c r="L13" s="15">
        <v>2</v>
      </c>
      <c r="M13" s="15">
        <v>2</v>
      </c>
      <c r="N13" s="15"/>
      <c r="O13" s="15"/>
      <c r="P13" s="15"/>
      <c r="Q13" s="15"/>
      <c r="R13" s="15"/>
      <c r="S13" s="15"/>
      <c r="T13" s="15"/>
      <c r="U13" s="15"/>
      <c r="V13" s="15"/>
      <c r="AB13" s="17"/>
      <c r="AC13" s="17"/>
      <c r="AD13" s="52" t="s">
        <v>143</v>
      </c>
      <c r="AE13" s="30">
        <v>12</v>
      </c>
      <c r="AF13" s="17"/>
      <c r="AG13" s="18"/>
      <c r="AH13" s="18"/>
      <c r="AI13" s="53" t="s">
        <v>120</v>
      </c>
      <c r="AJ13" s="54">
        <v>1.9</v>
      </c>
      <c r="AK13" s="55">
        <v>7.5</v>
      </c>
      <c r="AL13" s="11">
        <v>11</v>
      </c>
      <c r="AM13" s="11">
        <v>6.7</v>
      </c>
      <c r="AN13" s="11" t="s">
        <v>135</v>
      </c>
    </row>
    <row r="14" spans="1:40" ht="13" x14ac:dyDescent="0.25">
      <c r="A14" s="131" t="s">
        <v>8</v>
      </c>
      <c r="B14" s="131"/>
      <c r="C14" s="100" t="s">
        <v>113</v>
      </c>
      <c r="D14" s="100" t="s">
        <v>113</v>
      </c>
      <c r="E14" s="100" t="s">
        <v>113</v>
      </c>
      <c r="F14" s="100" t="s">
        <v>113</v>
      </c>
      <c r="G14" s="100" t="s">
        <v>113</v>
      </c>
      <c r="H14" s="100" t="s">
        <v>113</v>
      </c>
      <c r="I14" s="100" t="s">
        <v>113</v>
      </c>
      <c r="J14" s="100" t="s">
        <v>113</v>
      </c>
      <c r="K14" s="100" t="s">
        <v>113</v>
      </c>
      <c r="L14" s="100" t="s">
        <v>113</v>
      </c>
      <c r="M14" s="100" t="s">
        <v>113</v>
      </c>
      <c r="N14" s="100"/>
      <c r="O14" s="100"/>
      <c r="P14" s="100"/>
      <c r="Q14" s="100"/>
      <c r="R14" s="100"/>
      <c r="S14" s="100"/>
      <c r="T14" s="100"/>
      <c r="U14" s="100"/>
      <c r="V14" s="100"/>
      <c r="AD14" s="30" t="s">
        <v>138</v>
      </c>
      <c r="AE14" s="30">
        <v>6</v>
      </c>
      <c r="AI14" s="53" t="s">
        <v>119</v>
      </c>
      <c r="AJ14" s="54">
        <v>0.8</v>
      </c>
      <c r="AK14" s="55">
        <v>1.7</v>
      </c>
      <c r="AL14" s="11">
        <v>12</v>
      </c>
      <c r="AM14" s="11">
        <v>6.7</v>
      </c>
      <c r="AN14" s="11" t="s">
        <v>135</v>
      </c>
    </row>
    <row r="15" spans="1:40" ht="13" x14ac:dyDescent="0.25">
      <c r="A15" s="130" t="s">
        <v>9</v>
      </c>
      <c r="B15" s="130"/>
      <c r="C15" s="15">
        <v>38</v>
      </c>
      <c r="D15" s="15">
        <v>38</v>
      </c>
      <c r="E15" s="15">
        <v>38</v>
      </c>
      <c r="F15" s="15">
        <v>38</v>
      </c>
      <c r="G15" s="15">
        <v>38</v>
      </c>
      <c r="H15" s="15">
        <v>38</v>
      </c>
      <c r="I15" s="15">
        <v>38</v>
      </c>
      <c r="J15" s="15">
        <v>38</v>
      </c>
      <c r="K15" s="15">
        <v>38</v>
      </c>
      <c r="L15" s="15">
        <v>38</v>
      </c>
      <c r="M15" s="15">
        <v>38</v>
      </c>
      <c r="N15" s="15"/>
      <c r="O15" s="15"/>
      <c r="P15" s="15"/>
      <c r="Q15" s="15"/>
      <c r="R15" s="15"/>
      <c r="S15" s="15"/>
      <c r="T15" s="15"/>
      <c r="U15" s="15"/>
      <c r="V15" s="15"/>
      <c r="AD15" s="30" t="s">
        <v>144</v>
      </c>
      <c r="AE15" s="30">
        <v>7</v>
      </c>
      <c r="AI15" s="53" t="s">
        <v>101</v>
      </c>
      <c r="AJ15" s="62">
        <v>1.8</v>
      </c>
      <c r="AK15" s="55">
        <v>5.4</v>
      </c>
      <c r="AL15" s="11">
        <v>13</v>
      </c>
      <c r="AM15" s="11">
        <v>6.7</v>
      </c>
      <c r="AN15" s="11" t="s">
        <v>135</v>
      </c>
    </row>
    <row r="16" spans="1:40" ht="13.5" thickBot="1" x14ac:dyDescent="0.3">
      <c r="A16" s="132" t="s">
        <v>44</v>
      </c>
      <c r="B16" s="132"/>
      <c r="C16" s="101" t="s">
        <v>72</v>
      </c>
      <c r="D16" s="101" t="s">
        <v>72</v>
      </c>
      <c r="E16" s="101" t="s">
        <v>72</v>
      </c>
      <c r="F16" s="101" t="s">
        <v>72</v>
      </c>
      <c r="G16" s="101" t="s">
        <v>72</v>
      </c>
      <c r="H16" s="101" t="s">
        <v>72</v>
      </c>
      <c r="I16" s="101" t="s">
        <v>72</v>
      </c>
      <c r="J16" s="101" t="s">
        <v>72</v>
      </c>
      <c r="K16" s="101" t="s">
        <v>72</v>
      </c>
      <c r="L16" s="101" t="s">
        <v>72</v>
      </c>
      <c r="M16" s="101" t="s">
        <v>72</v>
      </c>
      <c r="N16" s="101"/>
      <c r="O16" s="101"/>
      <c r="P16" s="101"/>
      <c r="Q16" s="101"/>
      <c r="R16" s="101"/>
      <c r="S16" s="101"/>
      <c r="T16" s="101"/>
      <c r="U16" s="101"/>
      <c r="V16" s="101"/>
      <c r="AD16" s="52" t="s">
        <v>145</v>
      </c>
      <c r="AE16" s="30">
        <v>8</v>
      </c>
      <c r="AI16" s="53" t="s">
        <v>118</v>
      </c>
      <c r="AJ16" s="54">
        <v>8</v>
      </c>
      <c r="AK16" s="55">
        <v>5.5</v>
      </c>
      <c r="AL16" s="12">
        <v>14</v>
      </c>
      <c r="AM16" s="11">
        <v>6.7</v>
      </c>
      <c r="AN16" s="11" t="s">
        <v>135</v>
      </c>
    </row>
    <row r="17" spans="1:40" ht="13" x14ac:dyDescent="0.25">
      <c r="A17" s="122" t="s">
        <v>69</v>
      </c>
      <c r="B17" s="123"/>
      <c r="C17" s="28">
        <f>(VLOOKUP(C$14,$AI2:$AK26,2,FALSE))*C$15</f>
        <v>64.599999999999994</v>
      </c>
      <c r="D17" s="28">
        <f t="shared" ref="D17:V17" si="0">(VLOOKUP(D$14,$AI2:$AK26,2,FALSE))*D$15</f>
        <v>64.599999999999994</v>
      </c>
      <c r="E17" s="28">
        <f t="shared" si="0"/>
        <v>64.599999999999994</v>
      </c>
      <c r="F17" s="28">
        <f t="shared" si="0"/>
        <v>64.599999999999994</v>
      </c>
      <c r="G17" s="28">
        <f t="shared" si="0"/>
        <v>64.599999999999994</v>
      </c>
      <c r="H17" s="28">
        <f t="shared" si="0"/>
        <v>64.599999999999994</v>
      </c>
      <c r="I17" s="28">
        <f t="shared" si="0"/>
        <v>64.599999999999994</v>
      </c>
      <c r="J17" s="28">
        <f t="shared" si="0"/>
        <v>64.599999999999994</v>
      </c>
      <c r="K17" s="28">
        <f t="shared" si="0"/>
        <v>64.599999999999994</v>
      </c>
      <c r="L17" s="28">
        <f t="shared" si="0"/>
        <v>64.599999999999994</v>
      </c>
      <c r="M17" s="28">
        <f t="shared" si="0"/>
        <v>64.599999999999994</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24" t="s">
        <v>23</v>
      </c>
      <c r="B18" s="125"/>
      <c r="C18" s="16">
        <f>$D31</f>
        <v>11.656608</v>
      </c>
      <c r="D18" s="16">
        <f>$D32</f>
        <v>11.656608</v>
      </c>
      <c r="E18" s="16">
        <f>$D33</f>
        <v>11.656608</v>
      </c>
      <c r="F18" s="16">
        <f>$D34</f>
        <v>11.656608</v>
      </c>
      <c r="G18" s="16">
        <f>$D35</f>
        <v>11.656608</v>
      </c>
      <c r="H18" s="16">
        <f>$D36</f>
        <v>11.656608</v>
      </c>
      <c r="I18" s="16">
        <f>$D37</f>
        <v>11.656608</v>
      </c>
      <c r="J18" s="16">
        <f>$D38</f>
        <v>11.656608</v>
      </c>
      <c r="K18" s="16">
        <f>$D39</f>
        <v>11.656608</v>
      </c>
      <c r="L18" s="16">
        <f>$D40</f>
        <v>11.656608</v>
      </c>
      <c r="M18" s="16">
        <f>$D41</f>
        <v>11.656608</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24" t="s">
        <v>90</v>
      </c>
      <c r="B19" s="125"/>
      <c r="C19" s="16">
        <f>C18-C17</f>
        <v>-52.943391999999996</v>
      </c>
      <c r="D19" s="16">
        <f t="shared" ref="D19:V19" si="1">D18-D17</f>
        <v>-52.943391999999996</v>
      </c>
      <c r="E19" s="16">
        <f t="shared" si="1"/>
        <v>-52.943391999999996</v>
      </c>
      <c r="F19" s="16">
        <f t="shared" si="1"/>
        <v>-52.943391999999996</v>
      </c>
      <c r="G19" s="16">
        <f t="shared" si="1"/>
        <v>-52.943391999999996</v>
      </c>
      <c r="H19" s="16">
        <f t="shared" si="1"/>
        <v>-52.943391999999996</v>
      </c>
      <c r="I19" s="16">
        <f t="shared" si="1"/>
        <v>-52.943391999999996</v>
      </c>
      <c r="J19" s="16">
        <f t="shared" si="1"/>
        <v>-52.943391999999996</v>
      </c>
      <c r="K19" s="16">
        <f t="shared" si="1"/>
        <v>-52.943391999999996</v>
      </c>
      <c r="L19" s="16">
        <f t="shared" si="1"/>
        <v>-52.943391999999996</v>
      </c>
      <c r="M19" s="16">
        <f t="shared" si="1"/>
        <v>-52.943391999999996</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26" t="s">
        <v>91</v>
      </c>
      <c r="B20" s="127"/>
      <c r="C20" s="26" t="str">
        <f>IF($B31="","",IF(C$19&gt;=0,"INCREASE","DECREASE"))</f>
        <v>DECREASE</v>
      </c>
      <c r="D20" s="26" t="str">
        <f>IF($B32="","",IF(D$19&gt;=0,"INCREASE","DECREASE"))</f>
        <v>DECREASE</v>
      </c>
      <c r="E20" s="26" t="str">
        <f>IF($B33="","",IF(E$19&gt;=0,"INCREASE","DECREASE"))</f>
        <v>DECREASE</v>
      </c>
      <c r="F20" s="26" t="str">
        <f>IF($B34="","",IF(F$19&gt;=0,"INCREASE","DECREASE"))</f>
        <v>DECREASE</v>
      </c>
      <c r="G20" s="26" t="str">
        <f>IF($B35="","",IF(G$19&gt;=0,"INCREASE","DECREASE"))</f>
        <v>DECREASE</v>
      </c>
      <c r="H20" s="26" t="str">
        <f>IF($B36="","",IF(H$19&gt;=0,"INCREASE","DECREASE"))</f>
        <v>DECREASE</v>
      </c>
      <c r="I20" s="26" t="str">
        <f>IF($B37="","",IF(I$19&gt;=0,"INCREASE","DECREASE"))</f>
        <v>DECREASE</v>
      </c>
      <c r="J20" s="26" t="str">
        <f>IF($B38="","",IF(J$19&gt;=0,"INCREASE","DECREASE"))</f>
        <v>DECREASE</v>
      </c>
      <c r="K20" s="26" t="str">
        <f>IF($B39="","",IF(K$19&gt;=0,"INCREASE","DECREASE"))</f>
        <v>DECREASE</v>
      </c>
      <c r="L20" s="26" t="str">
        <f>IF($B40="","",IF(L$19&gt;=0,"INCREASE","DECREASE"))</f>
        <v>DECREASE</v>
      </c>
      <c r="M20" s="26" t="str">
        <f>IF($B41="","",IF(M$19&gt;=0,"INCREASE","DECREASE"))</f>
        <v>DECREASE</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22" t="s">
        <v>88</v>
      </c>
      <c r="B21" s="123"/>
      <c r="C21" s="28">
        <f>(VLOOKUP(C$14,$AI2:$AK26,3,FALSE))*C$15</f>
        <v>228</v>
      </c>
      <c r="D21" s="28">
        <f t="shared" ref="D21:V21" si="2">(VLOOKUP(D$14,$AI2:$AK26,3,FALSE))*D$15</f>
        <v>228</v>
      </c>
      <c r="E21" s="28">
        <f t="shared" si="2"/>
        <v>228</v>
      </c>
      <c r="F21" s="28">
        <f t="shared" si="2"/>
        <v>228</v>
      </c>
      <c r="G21" s="28">
        <f t="shared" si="2"/>
        <v>228</v>
      </c>
      <c r="H21" s="28">
        <f t="shared" si="2"/>
        <v>228</v>
      </c>
      <c r="I21" s="28">
        <f t="shared" si="2"/>
        <v>228</v>
      </c>
      <c r="J21" s="28">
        <f t="shared" si="2"/>
        <v>228</v>
      </c>
      <c r="K21" s="28">
        <f t="shared" si="2"/>
        <v>228</v>
      </c>
      <c r="L21" s="28">
        <f t="shared" si="2"/>
        <v>228</v>
      </c>
      <c r="M21" s="28">
        <f t="shared" si="2"/>
        <v>228</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24" t="s">
        <v>89</v>
      </c>
      <c r="B22" s="125"/>
      <c r="C22" s="16">
        <f>$E31</f>
        <v>2.9305600000000003E-4</v>
      </c>
      <c r="D22" s="16">
        <f>$E32</f>
        <v>2.9305600000000003E-4</v>
      </c>
      <c r="E22" s="16">
        <f>$E33</f>
        <v>2.9305600000000003E-4</v>
      </c>
      <c r="F22" s="16">
        <f>$E34</f>
        <v>2.9305600000000003E-4</v>
      </c>
      <c r="G22" s="16">
        <f>$E35</f>
        <v>2.9305600000000003E-4</v>
      </c>
      <c r="H22" s="16">
        <f>$E36</f>
        <v>2.9305600000000003E-4</v>
      </c>
      <c r="I22" s="16">
        <f>$E37</f>
        <v>2.9305600000000003E-4</v>
      </c>
      <c r="J22" s="16">
        <f>$E38</f>
        <v>2.9305600000000003E-4</v>
      </c>
      <c r="K22" s="16">
        <f>$E39</f>
        <v>2.9305600000000003E-4</v>
      </c>
      <c r="L22" s="16">
        <f>$E40</f>
        <v>2.9305600000000003E-4</v>
      </c>
      <c r="M22" s="16">
        <f>$E41</f>
        <v>2.9305600000000003E-4</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24" t="s">
        <v>92</v>
      </c>
      <c r="B23" s="125"/>
      <c r="C23" s="16">
        <f>C22-C21</f>
        <v>-227.999706944</v>
      </c>
      <c r="D23" s="16">
        <f t="shared" ref="D23:V23" si="3">D22-D21</f>
        <v>-227.999706944</v>
      </c>
      <c r="E23" s="16">
        <f t="shared" si="3"/>
        <v>-227.999706944</v>
      </c>
      <c r="F23" s="16">
        <f t="shared" si="3"/>
        <v>-227.999706944</v>
      </c>
      <c r="G23" s="16">
        <f t="shared" si="3"/>
        <v>-227.999706944</v>
      </c>
      <c r="H23" s="16">
        <f t="shared" si="3"/>
        <v>-227.999706944</v>
      </c>
      <c r="I23" s="16">
        <f t="shared" si="3"/>
        <v>-227.999706944</v>
      </c>
      <c r="J23" s="16">
        <f t="shared" si="3"/>
        <v>-227.999706944</v>
      </c>
      <c r="K23" s="16">
        <f t="shared" si="3"/>
        <v>-227.999706944</v>
      </c>
      <c r="L23" s="16">
        <f t="shared" si="3"/>
        <v>-227.999706944</v>
      </c>
      <c r="M23" s="16">
        <f t="shared" si="3"/>
        <v>-227.999706944</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26" t="s">
        <v>93</v>
      </c>
      <c r="B24" s="127"/>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str">
        <f t="shared" si="4"/>
        <v>DECREASE</v>
      </c>
      <c r="J24" s="26" t="str">
        <f t="shared" si="4"/>
        <v>DECREASE</v>
      </c>
      <c r="K24" s="26" t="str">
        <f t="shared" si="4"/>
        <v>DECREASE</v>
      </c>
      <c r="L24" s="26" t="str">
        <f t="shared" si="4"/>
        <v>DECREASE</v>
      </c>
      <c r="M24" s="26" t="str">
        <f t="shared" si="4"/>
        <v>DECREASE</v>
      </c>
      <c r="N24" s="26" t="e">
        <f t="shared" si="4"/>
        <v>#N/A</v>
      </c>
      <c r="O24" s="26" t="e">
        <f t="shared" si="4"/>
        <v>#N/A</v>
      </c>
      <c r="P24" s="26" t="e">
        <f t="shared" si="4"/>
        <v>#N/A</v>
      </c>
      <c r="Q24" s="26" t="e">
        <f t="shared" si="4"/>
        <v>#N/A</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t="s">
        <v>57</v>
      </c>
      <c r="D27" s="107" t="s">
        <v>57</v>
      </c>
      <c r="E27" s="107" t="s">
        <v>55</v>
      </c>
      <c r="F27" s="107" t="s">
        <v>55</v>
      </c>
      <c r="G27" s="107" t="s">
        <v>55</v>
      </c>
      <c r="H27" s="107" t="s">
        <v>55</v>
      </c>
      <c r="I27" s="107" t="s">
        <v>55</v>
      </c>
      <c r="J27" s="107" t="s">
        <v>55</v>
      </c>
      <c r="K27" s="107" t="s">
        <v>55</v>
      </c>
      <c r="L27" s="107" t="s">
        <v>55</v>
      </c>
      <c r="M27" s="107" t="s">
        <v>55</v>
      </c>
      <c r="N27" s="107" t="s">
        <v>55</v>
      </c>
      <c r="O27" s="107" t="s">
        <v>55</v>
      </c>
      <c r="P27" s="107"/>
      <c r="Q27" s="107" t="s">
        <v>55</v>
      </c>
      <c r="R27" s="107"/>
      <c r="S27" s="107" t="s">
        <v>55</v>
      </c>
      <c r="T27" s="107"/>
      <c r="U27" s="107"/>
    </row>
    <row r="28" spans="1:40" s="57" customFormat="1" x14ac:dyDescent="0.35">
      <c r="A28" s="108"/>
      <c r="B28" s="24">
        <v>3.2</v>
      </c>
      <c r="C28" s="15">
        <v>1.1299999999999999</v>
      </c>
      <c r="D28" s="15">
        <v>6.3600000000000004E-2</v>
      </c>
      <c r="E28" s="15">
        <v>3.04E-2</v>
      </c>
      <c r="F28" s="15">
        <v>1670</v>
      </c>
      <c r="G28" s="15">
        <v>22.7</v>
      </c>
      <c r="H28" s="15">
        <v>220</v>
      </c>
      <c r="I28" s="15">
        <v>8.6</v>
      </c>
      <c r="J28" s="15">
        <v>0.5</v>
      </c>
      <c r="K28" s="23">
        <v>1.24</v>
      </c>
      <c r="L28" s="15">
        <v>5.0999999999999996</v>
      </c>
      <c r="M28" s="15">
        <v>11.8</v>
      </c>
      <c r="N28" s="15">
        <v>10900</v>
      </c>
      <c r="O28" s="15">
        <v>4790</v>
      </c>
      <c r="P28" s="15"/>
      <c r="Q28" s="15">
        <v>7030</v>
      </c>
      <c r="R28" s="15"/>
      <c r="S28" s="15">
        <v>6.7</v>
      </c>
      <c r="T28" s="15"/>
      <c r="U28" s="15"/>
    </row>
    <row r="29" spans="1:40" s="7" customFormat="1" ht="28" x14ac:dyDescent="0.35">
      <c r="A29" s="12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2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f>C8</f>
        <v>2</v>
      </c>
      <c r="B31" s="15">
        <v>250</v>
      </c>
      <c r="C31" s="77">
        <f>IF(C$27="%w/w SAR",((C$28*10)*$B31),IF(C$27="%w/w DM",(((C$28*10)*($B$28/100))*$B31),IF(C$27="kg/t SAR",(C$28*$B31),IF(C$27="kg/t DM",((C$28*($B$28/100))*$B31),IF(C$27="mg/kg SAR",((C$28*0.001)*$B31),IF(C$27="mg/kg DM",(((C$28*0.001)*($B$28/100))*$B31),0))))))</f>
        <v>90.399999999999991</v>
      </c>
      <c r="D31" s="77">
        <f>(IF(D$27="%w/w SAR",((D$28*10)*$B31),IF(D$27="%w/w DM",(((D$28*10)*($B$28/100))*$B31),IF(D$27="kg/t SAR",(D$28*$B31),IF(D$27="kg/t DM",((D$28*($B$28/100))*$B31),IF(D$27="mg/kg SAR",((D$28*0.001)*$B31),IF(D$27="mg/kg DM",(((D$28*0.001)*($B$28/100))*$B31),"0")))))))*2.291</f>
        <v>11.656608</v>
      </c>
      <c r="E31" s="77">
        <f>(IF(E$27="%w/w SAR",((E$28*10)*$B31),IF(E$27="%w/w DM",(((E$28*10)*($B$28/100))*$B31),IF(E$27="kg/t SAR",(E$28*$B31),IF(E$27="kg/t DM",((E$28*($B$28/100))*$B31),IF(E$27="mg/kg SAR",((E$28*0.001)*$B31),IF(E$27="mg/kg DM",(((E$28*0.001)*($B$28/100))*$B31),"0")))))))*1.205</f>
        <v>2.9305600000000003E-4</v>
      </c>
      <c r="F31" s="77">
        <f>(IF(F$27="%w/w SAR",((F$28*10)*$B31),IF(F$27="%w/w DM",(((F$28*10)*($B$28/100))*$B31),IF(F$27="kg/t SAR",(F$28*$B31),IF(F$27="kg/t DM",((F$28*($B$28/100))*$B31),IF(F$27="mg/kg SAR",((F$28*0.001)*$B31),IF(F$27="mg/kg DM",(((F$28*0.001)*($B$28/100))*$B31),"0")))))))*1.658</f>
        <v>22.150880000000001</v>
      </c>
      <c r="G31" s="77">
        <f t="shared" ref="G31:P31" si="5">IF(G$27="%w/w SAR",((G$28*10)*$B31),IF(G$27="%w/w DM",(((G$28*10)*($B$28/100))*$B31),IF(G$27="kg/t SAR",(G$28*$B31),IF(G$27="kg/t DM",((G$28*($B$28/100))*$B31),IF(G$27="mg/kg SAR",((G$28*0.001)*$B31),IF(G$27="mg/kg DM",(((G$28*0.001)*($B$28/100))*$B31),0))))))</f>
        <v>0.18160000000000001</v>
      </c>
      <c r="H31" s="77">
        <f t="shared" si="5"/>
        <v>1.76</v>
      </c>
      <c r="I31" s="77">
        <f t="shared" si="5"/>
        <v>6.88E-2</v>
      </c>
      <c r="J31" s="77">
        <f t="shared" si="5"/>
        <v>4.0000000000000001E-3</v>
      </c>
      <c r="K31" s="77">
        <f t="shared" si="5"/>
        <v>9.92E-3</v>
      </c>
      <c r="L31" s="77">
        <f t="shared" si="5"/>
        <v>4.0799999999999996E-2</v>
      </c>
      <c r="M31" s="77">
        <f t="shared" si="5"/>
        <v>9.4400000000000012E-2</v>
      </c>
      <c r="N31" s="77">
        <f t="shared" si="5"/>
        <v>87.2</v>
      </c>
      <c r="O31" s="77">
        <f t="shared" si="5"/>
        <v>38.32</v>
      </c>
      <c r="P31" s="77">
        <f t="shared" si="5"/>
        <v>0</v>
      </c>
      <c r="Q31" s="77">
        <f>(IF(Q$27="%w/w SAR",((Q$28*10)*$B31),IF(Q$27="%w/w DM",(((Q$28*10)*($B$28/100))*$B31),IF(Q$27="kg/t SAR",(Q$28*$B31),IF(Q$27="kg/t DM",((Q$28*($B$28/100))*$B31),IF(Q$27="mg/kg SAR",((Q$28*0.001)*$B31),IF(Q$27="mg/kg DM",(((Q$28*0.001)*($B$28/100))*$B31),0)))))))*2.5</f>
        <v>140.6</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5.3600000000000002E-2</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f>D8</f>
        <v>3</v>
      </c>
      <c r="B32" s="15">
        <v>250</v>
      </c>
      <c r="C32" s="77">
        <f t="shared" ref="C32:C50" si="6">IF(C$27="%w/w SAR",((C$28*10)*$B32),IF(C$27="%w/w DM",(((C$28*10)*($B$28/100))*$B32),IF(C$27="kg/t SAR",(C$28*$B32),IF(C$27="kg/t DM",((C$28*($B$28/100))*$B32),IF(C$27="mg/kg SAR",((C$28*0.001)*$B32),IF(C$27="mg/kg DM",(((C$28*0.001)*($B$28/100))*$B32),0))))))</f>
        <v>90.399999999999991</v>
      </c>
      <c r="D32" s="77">
        <f t="shared" ref="D32:D50" si="7">(IF(D$27="%w/w SAR",((D$28*10)*$B32),IF(D$27="%w/w DM",(((D$28*10)*($B$28/100))*$B32),IF(D$27="kg/t SAR",(D$28*$B32),IF(D$27="kg/t DM",((D$28*($B$28/100))*$B32),IF(D$27="mg/kg SAR",((D$28*0.001)*$B32),IF(D$27="mg/kg DM",(((D$28*0.001)*($B$28/100))*$B32),"0")))))))*2.291</f>
        <v>11.656608</v>
      </c>
      <c r="E32" s="77">
        <f t="shared" ref="E32:E50" si="8">(IF(E$27="%w/w SAR",((E$28*10)*$B32),IF(E$27="%w/w DM",(((E$28*10)*($B$28/100))*$B32),IF(E$27="kg/t SAR",(E$28*$B32),IF(E$27="kg/t DM",((E$28*($B$28/100))*$B32),IF(E$27="mg/kg SAR",((E$28*0.001)*$B32),IF(E$27="mg/kg DM",(((E$28*0.001)*($B$28/100))*$B32),"0")))))))*1.205</f>
        <v>2.9305600000000003E-4</v>
      </c>
      <c r="F32" s="77">
        <f t="shared" ref="F32:F50" si="9">(IF(F$27="%w/w SAR",((F$28*10)*$B32),IF(F$27="%w/w DM",(((F$28*10)*($B$28/100))*$B32),IF(F$27="kg/t SAR",(F$28*$B32),IF(F$27="kg/t DM",((F$28*($B$28/100))*$B32),IF(F$27="mg/kg SAR",((F$28*0.001)*$B32),IF(F$27="mg/kg DM",(((F$28*0.001)*($B$28/100))*$B32),"0")))))))*1.658</f>
        <v>22.150880000000001</v>
      </c>
      <c r="G32" s="77">
        <f t="shared" ref="G32:P50" si="10">IF(G$27="%w/w SAR",((G$28*10)*$B32),IF(G$27="%w/w DM",(((G$28*10)*($B$28/100))*$B32),IF(G$27="kg/t SAR",(G$28*$B32),IF(G$27="kg/t DM",((G$28*($B$28/100))*$B32),IF(G$27="mg/kg SAR",((G$28*0.001)*$B32),IF(G$27="mg/kg DM",(((G$28*0.001)*($B$28/100))*$B32),0))))))</f>
        <v>0.18160000000000001</v>
      </c>
      <c r="H32" s="77">
        <f t="shared" si="10"/>
        <v>1.76</v>
      </c>
      <c r="I32" s="77">
        <f t="shared" si="10"/>
        <v>6.88E-2</v>
      </c>
      <c r="J32" s="77">
        <f t="shared" si="10"/>
        <v>4.0000000000000001E-3</v>
      </c>
      <c r="K32" s="77">
        <f t="shared" si="10"/>
        <v>9.92E-3</v>
      </c>
      <c r="L32" s="77">
        <f t="shared" si="10"/>
        <v>4.0799999999999996E-2</v>
      </c>
      <c r="M32" s="77">
        <f t="shared" si="10"/>
        <v>9.4400000000000012E-2</v>
      </c>
      <c r="N32" s="77">
        <f t="shared" si="10"/>
        <v>87.2</v>
      </c>
      <c r="O32" s="77">
        <f t="shared" si="10"/>
        <v>38.32</v>
      </c>
      <c r="P32" s="77">
        <f t="shared" si="10"/>
        <v>0</v>
      </c>
      <c r="Q32" s="77">
        <f t="shared" ref="Q32:Q50" si="11">(IF(Q$27="%w/w SAR",((Q$28*10)*$B32),IF(Q$27="%w/w DM",(((Q$28*10)*($B$28/100))*$B32),IF(Q$27="kg/t SAR",(Q$28*$B32),IF(Q$27="kg/t DM",((Q$28*($B$28/100))*$B32),IF(Q$27="mg/kg SAR",((Q$28*0.001)*$B32),IF(Q$27="mg/kg DM",(((Q$28*0.001)*($B$28/100))*$B32),0)))))))*2.5</f>
        <v>140.6</v>
      </c>
      <c r="R32" s="77">
        <f t="shared" ref="R32:U50" si="12">IF(R$27="%w/w SAR",((R$28*10)*$B32),IF(R$27="%w/w DM",(((R$28*10)*($B$28/100))*$B32),IF(R$27="kg/t SAR",(R$28*$B32),IF(R$27="kg/t DM",((R$28*($B$28/100))*$B32),IF(R$27="mg/kg SAR",((R$28*0.001)*$B32),IF(R$27="mg/kg DM",(((R$28*0.001)*($B$28/100))*$B32),0))))))</f>
        <v>0</v>
      </c>
      <c r="S32" s="77">
        <f t="shared" si="12"/>
        <v>5.3600000000000002E-2</v>
      </c>
      <c r="T32" s="77">
        <f t="shared" si="12"/>
        <v>0</v>
      </c>
      <c r="U32" s="77">
        <f t="shared" si="12"/>
        <v>0</v>
      </c>
      <c r="AB32" s="59"/>
      <c r="AC32" s="59"/>
      <c r="AD32" s="59"/>
      <c r="AE32" s="59"/>
      <c r="AF32" s="59"/>
      <c r="AG32" s="59"/>
      <c r="AH32" s="59"/>
      <c r="AI32" s="59"/>
    </row>
    <row r="33" spans="1:35" s="72" customFormat="1" ht="13" x14ac:dyDescent="0.35">
      <c r="A33" s="13">
        <f>E8</f>
        <v>5</v>
      </c>
      <c r="B33" s="15">
        <v>250</v>
      </c>
      <c r="C33" s="77">
        <f t="shared" si="6"/>
        <v>90.399999999999991</v>
      </c>
      <c r="D33" s="77">
        <f t="shared" si="7"/>
        <v>11.656608</v>
      </c>
      <c r="E33" s="77">
        <f t="shared" si="8"/>
        <v>2.9305600000000003E-4</v>
      </c>
      <c r="F33" s="77">
        <f t="shared" si="9"/>
        <v>22.150880000000001</v>
      </c>
      <c r="G33" s="77">
        <f t="shared" si="10"/>
        <v>0.18160000000000001</v>
      </c>
      <c r="H33" s="77">
        <f t="shared" si="10"/>
        <v>1.76</v>
      </c>
      <c r="I33" s="77">
        <f t="shared" si="10"/>
        <v>6.88E-2</v>
      </c>
      <c r="J33" s="77">
        <f t="shared" si="10"/>
        <v>4.0000000000000001E-3</v>
      </c>
      <c r="K33" s="77">
        <f t="shared" si="10"/>
        <v>9.92E-3</v>
      </c>
      <c r="L33" s="77">
        <f t="shared" si="10"/>
        <v>4.0799999999999996E-2</v>
      </c>
      <c r="M33" s="77">
        <f t="shared" si="10"/>
        <v>9.4400000000000012E-2</v>
      </c>
      <c r="N33" s="77">
        <f t="shared" si="10"/>
        <v>87.2</v>
      </c>
      <c r="O33" s="77">
        <f t="shared" si="10"/>
        <v>38.32</v>
      </c>
      <c r="P33" s="77">
        <f t="shared" si="10"/>
        <v>0</v>
      </c>
      <c r="Q33" s="77">
        <f t="shared" si="11"/>
        <v>140.6</v>
      </c>
      <c r="R33" s="77">
        <f t="shared" si="12"/>
        <v>0</v>
      </c>
      <c r="S33" s="77">
        <f t="shared" si="12"/>
        <v>5.3600000000000002E-2</v>
      </c>
      <c r="T33" s="77">
        <f t="shared" si="12"/>
        <v>0</v>
      </c>
      <c r="U33" s="77">
        <f t="shared" si="12"/>
        <v>0</v>
      </c>
      <c r="AB33" s="59"/>
      <c r="AC33" s="59"/>
      <c r="AD33" s="59"/>
      <c r="AE33" s="59"/>
      <c r="AF33" s="59"/>
      <c r="AG33" s="59"/>
      <c r="AH33" s="59"/>
      <c r="AI33" s="59"/>
    </row>
    <row r="34" spans="1:35" s="72" customFormat="1" ht="13" x14ac:dyDescent="0.35">
      <c r="A34" s="13">
        <f>F8</f>
        <v>6</v>
      </c>
      <c r="B34" s="15">
        <v>250</v>
      </c>
      <c r="C34" s="77">
        <f t="shared" si="6"/>
        <v>90.399999999999991</v>
      </c>
      <c r="D34" s="77">
        <f t="shared" si="7"/>
        <v>11.656608</v>
      </c>
      <c r="E34" s="77">
        <f t="shared" si="8"/>
        <v>2.9305600000000003E-4</v>
      </c>
      <c r="F34" s="77">
        <f t="shared" si="9"/>
        <v>22.150880000000001</v>
      </c>
      <c r="G34" s="77">
        <f t="shared" si="10"/>
        <v>0.18160000000000001</v>
      </c>
      <c r="H34" s="77">
        <f t="shared" si="10"/>
        <v>1.76</v>
      </c>
      <c r="I34" s="77">
        <f t="shared" si="10"/>
        <v>6.88E-2</v>
      </c>
      <c r="J34" s="77">
        <f t="shared" si="10"/>
        <v>4.0000000000000001E-3</v>
      </c>
      <c r="K34" s="77">
        <f t="shared" si="10"/>
        <v>9.92E-3</v>
      </c>
      <c r="L34" s="77">
        <f t="shared" si="10"/>
        <v>4.0799999999999996E-2</v>
      </c>
      <c r="M34" s="77">
        <f t="shared" si="10"/>
        <v>9.4400000000000012E-2</v>
      </c>
      <c r="N34" s="77">
        <f t="shared" si="10"/>
        <v>87.2</v>
      </c>
      <c r="O34" s="77">
        <f t="shared" si="10"/>
        <v>38.32</v>
      </c>
      <c r="P34" s="77">
        <f t="shared" si="10"/>
        <v>0</v>
      </c>
      <c r="Q34" s="77">
        <f t="shared" si="11"/>
        <v>140.6</v>
      </c>
      <c r="R34" s="77">
        <f t="shared" si="12"/>
        <v>0</v>
      </c>
      <c r="S34" s="77">
        <f t="shared" si="12"/>
        <v>5.3600000000000002E-2</v>
      </c>
      <c r="T34" s="77">
        <f t="shared" si="12"/>
        <v>0</v>
      </c>
      <c r="U34" s="77">
        <f t="shared" si="12"/>
        <v>0</v>
      </c>
      <c r="AB34" s="59"/>
      <c r="AC34" s="59"/>
      <c r="AD34" s="59"/>
      <c r="AE34" s="59"/>
      <c r="AF34" s="59"/>
      <c r="AG34" s="59"/>
      <c r="AH34" s="59"/>
      <c r="AI34" s="59"/>
    </row>
    <row r="35" spans="1:35" s="72" customFormat="1" ht="13" x14ac:dyDescent="0.35">
      <c r="A35" s="13">
        <f>G8</f>
        <v>7</v>
      </c>
      <c r="B35" s="15">
        <v>250</v>
      </c>
      <c r="C35" s="77">
        <f t="shared" si="6"/>
        <v>90.399999999999991</v>
      </c>
      <c r="D35" s="77">
        <f t="shared" si="7"/>
        <v>11.656608</v>
      </c>
      <c r="E35" s="77">
        <f t="shared" si="8"/>
        <v>2.9305600000000003E-4</v>
      </c>
      <c r="F35" s="77">
        <f t="shared" si="9"/>
        <v>22.150880000000001</v>
      </c>
      <c r="G35" s="77">
        <f t="shared" si="10"/>
        <v>0.18160000000000001</v>
      </c>
      <c r="H35" s="77">
        <f t="shared" si="10"/>
        <v>1.76</v>
      </c>
      <c r="I35" s="77">
        <f t="shared" si="10"/>
        <v>6.88E-2</v>
      </c>
      <c r="J35" s="77">
        <f t="shared" si="10"/>
        <v>4.0000000000000001E-3</v>
      </c>
      <c r="K35" s="77">
        <f t="shared" si="10"/>
        <v>9.92E-3</v>
      </c>
      <c r="L35" s="77">
        <f t="shared" si="10"/>
        <v>4.0799999999999996E-2</v>
      </c>
      <c r="M35" s="77">
        <f t="shared" si="10"/>
        <v>9.4400000000000012E-2</v>
      </c>
      <c r="N35" s="77">
        <f t="shared" si="10"/>
        <v>87.2</v>
      </c>
      <c r="O35" s="77">
        <f t="shared" si="10"/>
        <v>38.32</v>
      </c>
      <c r="P35" s="77">
        <f t="shared" si="10"/>
        <v>0</v>
      </c>
      <c r="Q35" s="77">
        <f t="shared" si="11"/>
        <v>140.6</v>
      </c>
      <c r="R35" s="77">
        <f t="shared" si="12"/>
        <v>0</v>
      </c>
      <c r="S35" s="77">
        <f t="shared" si="12"/>
        <v>5.3600000000000002E-2</v>
      </c>
      <c r="T35" s="77">
        <f t="shared" si="12"/>
        <v>0</v>
      </c>
      <c r="U35" s="77">
        <f t="shared" si="12"/>
        <v>0</v>
      </c>
      <c r="AB35" s="59"/>
      <c r="AC35" s="59"/>
      <c r="AD35" s="59"/>
      <c r="AE35" s="59"/>
      <c r="AF35" s="59"/>
      <c r="AG35" s="59"/>
      <c r="AH35" s="59"/>
      <c r="AI35" s="59"/>
    </row>
    <row r="36" spans="1:35" s="72" customFormat="1" ht="13" x14ac:dyDescent="0.35">
      <c r="A36" s="13">
        <f>H8</f>
        <v>8</v>
      </c>
      <c r="B36" s="15">
        <v>250</v>
      </c>
      <c r="C36" s="77">
        <f t="shared" si="6"/>
        <v>90.399999999999991</v>
      </c>
      <c r="D36" s="77">
        <f t="shared" si="7"/>
        <v>11.656608</v>
      </c>
      <c r="E36" s="77">
        <f t="shared" si="8"/>
        <v>2.9305600000000003E-4</v>
      </c>
      <c r="F36" s="77">
        <f t="shared" si="9"/>
        <v>22.150880000000001</v>
      </c>
      <c r="G36" s="77">
        <f t="shared" si="10"/>
        <v>0.18160000000000001</v>
      </c>
      <c r="H36" s="77">
        <f t="shared" si="10"/>
        <v>1.76</v>
      </c>
      <c r="I36" s="77">
        <f t="shared" si="10"/>
        <v>6.88E-2</v>
      </c>
      <c r="J36" s="77">
        <f t="shared" si="10"/>
        <v>4.0000000000000001E-3</v>
      </c>
      <c r="K36" s="77">
        <f t="shared" si="10"/>
        <v>9.92E-3</v>
      </c>
      <c r="L36" s="77">
        <f t="shared" si="10"/>
        <v>4.0799999999999996E-2</v>
      </c>
      <c r="M36" s="77">
        <f t="shared" si="10"/>
        <v>9.4400000000000012E-2</v>
      </c>
      <c r="N36" s="77">
        <f t="shared" si="10"/>
        <v>87.2</v>
      </c>
      <c r="O36" s="77">
        <f t="shared" si="10"/>
        <v>38.32</v>
      </c>
      <c r="P36" s="77">
        <f t="shared" si="10"/>
        <v>0</v>
      </c>
      <c r="Q36" s="77">
        <f t="shared" si="11"/>
        <v>140.6</v>
      </c>
      <c r="R36" s="77">
        <f t="shared" si="12"/>
        <v>0</v>
      </c>
      <c r="S36" s="77">
        <f t="shared" si="12"/>
        <v>5.3600000000000002E-2</v>
      </c>
      <c r="T36" s="77">
        <f t="shared" si="12"/>
        <v>0</v>
      </c>
      <c r="U36" s="77">
        <f t="shared" si="12"/>
        <v>0</v>
      </c>
      <c r="AB36" s="59"/>
      <c r="AC36" s="59"/>
      <c r="AD36" s="59"/>
      <c r="AE36" s="59"/>
      <c r="AF36" s="59"/>
      <c r="AG36" s="59"/>
      <c r="AH36" s="59"/>
      <c r="AI36" s="59"/>
    </row>
    <row r="37" spans="1:35" s="72" customFormat="1" ht="13" x14ac:dyDescent="0.35">
      <c r="A37" s="13">
        <f>I8</f>
        <v>10</v>
      </c>
      <c r="B37" s="15">
        <v>250</v>
      </c>
      <c r="C37" s="77">
        <f t="shared" si="6"/>
        <v>90.399999999999991</v>
      </c>
      <c r="D37" s="77">
        <f t="shared" si="7"/>
        <v>11.656608</v>
      </c>
      <c r="E37" s="77">
        <f t="shared" si="8"/>
        <v>2.9305600000000003E-4</v>
      </c>
      <c r="F37" s="77">
        <f t="shared" si="9"/>
        <v>22.150880000000001</v>
      </c>
      <c r="G37" s="77">
        <f t="shared" si="10"/>
        <v>0.18160000000000001</v>
      </c>
      <c r="H37" s="77">
        <f t="shared" si="10"/>
        <v>1.76</v>
      </c>
      <c r="I37" s="77">
        <f t="shared" si="10"/>
        <v>6.88E-2</v>
      </c>
      <c r="J37" s="77">
        <f t="shared" si="10"/>
        <v>4.0000000000000001E-3</v>
      </c>
      <c r="K37" s="77">
        <f t="shared" si="10"/>
        <v>9.92E-3</v>
      </c>
      <c r="L37" s="77">
        <f t="shared" si="10"/>
        <v>4.0799999999999996E-2</v>
      </c>
      <c r="M37" s="77">
        <f t="shared" si="10"/>
        <v>9.4400000000000012E-2</v>
      </c>
      <c r="N37" s="77">
        <f t="shared" si="10"/>
        <v>87.2</v>
      </c>
      <c r="O37" s="77">
        <f t="shared" si="10"/>
        <v>38.32</v>
      </c>
      <c r="P37" s="77">
        <f t="shared" si="10"/>
        <v>0</v>
      </c>
      <c r="Q37" s="77">
        <f t="shared" si="11"/>
        <v>140.6</v>
      </c>
      <c r="R37" s="77">
        <f t="shared" si="12"/>
        <v>0</v>
      </c>
      <c r="S37" s="77">
        <f t="shared" si="12"/>
        <v>5.3600000000000002E-2</v>
      </c>
      <c r="T37" s="77">
        <f t="shared" si="12"/>
        <v>0</v>
      </c>
      <c r="U37" s="77">
        <f t="shared" si="12"/>
        <v>0</v>
      </c>
      <c r="AB37" s="59"/>
      <c r="AC37" s="59"/>
      <c r="AD37" s="59"/>
      <c r="AE37" s="59"/>
      <c r="AF37" s="59"/>
      <c r="AG37" s="59"/>
      <c r="AH37" s="59"/>
      <c r="AI37" s="59"/>
    </row>
    <row r="38" spans="1:35" s="72" customFormat="1" ht="13" x14ac:dyDescent="0.35">
      <c r="A38" s="13" t="str">
        <f>J8</f>
        <v>11a</v>
      </c>
      <c r="B38" s="15">
        <v>250</v>
      </c>
      <c r="C38" s="77">
        <f t="shared" si="6"/>
        <v>90.399999999999991</v>
      </c>
      <c r="D38" s="77">
        <f t="shared" si="7"/>
        <v>11.656608</v>
      </c>
      <c r="E38" s="77">
        <f t="shared" si="8"/>
        <v>2.9305600000000003E-4</v>
      </c>
      <c r="F38" s="77">
        <f t="shared" si="9"/>
        <v>22.150880000000001</v>
      </c>
      <c r="G38" s="77">
        <f t="shared" si="10"/>
        <v>0.18160000000000001</v>
      </c>
      <c r="H38" s="77">
        <f t="shared" si="10"/>
        <v>1.76</v>
      </c>
      <c r="I38" s="77">
        <f t="shared" si="10"/>
        <v>6.88E-2</v>
      </c>
      <c r="J38" s="77">
        <f t="shared" si="10"/>
        <v>4.0000000000000001E-3</v>
      </c>
      <c r="K38" s="77">
        <f t="shared" si="10"/>
        <v>9.92E-3</v>
      </c>
      <c r="L38" s="77">
        <f t="shared" si="10"/>
        <v>4.0799999999999996E-2</v>
      </c>
      <c r="M38" s="77">
        <f t="shared" si="10"/>
        <v>9.4400000000000012E-2</v>
      </c>
      <c r="N38" s="77">
        <f t="shared" si="10"/>
        <v>87.2</v>
      </c>
      <c r="O38" s="77">
        <f t="shared" si="10"/>
        <v>38.32</v>
      </c>
      <c r="P38" s="77">
        <f t="shared" si="10"/>
        <v>0</v>
      </c>
      <c r="Q38" s="77">
        <f t="shared" si="11"/>
        <v>140.6</v>
      </c>
      <c r="R38" s="77">
        <f t="shared" si="12"/>
        <v>0</v>
      </c>
      <c r="S38" s="77">
        <f t="shared" si="12"/>
        <v>5.3600000000000002E-2</v>
      </c>
      <c r="T38" s="77">
        <f t="shared" si="12"/>
        <v>0</v>
      </c>
      <c r="U38" s="77">
        <f t="shared" si="12"/>
        <v>0</v>
      </c>
      <c r="AB38" s="59"/>
      <c r="AC38" s="59"/>
      <c r="AD38" s="59"/>
      <c r="AE38" s="59"/>
      <c r="AF38" s="59"/>
      <c r="AG38" s="59"/>
      <c r="AH38" s="59"/>
      <c r="AI38" s="59"/>
    </row>
    <row r="39" spans="1:35" s="72" customFormat="1" ht="13" x14ac:dyDescent="0.35">
      <c r="A39" s="13" t="str">
        <f>K8</f>
        <v>11b</v>
      </c>
      <c r="B39" s="15">
        <v>250</v>
      </c>
      <c r="C39" s="77">
        <f t="shared" si="6"/>
        <v>90.399999999999991</v>
      </c>
      <c r="D39" s="77">
        <f t="shared" si="7"/>
        <v>11.656608</v>
      </c>
      <c r="E39" s="77">
        <f t="shared" si="8"/>
        <v>2.9305600000000003E-4</v>
      </c>
      <c r="F39" s="77">
        <f t="shared" si="9"/>
        <v>22.150880000000001</v>
      </c>
      <c r="G39" s="77">
        <f t="shared" si="10"/>
        <v>0.18160000000000001</v>
      </c>
      <c r="H39" s="77">
        <f t="shared" si="10"/>
        <v>1.76</v>
      </c>
      <c r="I39" s="77">
        <f t="shared" si="10"/>
        <v>6.88E-2</v>
      </c>
      <c r="J39" s="77">
        <f t="shared" si="10"/>
        <v>4.0000000000000001E-3</v>
      </c>
      <c r="K39" s="77">
        <f t="shared" si="10"/>
        <v>9.92E-3</v>
      </c>
      <c r="L39" s="77">
        <f t="shared" si="10"/>
        <v>4.0799999999999996E-2</v>
      </c>
      <c r="M39" s="77">
        <f t="shared" si="10"/>
        <v>9.4400000000000012E-2</v>
      </c>
      <c r="N39" s="77">
        <f t="shared" si="10"/>
        <v>87.2</v>
      </c>
      <c r="O39" s="77">
        <f t="shared" si="10"/>
        <v>38.32</v>
      </c>
      <c r="P39" s="77">
        <f t="shared" si="10"/>
        <v>0</v>
      </c>
      <c r="Q39" s="77">
        <f t="shared" si="11"/>
        <v>140.6</v>
      </c>
      <c r="R39" s="77">
        <f t="shared" si="12"/>
        <v>0</v>
      </c>
      <c r="S39" s="77">
        <f t="shared" si="12"/>
        <v>5.3600000000000002E-2</v>
      </c>
      <c r="T39" s="77">
        <f t="shared" si="12"/>
        <v>0</v>
      </c>
      <c r="U39" s="77">
        <f t="shared" si="12"/>
        <v>0</v>
      </c>
      <c r="AB39" s="59"/>
      <c r="AC39" s="59"/>
      <c r="AD39" s="59"/>
      <c r="AE39" s="59"/>
      <c r="AF39" s="59"/>
      <c r="AG39" s="59"/>
      <c r="AH39" s="59"/>
      <c r="AI39" s="59"/>
    </row>
    <row r="40" spans="1:35" s="72" customFormat="1" ht="13" x14ac:dyDescent="0.35">
      <c r="A40" s="13">
        <f>L8</f>
        <v>12</v>
      </c>
      <c r="B40" s="15">
        <v>250</v>
      </c>
      <c r="C40" s="77">
        <f t="shared" si="6"/>
        <v>90.399999999999991</v>
      </c>
      <c r="D40" s="77">
        <f t="shared" si="7"/>
        <v>11.656608</v>
      </c>
      <c r="E40" s="77">
        <f t="shared" si="8"/>
        <v>2.9305600000000003E-4</v>
      </c>
      <c r="F40" s="77">
        <f t="shared" si="9"/>
        <v>22.150880000000001</v>
      </c>
      <c r="G40" s="77">
        <f t="shared" si="10"/>
        <v>0.18160000000000001</v>
      </c>
      <c r="H40" s="77">
        <f t="shared" si="10"/>
        <v>1.76</v>
      </c>
      <c r="I40" s="77">
        <f t="shared" si="10"/>
        <v>6.88E-2</v>
      </c>
      <c r="J40" s="77">
        <f t="shared" si="10"/>
        <v>4.0000000000000001E-3</v>
      </c>
      <c r="K40" s="77">
        <f t="shared" si="10"/>
        <v>9.92E-3</v>
      </c>
      <c r="L40" s="77">
        <f t="shared" si="10"/>
        <v>4.0799999999999996E-2</v>
      </c>
      <c r="M40" s="77">
        <f t="shared" si="10"/>
        <v>9.4400000000000012E-2</v>
      </c>
      <c r="N40" s="77">
        <f t="shared" si="10"/>
        <v>87.2</v>
      </c>
      <c r="O40" s="77">
        <f t="shared" si="10"/>
        <v>38.32</v>
      </c>
      <c r="P40" s="77">
        <f t="shared" si="10"/>
        <v>0</v>
      </c>
      <c r="Q40" s="77">
        <f t="shared" si="11"/>
        <v>140.6</v>
      </c>
      <c r="R40" s="77">
        <f t="shared" si="12"/>
        <v>0</v>
      </c>
      <c r="S40" s="77">
        <f t="shared" si="12"/>
        <v>5.3600000000000002E-2</v>
      </c>
      <c r="T40" s="77">
        <f t="shared" si="12"/>
        <v>0</v>
      </c>
      <c r="U40" s="77">
        <f t="shared" si="12"/>
        <v>0</v>
      </c>
      <c r="AB40" s="59"/>
      <c r="AC40" s="59"/>
      <c r="AD40" s="59"/>
      <c r="AE40" s="59"/>
      <c r="AF40" s="59"/>
      <c r="AG40" s="59"/>
      <c r="AH40" s="59"/>
      <c r="AI40" s="59"/>
    </row>
    <row r="41" spans="1:35" s="72" customFormat="1" ht="13" x14ac:dyDescent="0.35">
      <c r="A41" s="13">
        <f>M8</f>
        <v>13</v>
      </c>
      <c r="B41" s="15">
        <v>250</v>
      </c>
      <c r="C41" s="77">
        <f t="shared" si="6"/>
        <v>90.399999999999991</v>
      </c>
      <c r="D41" s="77">
        <f t="shared" si="7"/>
        <v>11.656608</v>
      </c>
      <c r="E41" s="77">
        <f t="shared" si="8"/>
        <v>2.9305600000000003E-4</v>
      </c>
      <c r="F41" s="77">
        <f t="shared" si="9"/>
        <v>22.150880000000001</v>
      </c>
      <c r="G41" s="77">
        <f t="shared" si="10"/>
        <v>0.18160000000000001</v>
      </c>
      <c r="H41" s="77">
        <f t="shared" si="10"/>
        <v>1.76</v>
      </c>
      <c r="I41" s="77">
        <f t="shared" si="10"/>
        <v>6.88E-2</v>
      </c>
      <c r="J41" s="77">
        <f t="shared" si="10"/>
        <v>4.0000000000000001E-3</v>
      </c>
      <c r="K41" s="77">
        <f t="shared" si="10"/>
        <v>9.92E-3</v>
      </c>
      <c r="L41" s="77">
        <f t="shared" si="10"/>
        <v>4.0799999999999996E-2</v>
      </c>
      <c r="M41" s="77">
        <f t="shared" si="10"/>
        <v>9.4400000000000012E-2</v>
      </c>
      <c r="N41" s="77">
        <f t="shared" si="10"/>
        <v>87.2</v>
      </c>
      <c r="O41" s="77">
        <f t="shared" si="10"/>
        <v>38.32</v>
      </c>
      <c r="P41" s="77">
        <f t="shared" si="10"/>
        <v>0</v>
      </c>
      <c r="Q41" s="77">
        <f t="shared" si="11"/>
        <v>140.6</v>
      </c>
      <c r="R41" s="77">
        <f t="shared" si="12"/>
        <v>0</v>
      </c>
      <c r="S41" s="77">
        <f t="shared" si="12"/>
        <v>5.3600000000000002E-2</v>
      </c>
      <c r="T41" s="77">
        <f t="shared" si="12"/>
        <v>0</v>
      </c>
      <c r="U41" s="77">
        <f t="shared" si="12"/>
        <v>0</v>
      </c>
      <c r="AB41" s="59"/>
      <c r="AC41" s="59"/>
      <c r="AD41" s="59"/>
      <c r="AE41" s="59"/>
      <c r="AF41" s="59"/>
      <c r="AG41" s="59"/>
      <c r="AH41" s="59"/>
      <c r="AI41" s="59"/>
    </row>
    <row r="42" spans="1:35" s="72" customFormat="1" ht="13" x14ac:dyDescent="0.35">
      <c r="A42" s="13">
        <f>N8</f>
        <v>0</v>
      </c>
      <c r="B42" s="15"/>
      <c r="C42" s="77">
        <f t="shared" si="6"/>
        <v>0</v>
      </c>
      <c r="D42" s="77">
        <f t="shared" si="7"/>
        <v>0</v>
      </c>
      <c r="E42" s="77">
        <f t="shared" si="8"/>
        <v>0</v>
      </c>
      <c r="F42" s="77">
        <f t="shared" si="9"/>
        <v>0</v>
      </c>
      <c r="G42" s="77">
        <f t="shared" si="10"/>
        <v>0</v>
      </c>
      <c r="H42" s="77">
        <f t="shared" si="10"/>
        <v>0</v>
      </c>
      <c r="I42" s="77">
        <f t="shared" si="10"/>
        <v>0</v>
      </c>
      <c r="J42" s="77">
        <f t="shared" si="10"/>
        <v>0</v>
      </c>
      <c r="K42" s="77">
        <f t="shared" si="10"/>
        <v>0</v>
      </c>
      <c r="L42" s="77">
        <f t="shared" si="10"/>
        <v>0</v>
      </c>
      <c r="M42" s="77">
        <f t="shared" si="10"/>
        <v>0</v>
      </c>
      <c r="N42" s="77">
        <f t="shared" si="10"/>
        <v>0</v>
      </c>
      <c r="O42" s="77">
        <f t="shared" si="10"/>
        <v>0</v>
      </c>
      <c r="P42" s="77">
        <f t="shared" si="10"/>
        <v>0</v>
      </c>
      <c r="Q42" s="77">
        <f t="shared" si="11"/>
        <v>0</v>
      </c>
      <c r="R42" s="77">
        <f t="shared" si="12"/>
        <v>0</v>
      </c>
      <c r="S42" s="77">
        <f t="shared" si="12"/>
        <v>0</v>
      </c>
      <c r="T42" s="77">
        <f t="shared" si="12"/>
        <v>0</v>
      </c>
      <c r="U42" s="77">
        <f t="shared" si="12"/>
        <v>0</v>
      </c>
      <c r="AB42" s="59"/>
      <c r="AC42" s="59"/>
      <c r="AD42" s="59"/>
      <c r="AE42" s="59"/>
      <c r="AF42" s="59"/>
      <c r="AG42" s="59"/>
      <c r="AH42" s="59"/>
      <c r="AI42" s="59"/>
    </row>
    <row r="43" spans="1:35" s="72" customFormat="1" ht="13" x14ac:dyDescent="0.35">
      <c r="A43" s="13">
        <f>O8</f>
        <v>0</v>
      </c>
      <c r="B43" s="15"/>
      <c r="C43" s="77">
        <f t="shared" si="6"/>
        <v>0</v>
      </c>
      <c r="D43" s="77">
        <f t="shared" si="7"/>
        <v>0</v>
      </c>
      <c r="E43" s="77">
        <f t="shared" si="8"/>
        <v>0</v>
      </c>
      <c r="F43" s="77">
        <f t="shared" si="9"/>
        <v>0</v>
      </c>
      <c r="G43" s="77">
        <f t="shared" si="10"/>
        <v>0</v>
      </c>
      <c r="H43" s="77">
        <f t="shared" si="10"/>
        <v>0</v>
      </c>
      <c r="I43" s="77">
        <f t="shared" si="10"/>
        <v>0</v>
      </c>
      <c r="J43" s="77">
        <f t="shared" si="10"/>
        <v>0</v>
      </c>
      <c r="K43" s="77">
        <f t="shared" si="10"/>
        <v>0</v>
      </c>
      <c r="L43" s="77">
        <f t="shared" si="10"/>
        <v>0</v>
      </c>
      <c r="M43" s="77">
        <f t="shared" si="10"/>
        <v>0</v>
      </c>
      <c r="N43" s="77">
        <f t="shared" si="10"/>
        <v>0</v>
      </c>
      <c r="O43" s="77">
        <f t="shared" si="10"/>
        <v>0</v>
      </c>
      <c r="P43" s="77">
        <f t="shared" si="10"/>
        <v>0</v>
      </c>
      <c r="Q43" s="77">
        <f t="shared" si="11"/>
        <v>0</v>
      </c>
      <c r="R43" s="77">
        <f t="shared" si="12"/>
        <v>0</v>
      </c>
      <c r="S43" s="77">
        <f t="shared" si="12"/>
        <v>0</v>
      </c>
      <c r="T43" s="77">
        <f t="shared" si="12"/>
        <v>0</v>
      </c>
      <c r="U43" s="77">
        <f t="shared" si="12"/>
        <v>0</v>
      </c>
      <c r="AB43" s="59"/>
      <c r="AC43" s="59"/>
      <c r="AD43" s="59"/>
      <c r="AE43" s="59"/>
      <c r="AF43" s="59"/>
      <c r="AG43" s="59"/>
      <c r="AH43" s="59"/>
      <c r="AI43" s="59"/>
    </row>
    <row r="44" spans="1:35" s="72" customFormat="1" ht="13" x14ac:dyDescent="0.35">
      <c r="A44" s="13">
        <f>P8</f>
        <v>0</v>
      </c>
      <c r="B44" s="15"/>
      <c r="C44" s="77">
        <f t="shared" si="6"/>
        <v>0</v>
      </c>
      <c r="D44" s="77">
        <f t="shared" si="7"/>
        <v>0</v>
      </c>
      <c r="E44" s="77">
        <f t="shared" si="8"/>
        <v>0</v>
      </c>
      <c r="F44" s="77">
        <f t="shared" si="9"/>
        <v>0</v>
      </c>
      <c r="G44" s="77">
        <f t="shared" si="10"/>
        <v>0</v>
      </c>
      <c r="H44" s="77">
        <f t="shared" si="10"/>
        <v>0</v>
      </c>
      <c r="I44" s="77">
        <f t="shared" si="10"/>
        <v>0</v>
      </c>
      <c r="J44" s="77">
        <f t="shared" si="10"/>
        <v>0</v>
      </c>
      <c r="K44" s="77">
        <f t="shared" si="10"/>
        <v>0</v>
      </c>
      <c r="L44" s="77">
        <f t="shared" si="10"/>
        <v>0</v>
      </c>
      <c r="M44" s="77">
        <f t="shared" si="10"/>
        <v>0</v>
      </c>
      <c r="N44" s="77">
        <f t="shared" si="10"/>
        <v>0</v>
      </c>
      <c r="O44" s="77">
        <f t="shared" si="10"/>
        <v>0</v>
      </c>
      <c r="P44" s="77">
        <f t="shared" si="10"/>
        <v>0</v>
      </c>
      <c r="Q44" s="77">
        <f t="shared" si="11"/>
        <v>0</v>
      </c>
      <c r="R44" s="77">
        <f t="shared" si="12"/>
        <v>0</v>
      </c>
      <c r="S44" s="77">
        <f t="shared" si="12"/>
        <v>0</v>
      </c>
      <c r="T44" s="77">
        <f t="shared" si="12"/>
        <v>0</v>
      </c>
      <c r="U44" s="77">
        <f t="shared" si="12"/>
        <v>0</v>
      </c>
      <c r="AB44" s="59"/>
      <c r="AC44" s="59"/>
      <c r="AD44" s="59"/>
      <c r="AE44" s="59"/>
      <c r="AF44" s="59"/>
      <c r="AG44" s="59"/>
      <c r="AH44" s="59"/>
      <c r="AI44" s="59"/>
    </row>
    <row r="45" spans="1:35" s="72" customFormat="1" ht="13" x14ac:dyDescent="0.35">
      <c r="A45" s="13">
        <f>Q8</f>
        <v>0</v>
      </c>
      <c r="B45" s="15"/>
      <c r="C45" s="77">
        <f t="shared" si="6"/>
        <v>0</v>
      </c>
      <c r="D45" s="77">
        <f t="shared" si="7"/>
        <v>0</v>
      </c>
      <c r="E45" s="77">
        <f t="shared" si="8"/>
        <v>0</v>
      </c>
      <c r="F45" s="77">
        <f t="shared" si="9"/>
        <v>0</v>
      </c>
      <c r="G45" s="77">
        <f t="shared" si="10"/>
        <v>0</v>
      </c>
      <c r="H45" s="77">
        <f t="shared" si="10"/>
        <v>0</v>
      </c>
      <c r="I45" s="77">
        <f t="shared" si="10"/>
        <v>0</v>
      </c>
      <c r="J45" s="77">
        <f t="shared" si="10"/>
        <v>0</v>
      </c>
      <c r="K45" s="77">
        <f t="shared" si="10"/>
        <v>0</v>
      </c>
      <c r="L45" s="77">
        <f t="shared" si="10"/>
        <v>0</v>
      </c>
      <c r="M45" s="77">
        <f t="shared" si="10"/>
        <v>0</v>
      </c>
      <c r="N45" s="77">
        <f t="shared" si="10"/>
        <v>0</v>
      </c>
      <c r="O45" s="77">
        <f t="shared" si="10"/>
        <v>0</v>
      </c>
      <c r="P45" s="77">
        <f t="shared" si="10"/>
        <v>0</v>
      </c>
      <c r="Q45" s="77">
        <f t="shared" si="11"/>
        <v>0</v>
      </c>
      <c r="R45" s="77">
        <f t="shared" si="12"/>
        <v>0</v>
      </c>
      <c r="S45" s="77">
        <f t="shared" si="12"/>
        <v>0</v>
      </c>
      <c r="T45" s="77">
        <f t="shared" si="12"/>
        <v>0</v>
      </c>
      <c r="U45" s="77">
        <f t="shared" si="12"/>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10"/>
        <v>0</v>
      </c>
      <c r="H46" s="77">
        <f t="shared" si="10"/>
        <v>0</v>
      </c>
      <c r="I46" s="77">
        <f t="shared" si="10"/>
        <v>0</v>
      </c>
      <c r="J46" s="77">
        <f t="shared" si="10"/>
        <v>0</v>
      </c>
      <c r="K46" s="77">
        <f t="shared" si="10"/>
        <v>0</v>
      </c>
      <c r="L46" s="77">
        <f t="shared" si="10"/>
        <v>0</v>
      </c>
      <c r="M46" s="77">
        <f t="shared" si="10"/>
        <v>0</v>
      </c>
      <c r="N46" s="77">
        <f t="shared" si="10"/>
        <v>0</v>
      </c>
      <c r="O46" s="77">
        <f t="shared" si="10"/>
        <v>0</v>
      </c>
      <c r="P46" s="77">
        <f t="shared" si="10"/>
        <v>0</v>
      </c>
      <c r="Q46" s="77">
        <f t="shared" si="11"/>
        <v>0</v>
      </c>
      <c r="R46" s="77">
        <f t="shared" si="12"/>
        <v>0</v>
      </c>
      <c r="S46" s="77">
        <f t="shared" si="12"/>
        <v>0</v>
      </c>
      <c r="T46" s="77">
        <f t="shared" si="12"/>
        <v>0</v>
      </c>
      <c r="U46" s="77">
        <f t="shared" si="12"/>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si="10"/>
        <v>0</v>
      </c>
      <c r="H47" s="77">
        <f t="shared" si="10"/>
        <v>0</v>
      </c>
      <c r="I47" s="77">
        <f t="shared" si="10"/>
        <v>0</v>
      </c>
      <c r="J47" s="77">
        <f t="shared" si="10"/>
        <v>0</v>
      </c>
      <c r="K47" s="77">
        <f t="shared" si="10"/>
        <v>0</v>
      </c>
      <c r="L47" s="77">
        <f t="shared" si="10"/>
        <v>0</v>
      </c>
      <c r="M47" s="77">
        <f t="shared" si="10"/>
        <v>0</v>
      </c>
      <c r="N47" s="77">
        <f t="shared" si="10"/>
        <v>0</v>
      </c>
      <c r="O47" s="77">
        <f t="shared" si="10"/>
        <v>0</v>
      </c>
      <c r="P47" s="77">
        <f t="shared" si="10"/>
        <v>0</v>
      </c>
      <c r="Q47" s="77">
        <f t="shared" si="11"/>
        <v>0</v>
      </c>
      <c r="R47" s="77">
        <f t="shared" si="12"/>
        <v>0</v>
      </c>
      <c r="S47" s="77">
        <f t="shared" si="12"/>
        <v>0</v>
      </c>
      <c r="T47" s="77">
        <f t="shared" si="12"/>
        <v>0</v>
      </c>
      <c r="U47" s="77">
        <f t="shared" si="12"/>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0"/>
        <v>0</v>
      </c>
      <c r="H48" s="77">
        <f t="shared" si="10"/>
        <v>0</v>
      </c>
      <c r="I48" s="77">
        <f t="shared" si="10"/>
        <v>0</v>
      </c>
      <c r="J48" s="77">
        <f t="shared" si="10"/>
        <v>0</v>
      </c>
      <c r="K48" s="77">
        <f t="shared" si="10"/>
        <v>0</v>
      </c>
      <c r="L48" s="77">
        <f t="shared" si="10"/>
        <v>0</v>
      </c>
      <c r="M48" s="77">
        <f t="shared" si="10"/>
        <v>0</v>
      </c>
      <c r="N48" s="77">
        <f t="shared" si="10"/>
        <v>0</v>
      </c>
      <c r="O48" s="77">
        <f t="shared" si="10"/>
        <v>0</v>
      </c>
      <c r="P48" s="77">
        <f t="shared" si="10"/>
        <v>0</v>
      </c>
      <c r="Q48" s="77">
        <f t="shared" si="11"/>
        <v>0</v>
      </c>
      <c r="R48" s="77">
        <f t="shared" si="12"/>
        <v>0</v>
      </c>
      <c r="S48" s="77">
        <f t="shared" si="12"/>
        <v>0</v>
      </c>
      <c r="T48" s="77">
        <f t="shared" si="12"/>
        <v>0</v>
      </c>
      <c r="U48" s="77">
        <f t="shared" si="12"/>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0"/>
        <v>0</v>
      </c>
      <c r="H49" s="77">
        <f t="shared" si="10"/>
        <v>0</v>
      </c>
      <c r="I49" s="77">
        <f t="shared" si="10"/>
        <v>0</v>
      </c>
      <c r="J49" s="77">
        <f t="shared" si="10"/>
        <v>0</v>
      </c>
      <c r="K49" s="77">
        <f t="shared" si="10"/>
        <v>0</v>
      </c>
      <c r="L49" s="77">
        <f t="shared" si="10"/>
        <v>0</v>
      </c>
      <c r="M49" s="77">
        <f t="shared" si="10"/>
        <v>0</v>
      </c>
      <c r="N49" s="77">
        <f t="shared" si="10"/>
        <v>0</v>
      </c>
      <c r="O49" s="77">
        <f t="shared" si="10"/>
        <v>0</v>
      </c>
      <c r="P49" s="77">
        <f t="shared" si="10"/>
        <v>0</v>
      </c>
      <c r="Q49" s="77">
        <f t="shared" si="11"/>
        <v>0</v>
      </c>
      <c r="R49" s="77">
        <f t="shared" si="12"/>
        <v>0</v>
      </c>
      <c r="S49" s="77">
        <f t="shared" si="12"/>
        <v>0</v>
      </c>
      <c r="T49" s="77">
        <f t="shared" si="12"/>
        <v>0</v>
      </c>
      <c r="U49" s="77">
        <f t="shared" si="12"/>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0"/>
        <v>0</v>
      </c>
      <c r="H50" s="98">
        <f t="shared" si="10"/>
        <v>0</v>
      </c>
      <c r="I50" s="98">
        <f t="shared" si="10"/>
        <v>0</v>
      </c>
      <c r="J50" s="98">
        <f t="shared" si="10"/>
        <v>0</v>
      </c>
      <c r="K50" s="98">
        <f t="shared" si="10"/>
        <v>0</v>
      </c>
      <c r="L50" s="98">
        <f t="shared" si="10"/>
        <v>0</v>
      </c>
      <c r="M50" s="98">
        <f t="shared" si="10"/>
        <v>0</v>
      </c>
      <c r="N50" s="98">
        <f t="shared" si="10"/>
        <v>0</v>
      </c>
      <c r="O50" s="98">
        <f t="shared" si="10"/>
        <v>0</v>
      </c>
      <c r="P50" s="98">
        <f t="shared" si="10"/>
        <v>0</v>
      </c>
      <c r="Q50" s="98">
        <f t="shared" si="11"/>
        <v>0</v>
      </c>
      <c r="R50" s="98">
        <f t="shared" si="12"/>
        <v>0</v>
      </c>
      <c r="S50" s="98">
        <f t="shared" si="12"/>
        <v>0</v>
      </c>
      <c r="T50" s="98">
        <f t="shared" si="12"/>
        <v>0</v>
      </c>
      <c r="U50" s="98">
        <f t="shared" si="12"/>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f>C8</f>
        <v>2</v>
      </c>
      <c r="C57" s="8">
        <f t="shared" ref="C57:U57" si="13">D8</f>
        <v>3</v>
      </c>
      <c r="D57" s="8">
        <f t="shared" si="13"/>
        <v>5</v>
      </c>
      <c r="E57" s="8">
        <f t="shared" si="13"/>
        <v>6</v>
      </c>
      <c r="F57" s="8">
        <f t="shared" si="13"/>
        <v>7</v>
      </c>
      <c r="G57" s="8">
        <f t="shared" si="13"/>
        <v>8</v>
      </c>
      <c r="H57" s="8">
        <f t="shared" si="13"/>
        <v>10</v>
      </c>
      <c r="I57" s="8" t="str">
        <f t="shared" si="13"/>
        <v>11a</v>
      </c>
      <c r="J57" s="8" t="str">
        <f t="shared" si="13"/>
        <v>11b</v>
      </c>
      <c r="K57" s="8">
        <f t="shared" si="13"/>
        <v>12</v>
      </c>
      <c r="L57" s="8">
        <f t="shared" si="13"/>
        <v>13</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2" t="s">
        <v>136</v>
      </c>
      <c r="B58" s="13" t="str">
        <f>C16&amp;" I "&amp;(VLOOKUP(C14,Table24[],6,FALSE))</f>
        <v>Medium/Clay I Grass</v>
      </c>
      <c r="C58" s="13" t="str">
        <f>D16&amp;" I "&amp;(VLOOKUP(D14,Table24[],6,FALSE))</f>
        <v>Medium/Clay I Grass</v>
      </c>
      <c r="D58" s="13" t="str">
        <f>E16&amp;" I "&amp;(VLOOKUP(E14,Table24[],6,FALSE))</f>
        <v>Medium/Clay I Grass</v>
      </c>
      <c r="E58" s="13" t="str">
        <f>F16&amp;" I "&amp;(VLOOKUP(F14,Table24[],6,FALSE))</f>
        <v>Medium/Clay I Grass</v>
      </c>
      <c r="F58" s="13" t="str">
        <f>G16&amp;" I "&amp;(VLOOKUP(G14,Table24[],6,FALSE))</f>
        <v>Medium/Clay I Grass</v>
      </c>
      <c r="G58" s="13" t="str">
        <f>H16&amp;" I "&amp;(VLOOKUP(H14,Table24[],6,FALSE))</f>
        <v>Medium/Clay I Grass</v>
      </c>
      <c r="H58" s="13" t="str">
        <f>I16&amp;" I "&amp;(VLOOKUP(I14,Table24[],6,FALSE))</f>
        <v>Medium/Clay I Grass</v>
      </c>
      <c r="I58" s="13" t="str">
        <f>J16&amp;" I "&amp;(VLOOKUP(J14,Table24[],6,FALSE))</f>
        <v>Medium/Clay I Grass</v>
      </c>
      <c r="J58" s="13" t="str">
        <f>K16&amp;" I "&amp;(VLOOKUP(K14,Table24[],6,FALSE))</f>
        <v>Medium/Clay I Grass</v>
      </c>
      <c r="K58" s="13" t="str">
        <f>L16&amp;" I "&amp;(VLOOKUP(L14,Table24[],6,FALSE))</f>
        <v>Medium/Clay I Grass</v>
      </c>
      <c r="L58" s="13" t="str">
        <f>M16&amp;" I "&amp;(VLOOKUP(M14,Table24[],6,FALSE))</f>
        <v>Medium/Clay I Grass</v>
      </c>
      <c r="M58" s="13" t="e">
        <f>N16&amp;" I "&amp;(VLOOKUP(N14,Table24[],6,FALSE))</f>
        <v>#N/A</v>
      </c>
      <c r="N58" s="13" t="e">
        <f>O16&amp;" I "&amp;(VLOOKUP(O14,Table24[],6,FALSE))</f>
        <v>#N/A</v>
      </c>
      <c r="O58" s="13" t="e">
        <f>P16&amp;" I "&amp;(VLOOKUP(P14,Table24[],6,FALSE))</f>
        <v>#N/A</v>
      </c>
      <c r="P58" s="13" t="e">
        <f>Q16&amp;" I "&amp;(VLOOKUP(Q14,Table24[],6,FALSE))</f>
        <v>#N/A</v>
      </c>
      <c r="Q58" s="13" t="e">
        <f>R16&amp;" I "&amp;(VLOOKUP(R14,Table24[],6,FALSE))</f>
        <v>#N/A</v>
      </c>
      <c r="R58" s="13" t="e">
        <f>S16&amp;" I "&amp;(VLOOKUP(S14,Table24[],6,FALSE))</f>
        <v>#N/A</v>
      </c>
      <c r="S58" s="13" t="e">
        <f>T16&amp;" I "&amp;(VLOOKUP(T14,Table24[],6,FALSE))</f>
        <v>#N/A</v>
      </c>
      <c r="T58" s="13" t="e">
        <f>U16&amp;" I "&amp;(VLOOKUP(U14,Table24[],6,FALSE))</f>
        <v>#N/A</v>
      </c>
      <c r="U58" s="13" t="e">
        <f>V16&amp;" I "&amp;(VLOOKUP(V14,Table24[],6,FALSE))</f>
        <v>#N/A</v>
      </c>
    </row>
    <row r="59" spans="1:35" s="19" customFormat="1" ht="13" x14ac:dyDescent="0.3">
      <c r="A59" s="111" t="s">
        <v>132</v>
      </c>
      <c r="B59" s="76">
        <f>VLOOKUP(C$14,Table24[],5,FALSE)</f>
        <v>6.2</v>
      </c>
      <c r="C59" s="76">
        <f>VLOOKUP(D$14,Table24[],5,FALSE)</f>
        <v>6.2</v>
      </c>
      <c r="D59" s="76">
        <f>VLOOKUP(E$14,Table24[],5,FALSE)</f>
        <v>6.2</v>
      </c>
      <c r="E59" s="76">
        <f>VLOOKUP(F$14,Table24[],5,FALSE)</f>
        <v>6.2</v>
      </c>
      <c r="F59" s="76">
        <f>VLOOKUP(G$14,Table24[],5,FALSE)</f>
        <v>6.2</v>
      </c>
      <c r="G59" s="76">
        <f>VLOOKUP(H$14,Table24[],5,FALSE)</f>
        <v>6.2</v>
      </c>
      <c r="H59" s="76">
        <f>VLOOKUP(I$14,Table24[],5,FALSE)</f>
        <v>6.2</v>
      </c>
      <c r="I59" s="76">
        <f>VLOOKUP(J$14,Table24[],5,FALSE)</f>
        <v>6.2</v>
      </c>
      <c r="J59" s="76">
        <f>VLOOKUP(K$14,Table24[],5,FALSE)</f>
        <v>6.2</v>
      </c>
      <c r="K59" s="76">
        <f>VLOOKUP(L$14,Table24[],5,FALSE)</f>
        <v>6.2</v>
      </c>
      <c r="L59" s="76">
        <f>VLOOKUP(M$14,Table24[],5,FALSE)</f>
        <v>6.2</v>
      </c>
      <c r="M59" s="76" t="e">
        <f>VLOOKUP(N$14,Table24[],5,FALSE)</f>
        <v>#N/A</v>
      </c>
      <c r="N59" s="76" t="e">
        <f>VLOOKUP(O$14,Table24[],5,FALSE)</f>
        <v>#N/A</v>
      </c>
      <c r="O59" s="76" t="e">
        <f>VLOOKUP(P$14,Table24[],5,FALSE)</f>
        <v>#N/A</v>
      </c>
      <c r="P59" s="76" t="e">
        <f>VLOOKUP(Q$14,Table24[],5,FALSE)</f>
        <v>#N/A</v>
      </c>
      <c r="Q59" s="76" t="e">
        <f>VLOOKUP(R$14,Table24[],5,FALSE)</f>
        <v>#N/A</v>
      </c>
      <c r="R59" s="76" t="e">
        <f>VLOOKUP(S$14,Table24[],5,FALSE)</f>
        <v>#N/A</v>
      </c>
      <c r="S59" s="76" t="e">
        <f>VLOOKUP(T$14,Table24[],5,FALSE)</f>
        <v>#N/A</v>
      </c>
      <c r="T59" s="76" t="e">
        <f>VLOOKUP(U$14,Table24[],5,FALSE)</f>
        <v>#N/A</v>
      </c>
      <c r="U59" s="76" t="e">
        <f>VLOOKUP(V$14,Table24[],5,FALSE)</f>
        <v>#N/A</v>
      </c>
    </row>
    <row r="60" spans="1:35" s="19" customFormat="1" ht="13" x14ac:dyDescent="0.3">
      <c r="A60" s="111" t="s">
        <v>4</v>
      </c>
      <c r="B60" s="76">
        <f>C10</f>
        <v>6.9</v>
      </c>
      <c r="C60" s="76">
        <f t="shared" ref="C60:U60" si="14">D10</f>
        <v>7</v>
      </c>
      <c r="D60" s="76">
        <f t="shared" si="14"/>
        <v>6.7</v>
      </c>
      <c r="E60" s="76">
        <f t="shared" si="14"/>
        <v>6.8</v>
      </c>
      <c r="F60" s="76">
        <f t="shared" si="14"/>
        <v>6.9</v>
      </c>
      <c r="G60" s="76">
        <f t="shared" si="14"/>
        <v>6.8</v>
      </c>
      <c r="H60" s="76">
        <f t="shared" si="14"/>
        <v>7.3</v>
      </c>
      <c r="I60" s="76">
        <f t="shared" si="14"/>
        <v>7.1</v>
      </c>
      <c r="J60" s="76">
        <f t="shared" si="14"/>
        <v>7.4</v>
      </c>
      <c r="K60" s="76">
        <f t="shared" si="14"/>
        <v>7.2</v>
      </c>
      <c r="L60" s="76">
        <f t="shared" si="14"/>
        <v>7.1</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ht="13" x14ac:dyDescent="0.3">
      <c r="A61" s="111" t="s">
        <v>133</v>
      </c>
      <c r="B61" s="76">
        <f t="shared" ref="B61:U61" si="15">VLOOKUP(B58,$AD9:$AE18,2,FALSE)</f>
        <v>6</v>
      </c>
      <c r="C61" s="76">
        <f t="shared" si="15"/>
        <v>6</v>
      </c>
      <c r="D61" s="76">
        <f t="shared" si="15"/>
        <v>6</v>
      </c>
      <c r="E61" s="76">
        <f t="shared" si="15"/>
        <v>6</v>
      </c>
      <c r="F61" s="76">
        <f t="shared" si="15"/>
        <v>6</v>
      </c>
      <c r="G61" s="76">
        <f t="shared" si="15"/>
        <v>6</v>
      </c>
      <c r="H61" s="76">
        <f t="shared" si="15"/>
        <v>6</v>
      </c>
      <c r="I61" s="76">
        <f t="shared" si="15"/>
        <v>6</v>
      </c>
      <c r="J61" s="76">
        <f t="shared" si="15"/>
        <v>6</v>
      </c>
      <c r="K61" s="76">
        <f t="shared" si="15"/>
        <v>6</v>
      </c>
      <c r="L61" s="76">
        <f t="shared" si="15"/>
        <v>6</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ht="13" x14ac:dyDescent="0.3">
      <c r="A62" s="111" t="s">
        <v>134</v>
      </c>
      <c r="B62" s="77">
        <f>B31</f>
        <v>250</v>
      </c>
      <c r="C62" s="77">
        <f>B32</f>
        <v>250</v>
      </c>
      <c r="D62" s="77">
        <f>B33</f>
        <v>250</v>
      </c>
      <c r="E62" s="77">
        <f>B34</f>
        <v>250</v>
      </c>
      <c r="F62" s="77">
        <f>B35</f>
        <v>250</v>
      </c>
      <c r="G62" s="77">
        <f>B36</f>
        <v>250</v>
      </c>
      <c r="H62" s="77">
        <f>B37</f>
        <v>250</v>
      </c>
      <c r="I62" s="77">
        <f>B38</f>
        <v>250</v>
      </c>
      <c r="J62" s="77">
        <f>B39</f>
        <v>250</v>
      </c>
      <c r="K62" s="77">
        <f>B40</f>
        <v>250</v>
      </c>
      <c r="L62" s="77">
        <f>B41</f>
        <v>250</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-4.2000000000000011</v>
      </c>
      <c r="C64" s="77">
        <f t="shared" ref="C64:U64" si="17">(C59-C60)*C61</f>
        <v>-4.7999999999999989</v>
      </c>
      <c r="D64" s="77">
        <f t="shared" si="17"/>
        <v>-3</v>
      </c>
      <c r="E64" s="77">
        <f t="shared" si="17"/>
        <v>-3.5999999999999979</v>
      </c>
      <c r="F64" s="77">
        <f t="shared" si="17"/>
        <v>-4.2000000000000011</v>
      </c>
      <c r="G64" s="77">
        <f t="shared" si="17"/>
        <v>-3.5999999999999979</v>
      </c>
      <c r="H64" s="77">
        <f t="shared" si="17"/>
        <v>-6.5999999999999979</v>
      </c>
      <c r="I64" s="77">
        <f t="shared" si="17"/>
        <v>-5.3999999999999968</v>
      </c>
      <c r="J64" s="77">
        <f t="shared" si="17"/>
        <v>-7.2000000000000011</v>
      </c>
      <c r="K64" s="77">
        <f t="shared" si="17"/>
        <v>-6</v>
      </c>
      <c r="L64" s="77">
        <f t="shared" si="17"/>
        <v>-5.3999999999999968</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 x14ac:dyDescent="0.3">
      <c r="A65" s="112" t="s">
        <v>157</v>
      </c>
      <c r="B65" s="77">
        <f>B63-B64</f>
        <v>4.2000000000000011</v>
      </c>
      <c r="C65" s="77">
        <f t="shared" ref="C65:U65" si="18">C63-C64</f>
        <v>4.7999999999999989</v>
      </c>
      <c r="D65" s="77">
        <f t="shared" si="18"/>
        <v>3</v>
      </c>
      <c r="E65" s="77">
        <f t="shared" si="18"/>
        <v>3.5999999999999979</v>
      </c>
      <c r="F65" s="77">
        <f t="shared" si="18"/>
        <v>4.2000000000000011</v>
      </c>
      <c r="G65" s="77">
        <f t="shared" si="18"/>
        <v>3.5999999999999979</v>
      </c>
      <c r="H65" s="77">
        <f t="shared" si="18"/>
        <v>6.5999999999999979</v>
      </c>
      <c r="I65" s="77">
        <f t="shared" si="18"/>
        <v>5.3999999999999968</v>
      </c>
      <c r="J65" s="77">
        <f t="shared" si="18"/>
        <v>7.2000000000000011</v>
      </c>
      <c r="K65" s="77">
        <f t="shared" si="18"/>
        <v>6</v>
      </c>
      <c r="L65" s="77">
        <f t="shared" si="18"/>
        <v>5.3999999999999968</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26" x14ac:dyDescent="0.3">
      <c r="A66" s="112" t="s">
        <v>148</v>
      </c>
      <c r="B66" s="78" t="str">
        <f>IF(B64&lt;=B63,"OVER","UNDER")</f>
        <v>OVER</v>
      </c>
      <c r="C66" s="78" t="str">
        <f t="shared" ref="C66:U66" si="19">IF(C64&lt;=C63,"OVER","UNDER")</f>
        <v>OVER</v>
      </c>
      <c r="D66" s="78" t="str">
        <f t="shared" si="19"/>
        <v>OVER</v>
      </c>
      <c r="E66" s="78" t="str">
        <f t="shared" si="19"/>
        <v>OVER</v>
      </c>
      <c r="F66" s="78" t="str">
        <f t="shared" si="19"/>
        <v>OVER</v>
      </c>
      <c r="G66" s="78" t="str">
        <f t="shared" si="19"/>
        <v>OVER</v>
      </c>
      <c r="H66" s="78" t="str">
        <f t="shared" si="19"/>
        <v>OVER</v>
      </c>
      <c r="I66" s="78" t="str">
        <f t="shared" si="19"/>
        <v>OVER</v>
      </c>
      <c r="J66" s="78" t="str">
        <f t="shared" si="19"/>
        <v>OVER</v>
      </c>
      <c r="K66" s="78" t="str">
        <f t="shared" si="19"/>
        <v>OVER</v>
      </c>
      <c r="L66" s="78" t="str">
        <f t="shared" si="19"/>
        <v>OVER</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NTkWD5haagd9YWB5vytpvACwMXYHWrLnDsXapNy1zaX2Zzd3TfxZMiIdaEguAAPPlCQsAigfMSqHw85NqpDgKQ==" saltValue="C8/wxB6LErWWhrUTuWhjPQ==" spinCount="100000" sheet="1" objects="1" scenarios="1"/>
  <dataConsolidate/>
  <mergeCells count="39">
    <mergeCell ref="C2:D2"/>
    <mergeCell ref="C1:D1"/>
    <mergeCell ref="G1:H1"/>
    <mergeCell ref="G2:H2"/>
    <mergeCell ref="G3:H3"/>
    <mergeCell ref="G5:H5"/>
    <mergeCell ref="C3:D3"/>
    <mergeCell ref="C4:D4"/>
    <mergeCell ref="C5:D5"/>
    <mergeCell ref="G4:H4"/>
    <mergeCell ref="A20:B20"/>
    <mergeCell ref="A19:B19"/>
    <mergeCell ref="A7:B7"/>
    <mergeCell ref="A17:B17"/>
    <mergeCell ref="A8:B8"/>
    <mergeCell ref="A9:B9"/>
    <mergeCell ref="A11:B11"/>
    <mergeCell ref="A12:B12"/>
    <mergeCell ref="A10:B10"/>
    <mergeCell ref="A13:B13"/>
    <mergeCell ref="A15:B15"/>
    <mergeCell ref="A14:B14"/>
    <mergeCell ref="A16:B16"/>
    <mergeCell ref="A18:B18"/>
    <mergeCell ref="A1:B1"/>
    <mergeCell ref="A2:B2"/>
    <mergeCell ref="A4:B4"/>
    <mergeCell ref="A3:B3"/>
    <mergeCell ref="A5:B5"/>
    <mergeCell ref="A21:B21"/>
    <mergeCell ref="A22:B22"/>
    <mergeCell ref="A23:B23"/>
    <mergeCell ref="A24:B24"/>
    <mergeCell ref="A29:A30"/>
    <mergeCell ref="J1:K1"/>
    <mergeCell ref="J2:K2"/>
    <mergeCell ref="J3:K3"/>
    <mergeCell ref="J4:K4"/>
    <mergeCell ref="J5:K5"/>
  </mergeCells>
  <conditionalFormatting sqref="C20:V21">
    <cfRule type="cellIs" dxfId="419" priority="43" operator="equal">
      <formula>"DECREASE"</formula>
    </cfRule>
    <cfRule type="cellIs" dxfId="418" priority="44" operator="equal">
      <formula>"INCREASE"</formula>
    </cfRule>
  </conditionalFormatting>
  <conditionalFormatting sqref="B31:B50 B62:U66">
    <cfRule type="cellIs" dxfId="417" priority="42" operator="greaterThan">
      <formula>$B$51</formula>
    </cfRule>
  </conditionalFormatting>
  <conditionalFormatting sqref="C31:C50">
    <cfRule type="cellIs" dxfId="416" priority="41" operator="greaterThan">
      <formula>$C$51</formula>
    </cfRule>
  </conditionalFormatting>
  <conditionalFormatting sqref="C18:V18">
    <cfRule type="cellIs" dxfId="415" priority="37" operator="equal">
      <formula>0</formula>
    </cfRule>
  </conditionalFormatting>
  <conditionalFormatting sqref="C17:V17">
    <cfRule type="cellIs" dxfId="414" priority="35" operator="equal">
      <formula>0</formula>
    </cfRule>
  </conditionalFormatting>
  <conditionalFormatting sqref="C19:V19">
    <cfRule type="cellIs" dxfId="413" priority="34" operator="equal">
      <formula>0</formula>
    </cfRule>
  </conditionalFormatting>
  <conditionalFormatting sqref="G31:G50">
    <cfRule type="cellIs" dxfId="412" priority="31" operator="greaterThan">
      <formula>$G$51</formula>
    </cfRule>
  </conditionalFormatting>
  <conditionalFormatting sqref="H31:H50">
    <cfRule type="cellIs" dxfId="411" priority="30" operator="greaterThan">
      <formula>$H$51</formula>
    </cfRule>
  </conditionalFormatting>
  <conditionalFormatting sqref="I31:I50">
    <cfRule type="cellIs" dxfId="410" priority="29" operator="greaterThan">
      <formula>$I$51</formula>
    </cfRule>
  </conditionalFormatting>
  <conditionalFormatting sqref="K31:K50">
    <cfRule type="cellIs" dxfId="409" priority="27" operator="greaterThan">
      <formula>$K$51</formula>
    </cfRule>
  </conditionalFormatting>
  <conditionalFormatting sqref="L31:L50">
    <cfRule type="cellIs" dxfId="408" priority="26" operator="greaterThan">
      <formula>$L$51</formula>
    </cfRule>
  </conditionalFormatting>
  <conditionalFormatting sqref="M31:M50">
    <cfRule type="cellIs" dxfId="407" priority="25" operator="greaterThan">
      <formula>$M$51</formula>
    </cfRule>
  </conditionalFormatting>
  <conditionalFormatting sqref="P31:P50">
    <cfRule type="cellIs" dxfId="406" priority="24" operator="greaterThan">
      <formula>$P$51</formula>
    </cfRule>
  </conditionalFormatting>
  <conditionalFormatting sqref="R31:R50">
    <cfRule type="cellIs" dxfId="405" priority="23" operator="greaterThan">
      <formula>$R$51</formula>
    </cfRule>
  </conditionalFormatting>
  <conditionalFormatting sqref="S31:S50">
    <cfRule type="cellIs" dxfId="404" priority="22" operator="greaterThan">
      <formula>$S$51</formula>
    </cfRule>
  </conditionalFormatting>
  <conditionalFormatting sqref="T31:T50">
    <cfRule type="cellIs" dxfId="403" priority="21" operator="greaterThan">
      <formula>$T$51</formula>
    </cfRule>
  </conditionalFormatting>
  <conditionalFormatting sqref="U31:U50">
    <cfRule type="cellIs" dxfId="402" priority="20" operator="greaterThan">
      <formula>$U$51</formula>
    </cfRule>
  </conditionalFormatting>
  <conditionalFormatting sqref="C22:V22">
    <cfRule type="cellIs" dxfId="401" priority="18" operator="equal">
      <formula>0</formula>
    </cfRule>
  </conditionalFormatting>
  <conditionalFormatting sqref="C24:V24">
    <cfRule type="cellIs" dxfId="400" priority="16" operator="equal">
      <formula>"DECREASE"</formula>
    </cfRule>
    <cfRule type="cellIs" dxfId="399" priority="17" operator="equal">
      <formula>"INCREASE"</formula>
    </cfRule>
  </conditionalFormatting>
  <conditionalFormatting sqref="C23:V23">
    <cfRule type="cellIs" dxfId="398" priority="15" operator="equal">
      <formula>0</formula>
    </cfRule>
  </conditionalFormatting>
  <conditionalFormatting sqref="I1">
    <cfRule type="cellIs" dxfId="397" priority="11" operator="between">
      <formula>0.1</formula>
      <formula>5</formula>
    </cfRule>
  </conditionalFormatting>
  <conditionalFormatting sqref="I2">
    <cfRule type="cellIs" dxfId="396" priority="10" operator="greaterThan">
      <formula>5000.1</formula>
    </cfRule>
  </conditionalFormatting>
  <conditionalFormatting sqref="I3">
    <cfRule type="cellIs" dxfId="395" priority="9" operator="greaterThan">
      <formula>40000.01</formula>
    </cfRule>
  </conditionalFormatting>
  <conditionalFormatting sqref="C21:V21">
    <cfRule type="cellIs" dxfId="394" priority="8" operator="equal">
      <formula>0</formula>
    </cfRule>
  </conditionalFormatting>
  <conditionalFormatting sqref="B66:U66">
    <cfRule type="cellIs" dxfId="393" priority="4" operator="equal">
      <formula>"UNDER"</formula>
    </cfRule>
    <cfRule type="cellIs" dxfId="392" priority="5" operator="equal">
      <formula>"OVER"</formula>
    </cfRule>
  </conditionalFormatting>
  <conditionalFormatting sqref="J31:J50">
    <cfRule type="cellIs" dxfId="391" priority="3" operator="greaterThan">
      <formula>$J$51</formula>
    </cfRule>
  </conditionalFormatting>
  <conditionalFormatting sqref="L3">
    <cfRule type="cellIs" dxfId="390" priority="1" operator="lessThan">
      <formula>30</formula>
    </cfRule>
    <cfRule type="cellIs" dxfId="389" priority="2" operator="greaterThanOrEqual">
      <formula>30</formula>
    </cfRule>
  </conditionalFormatting>
  <dataValidations count="4">
    <dataValidation type="list" showInputMessage="1" sqref="C27:U27" xr:uid="{00000000-0002-0000-0000-000000000000}">
      <formula1>$AB$2:$AB$8</formula1>
    </dataValidation>
    <dataValidation type="list" allowBlank="1" showInputMessage="1" showErrorMessage="1" sqref="F3" xr:uid="{00000000-0002-0000-0000-000002000000}">
      <formula1>$AG$2:$AG$5</formula1>
    </dataValidation>
    <dataValidation type="list" allowBlank="1" showInputMessage="1" showErrorMessage="1" sqref="C14:V14" xr:uid="{6B1F863F-87A5-4AAF-B4D7-121619606936}">
      <formula1>$AI$2:$AI$26</formula1>
    </dataValidation>
    <dataValidation type="list" allowBlank="1" showInputMessage="1" showErrorMessage="1" sqref="C16:V16" xr:uid="{FF73D138-29C6-4D79-BA2C-8FF630D8B701}">
      <formula1>$AD$1:$AD$6</formula1>
    </dataValidation>
  </dataValidations>
  <pageMargins left="0.7" right="0.7" top="0.75" bottom="0.75" header="0.3" footer="0.3"/>
  <pageSetup paperSize="9" orientation="portrait" r:id="rId1"/>
  <ignoredErrors>
    <ignoredError sqref="C19 D18:V20 D22:V23 C22:C23 J61:U61" evalError="1"/>
  </ignoredErrors>
  <legacyDrawing r:id="rId2"/>
  <tableParts count="1">
    <tablePart r:id="rId3"/>
  </tablePart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6516BC-6A9E-43B9-829D-F1184A6E783F}">
  <dimension ref="A1:AO66"/>
  <sheetViews>
    <sheetView zoomScale="90" zoomScaleNormal="90" workbookViewId="0">
      <selection activeCell="B45" sqref="B45"/>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19" t="s">
        <v>41</v>
      </c>
      <c r="B1" s="119"/>
      <c r="C1" s="140" t="str">
        <f>'Field data and Bala'!C1:D1</f>
        <v>PAN-025628</v>
      </c>
      <c r="D1" s="141"/>
      <c r="E1" s="93" t="s">
        <v>45</v>
      </c>
      <c r="F1" s="39">
        <f>'Field data and Bala'!F1</f>
        <v>42.8</v>
      </c>
      <c r="G1" s="120" t="s">
        <v>43</v>
      </c>
      <c r="H1" s="121"/>
      <c r="I1" s="118">
        <v>5.9</v>
      </c>
      <c r="J1" s="119" t="s">
        <v>153</v>
      </c>
      <c r="K1" s="119"/>
      <c r="L1" s="97">
        <v>93.9</v>
      </c>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19" t="s">
        <v>87</v>
      </c>
      <c r="B2" s="119"/>
      <c r="C2" s="142" t="str">
        <f>'Field data and Bala'!C2:D2</f>
        <v>GP3792SK</v>
      </c>
      <c r="D2" s="143"/>
      <c r="E2" s="93" t="s">
        <v>109</v>
      </c>
      <c r="F2" s="96">
        <v>190902</v>
      </c>
      <c r="G2" s="138" t="s">
        <v>110</v>
      </c>
      <c r="H2" s="139"/>
      <c r="I2" s="118"/>
      <c r="J2" s="119" t="s">
        <v>158</v>
      </c>
      <c r="K2" s="119"/>
      <c r="L2" s="97">
        <v>0.77800000000000002</v>
      </c>
      <c r="AB2" s="30" t="s">
        <v>56</v>
      </c>
      <c r="AC2" s="17"/>
      <c r="AD2" s="30" t="s">
        <v>70</v>
      </c>
      <c r="AE2" s="17"/>
      <c r="AF2" s="17"/>
      <c r="AG2" s="44" t="s">
        <v>76</v>
      </c>
      <c r="AH2" s="18"/>
      <c r="AI2" s="45" t="s">
        <v>126</v>
      </c>
      <c r="AJ2" s="46">
        <v>0</v>
      </c>
      <c r="AK2" s="47">
        <v>0</v>
      </c>
      <c r="AL2" s="10">
        <v>0</v>
      </c>
      <c r="AM2" s="11">
        <v>0</v>
      </c>
      <c r="AN2" s="11">
        <v>0</v>
      </c>
    </row>
    <row r="3" spans="1:41" ht="13" x14ac:dyDescent="0.25">
      <c r="A3" s="120" t="s">
        <v>42</v>
      </c>
      <c r="B3" s="121"/>
      <c r="C3" s="142" t="str">
        <f>'Field data and Bala'!C3:D3</f>
        <v>Byproduct Recovery Limited</v>
      </c>
      <c r="D3" s="143"/>
      <c r="E3" s="93" t="s">
        <v>108</v>
      </c>
      <c r="F3" s="31" t="s">
        <v>78</v>
      </c>
      <c r="G3" s="119" t="s">
        <v>159</v>
      </c>
      <c r="H3" s="119"/>
      <c r="I3" s="118"/>
      <c r="J3" s="120" t="s">
        <v>154</v>
      </c>
      <c r="K3" s="121"/>
      <c r="L3" s="97">
        <f>(L1/(L2*10000))*100</f>
        <v>1.2069408740359899</v>
      </c>
      <c r="AB3" s="30" t="s">
        <v>57</v>
      </c>
      <c r="AC3" s="17"/>
      <c r="AD3" s="30" t="s">
        <v>71</v>
      </c>
      <c r="AE3" s="17"/>
      <c r="AF3" s="17"/>
      <c r="AG3" s="44" t="s">
        <v>77</v>
      </c>
      <c r="AH3" s="18"/>
      <c r="AI3" s="48" t="s">
        <v>113</v>
      </c>
      <c r="AJ3" s="49">
        <v>1.7</v>
      </c>
      <c r="AK3" s="50">
        <v>6</v>
      </c>
      <c r="AL3" s="51">
        <v>1</v>
      </c>
      <c r="AM3" s="11">
        <v>6.2</v>
      </c>
      <c r="AN3" s="11" t="s">
        <v>112</v>
      </c>
    </row>
    <row r="4" spans="1:41" ht="13" x14ac:dyDescent="0.25">
      <c r="A4" s="119" t="s">
        <v>0</v>
      </c>
      <c r="B4" s="119"/>
      <c r="C4" s="140" t="str">
        <f>'Field data and Bala'!C4:D4</f>
        <v>Maes Truan Farm
Llanelidan LL15 2RN</v>
      </c>
      <c r="D4" s="141"/>
      <c r="E4" s="94" t="s">
        <v>1</v>
      </c>
      <c r="F4" s="96" t="s">
        <v>168</v>
      </c>
      <c r="G4" s="120"/>
      <c r="H4" s="121"/>
      <c r="I4" s="39"/>
      <c r="J4" s="120"/>
      <c r="K4" s="121"/>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19" t="s">
        <v>47</v>
      </c>
      <c r="B5" s="119"/>
      <c r="C5" s="140">
        <f>'Field data and Bala'!C5:D5</f>
        <v>0</v>
      </c>
      <c r="D5" s="141"/>
      <c r="E5" s="93"/>
      <c r="F5" s="39"/>
      <c r="G5" s="120"/>
      <c r="H5" s="121"/>
      <c r="I5" s="39"/>
      <c r="J5" s="120"/>
      <c r="K5" s="121"/>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25" t="s">
        <v>63</v>
      </c>
      <c r="B7" s="125"/>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19" t="s">
        <v>2</v>
      </c>
      <c r="B8" s="119"/>
      <c r="C8" s="60">
        <f>'Field data and Bala'!C8</f>
        <v>2</v>
      </c>
      <c r="D8" s="60">
        <f>'Field data and Bala'!D8</f>
        <v>3</v>
      </c>
      <c r="E8" s="60">
        <f>'Field data and Bala'!E8</f>
        <v>5</v>
      </c>
      <c r="F8" s="60">
        <f>'Field data and Bala'!F8</f>
        <v>6</v>
      </c>
      <c r="G8" s="60">
        <f>'Field data and Bala'!G8</f>
        <v>7</v>
      </c>
      <c r="H8" s="60">
        <f>'Field data and Bala'!H8</f>
        <v>8</v>
      </c>
      <c r="I8" s="60">
        <f>'Field data and Bala'!I8</f>
        <v>10</v>
      </c>
      <c r="J8" s="60" t="str">
        <f>'Field data and Bala'!J8</f>
        <v>11a</v>
      </c>
      <c r="K8" s="60" t="str">
        <f>'Field data and Bala'!K8</f>
        <v>11b</v>
      </c>
      <c r="L8" s="60">
        <f>'Field data and Bala'!L8</f>
        <v>12</v>
      </c>
      <c r="M8" s="60">
        <f>'Field data and Bala'!M8</f>
        <v>13</v>
      </c>
      <c r="N8" s="60">
        <f>'Field data and Bala'!N8</f>
        <v>0</v>
      </c>
      <c r="O8" s="60">
        <f>'Field data and Bala'!O8</f>
        <v>0</v>
      </c>
      <c r="P8" s="60">
        <f>'Field data and Bala'!P8</f>
        <v>0</v>
      </c>
      <c r="Q8" s="60">
        <f>'Field data and Bala'!Q8</f>
        <v>0</v>
      </c>
      <c r="R8" s="60">
        <f>'Field data and Bala'!R8</f>
        <v>0</v>
      </c>
      <c r="S8" s="60">
        <f>'Field data and Bala'!S8</f>
        <v>0</v>
      </c>
      <c r="T8" s="60">
        <f>'Field data and Bala'!T8</f>
        <v>0</v>
      </c>
      <c r="U8" s="60">
        <f>'Field data and Bala'!U8</f>
        <v>0</v>
      </c>
      <c r="V8" s="60">
        <f>'Field data and Bala'!V8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19" t="s">
        <v>3</v>
      </c>
      <c r="B9" s="119"/>
      <c r="C9" s="60" t="str">
        <f>'Field data and Bala'!C9</f>
        <v>M</v>
      </c>
      <c r="D9" s="60" t="str">
        <f>'Field data and Bala'!D9</f>
        <v>M</v>
      </c>
      <c r="E9" s="60" t="str">
        <f>'Field data and Bala'!E9</f>
        <v>M</v>
      </c>
      <c r="F9" s="60" t="str">
        <f>'Field data and Bala'!F9</f>
        <v>M</v>
      </c>
      <c r="G9" s="60" t="str">
        <f>'Field data and Bala'!G9</f>
        <v>M</v>
      </c>
      <c r="H9" s="60" t="str">
        <f>'Field data and Bala'!H9</f>
        <v>M</v>
      </c>
      <c r="I9" s="60" t="str">
        <f>'Field data and Bala'!I9</f>
        <v>M</v>
      </c>
      <c r="J9" s="60" t="str">
        <f>'Field data and Bala'!J9</f>
        <v>M</v>
      </c>
      <c r="K9" s="60" t="str">
        <f>'Field data and Bala'!K9</f>
        <v>M</v>
      </c>
      <c r="L9" s="60" t="str">
        <f>'Field data and Bala'!L9</f>
        <v>M</v>
      </c>
      <c r="M9" s="60" t="str">
        <f>'Field data and Bala'!M9</f>
        <v>M</v>
      </c>
      <c r="N9" s="60">
        <f>'Field data and Bala'!N9</f>
        <v>0</v>
      </c>
      <c r="O9" s="60">
        <f>'Field data and Bala'!O9</f>
        <v>0</v>
      </c>
      <c r="P9" s="60">
        <f>'Field data and Bala'!P9</f>
        <v>0</v>
      </c>
      <c r="Q9" s="60">
        <f>'Field data and Bala'!Q9</f>
        <v>0</v>
      </c>
      <c r="R9" s="60">
        <f>'Field data and Bala'!R9</f>
        <v>0</v>
      </c>
      <c r="S9" s="60">
        <f>'Field data and Bala'!S9</f>
        <v>0</v>
      </c>
      <c r="T9" s="60">
        <f>'Field data and Bala'!T9</f>
        <v>0</v>
      </c>
      <c r="U9" s="60">
        <f>'Field data and Bala'!U9</f>
        <v>0</v>
      </c>
      <c r="V9" s="60">
        <f>'Field data and Bala'!V9</f>
        <v>0</v>
      </c>
      <c r="AB9" s="17"/>
      <c r="AC9" s="17"/>
      <c r="AD9" s="30" t="s">
        <v>137</v>
      </c>
      <c r="AE9" s="30">
        <v>4.5</v>
      </c>
      <c r="AF9" s="17"/>
      <c r="AG9" s="18"/>
      <c r="AH9" s="18"/>
      <c r="AI9" s="63" t="s">
        <v>103</v>
      </c>
      <c r="AJ9" s="64">
        <v>0.7</v>
      </c>
      <c r="AK9" s="65">
        <v>4</v>
      </c>
      <c r="AL9" s="29">
        <v>7</v>
      </c>
      <c r="AM9" s="11">
        <v>6.7</v>
      </c>
      <c r="AN9" s="11" t="s">
        <v>135</v>
      </c>
      <c r="AO9" s="99"/>
    </row>
    <row r="10" spans="1:41" ht="13" x14ac:dyDescent="0.25">
      <c r="A10" s="119" t="s">
        <v>4</v>
      </c>
      <c r="B10" s="119"/>
      <c r="C10" s="60">
        <f>'Field data and Bala'!C10</f>
        <v>6.9</v>
      </c>
      <c r="D10" s="60">
        <f>'Field data and Bala'!D10</f>
        <v>7</v>
      </c>
      <c r="E10" s="60">
        <f>'Field data and Bala'!E10</f>
        <v>6.7</v>
      </c>
      <c r="F10" s="60">
        <f>'Field data and Bala'!F10</f>
        <v>6.8</v>
      </c>
      <c r="G10" s="60">
        <f>'Field data and Bala'!G10</f>
        <v>6.9</v>
      </c>
      <c r="H10" s="60">
        <f>'Field data and Bala'!H10</f>
        <v>6.8</v>
      </c>
      <c r="I10" s="60">
        <f>'Field data and Bala'!I10</f>
        <v>7.3</v>
      </c>
      <c r="J10" s="60">
        <f>'Field data and Bala'!J10</f>
        <v>7.1</v>
      </c>
      <c r="K10" s="60">
        <f>'Field data and Bala'!K10</f>
        <v>7.4</v>
      </c>
      <c r="L10" s="60">
        <f>'Field data and Bala'!L10</f>
        <v>7.2</v>
      </c>
      <c r="M10" s="60">
        <f>'Field data and Bala'!M10</f>
        <v>7.1</v>
      </c>
      <c r="N10" s="60">
        <f>'Field data and Bala'!N10</f>
        <v>0</v>
      </c>
      <c r="O10" s="60">
        <f>'Field data and Bala'!O10</f>
        <v>0</v>
      </c>
      <c r="P10" s="60">
        <f>'Field data and Bala'!P10</f>
        <v>0</v>
      </c>
      <c r="Q10" s="60">
        <f>'Field data and Bala'!Q10</f>
        <v>0</v>
      </c>
      <c r="R10" s="60">
        <f>'Field data and Bala'!R10</f>
        <v>0</v>
      </c>
      <c r="S10" s="60">
        <f>'Field data and Bala'!S10</f>
        <v>0</v>
      </c>
      <c r="T10" s="60">
        <f>'Field data and Bala'!T10</f>
        <v>0</v>
      </c>
      <c r="U10" s="60">
        <f>'Field data and Bala'!U10</f>
        <v>0</v>
      </c>
      <c r="V10" s="60">
        <f>'Field data and Bala'!V10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19" t="s">
        <v>5</v>
      </c>
      <c r="B11" s="119"/>
      <c r="C11" s="60">
        <f>'Field data and Bala'!C11</f>
        <v>4</v>
      </c>
      <c r="D11" s="60">
        <f>'Field data and Bala'!D11</f>
        <v>4</v>
      </c>
      <c r="E11" s="60">
        <f>'Field data and Bala'!E11</f>
        <v>4</v>
      </c>
      <c r="F11" s="60">
        <f>'Field data and Bala'!F11</f>
        <v>2</v>
      </c>
      <c r="G11" s="60">
        <f>'Field data and Bala'!G11</f>
        <v>1</v>
      </c>
      <c r="H11" s="60">
        <f>'Field data and Bala'!H11</f>
        <v>3</v>
      </c>
      <c r="I11" s="60">
        <f>'Field data and Bala'!I11</f>
        <v>4</v>
      </c>
      <c r="J11" s="60">
        <f>'Field data and Bala'!J11</f>
        <v>4</v>
      </c>
      <c r="K11" s="60">
        <f>'Field data and Bala'!K11</f>
        <v>4</v>
      </c>
      <c r="L11" s="60">
        <f>'Field data and Bala'!L11</f>
        <v>3</v>
      </c>
      <c r="M11" s="60">
        <f>'Field data and Bala'!M11</f>
        <v>2</v>
      </c>
      <c r="N11" s="60">
        <f>'Field data and Bala'!N11</f>
        <v>0</v>
      </c>
      <c r="O11" s="60">
        <f>'Field data and Bala'!O11</f>
        <v>0</v>
      </c>
      <c r="P11" s="60">
        <f>'Field data and Bala'!P11</f>
        <v>0</v>
      </c>
      <c r="Q11" s="60">
        <f>'Field data and Bala'!Q11</f>
        <v>0</v>
      </c>
      <c r="R11" s="60">
        <f>'Field data and Bala'!R11</f>
        <v>0</v>
      </c>
      <c r="S11" s="60">
        <f>'Field data and Bala'!S11</f>
        <v>0</v>
      </c>
      <c r="T11" s="60">
        <f>'Field data and Bala'!T11</f>
        <v>0</v>
      </c>
      <c r="U11" s="60">
        <f>'Field data and Bala'!U11</f>
        <v>0</v>
      </c>
      <c r="V11" s="60">
        <f>'Field data and Bala'!V11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19" t="s">
        <v>6</v>
      </c>
      <c r="B12" s="119"/>
      <c r="C12" s="60">
        <f>'Field data and Bala'!C12</f>
        <v>3</v>
      </c>
      <c r="D12" s="60">
        <f>'Field data and Bala'!D12</f>
        <v>3</v>
      </c>
      <c r="E12" s="60">
        <f>'Field data and Bala'!E12</f>
        <v>2</v>
      </c>
      <c r="F12" s="60">
        <f>'Field data and Bala'!F12</f>
        <v>3</v>
      </c>
      <c r="G12" s="60">
        <f>'Field data and Bala'!G12</f>
        <v>3</v>
      </c>
      <c r="H12" s="60">
        <f>'Field data and Bala'!H12</f>
        <v>1</v>
      </c>
      <c r="I12" s="60">
        <f>'Field data and Bala'!I12</f>
        <v>2</v>
      </c>
      <c r="J12" s="60">
        <f>'Field data and Bala'!J12</f>
        <v>2</v>
      </c>
      <c r="K12" s="60">
        <f>'Field data and Bala'!K12</f>
        <v>3</v>
      </c>
      <c r="L12" s="60">
        <f>'Field data and Bala'!L12</f>
        <v>3</v>
      </c>
      <c r="M12" s="60">
        <f>'Field data and Bala'!M12</f>
        <v>3</v>
      </c>
      <c r="N12" s="60">
        <f>'Field data and Bala'!N12</f>
        <v>0</v>
      </c>
      <c r="O12" s="60">
        <f>'Field data and Bala'!O12</f>
        <v>0</v>
      </c>
      <c r="P12" s="60">
        <f>'Field data and Bala'!P12</f>
        <v>0</v>
      </c>
      <c r="Q12" s="60">
        <f>'Field data and Bala'!Q12</f>
        <v>0</v>
      </c>
      <c r="R12" s="60">
        <f>'Field data and Bala'!R12</f>
        <v>0</v>
      </c>
      <c r="S12" s="60">
        <f>'Field data and Bala'!S12</f>
        <v>0</v>
      </c>
      <c r="T12" s="60">
        <f>'Field data and Bala'!T12</f>
        <v>0</v>
      </c>
      <c r="U12" s="60">
        <f>'Field data and Bala'!U12</f>
        <v>0</v>
      </c>
      <c r="V12" s="60">
        <f>'Field data and Bala'!V12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19" t="s">
        <v>7</v>
      </c>
      <c r="B13" s="119"/>
      <c r="C13" s="60">
        <f>'Field data and Bala'!C13</f>
        <v>2</v>
      </c>
      <c r="D13" s="60">
        <f>'Field data and Bala'!D13</f>
        <v>2</v>
      </c>
      <c r="E13" s="60">
        <f>'Field data and Bala'!E13</f>
        <v>2</v>
      </c>
      <c r="F13" s="60">
        <f>'Field data and Bala'!F13</f>
        <v>1</v>
      </c>
      <c r="G13" s="60">
        <f>'Field data and Bala'!G13</f>
        <v>2</v>
      </c>
      <c r="H13" s="60">
        <f>'Field data and Bala'!H13</f>
        <v>2</v>
      </c>
      <c r="I13" s="60">
        <f>'Field data and Bala'!I13</f>
        <v>2</v>
      </c>
      <c r="J13" s="60">
        <f>'Field data and Bala'!J13</f>
        <v>2</v>
      </c>
      <c r="K13" s="60">
        <f>'Field data and Bala'!K13</f>
        <v>2</v>
      </c>
      <c r="L13" s="60">
        <f>'Field data and Bala'!L13</f>
        <v>2</v>
      </c>
      <c r="M13" s="60">
        <f>'Field data and Bala'!M13</f>
        <v>2</v>
      </c>
      <c r="N13" s="60">
        <f>'Field data and Bala'!N13</f>
        <v>0</v>
      </c>
      <c r="O13" s="60">
        <f>'Field data and Bala'!O13</f>
        <v>0</v>
      </c>
      <c r="P13" s="60">
        <f>'Field data and Bala'!P13</f>
        <v>0</v>
      </c>
      <c r="Q13" s="60">
        <f>'Field data and Bala'!Q13</f>
        <v>0</v>
      </c>
      <c r="R13" s="60">
        <f>'Field data and Bala'!R13</f>
        <v>0</v>
      </c>
      <c r="S13" s="60">
        <f>'Field data and Bala'!S13</f>
        <v>0</v>
      </c>
      <c r="T13" s="60">
        <f>'Field data and Bala'!T13</f>
        <v>0</v>
      </c>
      <c r="U13" s="60">
        <f>'Field data and Bala'!U13</f>
        <v>0</v>
      </c>
      <c r="V13" s="60">
        <f>'Field data and Bala'!V13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1" t="s">
        <v>8</v>
      </c>
      <c r="B14" s="131"/>
      <c r="C14" s="102" t="str">
        <f>'Field data and Bala'!C14</f>
        <v xml:space="preserve">Grass Silage (25% DM) </v>
      </c>
      <c r="D14" s="102" t="str">
        <f>'Field data and Bala'!D14</f>
        <v xml:space="preserve">Grass Silage (25% DM) </v>
      </c>
      <c r="E14" s="102" t="str">
        <f>'Field data and Bala'!E14</f>
        <v xml:space="preserve">Grass Silage (25% DM) </v>
      </c>
      <c r="F14" s="102" t="str">
        <f>'Field data and Bala'!F14</f>
        <v xml:space="preserve">Grass Silage (25% DM) </v>
      </c>
      <c r="G14" s="102" t="str">
        <f>'Field data and Bala'!G14</f>
        <v xml:space="preserve">Grass Silage (25% DM) </v>
      </c>
      <c r="H14" s="102" t="str">
        <f>'Field data and Bala'!H14</f>
        <v xml:space="preserve">Grass Silage (25% DM) </v>
      </c>
      <c r="I14" s="102" t="str">
        <f>'Field data and Bala'!I14</f>
        <v xml:space="preserve">Grass Silage (25% DM) </v>
      </c>
      <c r="J14" s="102" t="str">
        <f>'Field data and Bala'!J14</f>
        <v xml:space="preserve">Grass Silage (25% DM) </v>
      </c>
      <c r="K14" s="102" t="str">
        <f>'Field data and Bala'!K14</f>
        <v xml:space="preserve">Grass Silage (25% DM) </v>
      </c>
      <c r="L14" s="102" t="str">
        <f>'Field data and Bala'!L14</f>
        <v xml:space="preserve">Grass Silage (25% DM) </v>
      </c>
      <c r="M14" s="102" t="str">
        <f>'Field data and Bala'!M14</f>
        <v xml:space="preserve">Grass Silage (25% DM) </v>
      </c>
      <c r="N14" s="102">
        <f>'Field data and Bala'!N14</f>
        <v>0</v>
      </c>
      <c r="O14" s="102">
        <f>'Field data and Bala'!O14</f>
        <v>0</v>
      </c>
      <c r="P14" s="102">
        <f>'Field data and Bala'!P14</f>
        <v>0</v>
      </c>
      <c r="Q14" s="102">
        <f>'Field data and Bala'!Q14</f>
        <v>0</v>
      </c>
      <c r="R14" s="102">
        <f>'Field data and Bala'!R14</f>
        <v>0</v>
      </c>
      <c r="S14" s="102">
        <f>'Field data and Bala'!S14</f>
        <v>0</v>
      </c>
      <c r="T14" s="102">
        <f>'Field data and Bala'!T14</f>
        <v>0</v>
      </c>
      <c r="U14" s="102">
        <f>'Field data and Bala'!U14</f>
        <v>0</v>
      </c>
      <c r="V14" s="102">
        <f>'Field data and Bala'!V14</f>
        <v>0</v>
      </c>
      <c r="AD14" s="30" t="s">
        <v>138</v>
      </c>
      <c r="AE14" s="30">
        <v>6</v>
      </c>
      <c r="AI14" s="53" t="s">
        <v>119</v>
      </c>
      <c r="AJ14" s="54">
        <v>0.8</v>
      </c>
      <c r="AK14" s="55">
        <v>1.7</v>
      </c>
      <c r="AL14" s="11">
        <v>12</v>
      </c>
      <c r="AM14" s="11">
        <v>6.7</v>
      </c>
      <c r="AN14" s="11" t="s">
        <v>135</v>
      </c>
    </row>
    <row r="15" spans="1:41" ht="13" x14ac:dyDescent="0.25">
      <c r="A15" s="130" t="s">
        <v>9</v>
      </c>
      <c r="B15" s="130"/>
      <c r="C15" s="60">
        <f>'Field data and Bala'!C15</f>
        <v>38</v>
      </c>
      <c r="D15" s="60">
        <f>'Field data and Bala'!D15</f>
        <v>38</v>
      </c>
      <c r="E15" s="60">
        <f>'Field data and Bala'!E15</f>
        <v>38</v>
      </c>
      <c r="F15" s="60">
        <f>'Field data and Bala'!F15</f>
        <v>38</v>
      </c>
      <c r="G15" s="60">
        <f>'Field data and Bala'!G15</f>
        <v>38</v>
      </c>
      <c r="H15" s="60">
        <f>'Field data and Bala'!H15</f>
        <v>38</v>
      </c>
      <c r="I15" s="60">
        <f>'Field data and Bala'!I15</f>
        <v>38</v>
      </c>
      <c r="J15" s="60">
        <f>'Field data and Bala'!J15</f>
        <v>38</v>
      </c>
      <c r="K15" s="60">
        <f>'Field data and Bala'!K15</f>
        <v>38</v>
      </c>
      <c r="L15" s="60">
        <f>'Field data and Bala'!L15</f>
        <v>38</v>
      </c>
      <c r="M15" s="60">
        <f>'Field data and Bala'!M15</f>
        <v>38</v>
      </c>
      <c r="N15" s="60">
        <f>'Field data and Bala'!N15</f>
        <v>0</v>
      </c>
      <c r="O15" s="60">
        <f>'Field data and Bala'!O15</f>
        <v>0</v>
      </c>
      <c r="P15" s="60">
        <f>'Field data and Bala'!P15</f>
        <v>0</v>
      </c>
      <c r="Q15" s="60">
        <f>'Field data and Bala'!Q15</f>
        <v>0</v>
      </c>
      <c r="R15" s="60">
        <f>'Field data and Bala'!R15</f>
        <v>0</v>
      </c>
      <c r="S15" s="60">
        <f>'Field data and Bala'!S15</f>
        <v>0</v>
      </c>
      <c r="T15" s="60">
        <f>'Field data and Bala'!T15</f>
        <v>0</v>
      </c>
      <c r="U15" s="60">
        <f>'Field data and Bala'!U15</f>
        <v>0</v>
      </c>
      <c r="V15" s="60">
        <f>'Field data and Bala'!V15</f>
        <v>0</v>
      </c>
      <c r="AD15" s="30" t="s">
        <v>144</v>
      </c>
      <c r="AE15" s="30">
        <v>7</v>
      </c>
      <c r="AI15" s="53" t="s">
        <v>101</v>
      </c>
      <c r="AJ15" s="62">
        <v>1.8</v>
      </c>
      <c r="AK15" s="55">
        <v>5.4</v>
      </c>
      <c r="AL15" s="11">
        <v>13</v>
      </c>
      <c r="AM15" s="11">
        <v>6.7</v>
      </c>
      <c r="AN15" s="11" t="s">
        <v>135</v>
      </c>
    </row>
    <row r="16" spans="1:41" ht="13.5" thickBot="1" x14ac:dyDescent="0.3">
      <c r="A16" s="132" t="s">
        <v>44</v>
      </c>
      <c r="B16" s="132"/>
      <c r="C16" s="103" t="str">
        <f>'Field data and Bala'!C16</f>
        <v>Medium/Clay</v>
      </c>
      <c r="D16" s="103" t="str">
        <f>'Field data and Bala'!D16</f>
        <v>Medium/Clay</v>
      </c>
      <c r="E16" s="103" t="str">
        <f>'Field data and Bala'!E16</f>
        <v>Medium/Clay</v>
      </c>
      <c r="F16" s="103" t="str">
        <f>'Field data and Bala'!F16</f>
        <v>Medium/Clay</v>
      </c>
      <c r="G16" s="103" t="str">
        <f>'Field data and Bala'!G16</f>
        <v>Medium/Clay</v>
      </c>
      <c r="H16" s="103" t="str">
        <f>'Field data and Bala'!H16</f>
        <v>Medium/Clay</v>
      </c>
      <c r="I16" s="103" t="str">
        <f>'Field data and Bala'!I16</f>
        <v>Medium/Clay</v>
      </c>
      <c r="J16" s="103" t="str">
        <f>'Field data and Bala'!J16</f>
        <v>Medium/Clay</v>
      </c>
      <c r="K16" s="103" t="str">
        <f>'Field data and Bala'!K16</f>
        <v>Medium/Clay</v>
      </c>
      <c r="L16" s="103" t="str">
        <f>'Field data and Bala'!L16</f>
        <v>Medium/Clay</v>
      </c>
      <c r="M16" s="103" t="str">
        <f>'Field data and Bala'!M16</f>
        <v>Medium/Clay</v>
      </c>
      <c r="N16" s="103">
        <f>'Field data and Bala'!N16</f>
        <v>0</v>
      </c>
      <c r="O16" s="103">
        <f>'Field data and Bala'!O16</f>
        <v>0</v>
      </c>
      <c r="P16" s="103">
        <f>'Field data and Bala'!P16</f>
        <v>0</v>
      </c>
      <c r="Q16" s="103">
        <f>'Field data and Bala'!Q16</f>
        <v>0</v>
      </c>
      <c r="R16" s="103">
        <f>'Field data and Bala'!R16</f>
        <v>0</v>
      </c>
      <c r="S16" s="103">
        <f>'Field data and Bala'!S16</f>
        <v>0</v>
      </c>
      <c r="T16" s="103">
        <f>'Field data and Bala'!T16</f>
        <v>0</v>
      </c>
      <c r="U16" s="103">
        <f>'Field data and Bala'!U16</f>
        <v>0</v>
      </c>
      <c r="V16" s="103">
        <f>'Field data and Bala'!V16</f>
        <v>0</v>
      </c>
      <c r="AD16" s="52" t="s">
        <v>145</v>
      </c>
      <c r="AE16" s="30">
        <v>8</v>
      </c>
      <c r="AI16" s="53" t="s">
        <v>118</v>
      </c>
      <c r="AJ16" s="54">
        <v>8</v>
      </c>
      <c r="AK16" s="55">
        <v>5.5</v>
      </c>
      <c r="AL16" s="12">
        <v>14</v>
      </c>
      <c r="AM16" s="11">
        <v>6.7</v>
      </c>
      <c r="AN16" s="11" t="s">
        <v>135</v>
      </c>
    </row>
    <row r="17" spans="1:40" ht="13" x14ac:dyDescent="0.25">
      <c r="A17" s="122" t="s">
        <v>69</v>
      </c>
      <c r="B17" s="123"/>
      <c r="C17" s="28">
        <f>(VLOOKUP(C$14,$AI2:$AK26,2,FALSE))*C$15</f>
        <v>64.599999999999994</v>
      </c>
      <c r="D17" s="28">
        <f t="shared" ref="D17:V17" si="0">(VLOOKUP(D$14,$AI2:$AK26,2,FALSE))*D$15</f>
        <v>64.599999999999994</v>
      </c>
      <c r="E17" s="28">
        <f t="shared" si="0"/>
        <v>64.599999999999994</v>
      </c>
      <c r="F17" s="28">
        <f t="shared" si="0"/>
        <v>64.599999999999994</v>
      </c>
      <c r="G17" s="28">
        <f t="shared" si="0"/>
        <v>64.599999999999994</v>
      </c>
      <c r="H17" s="28">
        <f t="shared" si="0"/>
        <v>64.599999999999994</v>
      </c>
      <c r="I17" s="28">
        <f t="shared" si="0"/>
        <v>64.599999999999994</v>
      </c>
      <c r="J17" s="28">
        <f t="shared" si="0"/>
        <v>64.599999999999994</v>
      </c>
      <c r="K17" s="28">
        <f t="shared" si="0"/>
        <v>64.599999999999994</v>
      </c>
      <c r="L17" s="28">
        <f t="shared" si="0"/>
        <v>64.599999999999994</v>
      </c>
      <c r="M17" s="28">
        <f t="shared" si="0"/>
        <v>64.599999999999994</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24" t="s">
        <v>23</v>
      </c>
      <c r="B18" s="125"/>
      <c r="C18" s="16">
        <f>$D31</f>
        <v>14.708219999999999</v>
      </c>
      <c r="D18" s="16">
        <f>$D32</f>
        <v>14.708219999999999</v>
      </c>
      <c r="E18" s="16">
        <f>$D33</f>
        <v>14.708219999999999</v>
      </c>
      <c r="F18" s="16">
        <f>$D34</f>
        <v>14.708219999999999</v>
      </c>
      <c r="G18" s="16">
        <f>$D35</f>
        <v>14.708219999999999</v>
      </c>
      <c r="H18" s="16">
        <f>$D36</f>
        <v>14.708219999999999</v>
      </c>
      <c r="I18" s="16">
        <f>$D37</f>
        <v>14.708219999999999</v>
      </c>
      <c r="J18" s="16">
        <f>$D38</f>
        <v>14.708219999999999</v>
      </c>
      <c r="K18" s="16">
        <f>$D39</f>
        <v>14.708219999999999</v>
      </c>
      <c r="L18" s="16">
        <f>$D40</f>
        <v>14.708219999999999</v>
      </c>
      <c r="M18" s="16">
        <f>$D41</f>
        <v>14.708219999999999</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24" t="s">
        <v>90</v>
      </c>
      <c r="B19" s="125"/>
      <c r="C19" s="16">
        <f>C18-C17</f>
        <v>-49.891779999999997</v>
      </c>
      <c r="D19" s="16">
        <f t="shared" ref="D19:V19" si="1">D18-D17</f>
        <v>-49.891779999999997</v>
      </c>
      <c r="E19" s="16">
        <f t="shared" si="1"/>
        <v>-49.891779999999997</v>
      </c>
      <c r="F19" s="16">
        <f t="shared" si="1"/>
        <v>-49.891779999999997</v>
      </c>
      <c r="G19" s="16">
        <f t="shared" si="1"/>
        <v>-49.891779999999997</v>
      </c>
      <c r="H19" s="16">
        <f t="shared" si="1"/>
        <v>-49.891779999999997</v>
      </c>
      <c r="I19" s="16">
        <f t="shared" si="1"/>
        <v>-49.891779999999997</v>
      </c>
      <c r="J19" s="16">
        <f t="shared" si="1"/>
        <v>-49.891779999999997</v>
      </c>
      <c r="K19" s="16">
        <f t="shared" si="1"/>
        <v>-49.891779999999997</v>
      </c>
      <c r="L19" s="16">
        <f t="shared" si="1"/>
        <v>-49.891779999999997</v>
      </c>
      <c r="M19" s="16">
        <f t="shared" si="1"/>
        <v>-49.891779999999997</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26" t="s">
        <v>91</v>
      </c>
      <c r="B20" s="127"/>
      <c r="C20" s="26" t="str">
        <f>IF($B31="","",IF(C$19&gt;=0,"INCREASE","DECREASE"))</f>
        <v>DECREASE</v>
      </c>
      <c r="D20" s="26" t="str">
        <f>IF($B32="","",IF(D$19&gt;=0,"INCREASE","DECREASE"))</f>
        <v>DECREASE</v>
      </c>
      <c r="E20" s="26" t="str">
        <f>IF($B33="","",IF(E$19&gt;=0,"INCREASE","DECREASE"))</f>
        <v>DECREASE</v>
      </c>
      <c r="F20" s="26" t="str">
        <f>IF($B34="","",IF(F$19&gt;=0,"INCREASE","DECREASE"))</f>
        <v>DECREASE</v>
      </c>
      <c r="G20" s="26" t="str">
        <f>IF($B35="","",IF(G$19&gt;=0,"INCREASE","DECREASE"))</f>
        <v>DECREASE</v>
      </c>
      <c r="H20" s="26" t="str">
        <f>IF($B36="","",IF(H$19&gt;=0,"INCREASE","DECREASE"))</f>
        <v>DECREASE</v>
      </c>
      <c r="I20" s="26" t="str">
        <f>IF($B37="","",IF(I$19&gt;=0,"INCREASE","DECREASE"))</f>
        <v>DECREASE</v>
      </c>
      <c r="J20" s="26" t="str">
        <f>IF($B38="","",IF(J$19&gt;=0,"INCREASE","DECREASE"))</f>
        <v>DECREASE</v>
      </c>
      <c r="K20" s="26" t="str">
        <f>IF($B39="","",IF(K$19&gt;=0,"INCREASE","DECREASE"))</f>
        <v>DECREASE</v>
      </c>
      <c r="L20" s="26" t="str">
        <f>IF($B40="","",IF(L$19&gt;=0,"INCREASE","DECREASE"))</f>
        <v>DECREASE</v>
      </c>
      <c r="M20" s="26" t="str">
        <f>IF($B41="","",IF(M$19&gt;=0,"INCREASE","DECREASE"))</f>
        <v>DECREASE</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22" t="s">
        <v>88</v>
      </c>
      <c r="B21" s="123"/>
      <c r="C21" s="28">
        <f>(VLOOKUP(C$14,$AI2:$AK26,3,FALSE))*C$15</f>
        <v>228</v>
      </c>
      <c r="D21" s="28">
        <f t="shared" ref="D21:V21" si="2">(VLOOKUP(D$14,$AI2:$AK26,3,FALSE))*D$15</f>
        <v>228</v>
      </c>
      <c r="E21" s="28">
        <f t="shared" si="2"/>
        <v>228</v>
      </c>
      <c r="F21" s="28">
        <f t="shared" si="2"/>
        <v>228</v>
      </c>
      <c r="G21" s="28">
        <f t="shared" si="2"/>
        <v>228</v>
      </c>
      <c r="H21" s="28">
        <f t="shared" si="2"/>
        <v>228</v>
      </c>
      <c r="I21" s="28">
        <f t="shared" si="2"/>
        <v>228</v>
      </c>
      <c r="J21" s="28">
        <f t="shared" si="2"/>
        <v>228</v>
      </c>
      <c r="K21" s="28">
        <f t="shared" si="2"/>
        <v>228</v>
      </c>
      <c r="L21" s="28">
        <f t="shared" si="2"/>
        <v>228</v>
      </c>
      <c r="M21" s="28">
        <f t="shared" si="2"/>
        <v>228</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24" t="s">
        <v>89</v>
      </c>
      <c r="B22" s="125"/>
      <c r="C22" s="16">
        <f>$E31</f>
        <v>2.4853125E-4</v>
      </c>
      <c r="D22" s="16">
        <f>$E32</f>
        <v>2.4853125E-4</v>
      </c>
      <c r="E22" s="16">
        <f>$E33</f>
        <v>2.4853125E-4</v>
      </c>
      <c r="F22" s="16">
        <f>$E34</f>
        <v>2.4853125E-4</v>
      </c>
      <c r="G22" s="16">
        <f>$E35</f>
        <v>2.4853125E-4</v>
      </c>
      <c r="H22" s="16">
        <f>$E36</f>
        <v>2.4853125E-4</v>
      </c>
      <c r="I22" s="16">
        <f>$E37</f>
        <v>2.4853125E-4</v>
      </c>
      <c r="J22" s="16">
        <f>$E38</f>
        <v>2.4853125E-4</v>
      </c>
      <c r="K22" s="16">
        <f>$E39</f>
        <v>2.4853125E-4</v>
      </c>
      <c r="L22" s="16">
        <f>$E40</f>
        <v>2.4853125E-4</v>
      </c>
      <c r="M22" s="16">
        <f>$E41</f>
        <v>2.4853125E-4</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24" t="s">
        <v>92</v>
      </c>
      <c r="B23" s="125"/>
      <c r="C23" s="16">
        <f>C22-C21</f>
        <v>-227.99975146874999</v>
      </c>
      <c r="D23" s="16">
        <f t="shared" ref="D23:V23" si="3">D22-D21</f>
        <v>-227.99975146874999</v>
      </c>
      <c r="E23" s="16">
        <f t="shared" si="3"/>
        <v>-227.99975146874999</v>
      </c>
      <c r="F23" s="16">
        <f t="shared" si="3"/>
        <v>-227.99975146874999</v>
      </c>
      <c r="G23" s="16">
        <f t="shared" si="3"/>
        <v>-227.99975146874999</v>
      </c>
      <c r="H23" s="16">
        <f t="shared" si="3"/>
        <v>-227.99975146874999</v>
      </c>
      <c r="I23" s="16">
        <f t="shared" si="3"/>
        <v>-227.99975146874999</v>
      </c>
      <c r="J23" s="16">
        <f t="shared" si="3"/>
        <v>-227.99975146874999</v>
      </c>
      <c r="K23" s="16">
        <f t="shared" si="3"/>
        <v>-227.99975146874999</v>
      </c>
      <c r="L23" s="16">
        <f t="shared" si="3"/>
        <v>-227.99975146874999</v>
      </c>
      <c r="M23" s="16">
        <f t="shared" si="3"/>
        <v>-227.99975146874999</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26" t="s">
        <v>93</v>
      </c>
      <c r="B24" s="127"/>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str">
        <f t="shared" si="4"/>
        <v>DECREASE</v>
      </c>
      <c r="J24" s="26" t="str">
        <f t="shared" si="4"/>
        <v>DECREASE</v>
      </c>
      <c r="K24" s="26" t="str">
        <f t="shared" si="4"/>
        <v>DECREASE</v>
      </c>
      <c r="L24" s="26" t="str">
        <f t="shared" si="4"/>
        <v>DECREASE</v>
      </c>
      <c r="M24" s="26" t="str">
        <f t="shared" si="4"/>
        <v>DECREASE</v>
      </c>
      <c r="N24" s="26" t="e">
        <f t="shared" si="4"/>
        <v>#N/A</v>
      </c>
      <c r="O24" s="26" t="e">
        <f t="shared" si="4"/>
        <v>#N/A</v>
      </c>
      <c r="P24" s="26" t="e">
        <f t="shared" si="4"/>
        <v>#N/A</v>
      </c>
      <c r="Q24" s="26" t="e">
        <f t="shared" si="4"/>
        <v>#N/A</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t="s">
        <v>57</v>
      </c>
      <c r="D27" s="107" t="s">
        <v>57</v>
      </c>
      <c r="E27" s="107" t="s">
        <v>55</v>
      </c>
      <c r="F27" s="107" t="s">
        <v>55</v>
      </c>
      <c r="G27" s="107" t="s">
        <v>55</v>
      </c>
      <c r="H27" s="107" t="s">
        <v>55</v>
      </c>
      <c r="I27" s="107" t="s">
        <v>55</v>
      </c>
      <c r="J27" s="107" t="s">
        <v>55</v>
      </c>
      <c r="K27" s="107" t="s">
        <v>55</v>
      </c>
      <c r="L27" s="107" t="s">
        <v>55</v>
      </c>
      <c r="M27" s="107" t="s">
        <v>55</v>
      </c>
      <c r="N27" s="107" t="s">
        <v>55</v>
      </c>
      <c r="O27" s="107" t="s">
        <v>55</v>
      </c>
      <c r="P27" s="107"/>
      <c r="Q27" s="107" t="s">
        <v>55</v>
      </c>
      <c r="R27" s="107"/>
      <c r="S27" s="107" t="s">
        <v>55</v>
      </c>
      <c r="T27" s="107"/>
      <c r="U27" s="107"/>
    </row>
    <row r="28" spans="1:40" s="57" customFormat="1" x14ac:dyDescent="0.35">
      <c r="A28" s="108"/>
      <c r="B28" s="24">
        <v>3</v>
      </c>
      <c r="C28" s="15">
        <v>0.77800000000000002</v>
      </c>
      <c r="D28" s="15">
        <v>8.5599999999999996E-2</v>
      </c>
      <c r="E28" s="15">
        <v>2.75E-2</v>
      </c>
      <c r="F28" s="15">
        <v>653</v>
      </c>
      <c r="G28" s="15">
        <v>18.399999999999999</v>
      </c>
      <c r="H28" s="15">
        <v>106</v>
      </c>
      <c r="I28" s="15">
        <v>6.2</v>
      </c>
      <c r="J28" s="15">
        <v>0.11</v>
      </c>
      <c r="K28" s="23">
        <v>1.26</v>
      </c>
      <c r="L28" s="15">
        <v>11.9</v>
      </c>
      <c r="M28" s="15">
        <v>10.1</v>
      </c>
      <c r="N28" s="15">
        <v>2210</v>
      </c>
      <c r="O28" s="15">
        <v>379000</v>
      </c>
      <c r="P28" s="15"/>
      <c r="Q28" s="15">
        <v>4430</v>
      </c>
      <c r="R28" s="15"/>
      <c r="S28" s="15">
        <v>11.4</v>
      </c>
      <c r="T28" s="15"/>
      <c r="U28" s="15"/>
    </row>
    <row r="29" spans="1:40" s="7" customFormat="1" ht="28" x14ac:dyDescent="0.35">
      <c r="A29" s="12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2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f>C8</f>
        <v>2</v>
      </c>
      <c r="B31" s="15">
        <v>250</v>
      </c>
      <c r="C31" s="77">
        <f>IF(C$27="%w/w SAR",((C$28*10)*$B31),IF(C$27="%w/w DM",(((C$28*10)*($B$28/100))*$B31),IF(C$27="kg/t SAR",(C$28*$B31),IF(C$27="kg/t DM",((C$28*($B$28/100))*$B31),IF(C$27="mg/kg SAR",((C$28*0.001)*$B31),IF(C$27="mg/kg DM",(((C$28*0.001)*($B$28/100))*$B31),0))))))</f>
        <v>58.35</v>
      </c>
      <c r="D31" s="77">
        <f>(IF(D$27="%w/w SAR",((D$28*10)*$B31),IF(D$27="%w/w DM",(((D$28*10)*($B$28/100))*$B31),IF(D$27="kg/t SAR",(D$28*$B31),IF(D$27="kg/t DM",((D$28*($B$28/100))*$B31),IF(D$27="mg/kg SAR",((D$28*0.001)*$B31),IF(D$27="mg/kg DM",(((D$28*0.001)*($B$28/100))*$B31),"0")))))))*2.291</f>
        <v>14.708219999999999</v>
      </c>
      <c r="E31" s="77">
        <f>(IF(E$27="%w/w SAR",((E$28*10)*$B31),IF(E$27="%w/w DM",(((E$28*10)*($B$28/100))*$B31),IF(E$27="kg/t SAR",(E$28*$B31),IF(E$27="kg/t DM",((E$28*($B$28/100))*$B31),IF(E$27="mg/kg SAR",((E$28*0.001)*$B31),IF(E$27="mg/kg DM",(((E$28*0.001)*($B$28/100))*$B31),"0")))))))*1.205</f>
        <v>2.4853125E-4</v>
      </c>
      <c r="F31" s="77">
        <f>(IF(F$27="%w/w SAR",((F$28*10)*$B31),IF(F$27="%w/w DM",(((F$28*10)*($B$28/100))*$B31),IF(F$27="kg/t SAR",(F$28*$B31),IF(F$27="kg/t DM",((F$28*($B$28/100))*$B31),IF(F$27="mg/kg SAR",((F$28*0.001)*$B31),IF(F$27="mg/kg DM",(((F$28*0.001)*($B$28/100))*$B31),"0")))))))*1.658</f>
        <v>8.1200549999999989</v>
      </c>
      <c r="G31" s="77">
        <f t="shared" ref="G31:P46" si="5">IF(G$27="%w/w SAR",((G$28*10)*$B31),IF(G$27="%w/w DM",(((G$28*10)*($B$28/100))*$B31),IF(G$27="kg/t SAR",(G$28*$B31),IF(G$27="kg/t DM",((G$28*($B$28/100))*$B31),IF(G$27="mg/kg SAR",((G$28*0.001)*$B31),IF(G$27="mg/kg DM",(((G$28*0.001)*($B$28/100))*$B31),0))))))</f>
        <v>0.13799999999999998</v>
      </c>
      <c r="H31" s="77">
        <f t="shared" si="5"/>
        <v>0.79499999999999993</v>
      </c>
      <c r="I31" s="77">
        <f t="shared" si="5"/>
        <v>4.6500000000000007E-2</v>
      </c>
      <c r="J31" s="77">
        <f t="shared" si="5"/>
        <v>8.25E-4</v>
      </c>
      <c r="K31" s="77">
        <f t="shared" si="5"/>
        <v>9.4500000000000001E-3</v>
      </c>
      <c r="L31" s="77">
        <f t="shared" si="5"/>
        <v>8.9249999999999996E-2</v>
      </c>
      <c r="M31" s="77">
        <f t="shared" si="5"/>
        <v>7.5749999999999998E-2</v>
      </c>
      <c r="N31" s="77">
        <f t="shared" si="5"/>
        <v>16.574999999999999</v>
      </c>
      <c r="O31" s="77">
        <f t="shared" si="5"/>
        <v>2842.5</v>
      </c>
      <c r="P31" s="77">
        <f t="shared" si="5"/>
        <v>0</v>
      </c>
      <c r="Q31" s="77">
        <f>(IF(Q$27="%w/w SAR",((Q$28*10)*$B31),IF(Q$27="%w/w DM",(((Q$28*10)*($B$28/100))*$B31),IF(Q$27="kg/t SAR",(Q$28*$B31),IF(Q$27="kg/t DM",((Q$28*($B$28/100))*$B31),IF(Q$27="mg/kg SAR",((Q$28*0.001)*$B31),IF(Q$27="mg/kg DM",(((Q$28*0.001)*($B$28/100))*$B31),0)))))))*2.5</f>
        <v>83.062499999999986</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8.5500000000000007E-2</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f>D8</f>
        <v>3</v>
      </c>
      <c r="B32" s="15">
        <v>250</v>
      </c>
      <c r="C32" s="77">
        <f t="shared" ref="C32:C50" si="6">IF(C$27="%w/w SAR",((C$28*10)*$B32),IF(C$27="%w/w DM",(((C$28*10)*($B$28/100))*$B32),IF(C$27="kg/t SAR",(C$28*$B32),IF(C$27="kg/t DM",((C$28*($B$28/100))*$B32),IF(C$27="mg/kg SAR",((C$28*0.001)*$B32),IF(C$27="mg/kg DM",(((C$28*0.001)*($B$28/100))*$B32),0))))))</f>
        <v>58.35</v>
      </c>
      <c r="D32" s="77">
        <f t="shared" ref="D32:D50" si="7">(IF(D$27="%w/w SAR",((D$28*10)*$B32),IF(D$27="%w/w DM",(((D$28*10)*($B$28/100))*$B32),IF(D$27="kg/t SAR",(D$28*$B32),IF(D$27="kg/t DM",((D$28*($B$28/100))*$B32),IF(D$27="mg/kg SAR",((D$28*0.001)*$B32),IF(D$27="mg/kg DM",(((D$28*0.001)*($B$28/100))*$B32),"0")))))))*2.291</f>
        <v>14.708219999999999</v>
      </c>
      <c r="E32" s="77">
        <f t="shared" ref="E32:E50" si="8">(IF(E$27="%w/w SAR",((E$28*10)*$B32),IF(E$27="%w/w DM",(((E$28*10)*($B$28/100))*$B32),IF(E$27="kg/t SAR",(E$28*$B32),IF(E$27="kg/t DM",((E$28*($B$28/100))*$B32),IF(E$27="mg/kg SAR",((E$28*0.001)*$B32),IF(E$27="mg/kg DM",(((E$28*0.001)*($B$28/100))*$B32),"0")))))))*1.205</f>
        <v>2.4853125E-4</v>
      </c>
      <c r="F32" s="77">
        <f t="shared" ref="F32:F50" si="9">(IF(F$27="%w/w SAR",((F$28*10)*$B32),IF(F$27="%w/w DM",(((F$28*10)*($B$28/100))*$B32),IF(F$27="kg/t SAR",(F$28*$B32),IF(F$27="kg/t DM",((F$28*($B$28/100))*$B32),IF(F$27="mg/kg SAR",((F$28*0.001)*$B32),IF(F$27="mg/kg DM",(((F$28*0.001)*($B$28/100))*$B32),"0")))))))*1.658</f>
        <v>8.1200549999999989</v>
      </c>
      <c r="G32" s="77">
        <f t="shared" si="5"/>
        <v>0.13799999999999998</v>
      </c>
      <c r="H32" s="77">
        <f t="shared" si="5"/>
        <v>0.79499999999999993</v>
      </c>
      <c r="I32" s="77">
        <f t="shared" si="5"/>
        <v>4.6500000000000007E-2</v>
      </c>
      <c r="J32" s="77">
        <f t="shared" si="5"/>
        <v>8.25E-4</v>
      </c>
      <c r="K32" s="77">
        <f t="shared" si="5"/>
        <v>9.4500000000000001E-3</v>
      </c>
      <c r="L32" s="77">
        <f t="shared" si="5"/>
        <v>8.9249999999999996E-2</v>
      </c>
      <c r="M32" s="77">
        <f t="shared" si="5"/>
        <v>7.5749999999999998E-2</v>
      </c>
      <c r="N32" s="77">
        <f t="shared" si="5"/>
        <v>16.574999999999999</v>
      </c>
      <c r="O32" s="77">
        <f t="shared" si="5"/>
        <v>2842.5</v>
      </c>
      <c r="P32" s="77">
        <f t="shared" si="5"/>
        <v>0</v>
      </c>
      <c r="Q32" s="77">
        <f t="shared" ref="Q32:Q50" si="10">(IF(Q$27="%w/w SAR",((Q$28*10)*$B32),IF(Q$27="%w/w DM",(((Q$28*10)*($B$28/100))*$B32),IF(Q$27="kg/t SAR",(Q$28*$B32),IF(Q$27="kg/t DM",((Q$28*($B$28/100))*$B32),IF(Q$27="mg/kg SAR",((Q$28*0.001)*$B32),IF(Q$27="mg/kg DM",(((Q$28*0.001)*($B$28/100))*$B32),0)))))))*2.5</f>
        <v>83.062499999999986</v>
      </c>
      <c r="R32" s="77">
        <f t="shared" ref="R32:U50" si="11">IF(R$27="%w/w SAR",((R$28*10)*$B32),IF(R$27="%w/w DM",(((R$28*10)*($B$28/100))*$B32),IF(R$27="kg/t SAR",(R$28*$B32),IF(R$27="kg/t DM",((R$28*($B$28/100))*$B32),IF(R$27="mg/kg SAR",((R$28*0.001)*$B32),IF(R$27="mg/kg DM",(((R$28*0.001)*($B$28/100))*$B32),0))))))</f>
        <v>0</v>
      </c>
      <c r="S32" s="77">
        <f t="shared" si="11"/>
        <v>8.5500000000000007E-2</v>
      </c>
      <c r="T32" s="77">
        <f t="shared" si="11"/>
        <v>0</v>
      </c>
      <c r="U32" s="77">
        <f t="shared" si="11"/>
        <v>0</v>
      </c>
      <c r="AB32" s="59"/>
      <c r="AC32" s="59"/>
      <c r="AD32" s="59"/>
      <c r="AE32" s="59"/>
      <c r="AF32" s="59"/>
      <c r="AG32" s="59"/>
      <c r="AH32" s="59"/>
      <c r="AI32" s="59"/>
    </row>
    <row r="33" spans="1:35" s="72" customFormat="1" ht="13" x14ac:dyDescent="0.35">
      <c r="A33" s="13">
        <f>E8</f>
        <v>5</v>
      </c>
      <c r="B33" s="15">
        <v>250</v>
      </c>
      <c r="C33" s="77">
        <f t="shared" si="6"/>
        <v>58.35</v>
      </c>
      <c r="D33" s="77">
        <f t="shared" si="7"/>
        <v>14.708219999999999</v>
      </c>
      <c r="E33" s="77">
        <f t="shared" si="8"/>
        <v>2.4853125E-4</v>
      </c>
      <c r="F33" s="77">
        <f t="shared" si="9"/>
        <v>8.1200549999999989</v>
      </c>
      <c r="G33" s="77">
        <f t="shared" si="5"/>
        <v>0.13799999999999998</v>
      </c>
      <c r="H33" s="77">
        <f t="shared" si="5"/>
        <v>0.79499999999999993</v>
      </c>
      <c r="I33" s="77">
        <f t="shared" si="5"/>
        <v>4.6500000000000007E-2</v>
      </c>
      <c r="J33" s="77">
        <f t="shared" si="5"/>
        <v>8.25E-4</v>
      </c>
      <c r="K33" s="77">
        <f t="shared" si="5"/>
        <v>9.4500000000000001E-3</v>
      </c>
      <c r="L33" s="77">
        <f t="shared" si="5"/>
        <v>8.9249999999999996E-2</v>
      </c>
      <c r="M33" s="77">
        <f t="shared" si="5"/>
        <v>7.5749999999999998E-2</v>
      </c>
      <c r="N33" s="77">
        <f t="shared" si="5"/>
        <v>16.574999999999999</v>
      </c>
      <c r="O33" s="77">
        <f t="shared" si="5"/>
        <v>2842.5</v>
      </c>
      <c r="P33" s="77">
        <f t="shared" si="5"/>
        <v>0</v>
      </c>
      <c r="Q33" s="77">
        <f t="shared" si="10"/>
        <v>83.062499999999986</v>
      </c>
      <c r="R33" s="77">
        <f t="shared" si="11"/>
        <v>0</v>
      </c>
      <c r="S33" s="77">
        <f t="shared" si="11"/>
        <v>8.5500000000000007E-2</v>
      </c>
      <c r="T33" s="77">
        <f t="shared" si="11"/>
        <v>0</v>
      </c>
      <c r="U33" s="77">
        <f t="shared" si="11"/>
        <v>0</v>
      </c>
      <c r="AB33" s="59"/>
      <c r="AC33" s="59"/>
      <c r="AD33" s="59"/>
      <c r="AE33" s="59"/>
      <c r="AF33" s="59"/>
      <c r="AG33" s="59"/>
      <c r="AH33" s="59"/>
      <c r="AI33" s="59"/>
    </row>
    <row r="34" spans="1:35" s="72" customFormat="1" ht="13" x14ac:dyDescent="0.35">
      <c r="A34" s="13">
        <f>F8</f>
        <v>6</v>
      </c>
      <c r="B34" s="15">
        <v>250</v>
      </c>
      <c r="C34" s="77">
        <f t="shared" si="6"/>
        <v>58.35</v>
      </c>
      <c r="D34" s="77">
        <f t="shared" si="7"/>
        <v>14.708219999999999</v>
      </c>
      <c r="E34" s="77">
        <f t="shared" si="8"/>
        <v>2.4853125E-4</v>
      </c>
      <c r="F34" s="77">
        <f t="shared" si="9"/>
        <v>8.1200549999999989</v>
      </c>
      <c r="G34" s="77">
        <f t="shared" si="5"/>
        <v>0.13799999999999998</v>
      </c>
      <c r="H34" s="77">
        <f t="shared" si="5"/>
        <v>0.79499999999999993</v>
      </c>
      <c r="I34" s="77">
        <f t="shared" si="5"/>
        <v>4.6500000000000007E-2</v>
      </c>
      <c r="J34" s="77">
        <f t="shared" si="5"/>
        <v>8.25E-4</v>
      </c>
      <c r="K34" s="77">
        <f t="shared" si="5"/>
        <v>9.4500000000000001E-3</v>
      </c>
      <c r="L34" s="77">
        <f t="shared" si="5"/>
        <v>8.9249999999999996E-2</v>
      </c>
      <c r="M34" s="77">
        <f t="shared" si="5"/>
        <v>7.5749999999999998E-2</v>
      </c>
      <c r="N34" s="77">
        <f t="shared" si="5"/>
        <v>16.574999999999999</v>
      </c>
      <c r="O34" s="77">
        <f t="shared" si="5"/>
        <v>2842.5</v>
      </c>
      <c r="P34" s="77">
        <f t="shared" si="5"/>
        <v>0</v>
      </c>
      <c r="Q34" s="77">
        <f t="shared" si="10"/>
        <v>83.062499999999986</v>
      </c>
      <c r="R34" s="77">
        <f t="shared" si="11"/>
        <v>0</v>
      </c>
      <c r="S34" s="77">
        <f t="shared" si="11"/>
        <v>8.5500000000000007E-2</v>
      </c>
      <c r="T34" s="77">
        <f t="shared" si="11"/>
        <v>0</v>
      </c>
      <c r="U34" s="77">
        <f t="shared" si="11"/>
        <v>0</v>
      </c>
      <c r="AB34" s="59"/>
      <c r="AC34" s="59"/>
      <c r="AD34" s="59"/>
      <c r="AE34" s="59"/>
      <c r="AF34" s="59"/>
      <c r="AG34" s="59"/>
      <c r="AH34" s="59"/>
      <c r="AI34" s="59"/>
    </row>
    <row r="35" spans="1:35" s="72" customFormat="1" ht="13" x14ac:dyDescent="0.35">
      <c r="A35" s="13">
        <f>G8</f>
        <v>7</v>
      </c>
      <c r="B35" s="15">
        <v>250</v>
      </c>
      <c r="C35" s="77">
        <f t="shared" si="6"/>
        <v>58.35</v>
      </c>
      <c r="D35" s="77">
        <f t="shared" si="7"/>
        <v>14.708219999999999</v>
      </c>
      <c r="E35" s="77">
        <f t="shared" si="8"/>
        <v>2.4853125E-4</v>
      </c>
      <c r="F35" s="77">
        <f t="shared" si="9"/>
        <v>8.1200549999999989</v>
      </c>
      <c r="G35" s="77">
        <f t="shared" si="5"/>
        <v>0.13799999999999998</v>
      </c>
      <c r="H35" s="77">
        <f t="shared" si="5"/>
        <v>0.79499999999999993</v>
      </c>
      <c r="I35" s="77">
        <f t="shared" si="5"/>
        <v>4.6500000000000007E-2</v>
      </c>
      <c r="J35" s="77">
        <f t="shared" si="5"/>
        <v>8.25E-4</v>
      </c>
      <c r="K35" s="77">
        <f t="shared" si="5"/>
        <v>9.4500000000000001E-3</v>
      </c>
      <c r="L35" s="77">
        <f t="shared" si="5"/>
        <v>8.9249999999999996E-2</v>
      </c>
      <c r="M35" s="77">
        <f t="shared" si="5"/>
        <v>7.5749999999999998E-2</v>
      </c>
      <c r="N35" s="77">
        <f t="shared" si="5"/>
        <v>16.574999999999999</v>
      </c>
      <c r="O35" s="77">
        <f t="shared" si="5"/>
        <v>2842.5</v>
      </c>
      <c r="P35" s="77">
        <f t="shared" si="5"/>
        <v>0</v>
      </c>
      <c r="Q35" s="77">
        <f t="shared" si="10"/>
        <v>83.062499999999986</v>
      </c>
      <c r="R35" s="77">
        <f t="shared" si="11"/>
        <v>0</v>
      </c>
      <c r="S35" s="77">
        <f t="shared" si="11"/>
        <v>8.5500000000000007E-2</v>
      </c>
      <c r="T35" s="77">
        <f t="shared" si="11"/>
        <v>0</v>
      </c>
      <c r="U35" s="77">
        <f t="shared" si="11"/>
        <v>0</v>
      </c>
      <c r="AB35" s="59"/>
      <c r="AC35" s="59"/>
      <c r="AD35" s="59"/>
      <c r="AE35" s="59"/>
      <c r="AF35" s="59"/>
      <c r="AG35" s="59"/>
      <c r="AH35" s="59"/>
      <c r="AI35" s="59"/>
    </row>
    <row r="36" spans="1:35" s="72" customFormat="1" ht="13" x14ac:dyDescent="0.35">
      <c r="A36" s="13">
        <f>H8</f>
        <v>8</v>
      </c>
      <c r="B36" s="15">
        <v>250</v>
      </c>
      <c r="C36" s="77">
        <f t="shared" si="6"/>
        <v>58.35</v>
      </c>
      <c r="D36" s="77">
        <f t="shared" si="7"/>
        <v>14.708219999999999</v>
      </c>
      <c r="E36" s="77">
        <f t="shared" si="8"/>
        <v>2.4853125E-4</v>
      </c>
      <c r="F36" s="77">
        <f t="shared" si="9"/>
        <v>8.1200549999999989</v>
      </c>
      <c r="G36" s="77">
        <f t="shared" si="5"/>
        <v>0.13799999999999998</v>
      </c>
      <c r="H36" s="77">
        <f t="shared" si="5"/>
        <v>0.79499999999999993</v>
      </c>
      <c r="I36" s="77">
        <f t="shared" si="5"/>
        <v>4.6500000000000007E-2</v>
      </c>
      <c r="J36" s="77">
        <f t="shared" si="5"/>
        <v>8.25E-4</v>
      </c>
      <c r="K36" s="77">
        <f t="shared" si="5"/>
        <v>9.4500000000000001E-3</v>
      </c>
      <c r="L36" s="77">
        <f t="shared" si="5"/>
        <v>8.9249999999999996E-2</v>
      </c>
      <c r="M36" s="77">
        <f t="shared" si="5"/>
        <v>7.5749999999999998E-2</v>
      </c>
      <c r="N36" s="77">
        <f t="shared" si="5"/>
        <v>16.574999999999999</v>
      </c>
      <c r="O36" s="77">
        <f t="shared" si="5"/>
        <v>2842.5</v>
      </c>
      <c r="P36" s="77">
        <f t="shared" si="5"/>
        <v>0</v>
      </c>
      <c r="Q36" s="77">
        <f t="shared" si="10"/>
        <v>83.062499999999986</v>
      </c>
      <c r="R36" s="77">
        <f t="shared" si="11"/>
        <v>0</v>
      </c>
      <c r="S36" s="77">
        <f t="shared" si="11"/>
        <v>8.5500000000000007E-2</v>
      </c>
      <c r="T36" s="77">
        <f t="shared" si="11"/>
        <v>0</v>
      </c>
      <c r="U36" s="77">
        <f t="shared" si="11"/>
        <v>0</v>
      </c>
      <c r="AB36" s="59"/>
      <c r="AC36" s="59"/>
      <c r="AD36" s="59"/>
      <c r="AE36" s="59"/>
      <c r="AF36" s="59"/>
      <c r="AG36" s="59"/>
      <c r="AH36" s="59"/>
      <c r="AI36" s="59"/>
    </row>
    <row r="37" spans="1:35" s="72" customFormat="1" ht="13" x14ac:dyDescent="0.35">
      <c r="A37" s="13">
        <f>I8</f>
        <v>10</v>
      </c>
      <c r="B37" s="15">
        <v>250</v>
      </c>
      <c r="C37" s="77">
        <f t="shared" si="6"/>
        <v>58.35</v>
      </c>
      <c r="D37" s="77">
        <f t="shared" si="7"/>
        <v>14.708219999999999</v>
      </c>
      <c r="E37" s="77">
        <f t="shared" si="8"/>
        <v>2.4853125E-4</v>
      </c>
      <c r="F37" s="77">
        <f t="shared" si="9"/>
        <v>8.1200549999999989</v>
      </c>
      <c r="G37" s="77">
        <f t="shared" si="5"/>
        <v>0.13799999999999998</v>
      </c>
      <c r="H37" s="77">
        <f t="shared" si="5"/>
        <v>0.79499999999999993</v>
      </c>
      <c r="I37" s="77">
        <f t="shared" si="5"/>
        <v>4.6500000000000007E-2</v>
      </c>
      <c r="J37" s="77">
        <f t="shared" si="5"/>
        <v>8.25E-4</v>
      </c>
      <c r="K37" s="77">
        <f t="shared" si="5"/>
        <v>9.4500000000000001E-3</v>
      </c>
      <c r="L37" s="77">
        <f t="shared" si="5"/>
        <v>8.9249999999999996E-2</v>
      </c>
      <c r="M37" s="77">
        <f t="shared" si="5"/>
        <v>7.5749999999999998E-2</v>
      </c>
      <c r="N37" s="77">
        <f t="shared" si="5"/>
        <v>16.574999999999999</v>
      </c>
      <c r="O37" s="77">
        <f t="shared" si="5"/>
        <v>2842.5</v>
      </c>
      <c r="P37" s="77">
        <f t="shared" si="5"/>
        <v>0</v>
      </c>
      <c r="Q37" s="77">
        <f t="shared" si="10"/>
        <v>83.062499999999986</v>
      </c>
      <c r="R37" s="77">
        <f t="shared" si="11"/>
        <v>0</v>
      </c>
      <c r="S37" s="77">
        <f t="shared" si="11"/>
        <v>8.5500000000000007E-2</v>
      </c>
      <c r="T37" s="77">
        <f t="shared" si="11"/>
        <v>0</v>
      </c>
      <c r="U37" s="77">
        <f t="shared" si="11"/>
        <v>0</v>
      </c>
      <c r="AB37" s="59"/>
      <c r="AC37" s="59"/>
      <c r="AD37" s="59"/>
      <c r="AE37" s="59"/>
      <c r="AF37" s="59"/>
      <c r="AG37" s="59"/>
      <c r="AH37" s="59"/>
      <c r="AI37" s="59"/>
    </row>
    <row r="38" spans="1:35" s="72" customFormat="1" ht="13" x14ac:dyDescent="0.35">
      <c r="A38" s="13" t="str">
        <f>J8</f>
        <v>11a</v>
      </c>
      <c r="B38" s="15">
        <v>250</v>
      </c>
      <c r="C38" s="77">
        <f t="shared" si="6"/>
        <v>58.35</v>
      </c>
      <c r="D38" s="77">
        <f t="shared" si="7"/>
        <v>14.708219999999999</v>
      </c>
      <c r="E38" s="77">
        <f t="shared" si="8"/>
        <v>2.4853125E-4</v>
      </c>
      <c r="F38" s="77">
        <f t="shared" si="9"/>
        <v>8.1200549999999989</v>
      </c>
      <c r="G38" s="77">
        <f t="shared" si="5"/>
        <v>0.13799999999999998</v>
      </c>
      <c r="H38" s="77">
        <f t="shared" si="5"/>
        <v>0.79499999999999993</v>
      </c>
      <c r="I38" s="77">
        <f t="shared" si="5"/>
        <v>4.6500000000000007E-2</v>
      </c>
      <c r="J38" s="77">
        <f t="shared" si="5"/>
        <v>8.25E-4</v>
      </c>
      <c r="K38" s="77">
        <f t="shared" si="5"/>
        <v>9.4500000000000001E-3</v>
      </c>
      <c r="L38" s="77">
        <f t="shared" si="5"/>
        <v>8.9249999999999996E-2</v>
      </c>
      <c r="M38" s="77">
        <f t="shared" si="5"/>
        <v>7.5749999999999998E-2</v>
      </c>
      <c r="N38" s="77">
        <f t="shared" si="5"/>
        <v>16.574999999999999</v>
      </c>
      <c r="O38" s="77">
        <f t="shared" si="5"/>
        <v>2842.5</v>
      </c>
      <c r="P38" s="77">
        <f t="shared" si="5"/>
        <v>0</v>
      </c>
      <c r="Q38" s="77">
        <f t="shared" si="10"/>
        <v>83.062499999999986</v>
      </c>
      <c r="R38" s="77">
        <f t="shared" si="11"/>
        <v>0</v>
      </c>
      <c r="S38" s="77">
        <f t="shared" si="11"/>
        <v>8.5500000000000007E-2</v>
      </c>
      <c r="T38" s="77">
        <f t="shared" si="11"/>
        <v>0</v>
      </c>
      <c r="U38" s="77">
        <f t="shared" si="11"/>
        <v>0</v>
      </c>
      <c r="AB38" s="59"/>
      <c r="AC38" s="59"/>
      <c r="AD38" s="59"/>
      <c r="AE38" s="59"/>
      <c r="AF38" s="59"/>
      <c r="AG38" s="59"/>
      <c r="AH38" s="59"/>
      <c r="AI38" s="59"/>
    </row>
    <row r="39" spans="1:35" s="72" customFormat="1" ht="13" x14ac:dyDescent="0.35">
      <c r="A39" s="13" t="str">
        <f>K8</f>
        <v>11b</v>
      </c>
      <c r="B39" s="15">
        <v>250</v>
      </c>
      <c r="C39" s="77">
        <f t="shared" si="6"/>
        <v>58.35</v>
      </c>
      <c r="D39" s="77">
        <f t="shared" si="7"/>
        <v>14.708219999999999</v>
      </c>
      <c r="E39" s="77">
        <f t="shared" si="8"/>
        <v>2.4853125E-4</v>
      </c>
      <c r="F39" s="77">
        <f t="shared" si="9"/>
        <v>8.1200549999999989</v>
      </c>
      <c r="G39" s="77">
        <f t="shared" si="5"/>
        <v>0.13799999999999998</v>
      </c>
      <c r="H39" s="77">
        <f t="shared" si="5"/>
        <v>0.79499999999999993</v>
      </c>
      <c r="I39" s="77">
        <f t="shared" si="5"/>
        <v>4.6500000000000007E-2</v>
      </c>
      <c r="J39" s="77">
        <f t="shared" si="5"/>
        <v>8.25E-4</v>
      </c>
      <c r="K39" s="77">
        <f t="shared" si="5"/>
        <v>9.4500000000000001E-3</v>
      </c>
      <c r="L39" s="77">
        <f t="shared" si="5"/>
        <v>8.9249999999999996E-2</v>
      </c>
      <c r="M39" s="77">
        <f t="shared" si="5"/>
        <v>7.5749999999999998E-2</v>
      </c>
      <c r="N39" s="77">
        <f t="shared" si="5"/>
        <v>16.574999999999999</v>
      </c>
      <c r="O39" s="77">
        <f t="shared" si="5"/>
        <v>2842.5</v>
      </c>
      <c r="P39" s="77">
        <f t="shared" si="5"/>
        <v>0</v>
      </c>
      <c r="Q39" s="77">
        <f t="shared" si="10"/>
        <v>83.062499999999986</v>
      </c>
      <c r="R39" s="77">
        <f t="shared" si="11"/>
        <v>0</v>
      </c>
      <c r="S39" s="77">
        <f t="shared" si="11"/>
        <v>8.5500000000000007E-2</v>
      </c>
      <c r="T39" s="77">
        <f t="shared" si="11"/>
        <v>0</v>
      </c>
      <c r="U39" s="77">
        <f t="shared" si="11"/>
        <v>0</v>
      </c>
      <c r="AB39" s="59"/>
      <c r="AC39" s="59"/>
      <c r="AD39" s="59"/>
      <c r="AE39" s="59"/>
      <c r="AF39" s="59"/>
      <c r="AG39" s="59"/>
      <c r="AH39" s="59"/>
      <c r="AI39" s="59"/>
    </row>
    <row r="40" spans="1:35" s="72" customFormat="1" ht="13" x14ac:dyDescent="0.35">
      <c r="A40" s="13">
        <f>L8</f>
        <v>12</v>
      </c>
      <c r="B40" s="15">
        <v>250</v>
      </c>
      <c r="C40" s="77">
        <f t="shared" si="6"/>
        <v>58.35</v>
      </c>
      <c r="D40" s="77">
        <f t="shared" si="7"/>
        <v>14.708219999999999</v>
      </c>
      <c r="E40" s="77">
        <f t="shared" si="8"/>
        <v>2.4853125E-4</v>
      </c>
      <c r="F40" s="77">
        <f t="shared" si="9"/>
        <v>8.1200549999999989</v>
      </c>
      <c r="G40" s="77">
        <f t="shared" si="5"/>
        <v>0.13799999999999998</v>
      </c>
      <c r="H40" s="77">
        <f t="shared" si="5"/>
        <v>0.79499999999999993</v>
      </c>
      <c r="I40" s="77">
        <f t="shared" si="5"/>
        <v>4.6500000000000007E-2</v>
      </c>
      <c r="J40" s="77">
        <f t="shared" si="5"/>
        <v>8.25E-4</v>
      </c>
      <c r="K40" s="77">
        <f t="shared" si="5"/>
        <v>9.4500000000000001E-3</v>
      </c>
      <c r="L40" s="77">
        <f t="shared" si="5"/>
        <v>8.9249999999999996E-2</v>
      </c>
      <c r="M40" s="77">
        <f t="shared" si="5"/>
        <v>7.5749999999999998E-2</v>
      </c>
      <c r="N40" s="77">
        <f t="shared" si="5"/>
        <v>16.574999999999999</v>
      </c>
      <c r="O40" s="77">
        <f t="shared" si="5"/>
        <v>2842.5</v>
      </c>
      <c r="P40" s="77">
        <f t="shared" si="5"/>
        <v>0</v>
      </c>
      <c r="Q40" s="77">
        <f t="shared" si="10"/>
        <v>83.062499999999986</v>
      </c>
      <c r="R40" s="77">
        <f t="shared" si="11"/>
        <v>0</v>
      </c>
      <c r="S40" s="77">
        <f t="shared" si="11"/>
        <v>8.5500000000000007E-2</v>
      </c>
      <c r="T40" s="77">
        <f t="shared" si="11"/>
        <v>0</v>
      </c>
      <c r="U40" s="77">
        <f t="shared" si="11"/>
        <v>0</v>
      </c>
      <c r="AB40" s="59"/>
      <c r="AC40" s="59"/>
      <c r="AD40" s="59"/>
      <c r="AE40" s="59"/>
      <c r="AF40" s="59"/>
      <c r="AG40" s="59"/>
      <c r="AH40" s="59"/>
      <c r="AI40" s="59"/>
    </row>
    <row r="41" spans="1:35" s="72" customFormat="1" ht="13" x14ac:dyDescent="0.35">
      <c r="A41" s="13">
        <f>M8</f>
        <v>13</v>
      </c>
      <c r="B41" s="15">
        <v>250</v>
      </c>
      <c r="C41" s="77">
        <f t="shared" si="6"/>
        <v>58.35</v>
      </c>
      <c r="D41" s="77">
        <f t="shared" si="7"/>
        <v>14.708219999999999</v>
      </c>
      <c r="E41" s="77">
        <f t="shared" si="8"/>
        <v>2.4853125E-4</v>
      </c>
      <c r="F41" s="77">
        <f t="shared" si="9"/>
        <v>8.1200549999999989</v>
      </c>
      <c r="G41" s="77">
        <f t="shared" si="5"/>
        <v>0.13799999999999998</v>
      </c>
      <c r="H41" s="77">
        <f t="shared" si="5"/>
        <v>0.79499999999999993</v>
      </c>
      <c r="I41" s="77">
        <f t="shared" si="5"/>
        <v>4.6500000000000007E-2</v>
      </c>
      <c r="J41" s="77">
        <f t="shared" si="5"/>
        <v>8.25E-4</v>
      </c>
      <c r="K41" s="77">
        <f t="shared" si="5"/>
        <v>9.4500000000000001E-3</v>
      </c>
      <c r="L41" s="77">
        <f t="shared" si="5"/>
        <v>8.9249999999999996E-2</v>
      </c>
      <c r="M41" s="77">
        <f t="shared" si="5"/>
        <v>7.5749999999999998E-2</v>
      </c>
      <c r="N41" s="77">
        <f t="shared" si="5"/>
        <v>16.574999999999999</v>
      </c>
      <c r="O41" s="77">
        <f t="shared" si="5"/>
        <v>2842.5</v>
      </c>
      <c r="P41" s="77">
        <f t="shared" si="5"/>
        <v>0</v>
      </c>
      <c r="Q41" s="77">
        <f t="shared" si="10"/>
        <v>83.062499999999986</v>
      </c>
      <c r="R41" s="77">
        <f t="shared" si="11"/>
        <v>0</v>
      </c>
      <c r="S41" s="77">
        <f t="shared" si="11"/>
        <v>8.5500000000000007E-2</v>
      </c>
      <c r="T41" s="77">
        <f t="shared" si="11"/>
        <v>0</v>
      </c>
      <c r="U41" s="77">
        <f t="shared" si="11"/>
        <v>0</v>
      </c>
      <c r="AB41" s="59"/>
      <c r="AC41" s="59"/>
      <c r="AD41" s="59"/>
      <c r="AE41" s="59"/>
      <c r="AF41" s="59"/>
      <c r="AG41" s="59"/>
      <c r="AH41" s="59"/>
      <c r="AI41" s="59"/>
    </row>
    <row r="42" spans="1:35" s="72" customFormat="1" ht="13" x14ac:dyDescent="0.35">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f>C8</f>
        <v>2</v>
      </c>
      <c r="C57" s="8">
        <f t="shared" ref="C57:U57" si="13">D8</f>
        <v>3</v>
      </c>
      <c r="D57" s="8">
        <f t="shared" si="13"/>
        <v>5</v>
      </c>
      <c r="E57" s="8">
        <f t="shared" si="13"/>
        <v>6</v>
      </c>
      <c r="F57" s="8">
        <f t="shared" si="13"/>
        <v>7</v>
      </c>
      <c r="G57" s="8">
        <f t="shared" si="13"/>
        <v>8</v>
      </c>
      <c r="H57" s="8">
        <f t="shared" si="13"/>
        <v>10</v>
      </c>
      <c r="I57" s="8" t="str">
        <f t="shared" si="13"/>
        <v>11a</v>
      </c>
      <c r="J57" s="8" t="str">
        <f t="shared" si="13"/>
        <v>11b</v>
      </c>
      <c r="K57" s="8">
        <f t="shared" si="13"/>
        <v>12</v>
      </c>
      <c r="L57" s="8">
        <f t="shared" si="13"/>
        <v>13</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2" t="s">
        <v>136</v>
      </c>
      <c r="B58" s="13" t="str">
        <f>C16&amp;" I "&amp;(VLOOKUP(C14,Table245[],6,FALSE))</f>
        <v>Medium/Clay I Grass</v>
      </c>
      <c r="C58" s="13" t="str">
        <f>D16&amp;" I "&amp;(VLOOKUP(D14,Table245[],6,FALSE))</f>
        <v>Medium/Clay I Grass</v>
      </c>
      <c r="D58" s="13" t="str">
        <f>E16&amp;" I "&amp;(VLOOKUP(E14,Table245[],6,FALSE))</f>
        <v>Medium/Clay I Grass</v>
      </c>
      <c r="E58" s="13" t="str">
        <f>F16&amp;" I "&amp;(VLOOKUP(F14,Table245[],6,FALSE))</f>
        <v>Medium/Clay I Grass</v>
      </c>
      <c r="F58" s="13" t="str">
        <f>G16&amp;" I "&amp;(VLOOKUP(G14,Table245[],6,FALSE))</f>
        <v>Medium/Clay I Grass</v>
      </c>
      <c r="G58" s="13" t="str">
        <f>H16&amp;" I "&amp;(VLOOKUP(H14,Table245[],6,FALSE))</f>
        <v>Medium/Clay I Grass</v>
      </c>
      <c r="H58" s="13" t="str">
        <f>I16&amp;" I "&amp;(VLOOKUP(I14,Table245[],6,FALSE))</f>
        <v>Medium/Clay I Grass</v>
      </c>
      <c r="I58" s="13" t="str">
        <f>J16&amp;" I "&amp;(VLOOKUP(J14,Table245[],6,FALSE))</f>
        <v>Medium/Clay I Grass</v>
      </c>
      <c r="J58" s="13" t="str">
        <f>K16&amp;" I "&amp;(VLOOKUP(K14,Table245[],6,FALSE))</f>
        <v>Medium/Clay I Grass</v>
      </c>
      <c r="K58" s="13" t="str">
        <f>L16&amp;" I "&amp;(VLOOKUP(L14,Table245[],6,FALSE))</f>
        <v>Medium/Clay I Grass</v>
      </c>
      <c r="L58" s="13" t="str">
        <f>M16&amp;" I "&amp;(VLOOKUP(M14,Table245[],6,FALSE))</f>
        <v>Medium/Clay I Grass</v>
      </c>
      <c r="M58" s="13" t="e">
        <f>N16&amp;" I "&amp;(VLOOKUP(N14,Table245[],6,FALSE))</f>
        <v>#N/A</v>
      </c>
      <c r="N58" s="13" t="e">
        <f>O16&amp;" I "&amp;(VLOOKUP(O14,Table245[],6,FALSE))</f>
        <v>#N/A</v>
      </c>
      <c r="O58" s="13" t="e">
        <f>P16&amp;" I "&amp;(VLOOKUP(P14,Table245[],6,FALSE))</f>
        <v>#N/A</v>
      </c>
      <c r="P58" s="13" t="e">
        <f>Q16&amp;" I "&amp;(VLOOKUP(Q14,Table245[],6,FALSE))</f>
        <v>#N/A</v>
      </c>
      <c r="Q58" s="13" t="e">
        <f>R16&amp;" I "&amp;(VLOOKUP(R14,Table245[],6,FALSE))</f>
        <v>#N/A</v>
      </c>
      <c r="R58" s="13" t="e">
        <f>S16&amp;" I "&amp;(VLOOKUP(S14,Table245[],6,FALSE))</f>
        <v>#N/A</v>
      </c>
      <c r="S58" s="13" t="e">
        <f>T16&amp;" I "&amp;(VLOOKUP(T14,Table245[],6,FALSE))</f>
        <v>#N/A</v>
      </c>
      <c r="T58" s="13" t="e">
        <f>U16&amp;" I "&amp;(VLOOKUP(U14,Table245[],6,FALSE))</f>
        <v>#N/A</v>
      </c>
      <c r="U58" s="13" t="e">
        <f>V16&amp;" I "&amp;(VLOOKUP(V14,Table245[],6,FALSE))</f>
        <v>#N/A</v>
      </c>
    </row>
    <row r="59" spans="1:35" s="19" customFormat="1" ht="13" x14ac:dyDescent="0.3">
      <c r="A59" s="111" t="s">
        <v>132</v>
      </c>
      <c r="B59" s="76">
        <f>VLOOKUP(C$14,Table245[],5,FALSE)</f>
        <v>6.2</v>
      </c>
      <c r="C59" s="76">
        <f>VLOOKUP(D$14,Table245[],5,FALSE)</f>
        <v>6.2</v>
      </c>
      <c r="D59" s="76">
        <f>VLOOKUP(E$14,Table245[],5,FALSE)</f>
        <v>6.2</v>
      </c>
      <c r="E59" s="76">
        <f>VLOOKUP(F$14,Table245[],5,FALSE)</f>
        <v>6.2</v>
      </c>
      <c r="F59" s="76">
        <f>VLOOKUP(G$14,Table245[],5,FALSE)</f>
        <v>6.2</v>
      </c>
      <c r="G59" s="76">
        <f>VLOOKUP(H$14,Table245[],5,FALSE)</f>
        <v>6.2</v>
      </c>
      <c r="H59" s="76">
        <f>VLOOKUP(I$14,Table245[],5,FALSE)</f>
        <v>6.2</v>
      </c>
      <c r="I59" s="76">
        <f>VLOOKUP(J$14,Table245[],5,FALSE)</f>
        <v>6.2</v>
      </c>
      <c r="J59" s="76">
        <f>VLOOKUP(K$14,Table245[],5,FALSE)</f>
        <v>6.2</v>
      </c>
      <c r="K59" s="76">
        <f>VLOOKUP(L$14,Table245[],5,FALSE)</f>
        <v>6.2</v>
      </c>
      <c r="L59" s="76">
        <f>VLOOKUP(M$14,Table245[],5,FALSE)</f>
        <v>6.2</v>
      </c>
      <c r="M59" s="76" t="e">
        <f>VLOOKUP(N$14,Table245[],5,FALSE)</f>
        <v>#N/A</v>
      </c>
      <c r="N59" s="76" t="e">
        <f>VLOOKUP(O$14,Table245[],5,FALSE)</f>
        <v>#N/A</v>
      </c>
      <c r="O59" s="76" t="e">
        <f>VLOOKUP(P$14,Table245[],5,FALSE)</f>
        <v>#N/A</v>
      </c>
      <c r="P59" s="76" t="e">
        <f>VLOOKUP(Q$14,Table245[],5,FALSE)</f>
        <v>#N/A</v>
      </c>
      <c r="Q59" s="76" t="e">
        <f>VLOOKUP(R$14,Table245[],5,FALSE)</f>
        <v>#N/A</v>
      </c>
      <c r="R59" s="76" t="e">
        <f>VLOOKUP(S$14,Table245[],5,FALSE)</f>
        <v>#N/A</v>
      </c>
      <c r="S59" s="76" t="e">
        <f>VLOOKUP(T$14,Table245[],5,FALSE)</f>
        <v>#N/A</v>
      </c>
      <c r="T59" s="76" t="e">
        <f>VLOOKUP(U$14,Table245[],5,FALSE)</f>
        <v>#N/A</v>
      </c>
      <c r="U59" s="76" t="e">
        <f>VLOOKUP(V$14,Table245[],5,FALSE)</f>
        <v>#N/A</v>
      </c>
    </row>
    <row r="60" spans="1:35" s="19" customFormat="1" ht="13" x14ac:dyDescent="0.3">
      <c r="A60" s="111" t="s">
        <v>4</v>
      </c>
      <c r="B60" s="76">
        <f>C10</f>
        <v>6.9</v>
      </c>
      <c r="C60" s="76">
        <f t="shared" ref="C60:U60" si="14">D10</f>
        <v>7</v>
      </c>
      <c r="D60" s="76">
        <f t="shared" si="14"/>
        <v>6.7</v>
      </c>
      <c r="E60" s="76">
        <f t="shared" si="14"/>
        <v>6.8</v>
      </c>
      <c r="F60" s="76">
        <f t="shared" si="14"/>
        <v>6.9</v>
      </c>
      <c r="G60" s="76">
        <f t="shared" si="14"/>
        <v>6.8</v>
      </c>
      <c r="H60" s="76">
        <f t="shared" si="14"/>
        <v>7.3</v>
      </c>
      <c r="I60" s="76">
        <f t="shared" si="14"/>
        <v>7.1</v>
      </c>
      <c r="J60" s="76">
        <f t="shared" si="14"/>
        <v>7.4</v>
      </c>
      <c r="K60" s="76">
        <f t="shared" si="14"/>
        <v>7.2</v>
      </c>
      <c r="L60" s="76">
        <f t="shared" si="14"/>
        <v>7.1</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ht="13" x14ac:dyDescent="0.3">
      <c r="A61" s="111" t="s">
        <v>133</v>
      </c>
      <c r="B61" s="76">
        <f t="shared" ref="B61:U61" si="15">VLOOKUP(B58,$AD9:$AE18,2,FALSE)</f>
        <v>6</v>
      </c>
      <c r="C61" s="76">
        <f t="shared" si="15"/>
        <v>6</v>
      </c>
      <c r="D61" s="76">
        <f t="shared" si="15"/>
        <v>6</v>
      </c>
      <c r="E61" s="76">
        <f t="shared" si="15"/>
        <v>6</v>
      </c>
      <c r="F61" s="76">
        <f t="shared" si="15"/>
        <v>6</v>
      </c>
      <c r="G61" s="76">
        <f t="shared" si="15"/>
        <v>6</v>
      </c>
      <c r="H61" s="76">
        <f t="shared" si="15"/>
        <v>6</v>
      </c>
      <c r="I61" s="76">
        <f t="shared" si="15"/>
        <v>6</v>
      </c>
      <c r="J61" s="76">
        <f t="shared" si="15"/>
        <v>6</v>
      </c>
      <c r="K61" s="76">
        <f t="shared" si="15"/>
        <v>6</v>
      </c>
      <c r="L61" s="76">
        <f t="shared" si="15"/>
        <v>6</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ht="13" x14ac:dyDescent="0.3">
      <c r="A62" s="111" t="s">
        <v>134</v>
      </c>
      <c r="B62" s="77">
        <f>B31</f>
        <v>250</v>
      </c>
      <c r="C62" s="77">
        <f>B32</f>
        <v>250</v>
      </c>
      <c r="D62" s="77">
        <f>B33</f>
        <v>250</v>
      </c>
      <c r="E62" s="77">
        <f>B34</f>
        <v>250</v>
      </c>
      <c r="F62" s="77">
        <f>B35</f>
        <v>250</v>
      </c>
      <c r="G62" s="77">
        <f>B36</f>
        <v>250</v>
      </c>
      <c r="H62" s="77">
        <f>B37</f>
        <v>250</v>
      </c>
      <c r="I62" s="77">
        <f>B38</f>
        <v>250</v>
      </c>
      <c r="J62" s="77">
        <f>B39</f>
        <v>250</v>
      </c>
      <c r="K62" s="77">
        <f>B40</f>
        <v>250</v>
      </c>
      <c r="L62" s="77">
        <f>B41</f>
        <v>250</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-4.2000000000000011</v>
      </c>
      <c r="C64" s="77">
        <f t="shared" ref="C64:U64" si="17">(C59-C60)*C61</f>
        <v>-4.7999999999999989</v>
      </c>
      <c r="D64" s="77">
        <f t="shared" si="17"/>
        <v>-3</v>
      </c>
      <c r="E64" s="77">
        <f t="shared" si="17"/>
        <v>-3.5999999999999979</v>
      </c>
      <c r="F64" s="77">
        <f t="shared" si="17"/>
        <v>-4.2000000000000011</v>
      </c>
      <c r="G64" s="77">
        <f t="shared" si="17"/>
        <v>-3.5999999999999979</v>
      </c>
      <c r="H64" s="77">
        <f t="shared" si="17"/>
        <v>-6.5999999999999979</v>
      </c>
      <c r="I64" s="77">
        <f t="shared" si="17"/>
        <v>-5.3999999999999968</v>
      </c>
      <c r="J64" s="77">
        <f t="shared" si="17"/>
        <v>-7.2000000000000011</v>
      </c>
      <c r="K64" s="77">
        <f t="shared" si="17"/>
        <v>-6</v>
      </c>
      <c r="L64" s="77">
        <f t="shared" si="17"/>
        <v>-5.3999999999999968</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 x14ac:dyDescent="0.3">
      <c r="A65" s="112" t="s">
        <v>157</v>
      </c>
      <c r="B65" s="77">
        <f>B63-B64</f>
        <v>4.2000000000000011</v>
      </c>
      <c r="C65" s="77">
        <f t="shared" ref="C65:U65" si="18">C63-C64</f>
        <v>4.7999999999999989</v>
      </c>
      <c r="D65" s="77">
        <f t="shared" si="18"/>
        <v>3</v>
      </c>
      <c r="E65" s="77">
        <f t="shared" si="18"/>
        <v>3.5999999999999979</v>
      </c>
      <c r="F65" s="77">
        <f t="shared" si="18"/>
        <v>4.2000000000000011</v>
      </c>
      <c r="G65" s="77">
        <f t="shared" si="18"/>
        <v>3.5999999999999979</v>
      </c>
      <c r="H65" s="77">
        <f t="shared" si="18"/>
        <v>6.5999999999999979</v>
      </c>
      <c r="I65" s="77">
        <f t="shared" si="18"/>
        <v>5.3999999999999968</v>
      </c>
      <c r="J65" s="77">
        <f t="shared" si="18"/>
        <v>7.2000000000000011</v>
      </c>
      <c r="K65" s="77">
        <f t="shared" si="18"/>
        <v>6</v>
      </c>
      <c r="L65" s="77">
        <f t="shared" si="18"/>
        <v>5.3999999999999968</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26" x14ac:dyDescent="0.3">
      <c r="A66" s="112" t="s">
        <v>148</v>
      </c>
      <c r="B66" s="78" t="str">
        <f>IF(B64&lt;=B63,"OVER","UNDER")</f>
        <v>OVER</v>
      </c>
      <c r="C66" s="78" t="str">
        <f t="shared" ref="C66:U66" si="19">IF(C64&lt;=C63,"OVER","UNDER")</f>
        <v>OVER</v>
      </c>
      <c r="D66" s="78" t="str">
        <f t="shared" si="19"/>
        <v>OVER</v>
      </c>
      <c r="E66" s="78" t="str">
        <f t="shared" si="19"/>
        <v>OVER</v>
      </c>
      <c r="F66" s="78" t="str">
        <f t="shared" si="19"/>
        <v>OVER</v>
      </c>
      <c r="G66" s="78" t="str">
        <f t="shared" si="19"/>
        <v>OVER</v>
      </c>
      <c r="H66" s="78" t="str">
        <f t="shared" si="19"/>
        <v>OVER</v>
      </c>
      <c r="I66" s="78" t="str">
        <f t="shared" si="19"/>
        <v>OVER</v>
      </c>
      <c r="J66" s="78" t="str">
        <f t="shared" si="19"/>
        <v>OVER</v>
      </c>
      <c r="K66" s="78" t="str">
        <f t="shared" si="19"/>
        <v>OVER</v>
      </c>
      <c r="L66" s="78" t="str">
        <f t="shared" si="19"/>
        <v>OVER</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B8OYqeFjvtfWWlLXmY7ErOcda7EEuhT6d09/iHWuTT95QY/OwAoVIXOygINGzb6Pmvvz4BzloOYQP6iI5nSHJw==" saltValue="HwKPoZj9JnVMXgQE+1TySw=="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C20:V21">
    <cfRule type="cellIs" dxfId="377" priority="37" operator="equal">
      <formula>"DECREASE"</formula>
    </cfRule>
    <cfRule type="cellIs" dxfId="376" priority="38" operator="equal">
      <formula>"INCREASE"</formula>
    </cfRule>
  </conditionalFormatting>
  <conditionalFormatting sqref="B31:B50 B62:U66">
    <cfRule type="cellIs" dxfId="375" priority="36" operator="greaterThan">
      <formula>$B$51</formula>
    </cfRule>
  </conditionalFormatting>
  <conditionalFormatting sqref="C31:C50">
    <cfRule type="cellIs" dxfId="374" priority="35" operator="greaterThan">
      <formula>$C$51</formula>
    </cfRule>
  </conditionalFormatting>
  <conditionalFormatting sqref="C18:V18">
    <cfRule type="cellIs" dxfId="373" priority="34" operator="equal">
      <formula>0</formula>
    </cfRule>
  </conditionalFormatting>
  <conditionalFormatting sqref="C17:V17">
    <cfRule type="cellIs" dxfId="372" priority="33" operator="equal">
      <formula>0</formula>
    </cfRule>
  </conditionalFormatting>
  <conditionalFormatting sqref="C19:V19">
    <cfRule type="cellIs" dxfId="371" priority="32" operator="equal">
      <formula>0</formula>
    </cfRule>
  </conditionalFormatting>
  <conditionalFormatting sqref="G31:G50">
    <cfRule type="cellIs" dxfId="370" priority="31" operator="greaterThan">
      <formula>$G$51</formula>
    </cfRule>
  </conditionalFormatting>
  <conditionalFormatting sqref="H31:H50">
    <cfRule type="cellIs" dxfId="369" priority="30" operator="greaterThan">
      <formula>$H$51</formula>
    </cfRule>
  </conditionalFormatting>
  <conditionalFormatting sqref="I31:I50">
    <cfRule type="cellIs" dxfId="368" priority="29" operator="greaterThan">
      <formula>$I$51</formula>
    </cfRule>
  </conditionalFormatting>
  <conditionalFormatting sqref="K31:K50">
    <cfRule type="cellIs" dxfId="367" priority="28" operator="greaterThan">
      <formula>$K$51</formula>
    </cfRule>
  </conditionalFormatting>
  <conditionalFormatting sqref="L31:L50">
    <cfRule type="cellIs" dxfId="366" priority="27" operator="greaterThan">
      <formula>$L$51</formula>
    </cfRule>
  </conditionalFormatting>
  <conditionalFormatting sqref="M31:M50">
    <cfRule type="cellIs" dxfId="365" priority="26" operator="greaterThan">
      <formula>$M$51</formula>
    </cfRule>
  </conditionalFormatting>
  <conditionalFormatting sqref="P31:P50">
    <cfRule type="cellIs" dxfId="364" priority="25" operator="greaterThan">
      <formula>$P$51</formula>
    </cfRule>
  </conditionalFormatting>
  <conditionalFormatting sqref="R31:R50">
    <cfRule type="cellIs" dxfId="363" priority="24" operator="greaterThan">
      <formula>$R$51</formula>
    </cfRule>
  </conditionalFormatting>
  <conditionalFormatting sqref="S31:S50">
    <cfRule type="cellIs" dxfId="362" priority="23" operator="greaterThan">
      <formula>$S$51</formula>
    </cfRule>
  </conditionalFormatting>
  <conditionalFormatting sqref="T31:T50">
    <cfRule type="cellIs" dxfId="361" priority="22" operator="greaterThan">
      <formula>$T$51</formula>
    </cfRule>
  </conditionalFormatting>
  <conditionalFormatting sqref="U31:U50">
    <cfRule type="cellIs" dxfId="360" priority="21" operator="greaterThan">
      <formula>$U$51</formula>
    </cfRule>
  </conditionalFormatting>
  <conditionalFormatting sqref="C22:V22">
    <cfRule type="cellIs" dxfId="359" priority="20" operator="equal">
      <formula>0</formula>
    </cfRule>
  </conditionalFormatting>
  <conditionalFormatting sqref="C24:V24">
    <cfRule type="cellIs" dxfId="358" priority="18" operator="equal">
      <formula>"DECREASE"</formula>
    </cfRule>
    <cfRule type="cellIs" dxfId="357" priority="19" operator="equal">
      <formula>"INCREASE"</formula>
    </cfRule>
  </conditionalFormatting>
  <conditionalFormatting sqref="C23:V23">
    <cfRule type="cellIs" dxfId="356" priority="17" operator="equal">
      <formula>0</formula>
    </cfRule>
  </conditionalFormatting>
  <conditionalFormatting sqref="C21:V21">
    <cfRule type="cellIs" dxfId="355" priority="13" operator="equal">
      <formula>0</formula>
    </cfRule>
  </conditionalFormatting>
  <conditionalFormatting sqref="B66:U66">
    <cfRule type="cellIs" dxfId="354" priority="11" operator="equal">
      <formula>"UNDER"</formula>
    </cfRule>
    <cfRule type="cellIs" dxfId="353" priority="12" operator="equal">
      <formula>"OVER"</formula>
    </cfRule>
  </conditionalFormatting>
  <conditionalFormatting sqref="J31:J50">
    <cfRule type="cellIs" dxfId="352" priority="8" operator="greaterThan">
      <formula>$J$51</formula>
    </cfRule>
  </conditionalFormatting>
  <conditionalFormatting sqref="L3">
    <cfRule type="cellIs" dxfId="351" priority="4" operator="lessThan">
      <formula>30</formula>
    </cfRule>
    <cfRule type="cellIs" dxfId="350" priority="5" operator="greaterThanOrEqual">
      <formula>30</formula>
    </cfRule>
  </conditionalFormatting>
  <conditionalFormatting sqref="I1">
    <cfRule type="cellIs" dxfId="349" priority="3" operator="between">
      <formula>0.1</formula>
      <formula>5</formula>
    </cfRule>
  </conditionalFormatting>
  <conditionalFormatting sqref="I2">
    <cfRule type="cellIs" dxfId="348" priority="2" operator="greaterThan">
      <formula>5000.1</formula>
    </cfRule>
  </conditionalFormatting>
  <conditionalFormatting sqref="I3">
    <cfRule type="cellIs" dxfId="347" priority="1" operator="greaterThan">
      <formula>40000.01</formula>
    </cfRule>
  </conditionalFormatting>
  <dataValidations count="4">
    <dataValidation type="list" allowBlank="1" showInputMessage="1" showErrorMessage="1" sqref="C16:V16" xr:uid="{D42A7F77-13A3-4F5F-8090-C2A3F18F6A9B}">
      <formula1>$AD$1:$AD$6</formula1>
    </dataValidation>
    <dataValidation type="list" allowBlank="1" showInputMessage="1" showErrorMessage="1" sqref="C14:V14" xr:uid="{BD493291-D43D-40D0-9AD0-D9DD3DA9F70D}">
      <formula1>$AI$2:$AI$26</formula1>
    </dataValidation>
    <dataValidation type="list" allowBlank="1" showInputMessage="1" showErrorMessage="1" sqref="F3" xr:uid="{5ED3E3C5-22DC-4141-8F99-6BC042C7A9B4}">
      <formula1>$AG$2:$AG$5</formula1>
    </dataValidation>
    <dataValidation type="list" showInputMessage="1" sqref="C27:U27" xr:uid="{69A391D6-B4F8-41C0-98F6-2872F2A2F8BD}">
      <formula1>$AB$2:$AB$8</formula1>
    </dataValidation>
  </dataValidations>
  <pageMargins left="0.7" right="0.7" top="0.75" bottom="0.75" header="0.3" footer="0.3"/>
  <pageSetup paperSize="9" orientation="portrait" r:id="rId1"/>
  <ignoredErrors>
    <ignoredError sqref="C1:D5 F1 C8:C16 D8:V16" unlockedFormula="1"/>
    <ignoredError sqref="C18:C20 C23:C24" evalError="1"/>
  </ignoredErrors>
  <legacyDrawing r:id="rId2"/>
  <tableParts count="1">
    <tablePart r:id="rId3"/>
  </tablePart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390579-1A33-471B-B06C-BFB5C8A99BB6}">
  <dimension ref="A1:AO66"/>
  <sheetViews>
    <sheetView zoomScale="90" zoomScaleNormal="90" workbookViewId="0">
      <selection activeCell="N27" sqref="N27"/>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19" t="s">
        <v>41</v>
      </c>
      <c r="B1" s="119"/>
      <c r="C1" s="140" t="str">
        <f>'Field data and Bala'!C1:D1</f>
        <v>PAN-025628</v>
      </c>
      <c r="D1" s="141"/>
      <c r="E1" s="93" t="s">
        <v>45</v>
      </c>
      <c r="F1" s="39">
        <f>'Field data and Bala'!F1</f>
        <v>42.8</v>
      </c>
      <c r="G1" s="120" t="s">
        <v>43</v>
      </c>
      <c r="H1" s="121"/>
      <c r="I1" s="118">
        <v>7</v>
      </c>
      <c r="J1" s="119" t="s">
        <v>153</v>
      </c>
      <c r="K1" s="119"/>
      <c r="L1" s="97">
        <v>1130</v>
      </c>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19" t="s">
        <v>87</v>
      </c>
      <c r="B2" s="119"/>
      <c r="C2" s="142" t="str">
        <f>'Field data and Bala'!C2:D2</f>
        <v>GP3792SK</v>
      </c>
      <c r="D2" s="143"/>
      <c r="E2" s="93" t="s">
        <v>109</v>
      </c>
      <c r="F2" s="96">
        <v>190902</v>
      </c>
      <c r="G2" s="138" t="s">
        <v>110</v>
      </c>
      <c r="H2" s="139"/>
      <c r="I2" s="118"/>
      <c r="J2" s="119" t="s">
        <v>158</v>
      </c>
      <c r="K2" s="119"/>
      <c r="L2" s="97">
        <v>1.24</v>
      </c>
      <c r="AB2" s="30" t="s">
        <v>56</v>
      </c>
      <c r="AC2" s="17"/>
      <c r="AD2" s="30" t="s">
        <v>70</v>
      </c>
      <c r="AE2" s="17"/>
      <c r="AF2" s="17"/>
      <c r="AG2" s="44" t="s">
        <v>76</v>
      </c>
      <c r="AH2" s="18"/>
      <c r="AI2" s="45" t="s">
        <v>126</v>
      </c>
      <c r="AJ2" s="46">
        <v>0</v>
      </c>
      <c r="AK2" s="47">
        <v>0</v>
      </c>
      <c r="AL2" s="10">
        <v>0</v>
      </c>
      <c r="AM2" s="11">
        <v>0</v>
      </c>
      <c r="AN2" s="11">
        <v>0</v>
      </c>
    </row>
    <row r="3" spans="1:41" ht="13" x14ac:dyDescent="0.25">
      <c r="A3" s="120" t="s">
        <v>42</v>
      </c>
      <c r="B3" s="121"/>
      <c r="C3" s="142" t="str">
        <f>'Field data and Bala'!C3:D3</f>
        <v>Byproduct Recovery Limited</v>
      </c>
      <c r="D3" s="143"/>
      <c r="E3" s="93" t="s">
        <v>108</v>
      </c>
      <c r="F3" s="31" t="s">
        <v>78</v>
      </c>
      <c r="G3" s="119" t="s">
        <v>159</v>
      </c>
      <c r="H3" s="119"/>
      <c r="I3" s="118"/>
      <c r="J3" s="120" t="s">
        <v>154</v>
      </c>
      <c r="K3" s="121"/>
      <c r="L3" s="97">
        <f>(L1/(L2*10000))*100</f>
        <v>9.112903225806452</v>
      </c>
      <c r="AB3" s="30" t="s">
        <v>57</v>
      </c>
      <c r="AC3" s="17"/>
      <c r="AD3" s="30" t="s">
        <v>71</v>
      </c>
      <c r="AE3" s="17"/>
      <c r="AF3" s="17"/>
      <c r="AG3" s="44" t="s">
        <v>77</v>
      </c>
      <c r="AH3" s="18"/>
      <c r="AI3" s="48" t="s">
        <v>113</v>
      </c>
      <c r="AJ3" s="49">
        <v>1.7</v>
      </c>
      <c r="AK3" s="50">
        <v>6</v>
      </c>
      <c r="AL3" s="51">
        <v>1</v>
      </c>
      <c r="AM3" s="11">
        <v>6.2</v>
      </c>
      <c r="AN3" s="11" t="s">
        <v>112</v>
      </c>
    </row>
    <row r="4" spans="1:41" ht="13" x14ac:dyDescent="0.25">
      <c r="A4" s="119" t="s">
        <v>0</v>
      </c>
      <c r="B4" s="119"/>
      <c r="C4" s="140" t="str">
        <f>'Field data and Bala'!C4:D4</f>
        <v>Maes Truan Farm
Llanelidan LL15 2RN</v>
      </c>
      <c r="D4" s="141"/>
      <c r="E4" s="94" t="s">
        <v>1</v>
      </c>
      <c r="F4" s="96" t="s">
        <v>169</v>
      </c>
      <c r="G4" s="120"/>
      <c r="H4" s="121"/>
      <c r="I4" s="39"/>
      <c r="J4" s="120"/>
      <c r="K4" s="121"/>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19" t="s">
        <v>47</v>
      </c>
      <c r="B5" s="119"/>
      <c r="C5" s="140">
        <f>'Field data and Bala'!C5:D5</f>
        <v>0</v>
      </c>
      <c r="D5" s="141"/>
      <c r="E5" s="93"/>
      <c r="F5" s="39"/>
      <c r="G5" s="120"/>
      <c r="H5" s="121"/>
      <c r="I5" s="39"/>
      <c r="J5" s="120"/>
      <c r="K5" s="121"/>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25" t="s">
        <v>63</v>
      </c>
      <c r="B7" s="125"/>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19" t="s">
        <v>2</v>
      </c>
      <c r="B8" s="119"/>
      <c r="C8" s="60">
        <f>'Field data and Bala'!C8</f>
        <v>2</v>
      </c>
      <c r="D8" s="60">
        <f>'Field data and Bala'!D8</f>
        <v>3</v>
      </c>
      <c r="E8" s="60">
        <f>'Field data and Bala'!E8</f>
        <v>5</v>
      </c>
      <c r="F8" s="60">
        <f>'Field data and Bala'!F8</f>
        <v>6</v>
      </c>
      <c r="G8" s="60">
        <f>'Field data and Bala'!G8</f>
        <v>7</v>
      </c>
      <c r="H8" s="60">
        <f>'Field data and Bala'!H8</f>
        <v>8</v>
      </c>
      <c r="I8" s="60">
        <f>'Field data and Bala'!I8</f>
        <v>10</v>
      </c>
      <c r="J8" s="60" t="str">
        <f>'Field data and Bala'!J8</f>
        <v>11a</v>
      </c>
      <c r="K8" s="60" t="str">
        <f>'Field data and Bala'!K8</f>
        <v>11b</v>
      </c>
      <c r="L8" s="60">
        <f>'Field data and Bala'!L8</f>
        <v>12</v>
      </c>
      <c r="M8" s="60">
        <f>'Field data and Bala'!M8</f>
        <v>13</v>
      </c>
      <c r="N8" s="60">
        <f>'Field data and Bala'!N8</f>
        <v>0</v>
      </c>
      <c r="O8" s="60">
        <f>'Field data and Bala'!O8</f>
        <v>0</v>
      </c>
      <c r="P8" s="60">
        <f>'Field data and Bala'!P8</f>
        <v>0</v>
      </c>
      <c r="Q8" s="60">
        <f>'Field data and Bala'!Q8</f>
        <v>0</v>
      </c>
      <c r="R8" s="60">
        <f>'Field data and Bala'!R8</f>
        <v>0</v>
      </c>
      <c r="S8" s="60">
        <f>'Field data and Bala'!S8</f>
        <v>0</v>
      </c>
      <c r="T8" s="60">
        <f>'Field data and Bala'!T8</f>
        <v>0</v>
      </c>
      <c r="U8" s="60">
        <f>'Field data and Bala'!U8</f>
        <v>0</v>
      </c>
      <c r="V8" s="60">
        <f>'Field data and Bala'!V8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19" t="s">
        <v>3</v>
      </c>
      <c r="B9" s="119"/>
      <c r="C9" s="60" t="str">
        <f>'Field data and Bala'!C9</f>
        <v>M</v>
      </c>
      <c r="D9" s="60" t="str">
        <f>'Field data and Bala'!D9</f>
        <v>M</v>
      </c>
      <c r="E9" s="60" t="str">
        <f>'Field data and Bala'!E9</f>
        <v>M</v>
      </c>
      <c r="F9" s="60" t="str">
        <f>'Field data and Bala'!F9</f>
        <v>M</v>
      </c>
      <c r="G9" s="60" t="str">
        <f>'Field data and Bala'!G9</f>
        <v>M</v>
      </c>
      <c r="H9" s="60" t="str">
        <f>'Field data and Bala'!H9</f>
        <v>M</v>
      </c>
      <c r="I9" s="60" t="str">
        <f>'Field data and Bala'!I9</f>
        <v>M</v>
      </c>
      <c r="J9" s="60" t="str">
        <f>'Field data and Bala'!J9</f>
        <v>M</v>
      </c>
      <c r="K9" s="60" t="str">
        <f>'Field data and Bala'!K9</f>
        <v>M</v>
      </c>
      <c r="L9" s="60" t="str">
        <f>'Field data and Bala'!L9</f>
        <v>M</v>
      </c>
      <c r="M9" s="60" t="str">
        <f>'Field data and Bala'!M9</f>
        <v>M</v>
      </c>
      <c r="N9" s="60">
        <f>'Field data and Bala'!N9</f>
        <v>0</v>
      </c>
      <c r="O9" s="60">
        <f>'Field data and Bala'!O9</f>
        <v>0</v>
      </c>
      <c r="P9" s="60">
        <f>'Field data and Bala'!P9</f>
        <v>0</v>
      </c>
      <c r="Q9" s="60">
        <f>'Field data and Bala'!Q9</f>
        <v>0</v>
      </c>
      <c r="R9" s="60">
        <f>'Field data and Bala'!R9</f>
        <v>0</v>
      </c>
      <c r="S9" s="60">
        <f>'Field data and Bala'!S9</f>
        <v>0</v>
      </c>
      <c r="T9" s="60">
        <f>'Field data and Bala'!T9</f>
        <v>0</v>
      </c>
      <c r="U9" s="60">
        <f>'Field data and Bala'!U9</f>
        <v>0</v>
      </c>
      <c r="V9" s="60">
        <f>'Field data and Bala'!V9</f>
        <v>0</v>
      </c>
      <c r="AB9" s="17"/>
      <c r="AC9" s="17"/>
      <c r="AD9" s="30" t="s">
        <v>137</v>
      </c>
      <c r="AE9" s="30">
        <v>4.5</v>
      </c>
      <c r="AF9" s="17"/>
      <c r="AG9" s="18"/>
      <c r="AH9" s="18"/>
      <c r="AI9" s="63" t="s">
        <v>103</v>
      </c>
      <c r="AJ9" s="64">
        <v>0.7</v>
      </c>
      <c r="AK9" s="65">
        <v>4</v>
      </c>
      <c r="AL9" s="29">
        <v>7</v>
      </c>
      <c r="AM9" s="11">
        <v>6.7</v>
      </c>
      <c r="AN9" s="11" t="s">
        <v>135</v>
      </c>
      <c r="AO9" s="99"/>
    </row>
    <row r="10" spans="1:41" ht="13" x14ac:dyDescent="0.25">
      <c r="A10" s="119" t="s">
        <v>4</v>
      </c>
      <c r="B10" s="119"/>
      <c r="C10" s="60">
        <f>'Field data and Bala'!C10</f>
        <v>6.9</v>
      </c>
      <c r="D10" s="60">
        <f>'Field data and Bala'!D10</f>
        <v>7</v>
      </c>
      <c r="E10" s="60">
        <f>'Field data and Bala'!E10</f>
        <v>6.7</v>
      </c>
      <c r="F10" s="60">
        <f>'Field data and Bala'!F10</f>
        <v>6.8</v>
      </c>
      <c r="G10" s="60">
        <f>'Field data and Bala'!G10</f>
        <v>6.9</v>
      </c>
      <c r="H10" s="60">
        <f>'Field data and Bala'!H10</f>
        <v>6.8</v>
      </c>
      <c r="I10" s="60">
        <f>'Field data and Bala'!I10</f>
        <v>7.3</v>
      </c>
      <c r="J10" s="60">
        <f>'Field data and Bala'!J10</f>
        <v>7.1</v>
      </c>
      <c r="K10" s="60">
        <f>'Field data and Bala'!K10</f>
        <v>7.4</v>
      </c>
      <c r="L10" s="60">
        <f>'Field data and Bala'!L10</f>
        <v>7.2</v>
      </c>
      <c r="M10" s="60">
        <f>'Field data and Bala'!M10</f>
        <v>7.1</v>
      </c>
      <c r="N10" s="60">
        <f>'Field data and Bala'!N10</f>
        <v>0</v>
      </c>
      <c r="O10" s="60">
        <f>'Field data and Bala'!O10</f>
        <v>0</v>
      </c>
      <c r="P10" s="60">
        <f>'Field data and Bala'!P10</f>
        <v>0</v>
      </c>
      <c r="Q10" s="60">
        <f>'Field data and Bala'!Q10</f>
        <v>0</v>
      </c>
      <c r="R10" s="60">
        <f>'Field data and Bala'!R10</f>
        <v>0</v>
      </c>
      <c r="S10" s="60">
        <f>'Field data and Bala'!S10</f>
        <v>0</v>
      </c>
      <c r="T10" s="60">
        <f>'Field data and Bala'!T10</f>
        <v>0</v>
      </c>
      <c r="U10" s="60">
        <f>'Field data and Bala'!U10</f>
        <v>0</v>
      </c>
      <c r="V10" s="60">
        <f>'Field data and Bala'!V10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19" t="s">
        <v>5</v>
      </c>
      <c r="B11" s="119"/>
      <c r="C11" s="60">
        <f>'Field data and Bala'!C11</f>
        <v>4</v>
      </c>
      <c r="D11" s="60">
        <f>'Field data and Bala'!D11</f>
        <v>4</v>
      </c>
      <c r="E11" s="60">
        <f>'Field data and Bala'!E11</f>
        <v>4</v>
      </c>
      <c r="F11" s="60">
        <f>'Field data and Bala'!F11</f>
        <v>2</v>
      </c>
      <c r="G11" s="60">
        <f>'Field data and Bala'!G11</f>
        <v>1</v>
      </c>
      <c r="H11" s="60">
        <f>'Field data and Bala'!H11</f>
        <v>3</v>
      </c>
      <c r="I11" s="60">
        <f>'Field data and Bala'!I11</f>
        <v>4</v>
      </c>
      <c r="J11" s="60">
        <f>'Field data and Bala'!J11</f>
        <v>4</v>
      </c>
      <c r="K11" s="60">
        <f>'Field data and Bala'!K11</f>
        <v>4</v>
      </c>
      <c r="L11" s="60">
        <f>'Field data and Bala'!L11</f>
        <v>3</v>
      </c>
      <c r="M11" s="60">
        <f>'Field data and Bala'!M11</f>
        <v>2</v>
      </c>
      <c r="N11" s="60">
        <f>'Field data and Bala'!N11</f>
        <v>0</v>
      </c>
      <c r="O11" s="60">
        <f>'Field data and Bala'!O11</f>
        <v>0</v>
      </c>
      <c r="P11" s="60">
        <f>'Field data and Bala'!P11</f>
        <v>0</v>
      </c>
      <c r="Q11" s="60">
        <f>'Field data and Bala'!Q11</f>
        <v>0</v>
      </c>
      <c r="R11" s="60">
        <f>'Field data and Bala'!R11</f>
        <v>0</v>
      </c>
      <c r="S11" s="60">
        <f>'Field data and Bala'!S11</f>
        <v>0</v>
      </c>
      <c r="T11" s="60">
        <f>'Field data and Bala'!T11</f>
        <v>0</v>
      </c>
      <c r="U11" s="60">
        <f>'Field data and Bala'!U11</f>
        <v>0</v>
      </c>
      <c r="V11" s="60">
        <f>'Field data and Bala'!V11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19" t="s">
        <v>6</v>
      </c>
      <c r="B12" s="119"/>
      <c r="C12" s="60">
        <f>'Field data and Bala'!C12</f>
        <v>3</v>
      </c>
      <c r="D12" s="60">
        <f>'Field data and Bala'!D12</f>
        <v>3</v>
      </c>
      <c r="E12" s="60">
        <f>'Field data and Bala'!E12</f>
        <v>2</v>
      </c>
      <c r="F12" s="60">
        <f>'Field data and Bala'!F12</f>
        <v>3</v>
      </c>
      <c r="G12" s="60">
        <f>'Field data and Bala'!G12</f>
        <v>3</v>
      </c>
      <c r="H12" s="60">
        <f>'Field data and Bala'!H12</f>
        <v>1</v>
      </c>
      <c r="I12" s="60">
        <f>'Field data and Bala'!I12</f>
        <v>2</v>
      </c>
      <c r="J12" s="60">
        <f>'Field data and Bala'!J12</f>
        <v>2</v>
      </c>
      <c r="K12" s="60">
        <f>'Field data and Bala'!K12</f>
        <v>3</v>
      </c>
      <c r="L12" s="60">
        <f>'Field data and Bala'!L12</f>
        <v>3</v>
      </c>
      <c r="M12" s="60">
        <f>'Field data and Bala'!M12</f>
        <v>3</v>
      </c>
      <c r="N12" s="60">
        <f>'Field data and Bala'!N12</f>
        <v>0</v>
      </c>
      <c r="O12" s="60">
        <f>'Field data and Bala'!O12</f>
        <v>0</v>
      </c>
      <c r="P12" s="60">
        <f>'Field data and Bala'!P12</f>
        <v>0</v>
      </c>
      <c r="Q12" s="60">
        <f>'Field data and Bala'!Q12</f>
        <v>0</v>
      </c>
      <c r="R12" s="60">
        <f>'Field data and Bala'!R12</f>
        <v>0</v>
      </c>
      <c r="S12" s="60">
        <f>'Field data and Bala'!S12</f>
        <v>0</v>
      </c>
      <c r="T12" s="60">
        <f>'Field data and Bala'!T12</f>
        <v>0</v>
      </c>
      <c r="U12" s="60">
        <f>'Field data and Bala'!U12</f>
        <v>0</v>
      </c>
      <c r="V12" s="60">
        <f>'Field data and Bala'!V12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19" t="s">
        <v>7</v>
      </c>
      <c r="B13" s="119"/>
      <c r="C13" s="60">
        <f>'Field data and Bala'!C13</f>
        <v>2</v>
      </c>
      <c r="D13" s="60">
        <f>'Field data and Bala'!D13</f>
        <v>2</v>
      </c>
      <c r="E13" s="60">
        <f>'Field data and Bala'!E13</f>
        <v>2</v>
      </c>
      <c r="F13" s="60">
        <f>'Field data and Bala'!F13</f>
        <v>1</v>
      </c>
      <c r="G13" s="60">
        <f>'Field data and Bala'!G13</f>
        <v>2</v>
      </c>
      <c r="H13" s="60">
        <f>'Field data and Bala'!H13</f>
        <v>2</v>
      </c>
      <c r="I13" s="60">
        <f>'Field data and Bala'!I13</f>
        <v>2</v>
      </c>
      <c r="J13" s="60">
        <f>'Field data and Bala'!J13</f>
        <v>2</v>
      </c>
      <c r="K13" s="60">
        <f>'Field data and Bala'!K13</f>
        <v>2</v>
      </c>
      <c r="L13" s="60">
        <f>'Field data and Bala'!L13</f>
        <v>2</v>
      </c>
      <c r="M13" s="60">
        <f>'Field data and Bala'!M13</f>
        <v>2</v>
      </c>
      <c r="N13" s="60">
        <f>'Field data and Bala'!N13</f>
        <v>0</v>
      </c>
      <c r="O13" s="60">
        <f>'Field data and Bala'!O13</f>
        <v>0</v>
      </c>
      <c r="P13" s="60">
        <f>'Field data and Bala'!P13</f>
        <v>0</v>
      </c>
      <c r="Q13" s="60">
        <f>'Field data and Bala'!Q13</f>
        <v>0</v>
      </c>
      <c r="R13" s="60">
        <f>'Field data and Bala'!R13</f>
        <v>0</v>
      </c>
      <c r="S13" s="60">
        <f>'Field data and Bala'!S13</f>
        <v>0</v>
      </c>
      <c r="T13" s="60">
        <f>'Field data and Bala'!T13</f>
        <v>0</v>
      </c>
      <c r="U13" s="60">
        <f>'Field data and Bala'!U13</f>
        <v>0</v>
      </c>
      <c r="V13" s="60">
        <f>'Field data and Bala'!V13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1" t="s">
        <v>8</v>
      </c>
      <c r="B14" s="131"/>
      <c r="C14" s="102" t="str">
        <f>'Field data and Bala'!C14</f>
        <v xml:space="preserve">Grass Silage (25% DM) </v>
      </c>
      <c r="D14" s="102" t="str">
        <f>'Field data and Bala'!D14</f>
        <v xml:space="preserve">Grass Silage (25% DM) </v>
      </c>
      <c r="E14" s="102" t="str">
        <f>'Field data and Bala'!E14</f>
        <v xml:space="preserve">Grass Silage (25% DM) </v>
      </c>
      <c r="F14" s="102" t="str">
        <f>'Field data and Bala'!F14</f>
        <v xml:space="preserve">Grass Silage (25% DM) </v>
      </c>
      <c r="G14" s="102" t="str">
        <f>'Field data and Bala'!G14</f>
        <v xml:space="preserve">Grass Silage (25% DM) </v>
      </c>
      <c r="H14" s="102" t="str">
        <f>'Field data and Bala'!H14</f>
        <v xml:space="preserve">Grass Silage (25% DM) </v>
      </c>
      <c r="I14" s="102" t="str">
        <f>'Field data and Bala'!I14</f>
        <v xml:space="preserve">Grass Silage (25% DM) </v>
      </c>
      <c r="J14" s="102" t="str">
        <f>'Field data and Bala'!J14</f>
        <v xml:space="preserve">Grass Silage (25% DM) </v>
      </c>
      <c r="K14" s="102" t="str">
        <f>'Field data and Bala'!K14</f>
        <v xml:space="preserve">Grass Silage (25% DM) </v>
      </c>
      <c r="L14" s="102" t="str">
        <f>'Field data and Bala'!L14</f>
        <v xml:space="preserve">Grass Silage (25% DM) </v>
      </c>
      <c r="M14" s="102" t="str">
        <f>'Field data and Bala'!M14</f>
        <v xml:space="preserve">Grass Silage (25% DM) </v>
      </c>
      <c r="N14" s="102">
        <f>'Field data and Bala'!N14</f>
        <v>0</v>
      </c>
      <c r="O14" s="102">
        <f>'Field data and Bala'!O14</f>
        <v>0</v>
      </c>
      <c r="P14" s="102">
        <f>'Field data and Bala'!P14</f>
        <v>0</v>
      </c>
      <c r="Q14" s="102">
        <f>'Field data and Bala'!Q14</f>
        <v>0</v>
      </c>
      <c r="R14" s="102">
        <f>'Field data and Bala'!R14</f>
        <v>0</v>
      </c>
      <c r="S14" s="102">
        <f>'Field data and Bala'!S14</f>
        <v>0</v>
      </c>
      <c r="T14" s="102">
        <f>'Field data and Bala'!T14</f>
        <v>0</v>
      </c>
      <c r="U14" s="102">
        <f>'Field data and Bala'!U14</f>
        <v>0</v>
      </c>
      <c r="V14" s="102">
        <f>'Field data and Bala'!V14</f>
        <v>0</v>
      </c>
      <c r="AD14" s="30" t="s">
        <v>138</v>
      </c>
      <c r="AE14" s="30">
        <v>6</v>
      </c>
      <c r="AI14" s="53" t="s">
        <v>119</v>
      </c>
      <c r="AJ14" s="54">
        <v>0.8</v>
      </c>
      <c r="AK14" s="55">
        <v>1.7</v>
      </c>
      <c r="AL14" s="11">
        <v>12</v>
      </c>
      <c r="AM14" s="11">
        <v>6.7</v>
      </c>
      <c r="AN14" s="11" t="s">
        <v>135</v>
      </c>
    </row>
    <row r="15" spans="1:41" ht="13" x14ac:dyDescent="0.25">
      <c r="A15" s="130" t="s">
        <v>9</v>
      </c>
      <c r="B15" s="130"/>
      <c r="C15" s="60">
        <f>'Field data and Bala'!C15</f>
        <v>38</v>
      </c>
      <c r="D15" s="60">
        <f>'Field data and Bala'!D15</f>
        <v>38</v>
      </c>
      <c r="E15" s="60">
        <f>'Field data and Bala'!E15</f>
        <v>38</v>
      </c>
      <c r="F15" s="60">
        <f>'Field data and Bala'!F15</f>
        <v>38</v>
      </c>
      <c r="G15" s="60">
        <f>'Field data and Bala'!G15</f>
        <v>38</v>
      </c>
      <c r="H15" s="60">
        <f>'Field data and Bala'!H15</f>
        <v>38</v>
      </c>
      <c r="I15" s="60">
        <f>'Field data and Bala'!I15</f>
        <v>38</v>
      </c>
      <c r="J15" s="60">
        <f>'Field data and Bala'!J15</f>
        <v>38</v>
      </c>
      <c r="K15" s="60">
        <f>'Field data and Bala'!K15</f>
        <v>38</v>
      </c>
      <c r="L15" s="60">
        <f>'Field data and Bala'!L15</f>
        <v>38</v>
      </c>
      <c r="M15" s="60">
        <f>'Field data and Bala'!M15</f>
        <v>38</v>
      </c>
      <c r="N15" s="60">
        <f>'Field data and Bala'!N15</f>
        <v>0</v>
      </c>
      <c r="O15" s="60">
        <f>'Field data and Bala'!O15</f>
        <v>0</v>
      </c>
      <c r="P15" s="60">
        <f>'Field data and Bala'!P15</f>
        <v>0</v>
      </c>
      <c r="Q15" s="60">
        <f>'Field data and Bala'!Q15</f>
        <v>0</v>
      </c>
      <c r="R15" s="60">
        <f>'Field data and Bala'!R15</f>
        <v>0</v>
      </c>
      <c r="S15" s="60">
        <f>'Field data and Bala'!S15</f>
        <v>0</v>
      </c>
      <c r="T15" s="60">
        <f>'Field data and Bala'!T15</f>
        <v>0</v>
      </c>
      <c r="U15" s="60">
        <f>'Field data and Bala'!U15</f>
        <v>0</v>
      </c>
      <c r="V15" s="60">
        <f>'Field data and Bala'!V15</f>
        <v>0</v>
      </c>
      <c r="AD15" s="30" t="s">
        <v>144</v>
      </c>
      <c r="AE15" s="30">
        <v>7</v>
      </c>
      <c r="AI15" s="53" t="s">
        <v>101</v>
      </c>
      <c r="AJ15" s="62">
        <v>1.8</v>
      </c>
      <c r="AK15" s="55">
        <v>5.4</v>
      </c>
      <c r="AL15" s="11">
        <v>13</v>
      </c>
      <c r="AM15" s="11">
        <v>6.7</v>
      </c>
      <c r="AN15" s="11" t="s">
        <v>135</v>
      </c>
    </row>
    <row r="16" spans="1:41" ht="13.5" thickBot="1" x14ac:dyDescent="0.3">
      <c r="A16" s="132" t="s">
        <v>44</v>
      </c>
      <c r="B16" s="132"/>
      <c r="C16" s="103" t="str">
        <f>'Field data and Bala'!C16</f>
        <v>Medium/Clay</v>
      </c>
      <c r="D16" s="103" t="str">
        <f>'Field data and Bala'!D16</f>
        <v>Medium/Clay</v>
      </c>
      <c r="E16" s="103" t="str">
        <f>'Field data and Bala'!E16</f>
        <v>Medium/Clay</v>
      </c>
      <c r="F16" s="103" t="str">
        <f>'Field data and Bala'!F16</f>
        <v>Medium/Clay</v>
      </c>
      <c r="G16" s="103" t="str">
        <f>'Field data and Bala'!G16</f>
        <v>Medium/Clay</v>
      </c>
      <c r="H16" s="103" t="str">
        <f>'Field data and Bala'!H16</f>
        <v>Medium/Clay</v>
      </c>
      <c r="I16" s="103" t="str">
        <f>'Field data and Bala'!I16</f>
        <v>Medium/Clay</v>
      </c>
      <c r="J16" s="103" t="str">
        <f>'Field data and Bala'!J16</f>
        <v>Medium/Clay</v>
      </c>
      <c r="K16" s="103" t="str">
        <f>'Field data and Bala'!K16</f>
        <v>Medium/Clay</v>
      </c>
      <c r="L16" s="103" t="str">
        <f>'Field data and Bala'!L16</f>
        <v>Medium/Clay</v>
      </c>
      <c r="M16" s="103" t="str">
        <f>'Field data and Bala'!M16</f>
        <v>Medium/Clay</v>
      </c>
      <c r="N16" s="103">
        <f>'Field data and Bala'!N16</f>
        <v>0</v>
      </c>
      <c r="O16" s="103">
        <f>'Field data and Bala'!O16</f>
        <v>0</v>
      </c>
      <c r="P16" s="103">
        <f>'Field data and Bala'!P16</f>
        <v>0</v>
      </c>
      <c r="Q16" s="103">
        <f>'Field data and Bala'!Q16</f>
        <v>0</v>
      </c>
      <c r="R16" s="103">
        <f>'Field data and Bala'!R16</f>
        <v>0</v>
      </c>
      <c r="S16" s="103">
        <f>'Field data and Bala'!S16</f>
        <v>0</v>
      </c>
      <c r="T16" s="103">
        <f>'Field data and Bala'!T16</f>
        <v>0</v>
      </c>
      <c r="U16" s="103">
        <f>'Field data and Bala'!U16</f>
        <v>0</v>
      </c>
      <c r="V16" s="103">
        <f>'Field data and Bala'!V16</f>
        <v>0</v>
      </c>
      <c r="AD16" s="52" t="s">
        <v>145</v>
      </c>
      <c r="AE16" s="30">
        <v>8</v>
      </c>
      <c r="AI16" s="53" t="s">
        <v>118</v>
      </c>
      <c r="AJ16" s="54">
        <v>8</v>
      </c>
      <c r="AK16" s="55">
        <v>5.5</v>
      </c>
      <c r="AL16" s="12">
        <v>14</v>
      </c>
      <c r="AM16" s="11">
        <v>6.7</v>
      </c>
      <c r="AN16" s="11" t="s">
        <v>135</v>
      </c>
    </row>
    <row r="17" spans="1:40" ht="13" x14ac:dyDescent="0.25">
      <c r="A17" s="122" t="s">
        <v>69</v>
      </c>
      <c r="B17" s="123"/>
      <c r="C17" s="28">
        <f>(VLOOKUP(C$14,$AI2:$AK26,2,FALSE))*C$15</f>
        <v>64.599999999999994</v>
      </c>
      <c r="D17" s="28">
        <f t="shared" ref="D17:V17" si="0">(VLOOKUP(D$14,$AI2:$AK26,2,FALSE))*D$15</f>
        <v>64.599999999999994</v>
      </c>
      <c r="E17" s="28">
        <f t="shared" si="0"/>
        <v>64.599999999999994</v>
      </c>
      <c r="F17" s="28">
        <f t="shared" si="0"/>
        <v>64.599999999999994</v>
      </c>
      <c r="G17" s="28">
        <f t="shared" si="0"/>
        <v>64.599999999999994</v>
      </c>
      <c r="H17" s="28">
        <f t="shared" si="0"/>
        <v>64.599999999999994</v>
      </c>
      <c r="I17" s="28">
        <f t="shared" si="0"/>
        <v>64.599999999999994</v>
      </c>
      <c r="J17" s="28">
        <f t="shared" si="0"/>
        <v>64.599999999999994</v>
      </c>
      <c r="K17" s="28">
        <f t="shared" si="0"/>
        <v>64.599999999999994</v>
      </c>
      <c r="L17" s="28">
        <f t="shared" si="0"/>
        <v>64.599999999999994</v>
      </c>
      <c r="M17" s="28">
        <f t="shared" si="0"/>
        <v>64.599999999999994</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24" t="s">
        <v>23</v>
      </c>
      <c r="B18" s="125"/>
      <c r="C18" s="16">
        <f>$D31</f>
        <v>16.281770440000003</v>
      </c>
      <c r="D18" s="16">
        <f>$D32</f>
        <v>16.281770440000003</v>
      </c>
      <c r="E18" s="16">
        <f>$D33</f>
        <v>16.281770440000003</v>
      </c>
      <c r="F18" s="16">
        <f>$D34</f>
        <v>25.762295000000002</v>
      </c>
      <c r="G18" s="16">
        <f>$D35</f>
        <v>25.762295000000002</v>
      </c>
      <c r="H18" s="16">
        <f>$D36</f>
        <v>25.762295000000002</v>
      </c>
      <c r="I18" s="16">
        <f>$D37</f>
        <v>16.281770440000003</v>
      </c>
      <c r="J18" s="16">
        <f>$D38</f>
        <v>16.281770440000003</v>
      </c>
      <c r="K18" s="16">
        <f>$D39</f>
        <v>16.281770440000003</v>
      </c>
      <c r="L18" s="16">
        <f>$D40</f>
        <v>25.762295000000002</v>
      </c>
      <c r="M18" s="16">
        <f>$D41</f>
        <v>25.762295000000002</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24" t="s">
        <v>90</v>
      </c>
      <c r="B19" s="125"/>
      <c r="C19" s="16">
        <f>C18-C17</f>
        <v>-48.318229559999992</v>
      </c>
      <c r="D19" s="16">
        <f t="shared" ref="D19:V19" si="1">D18-D17</f>
        <v>-48.318229559999992</v>
      </c>
      <c r="E19" s="16">
        <f t="shared" si="1"/>
        <v>-48.318229559999992</v>
      </c>
      <c r="F19" s="16">
        <f t="shared" si="1"/>
        <v>-38.837704999999993</v>
      </c>
      <c r="G19" s="16">
        <f t="shared" si="1"/>
        <v>-38.837704999999993</v>
      </c>
      <c r="H19" s="16">
        <f t="shared" si="1"/>
        <v>-38.837704999999993</v>
      </c>
      <c r="I19" s="16">
        <f t="shared" si="1"/>
        <v>-48.318229559999992</v>
      </c>
      <c r="J19" s="16">
        <f t="shared" si="1"/>
        <v>-48.318229559999992</v>
      </c>
      <c r="K19" s="16">
        <f t="shared" si="1"/>
        <v>-48.318229559999992</v>
      </c>
      <c r="L19" s="16">
        <f t="shared" si="1"/>
        <v>-38.837704999999993</v>
      </c>
      <c r="M19" s="16">
        <f t="shared" si="1"/>
        <v>-38.837704999999993</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26" t="s">
        <v>91</v>
      </c>
      <c r="B20" s="127"/>
      <c r="C20" s="26" t="str">
        <f>IF($B31="","",IF(C$19&gt;=0,"INCREASE","DECREASE"))</f>
        <v>DECREASE</v>
      </c>
      <c r="D20" s="26" t="str">
        <f>IF($B32="","",IF(D$19&gt;=0,"INCREASE","DECREASE"))</f>
        <v>DECREASE</v>
      </c>
      <c r="E20" s="26" t="str">
        <f>IF($B33="","",IF(E$19&gt;=0,"INCREASE","DECREASE"))</f>
        <v>DECREASE</v>
      </c>
      <c r="F20" s="26" t="str">
        <f>IF($B34="","",IF(F$19&gt;=0,"INCREASE","DECREASE"))</f>
        <v>DECREASE</v>
      </c>
      <c r="G20" s="26" t="str">
        <f>IF($B35="","",IF(G$19&gt;=0,"INCREASE","DECREASE"))</f>
        <v>DECREASE</v>
      </c>
      <c r="H20" s="26" t="str">
        <f>IF($B36="","",IF(H$19&gt;=0,"INCREASE","DECREASE"))</f>
        <v>DECREASE</v>
      </c>
      <c r="I20" s="26" t="str">
        <f>IF($B37="","",IF(I$19&gt;=0,"INCREASE","DECREASE"))</f>
        <v>DECREASE</v>
      </c>
      <c r="J20" s="26" t="str">
        <f>IF($B38="","",IF(J$19&gt;=0,"INCREASE","DECREASE"))</f>
        <v>DECREASE</v>
      </c>
      <c r="K20" s="26" t="str">
        <f>IF($B39="","",IF(K$19&gt;=0,"INCREASE","DECREASE"))</f>
        <v>DECREASE</v>
      </c>
      <c r="L20" s="26" t="str">
        <f>IF($B40="","",IF(L$19&gt;=0,"INCREASE","DECREASE"))</f>
        <v>DECREASE</v>
      </c>
      <c r="M20" s="26" t="str">
        <f>IF($B41="","",IF(M$19&gt;=0,"INCREASE","DECREASE"))</f>
        <v>DECREASE</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22" t="s">
        <v>88</v>
      </c>
      <c r="B21" s="123"/>
      <c r="C21" s="28">
        <f>(VLOOKUP(C$14,$AI2:$AK26,3,FALSE))*C$15</f>
        <v>228</v>
      </c>
      <c r="D21" s="28">
        <f t="shared" ref="D21:V21" si="2">(VLOOKUP(D$14,$AI2:$AK24,3,FALSE))*D$15</f>
        <v>228</v>
      </c>
      <c r="E21" s="28">
        <f t="shared" si="2"/>
        <v>228</v>
      </c>
      <c r="F21" s="28">
        <f t="shared" si="2"/>
        <v>228</v>
      </c>
      <c r="G21" s="28">
        <f t="shared" si="2"/>
        <v>228</v>
      </c>
      <c r="H21" s="28">
        <f t="shared" si="2"/>
        <v>228</v>
      </c>
      <c r="I21" s="28">
        <f t="shared" si="2"/>
        <v>228</v>
      </c>
      <c r="J21" s="28">
        <f t="shared" si="2"/>
        <v>228</v>
      </c>
      <c r="K21" s="28">
        <f t="shared" si="2"/>
        <v>228</v>
      </c>
      <c r="L21" s="28">
        <f t="shared" si="2"/>
        <v>228</v>
      </c>
      <c r="M21" s="28">
        <f t="shared" si="2"/>
        <v>228</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24" t="s">
        <v>89</v>
      </c>
      <c r="B22" s="125"/>
      <c r="C22" s="16">
        <f>$E31</f>
        <v>2.0543081000000006E-4</v>
      </c>
      <c r="D22" s="16">
        <f>$E32</f>
        <v>2.0543081000000006E-4</v>
      </c>
      <c r="E22" s="16">
        <f>$E33</f>
        <v>2.0543081000000006E-4</v>
      </c>
      <c r="F22" s="16">
        <f>$E34</f>
        <v>3.2504875000000008E-4</v>
      </c>
      <c r="G22" s="16">
        <f>$E35</f>
        <v>3.2504875000000008E-4</v>
      </c>
      <c r="H22" s="16">
        <f>$E36</f>
        <v>3.2504875000000008E-4</v>
      </c>
      <c r="I22" s="16">
        <f>$E37</f>
        <v>2.0543081000000006E-4</v>
      </c>
      <c r="J22" s="16">
        <f>$E38</f>
        <v>2.0543081000000006E-4</v>
      </c>
      <c r="K22" s="16">
        <f>$E39</f>
        <v>2.0543081000000006E-4</v>
      </c>
      <c r="L22" s="16">
        <f>$E40</f>
        <v>3.2504875000000008E-4</v>
      </c>
      <c r="M22" s="16">
        <f>$E41</f>
        <v>3.2504875000000008E-4</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24" t="s">
        <v>92</v>
      </c>
      <c r="B23" s="125"/>
      <c r="C23" s="16">
        <f>C22-C21</f>
        <v>-227.99979456918999</v>
      </c>
      <c r="D23" s="16">
        <f t="shared" ref="D23:V23" si="3">D22-D21</f>
        <v>-227.99979456918999</v>
      </c>
      <c r="E23" s="16">
        <f t="shared" si="3"/>
        <v>-227.99979456918999</v>
      </c>
      <c r="F23" s="16">
        <f t="shared" si="3"/>
        <v>-227.99967495125</v>
      </c>
      <c r="G23" s="16">
        <f t="shared" si="3"/>
        <v>-227.99967495125</v>
      </c>
      <c r="H23" s="16">
        <f t="shared" si="3"/>
        <v>-227.99967495125</v>
      </c>
      <c r="I23" s="16">
        <f t="shared" si="3"/>
        <v>-227.99979456918999</v>
      </c>
      <c r="J23" s="16">
        <f t="shared" si="3"/>
        <v>-227.99979456918999</v>
      </c>
      <c r="K23" s="16">
        <f t="shared" si="3"/>
        <v>-227.99979456918999</v>
      </c>
      <c r="L23" s="16">
        <f t="shared" si="3"/>
        <v>-227.99967495125</v>
      </c>
      <c r="M23" s="16">
        <f t="shared" si="3"/>
        <v>-227.99967495125</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26" t="s">
        <v>93</v>
      </c>
      <c r="B24" s="127"/>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str">
        <f t="shared" si="4"/>
        <v>DECREASE</v>
      </c>
      <c r="J24" s="26" t="str">
        <f t="shared" si="4"/>
        <v>DECREASE</v>
      </c>
      <c r="K24" s="26" t="str">
        <f t="shared" si="4"/>
        <v>DECREASE</v>
      </c>
      <c r="L24" s="26" t="str">
        <f t="shared" si="4"/>
        <v>DECREASE</v>
      </c>
      <c r="M24" s="26" t="str">
        <f t="shared" si="4"/>
        <v>DECREASE</v>
      </c>
      <c r="N24" s="26" t="e">
        <f t="shared" si="4"/>
        <v>#N/A</v>
      </c>
      <c r="O24" s="26" t="e">
        <f t="shared" si="4"/>
        <v>#N/A</v>
      </c>
      <c r="P24" s="26" t="e">
        <f t="shared" si="4"/>
        <v>#N/A</v>
      </c>
      <c r="Q24" s="26" t="e">
        <f t="shared" si="4"/>
        <v>#N/A</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t="s">
        <v>57</v>
      </c>
      <c r="D27" s="107" t="s">
        <v>57</v>
      </c>
      <c r="E27" s="107" t="s">
        <v>55</v>
      </c>
      <c r="F27" s="107" t="s">
        <v>55</v>
      </c>
      <c r="G27" s="107" t="s">
        <v>55</v>
      </c>
      <c r="H27" s="107" t="s">
        <v>55</v>
      </c>
      <c r="I27" s="107" t="s">
        <v>55</v>
      </c>
      <c r="J27" s="107" t="s">
        <v>55</v>
      </c>
      <c r="K27" s="107" t="s">
        <v>55</v>
      </c>
      <c r="L27" s="107" t="s">
        <v>55</v>
      </c>
      <c r="M27" s="107" t="s">
        <v>55</v>
      </c>
      <c r="N27" s="107" t="s">
        <v>55</v>
      </c>
      <c r="O27" s="107" t="s">
        <v>55</v>
      </c>
      <c r="P27" s="107"/>
      <c r="Q27" s="107" t="s">
        <v>55</v>
      </c>
      <c r="R27" s="107"/>
      <c r="S27" s="107" t="s">
        <v>55</v>
      </c>
      <c r="T27" s="107"/>
      <c r="U27" s="107"/>
    </row>
    <row r="28" spans="1:40" s="57" customFormat="1" x14ac:dyDescent="0.35">
      <c r="A28" s="108"/>
      <c r="B28" s="24">
        <v>2.6</v>
      </c>
      <c r="C28" s="15">
        <v>1.24</v>
      </c>
      <c r="D28" s="15">
        <v>0.17299999999999999</v>
      </c>
      <c r="E28" s="15">
        <v>4.1500000000000002E-2</v>
      </c>
      <c r="F28" s="15">
        <v>715</v>
      </c>
      <c r="G28" s="15">
        <v>45.5</v>
      </c>
      <c r="H28" s="15">
        <v>30.9</v>
      </c>
      <c r="I28" s="15">
        <v>6.2</v>
      </c>
      <c r="J28" s="15">
        <v>0.5</v>
      </c>
      <c r="K28" s="23">
        <v>1.34</v>
      </c>
      <c r="L28" s="15">
        <v>7.7</v>
      </c>
      <c r="M28" s="15">
        <v>4.3</v>
      </c>
      <c r="N28" s="15">
        <v>220000</v>
      </c>
      <c r="O28" s="15">
        <v>7040</v>
      </c>
      <c r="P28" s="15"/>
      <c r="Q28" s="15">
        <v>8300</v>
      </c>
      <c r="R28" s="15"/>
      <c r="S28" s="15">
        <v>12.2</v>
      </c>
      <c r="T28" s="15"/>
      <c r="U28" s="15"/>
    </row>
    <row r="29" spans="1:40" s="7" customFormat="1" ht="28" x14ac:dyDescent="0.35">
      <c r="A29" s="12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2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f>C8</f>
        <v>2</v>
      </c>
      <c r="B31" s="15">
        <v>158</v>
      </c>
      <c r="C31" s="77">
        <f>IF(C$27="%w/w SAR",((C$28*10)*$B31),IF(C$27="%w/w DM",(((C$28*10)*($B$28/100))*$B31),IF(C$27="kg/t SAR",(C$28*$B31),IF(C$27="kg/t DM",((C$28*($B$28/100))*$B31),IF(C$27="mg/kg SAR",((C$28*0.001)*$B31),IF(C$27="mg/kg DM",(((C$28*0.001)*($B$28/100))*$B31),0))))))</f>
        <v>50.9392</v>
      </c>
      <c r="D31" s="77">
        <f>(IF(D$27="%w/w SAR",((D$28*10)*$B31),IF(D$27="%w/w DM",(((D$28*10)*($B$28/100))*$B31),IF(D$27="kg/t SAR",(D$28*$B31),IF(D$27="kg/t DM",((D$28*($B$28/100))*$B31),IF(D$27="mg/kg SAR",((D$28*0.001)*$B31),IF(D$27="mg/kg DM",(((D$28*0.001)*($B$28/100))*$B31),"0")))))))*2.291</f>
        <v>16.281770440000003</v>
      </c>
      <c r="E31" s="77">
        <f>(IF(E$27="%w/w SAR",((E$28*10)*$B31),IF(E$27="%w/w DM",(((E$28*10)*($B$28/100))*$B31),IF(E$27="kg/t SAR",(E$28*$B31),IF(E$27="kg/t DM",((E$28*($B$28/100))*$B31),IF(E$27="mg/kg SAR",((E$28*0.001)*$B31),IF(E$27="mg/kg DM",(((E$28*0.001)*($B$28/100))*$B31),"0")))))))*1.205</f>
        <v>2.0543081000000006E-4</v>
      </c>
      <c r="F31" s="77">
        <f>(IF(F$27="%w/w SAR",((F$28*10)*$B31),IF(F$27="%w/w DM",(((F$28*10)*($B$28/100))*$B31),IF(F$27="kg/t SAR",(F$28*$B31),IF(F$27="kg/t DM",((F$28*($B$28/100))*$B31),IF(F$27="mg/kg SAR",((F$28*0.001)*$B31),IF(F$27="mg/kg DM",(((F$28*0.001)*($B$28/100))*$B31),"0")))))))*1.658</f>
        <v>4.8699107600000007</v>
      </c>
      <c r="G31" s="77">
        <f t="shared" ref="G31:P46" si="5">IF(G$27="%w/w SAR",((G$28*10)*$B31),IF(G$27="%w/w DM",(((G$28*10)*($B$28/100))*$B31),IF(G$27="kg/t SAR",(G$28*$B31),IF(G$27="kg/t DM",((G$28*($B$28/100))*$B31),IF(G$27="mg/kg SAR",((G$28*0.001)*$B31),IF(G$27="mg/kg DM",(((G$28*0.001)*($B$28/100))*$B31),0))))))</f>
        <v>0.186914</v>
      </c>
      <c r="H31" s="77">
        <f t="shared" si="5"/>
        <v>0.12693720000000003</v>
      </c>
      <c r="I31" s="77">
        <f t="shared" si="5"/>
        <v>2.5469600000000005E-2</v>
      </c>
      <c r="J31" s="77">
        <f t="shared" si="5"/>
        <v>2.0540000000000003E-3</v>
      </c>
      <c r="K31" s="77">
        <f t="shared" si="5"/>
        <v>5.5047200000000011E-3</v>
      </c>
      <c r="L31" s="77">
        <f t="shared" si="5"/>
        <v>3.1631600000000003E-2</v>
      </c>
      <c r="M31" s="77">
        <f t="shared" si="5"/>
        <v>1.76644E-2</v>
      </c>
      <c r="N31" s="77">
        <f t="shared" si="5"/>
        <v>903.7600000000001</v>
      </c>
      <c r="O31" s="77">
        <f t="shared" si="5"/>
        <v>28.92032</v>
      </c>
      <c r="P31" s="77">
        <f t="shared" si="5"/>
        <v>0</v>
      </c>
      <c r="Q31" s="77">
        <f>(IF(Q$27="%w/w SAR",((Q$28*10)*$B31),IF(Q$27="%w/w DM",(((Q$28*10)*($B$28/100))*$B31),IF(Q$27="kg/t SAR",(Q$28*$B31),IF(Q$27="kg/t DM",((Q$28*($B$28/100))*$B31),IF(Q$27="mg/kg SAR",((Q$28*0.001)*$B31),IF(Q$27="mg/kg DM",(((Q$28*0.001)*($B$28/100))*$B31),0)))))))*2.5</f>
        <v>85.241000000000028</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5.0117600000000005E-2</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f>D8</f>
        <v>3</v>
      </c>
      <c r="B32" s="15">
        <v>158</v>
      </c>
      <c r="C32" s="77">
        <f t="shared" ref="C32:C50" si="6">IF(C$27="%w/w SAR",((C$28*10)*$B32),IF(C$27="%w/w DM",(((C$28*10)*($B$28/100))*$B32),IF(C$27="kg/t SAR",(C$28*$B32),IF(C$27="kg/t DM",((C$28*($B$28/100))*$B32),IF(C$27="mg/kg SAR",((C$28*0.001)*$B32),IF(C$27="mg/kg DM",(((C$28*0.001)*($B$28/100))*$B32),0))))))</f>
        <v>50.9392</v>
      </c>
      <c r="D32" s="77">
        <f t="shared" ref="D32:D50" si="7">(IF(D$27="%w/w SAR",((D$28*10)*$B32),IF(D$27="%w/w DM",(((D$28*10)*($B$28/100))*$B32),IF(D$27="kg/t SAR",(D$28*$B32),IF(D$27="kg/t DM",((D$28*($B$28/100))*$B32),IF(D$27="mg/kg SAR",((D$28*0.001)*$B32),IF(D$27="mg/kg DM",(((D$28*0.001)*($B$28/100))*$B32),"0")))))))*2.291</f>
        <v>16.281770440000003</v>
      </c>
      <c r="E32" s="77">
        <f t="shared" ref="E32:E50" si="8">(IF(E$27="%w/w SAR",((E$28*10)*$B32),IF(E$27="%w/w DM",(((E$28*10)*($B$28/100))*$B32),IF(E$27="kg/t SAR",(E$28*$B32),IF(E$27="kg/t DM",((E$28*($B$28/100))*$B32),IF(E$27="mg/kg SAR",((E$28*0.001)*$B32),IF(E$27="mg/kg DM",(((E$28*0.001)*($B$28/100))*$B32),"0")))))))*1.205</f>
        <v>2.0543081000000006E-4</v>
      </c>
      <c r="F32" s="77">
        <f t="shared" ref="F32:F50" si="9">(IF(F$27="%w/w SAR",((F$28*10)*$B32),IF(F$27="%w/w DM",(((F$28*10)*($B$28/100))*$B32),IF(F$27="kg/t SAR",(F$28*$B32),IF(F$27="kg/t DM",((F$28*($B$28/100))*$B32),IF(F$27="mg/kg SAR",((F$28*0.001)*$B32),IF(F$27="mg/kg DM",(((F$28*0.001)*($B$28/100))*$B32),"0")))))))*1.658</f>
        <v>4.8699107600000007</v>
      </c>
      <c r="G32" s="77">
        <f t="shared" si="5"/>
        <v>0.186914</v>
      </c>
      <c r="H32" s="77">
        <f t="shared" si="5"/>
        <v>0.12693720000000003</v>
      </c>
      <c r="I32" s="77">
        <f t="shared" si="5"/>
        <v>2.5469600000000005E-2</v>
      </c>
      <c r="J32" s="77">
        <f t="shared" si="5"/>
        <v>2.0540000000000003E-3</v>
      </c>
      <c r="K32" s="77">
        <f t="shared" si="5"/>
        <v>5.5047200000000011E-3</v>
      </c>
      <c r="L32" s="77">
        <f t="shared" si="5"/>
        <v>3.1631600000000003E-2</v>
      </c>
      <c r="M32" s="77">
        <f t="shared" si="5"/>
        <v>1.76644E-2</v>
      </c>
      <c r="N32" s="77">
        <f t="shared" si="5"/>
        <v>903.7600000000001</v>
      </c>
      <c r="O32" s="77">
        <f t="shared" si="5"/>
        <v>28.92032</v>
      </c>
      <c r="P32" s="77">
        <f t="shared" si="5"/>
        <v>0</v>
      </c>
      <c r="Q32" s="77">
        <f t="shared" ref="Q32:Q50" si="10">(IF(Q$27="%w/w SAR",((Q$28*10)*$B32),IF(Q$27="%w/w DM",(((Q$28*10)*($B$28/100))*$B32),IF(Q$27="kg/t SAR",(Q$28*$B32),IF(Q$27="kg/t DM",((Q$28*($B$28/100))*$B32),IF(Q$27="mg/kg SAR",((Q$28*0.001)*$B32),IF(Q$27="mg/kg DM",(((Q$28*0.001)*($B$28/100))*$B32),0)))))))*2.5</f>
        <v>85.241000000000028</v>
      </c>
      <c r="R32" s="77">
        <f t="shared" ref="R32:U50" si="11">IF(R$27="%w/w SAR",((R$28*10)*$B32),IF(R$27="%w/w DM",(((R$28*10)*($B$28/100))*$B32),IF(R$27="kg/t SAR",(R$28*$B32),IF(R$27="kg/t DM",((R$28*($B$28/100))*$B32),IF(R$27="mg/kg SAR",((R$28*0.001)*$B32),IF(R$27="mg/kg DM",(((R$28*0.001)*($B$28/100))*$B32),0))))))</f>
        <v>0</v>
      </c>
      <c r="S32" s="77">
        <f t="shared" si="11"/>
        <v>5.0117600000000005E-2</v>
      </c>
      <c r="T32" s="77">
        <f t="shared" si="11"/>
        <v>0</v>
      </c>
      <c r="U32" s="77">
        <f t="shared" si="11"/>
        <v>0</v>
      </c>
      <c r="AB32" s="59"/>
      <c r="AC32" s="59"/>
      <c r="AD32" s="59"/>
      <c r="AE32" s="59"/>
      <c r="AF32" s="59"/>
      <c r="AG32" s="59"/>
      <c r="AH32" s="59"/>
      <c r="AI32" s="59"/>
    </row>
    <row r="33" spans="1:35" s="72" customFormat="1" ht="13" x14ac:dyDescent="0.35">
      <c r="A33" s="13">
        <f>E8</f>
        <v>5</v>
      </c>
      <c r="B33" s="15">
        <v>158</v>
      </c>
      <c r="C33" s="77">
        <f t="shared" si="6"/>
        <v>50.9392</v>
      </c>
      <c r="D33" s="77">
        <f t="shared" si="7"/>
        <v>16.281770440000003</v>
      </c>
      <c r="E33" s="77">
        <f t="shared" si="8"/>
        <v>2.0543081000000006E-4</v>
      </c>
      <c r="F33" s="77">
        <f t="shared" si="9"/>
        <v>4.8699107600000007</v>
      </c>
      <c r="G33" s="77">
        <f t="shared" si="5"/>
        <v>0.186914</v>
      </c>
      <c r="H33" s="77">
        <f t="shared" si="5"/>
        <v>0.12693720000000003</v>
      </c>
      <c r="I33" s="77">
        <f t="shared" si="5"/>
        <v>2.5469600000000005E-2</v>
      </c>
      <c r="J33" s="77">
        <f t="shared" si="5"/>
        <v>2.0540000000000003E-3</v>
      </c>
      <c r="K33" s="77">
        <f t="shared" si="5"/>
        <v>5.5047200000000011E-3</v>
      </c>
      <c r="L33" s="77">
        <f t="shared" si="5"/>
        <v>3.1631600000000003E-2</v>
      </c>
      <c r="M33" s="77">
        <f t="shared" si="5"/>
        <v>1.76644E-2</v>
      </c>
      <c r="N33" s="77">
        <f t="shared" si="5"/>
        <v>903.7600000000001</v>
      </c>
      <c r="O33" s="77">
        <f t="shared" si="5"/>
        <v>28.92032</v>
      </c>
      <c r="P33" s="77">
        <f t="shared" si="5"/>
        <v>0</v>
      </c>
      <c r="Q33" s="77">
        <f t="shared" si="10"/>
        <v>85.241000000000028</v>
      </c>
      <c r="R33" s="77">
        <f t="shared" si="11"/>
        <v>0</v>
      </c>
      <c r="S33" s="77">
        <f t="shared" si="11"/>
        <v>5.0117600000000005E-2</v>
      </c>
      <c r="T33" s="77">
        <f t="shared" si="11"/>
        <v>0</v>
      </c>
      <c r="U33" s="77">
        <f t="shared" si="11"/>
        <v>0</v>
      </c>
      <c r="AB33" s="59"/>
      <c r="AC33" s="59"/>
      <c r="AD33" s="59"/>
      <c r="AE33" s="59"/>
      <c r="AF33" s="59"/>
      <c r="AG33" s="59"/>
      <c r="AH33" s="59"/>
      <c r="AI33" s="59"/>
    </row>
    <row r="34" spans="1:35" s="72" customFormat="1" ht="13" x14ac:dyDescent="0.35">
      <c r="A34" s="13">
        <f>F8</f>
        <v>6</v>
      </c>
      <c r="B34" s="15">
        <v>250</v>
      </c>
      <c r="C34" s="77">
        <f t="shared" si="6"/>
        <v>80.600000000000009</v>
      </c>
      <c r="D34" s="77">
        <f t="shared" si="7"/>
        <v>25.762295000000002</v>
      </c>
      <c r="E34" s="77">
        <f t="shared" si="8"/>
        <v>3.2504875000000008E-4</v>
      </c>
      <c r="F34" s="77">
        <f t="shared" si="9"/>
        <v>7.7055550000000013</v>
      </c>
      <c r="G34" s="77">
        <f t="shared" si="5"/>
        <v>0.29575000000000001</v>
      </c>
      <c r="H34" s="77">
        <f t="shared" si="5"/>
        <v>0.20085000000000003</v>
      </c>
      <c r="I34" s="77">
        <f t="shared" si="5"/>
        <v>4.0300000000000009E-2</v>
      </c>
      <c r="J34" s="77">
        <f t="shared" si="5"/>
        <v>3.2500000000000003E-3</v>
      </c>
      <c r="K34" s="77">
        <f t="shared" si="5"/>
        <v>8.7100000000000007E-3</v>
      </c>
      <c r="L34" s="77">
        <f t="shared" si="5"/>
        <v>5.0050000000000004E-2</v>
      </c>
      <c r="M34" s="77">
        <f t="shared" si="5"/>
        <v>2.7950000000000003E-2</v>
      </c>
      <c r="N34" s="77">
        <f t="shared" si="5"/>
        <v>1430.0000000000002</v>
      </c>
      <c r="O34" s="77">
        <f t="shared" si="5"/>
        <v>45.760000000000005</v>
      </c>
      <c r="P34" s="77">
        <f t="shared" si="5"/>
        <v>0</v>
      </c>
      <c r="Q34" s="77">
        <f t="shared" si="10"/>
        <v>134.87500000000003</v>
      </c>
      <c r="R34" s="77">
        <f t="shared" si="11"/>
        <v>0</v>
      </c>
      <c r="S34" s="77">
        <f t="shared" si="11"/>
        <v>7.9300000000000009E-2</v>
      </c>
      <c r="T34" s="77">
        <f t="shared" si="11"/>
        <v>0</v>
      </c>
      <c r="U34" s="77">
        <f t="shared" si="11"/>
        <v>0</v>
      </c>
      <c r="AB34" s="59"/>
      <c r="AC34" s="59"/>
      <c r="AD34" s="59"/>
      <c r="AE34" s="59"/>
      <c r="AF34" s="59"/>
      <c r="AG34" s="59"/>
      <c r="AH34" s="59"/>
      <c r="AI34" s="59"/>
    </row>
    <row r="35" spans="1:35" s="72" customFormat="1" ht="13" x14ac:dyDescent="0.35">
      <c r="A35" s="13">
        <f>G8</f>
        <v>7</v>
      </c>
      <c r="B35" s="15">
        <v>250</v>
      </c>
      <c r="C35" s="77">
        <f t="shared" si="6"/>
        <v>80.600000000000009</v>
      </c>
      <c r="D35" s="77">
        <f t="shared" si="7"/>
        <v>25.762295000000002</v>
      </c>
      <c r="E35" s="77">
        <f t="shared" si="8"/>
        <v>3.2504875000000008E-4</v>
      </c>
      <c r="F35" s="77">
        <f t="shared" si="9"/>
        <v>7.7055550000000013</v>
      </c>
      <c r="G35" s="77">
        <f t="shared" si="5"/>
        <v>0.29575000000000001</v>
      </c>
      <c r="H35" s="77">
        <f t="shared" si="5"/>
        <v>0.20085000000000003</v>
      </c>
      <c r="I35" s="77">
        <f t="shared" si="5"/>
        <v>4.0300000000000009E-2</v>
      </c>
      <c r="J35" s="77">
        <f t="shared" si="5"/>
        <v>3.2500000000000003E-3</v>
      </c>
      <c r="K35" s="77">
        <f t="shared" si="5"/>
        <v>8.7100000000000007E-3</v>
      </c>
      <c r="L35" s="77">
        <f t="shared" si="5"/>
        <v>5.0050000000000004E-2</v>
      </c>
      <c r="M35" s="77">
        <f t="shared" si="5"/>
        <v>2.7950000000000003E-2</v>
      </c>
      <c r="N35" s="77">
        <f t="shared" si="5"/>
        <v>1430.0000000000002</v>
      </c>
      <c r="O35" s="77">
        <f t="shared" si="5"/>
        <v>45.760000000000005</v>
      </c>
      <c r="P35" s="77">
        <f t="shared" si="5"/>
        <v>0</v>
      </c>
      <c r="Q35" s="77">
        <f t="shared" si="10"/>
        <v>134.87500000000003</v>
      </c>
      <c r="R35" s="77">
        <f t="shared" si="11"/>
        <v>0</v>
      </c>
      <c r="S35" s="77">
        <f t="shared" si="11"/>
        <v>7.9300000000000009E-2</v>
      </c>
      <c r="T35" s="77">
        <f t="shared" si="11"/>
        <v>0</v>
      </c>
      <c r="U35" s="77">
        <f t="shared" si="11"/>
        <v>0</v>
      </c>
      <c r="AB35" s="59"/>
      <c r="AC35" s="59"/>
      <c r="AD35" s="59"/>
      <c r="AE35" s="59"/>
      <c r="AF35" s="59"/>
      <c r="AG35" s="59"/>
      <c r="AH35" s="59"/>
      <c r="AI35" s="59"/>
    </row>
    <row r="36" spans="1:35" s="72" customFormat="1" ht="13" x14ac:dyDescent="0.35">
      <c r="A36" s="13">
        <f>H8</f>
        <v>8</v>
      </c>
      <c r="B36" s="15">
        <v>250</v>
      </c>
      <c r="C36" s="77">
        <f t="shared" si="6"/>
        <v>80.600000000000009</v>
      </c>
      <c r="D36" s="77">
        <f t="shared" si="7"/>
        <v>25.762295000000002</v>
      </c>
      <c r="E36" s="77">
        <f t="shared" si="8"/>
        <v>3.2504875000000008E-4</v>
      </c>
      <c r="F36" s="77">
        <f t="shared" si="9"/>
        <v>7.7055550000000013</v>
      </c>
      <c r="G36" s="77">
        <f t="shared" si="5"/>
        <v>0.29575000000000001</v>
      </c>
      <c r="H36" s="77">
        <f t="shared" si="5"/>
        <v>0.20085000000000003</v>
      </c>
      <c r="I36" s="77">
        <f t="shared" si="5"/>
        <v>4.0300000000000009E-2</v>
      </c>
      <c r="J36" s="77">
        <f t="shared" si="5"/>
        <v>3.2500000000000003E-3</v>
      </c>
      <c r="K36" s="77">
        <f t="shared" si="5"/>
        <v>8.7100000000000007E-3</v>
      </c>
      <c r="L36" s="77">
        <f t="shared" si="5"/>
        <v>5.0050000000000004E-2</v>
      </c>
      <c r="M36" s="77">
        <f t="shared" si="5"/>
        <v>2.7950000000000003E-2</v>
      </c>
      <c r="N36" s="77">
        <f t="shared" si="5"/>
        <v>1430.0000000000002</v>
      </c>
      <c r="O36" s="77">
        <f t="shared" si="5"/>
        <v>45.760000000000005</v>
      </c>
      <c r="P36" s="77">
        <f t="shared" si="5"/>
        <v>0</v>
      </c>
      <c r="Q36" s="77">
        <f t="shared" si="10"/>
        <v>134.87500000000003</v>
      </c>
      <c r="R36" s="77">
        <f t="shared" si="11"/>
        <v>0</v>
      </c>
      <c r="S36" s="77">
        <f t="shared" si="11"/>
        <v>7.9300000000000009E-2</v>
      </c>
      <c r="T36" s="77">
        <f t="shared" si="11"/>
        <v>0</v>
      </c>
      <c r="U36" s="77">
        <f t="shared" si="11"/>
        <v>0</v>
      </c>
      <c r="AB36" s="59"/>
      <c r="AC36" s="59"/>
      <c r="AD36" s="59"/>
      <c r="AE36" s="59"/>
      <c r="AF36" s="59"/>
      <c r="AG36" s="59"/>
      <c r="AH36" s="59"/>
      <c r="AI36" s="59"/>
    </row>
    <row r="37" spans="1:35" s="72" customFormat="1" ht="13" x14ac:dyDescent="0.35">
      <c r="A37" s="13">
        <f>I8</f>
        <v>10</v>
      </c>
      <c r="B37" s="15">
        <v>158</v>
      </c>
      <c r="C37" s="77">
        <f t="shared" si="6"/>
        <v>50.9392</v>
      </c>
      <c r="D37" s="77">
        <f t="shared" si="7"/>
        <v>16.281770440000003</v>
      </c>
      <c r="E37" s="77">
        <f t="shared" si="8"/>
        <v>2.0543081000000006E-4</v>
      </c>
      <c r="F37" s="77">
        <f t="shared" si="9"/>
        <v>4.8699107600000007</v>
      </c>
      <c r="G37" s="77">
        <f t="shared" si="5"/>
        <v>0.186914</v>
      </c>
      <c r="H37" s="77">
        <f t="shared" si="5"/>
        <v>0.12693720000000003</v>
      </c>
      <c r="I37" s="77">
        <f t="shared" si="5"/>
        <v>2.5469600000000005E-2</v>
      </c>
      <c r="J37" s="77">
        <f t="shared" si="5"/>
        <v>2.0540000000000003E-3</v>
      </c>
      <c r="K37" s="77">
        <f t="shared" si="5"/>
        <v>5.5047200000000011E-3</v>
      </c>
      <c r="L37" s="77">
        <f t="shared" si="5"/>
        <v>3.1631600000000003E-2</v>
      </c>
      <c r="M37" s="77">
        <f t="shared" si="5"/>
        <v>1.76644E-2</v>
      </c>
      <c r="N37" s="77">
        <f t="shared" si="5"/>
        <v>903.7600000000001</v>
      </c>
      <c r="O37" s="77">
        <f t="shared" si="5"/>
        <v>28.92032</v>
      </c>
      <c r="P37" s="77">
        <f t="shared" si="5"/>
        <v>0</v>
      </c>
      <c r="Q37" s="77">
        <f t="shared" si="10"/>
        <v>85.241000000000028</v>
      </c>
      <c r="R37" s="77">
        <f t="shared" si="11"/>
        <v>0</v>
      </c>
      <c r="S37" s="77">
        <f t="shared" si="11"/>
        <v>5.0117600000000005E-2</v>
      </c>
      <c r="T37" s="77">
        <f t="shared" si="11"/>
        <v>0</v>
      </c>
      <c r="U37" s="77">
        <f t="shared" si="11"/>
        <v>0</v>
      </c>
      <c r="AB37" s="59"/>
      <c r="AC37" s="59"/>
      <c r="AD37" s="59"/>
      <c r="AE37" s="59"/>
      <c r="AF37" s="59"/>
      <c r="AG37" s="59"/>
      <c r="AH37" s="59"/>
      <c r="AI37" s="59"/>
    </row>
    <row r="38" spans="1:35" s="72" customFormat="1" ht="13" x14ac:dyDescent="0.35">
      <c r="A38" s="13" t="str">
        <f>J8</f>
        <v>11a</v>
      </c>
      <c r="B38" s="15">
        <v>158</v>
      </c>
      <c r="C38" s="77">
        <f t="shared" si="6"/>
        <v>50.9392</v>
      </c>
      <c r="D38" s="77">
        <f t="shared" si="7"/>
        <v>16.281770440000003</v>
      </c>
      <c r="E38" s="77">
        <f t="shared" si="8"/>
        <v>2.0543081000000006E-4</v>
      </c>
      <c r="F38" s="77">
        <f t="shared" si="9"/>
        <v>4.8699107600000007</v>
      </c>
      <c r="G38" s="77">
        <f t="shared" si="5"/>
        <v>0.186914</v>
      </c>
      <c r="H38" s="77">
        <f t="shared" si="5"/>
        <v>0.12693720000000003</v>
      </c>
      <c r="I38" s="77">
        <f t="shared" si="5"/>
        <v>2.5469600000000005E-2</v>
      </c>
      <c r="J38" s="77">
        <f t="shared" si="5"/>
        <v>2.0540000000000003E-3</v>
      </c>
      <c r="K38" s="77">
        <f t="shared" si="5"/>
        <v>5.5047200000000011E-3</v>
      </c>
      <c r="L38" s="77">
        <f t="shared" si="5"/>
        <v>3.1631600000000003E-2</v>
      </c>
      <c r="M38" s="77">
        <f t="shared" si="5"/>
        <v>1.76644E-2</v>
      </c>
      <c r="N38" s="77">
        <f t="shared" si="5"/>
        <v>903.7600000000001</v>
      </c>
      <c r="O38" s="77">
        <f t="shared" si="5"/>
        <v>28.92032</v>
      </c>
      <c r="P38" s="77">
        <f t="shared" si="5"/>
        <v>0</v>
      </c>
      <c r="Q38" s="77">
        <f t="shared" si="10"/>
        <v>85.241000000000028</v>
      </c>
      <c r="R38" s="77">
        <f t="shared" si="11"/>
        <v>0</v>
      </c>
      <c r="S38" s="77">
        <f t="shared" si="11"/>
        <v>5.0117600000000005E-2</v>
      </c>
      <c r="T38" s="77">
        <f t="shared" si="11"/>
        <v>0</v>
      </c>
      <c r="U38" s="77">
        <f t="shared" si="11"/>
        <v>0</v>
      </c>
      <c r="AB38" s="59"/>
      <c r="AC38" s="59"/>
      <c r="AD38" s="59"/>
      <c r="AE38" s="59"/>
      <c r="AF38" s="59"/>
      <c r="AG38" s="59"/>
      <c r="AH38" s="59"/>
      <c r="AI38" s="59"/>
    </row>
    <row r="39" spans="1:35" s="72" customFormat="1" ht="13" x14ac:dyDescent="0.35">
      <c r="A39" s="13" t="str">
        <f>K8</f>
        <v>11b</v>
      </c>
      <c r="B39" s="15">
        <v>158</v>
      </c>
      <c r="C39" s="77">
        <f t="shared" si="6"/>
        <v>50.9392</v>
      </c>
      <c r="D39" s="77">
        <f t="shared" si="7"/>
        <v>16.281770440000003</v>
      </c>
      <c r="E39" s="77">
        <f t="shared" si="8"/>
        <v>2.0543081000000006E-4</v>
      </c>
      <c r="F39" s="77">
        <f t="shared" si="9"/>
        <v>4.8699107600000007</v>
      </c>
      <c r="G39" s="77">
        <f t="shared" si="5"/>
        <v>0.186914</v>
      </c>
      <c r="H39" s="77">
        <f t="shared" si="5"/>
        <v>0.12693720000000003</v>
      </c>
      <c r="I39" s="77">
        <f t="shared" si="5"/>
        <v>2.5469600000000005E-2</v>
      </c>
      <c r="J39" s="77">
        <f t="shared" si="5"/>
        <v>2.0540000000000003E-3</v>
      </c>
      <c r="K39" s="77">
        <f t="shared" si="5"/>
        <v>5.5047200000000011E-3</v>
      </c>
      <c r="L39" s="77">
        <f t="shared" si="5"/>
        <v>3.1631600000000003E-2</v>
      </c>
      <c r="M39" s="77">
        <f t="shared" si="5"/>
        <v>1.76644E-2</v>
      </c>
      <c r="N39" s="77">
        <f t="shared" si="5"/>
        <v>903.7600000000001</v>
      </c>
      <c r="O39" s="77">
        <f t="shared" si="5"/>
        <v>28.92032</v>
      </c>
      <c r="P39" s="77">
        <f t="shared" si="5"/>
        <v>0</v>
      </c>
      <c r="Q39" s="77">
        <f t="shared" si="10"/>
        <v>85.241000000000028</v>
      </c>
      <c r="R39" s="77">
        <f t="shared" si="11"/>
        <v>0</v>
      </c>
      <c r="S39" s="77">
        <f t="shared" si="11"/>
        <v>5.0117600000000005E-2</v>
      </c>
      <c r="T39" s="77">
        <f t="shared" si="11"/>
        <v>0</v>
      </c>
      <c r="U39" s="77">
        <f t="shared" si="11"/>
        <v>0</v>
      </c>
      <c r="AB39" s="59"/>
      <c r="AC39" s="59"/>
      <c r="AD39" s="59"/>
      <c r="AE39" s="59"/>
      <c r="AF39" s="59"/>
      <c r="AG39" s="59"/>
      <c r="AH39" s="59"/>
      <c r="AI39" s="59"/>
    </row>
    <row r="40" spans="1:35" s="72" customFormat="1" ht="13" x14ac:dyDescent="0.35">
      <c r="A40" s="13">
        <f>L8</f>
        <v>12</v>
      </c>
      <c r="B40" s="15">
        <v>250</v>
      </c>
      <c r="C40" s="77">
        <f t="shared" si="6"/>
        <v>80.600000000000009</v>
      </c>
      <c r="D40" s="77">
        <f t="shared" si="7"/>
        <v>25.762295000000002</v>
      </c>
      <c r="E40" s="77">
        <f t="shared" si="8"/>
        <v>3.2504875000000008E-4</v>
      </c>
      <c r="F40" s="77">
        <f t="shared" si="9"/>
        <v>7.7055550000000013</v>
      </c>
      <c r="G40" s="77">
        <f t="shared" si="5"/>
        <v>0.29575000000000001</v>
      </c>
      <c r="H40" s="77">
        <f t="shared" si="5"/>
        <v>0.20085000000000003</v>
      </c>
      <c r="I40" s="77">
        <f t="shared" si="5"/>
        <v>4.0300000000000009E-2</v>
      </c>
      <c r="J40" s="77">
        <f t="shared" si="5"/>
        <v>3.2500000000000003E-3</v>
      </c>
      <c r="K40" s="77">
        <f t="shared" si="5"/>
        <v>8.7100000000000007E-3</v>
      </c>
      <c r="L40" s="77">
        <f t="shared" si="5"/>
        <v>5.0050000000000004E-2</v>
      </c>
      <c r="M40" s="77">
        <f t="shared" si="5"/>
        <v>2.7950000000000003E-2</v>
      </c>
      <c r="N40" s="77">
        <f t="shared" si="5"/>
        <v>1430.0000000000002</v>
      </c>
      <c r="O40" s="77">
        <f t="shared" si="5"/>
        <v>45.760000000000005</v>
      </c>
      <c r="P40" s="77">
        <f t="shared" si="5"/>
        <v>0</v>
      </c>
      <c r="Q40" s="77">
        <f t="shared" si="10"/>
        <v>134.87500000000003</v>
      </c>
      <c r="R40" s="77">
        <f t="shared" si="11"/>
        <v>0</v>
      </c>
      <c r="S40" s="77">
        <f t="shared" si="11"/>
        <v>7.9300000000000009E-2</v>
      </c>
      <c r="T40" s="77">
        <f t="shared" si="11"/>
        <v>0</v>
      </c>
      <c r="U40" s="77">
        <f t="shared" si="11"/>
        <v>0</v>
      </c>
      <c r="AB40" s="59"/>
      <c r="AC40" s="59"/>
      <c r="AD40" s="59"/>
      <c r="AE40" s="59"/>
      <c r="AF40" s="59"/>
      <c r="AG40" s="59"/>
      <c r="AH40" s="59"/>
      <c r="AI40" s="59"/>
    </row>
    <row r="41" spans="1:35" s="72" customFormat="1" ht="13" x14ac:dyDescent="0.35">
      <c r="A41" s="13">
        <f>M8</f>
        <v>13</v>
      </c>
      <c r="B41" s="15">
        <v>250</v>
      </c>
      <c r="C41" s="77">
        <f t="shared" si="6"/>
        <v>80.600000000000009</v>
      </c>
      <c r="D41" s="77">
        <f t="shared" si="7"/>
        <v>25.762295000000002</v>
      </c>
      <c r="E41" s="77">
        <f t="shared" si="8"/>
        <v>3.2504875000000008E-4</v>
      </c>
      <c r="F41" s="77">
        <f t="shared" si="9"/>
        <v>7.7055550000000013</v>
      </c>
      <c r="G41" s="77">
        <f t="shared" si="5"/>
        <v>0.29575000000000001</v>
      </c>
      <c r="H41" s="77">
        <f t="shared" si="5"/>
        <v>0.20085000000000003</v>
      </c>
      <c r="I41" s="77">
        <f t="shared" si="5"/>
        <v>4.0300000000000009E-2</v>
      </c>
      <c r="J41" s="77">
        <f t="shared" si="5"/>
        <v>3.2500000000000003E-3</v>
      </c>
      <c r="K41" s="77">
        <f t="shared" si="5"/>
        <v>8.7100000000000007E-3</v>
      </c>
      <c r="L41" s="77">
        <f t="shared" si="5"/>
        <v>5.0050000000000004E-2</v>
      </c>
      <c r="M41" s="77">
        <f t="shared" si="5"/>
        <v>2.7950000000000003E-2</v>
      </c>
      <c r="N41" s="77">
        <f t="shared" si="5"/>
        <v>1430.0000000000002</v>
      </c>
      <c r="O41" s="77">
        <f t="shared" si="5"/>
        <v>45.760000000000005</v>
      </c>
      <c r="P41" s="77">
        <f t="shared" si="5"/>
        <v>0</v>
      </c>
      <c r="Q41" s="77">
        <f t="shared" si="10"/>
        <v>134.87500000000003</v>
      </c>
      <c r="R41" s="77">
        <f t="shared" si="11"/>
        <v>0</v>
      </c>
      <c r="S41" s="77">
        <f t="shared" si="11"/>
        <v>7.9300000000000009E-2</v>
      </c>
      <c r="T41" s="77">
        <f t="shared" si="11"/>
        <v>0</v>
      </c>
      <c r="U41" s="77">
        <f t="shared" si="11"/>
        <v>0</v>
      </c>
      <c r="AB41" s="59"/>
      <c r="AC41" s="59"/>
      <c r="AD41" s="59"/>
      <c r="AE41" s="59"/>
      <c r="AF41" s="59"/>
      <c r="AG41" s="59"/>
      <c r="AH41" s="59"/>
      <c r="AI41" s="59"/>
    </row>
    <row r="42" spans="1:35" s="72" customFormat="1" ht="13" x14ac:dyDescent="0.35">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f>C8</f>
        <v>2</v>
      </c>
      <c r="C57" s="8">
        <f t="shared" ref="C57:U57" si="13">D8</f>
        <v>3</v>
      </c>
      <c r="D57" s="8">
        <f t="shared" si="13"/>
        <v>5</v>
      </c>
      <c r="E57" s="8">
        <f t="shared" si="13"/>
        <v>6</v>
      </c>
      <c r="F57" s="8">
        <f t="shared" si="13"/>
        <v>7</v>
      </c>
      <c r="G57" s="8">
        <f t="shared" si="13"/>
        <v>8</v>
      </c>
      <c r="H57" s="8">
        <f t="shared" si="13"/>
        <v>10</v>
      </c>
      <c r="I57" s="8" t="str">
        <f t="shared" si="13"/>
        <v>11a</v>
      </c>
      <c r="J57" s="8" t="str">
        <f t="shared" si="13"/>
        <v>11b</v>
      </c>
      <c r="K57" s="8">
        <f t="shared" si="13"/>
        <v>12</v>
      </c>
      <c r="L57" s="8">
        <f t="shared" si="13"/>
        <v>13</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2" t="s">
        <v>136</v>
      </c>
      <c r="B58" s="13" t="str">
        <f>C16&amp;" I "&amp;(VLOOKUP(C14,Table245811[],6,FALSE))</f>
        <v>Medium/Clay I Grass</v>
      </c>
      <c r="C58" s="13" t="str">
        <f>D16&amp;" I "&amp;(VLOOKUP(D14,Table245811[],6,FALSE))</f>
        <v>Medium/Clay I Grass</v>
      </c>
      <c r="D58" s="13" t="str">
        <f>E16&amp;" I "&amp;(VLOOKUP(E14,Table245811[],6,FALSE))</f>
        <v>Medium/Clay I Grass</v>
      </c>
      <c r="E58" s="13" t="str">
        <f>F16&amp;" I "&amp;(VLOOKUP(F14,Table245811[],6,FALSE))</f>
        <v>Medium/Clay I Grass</v>
      </c>
      <c r="F58" s="13" t="str">
        <f>G16&amp;" I "&amp;(VLOOKUP(G14,Table245811[],6,FALSE))</f>
        <v>Medium/Clay I Grass</v>
      </c>
      <c r="G58" s="13" t="str">
        <f>H16&amp;" I "&amp;(VLOOKUP(H14,Table245811[],6,FALSE))</f>
        <v>Medium/Clay I Grass</v>
      </c>
      <c r="H58" s="13" t="str">
        <f>I16&amp;" I "&amp;(VLOOKUP(I14,Table245811[],6,FALSE))</f>
        <v>Medium/Clay I Grass</v>
      </c>
      <c r="I58" s="13" t="str">
        <f>J16&amp;" I "&amp;(VLOOKUP(J14,Table245811[],6,FALSE))</f>
        <v>Medium/Clay I Grass</v>
      </c>
      <c r="J58" s="13" t="str">
        <f>K16&amp;" I "&amp;(VLOOKUP(K14,Table245811[],6,FALSE))</f>
        <v>Medium/Clay I Grass</v>
      </c>
      <c r="K58" s="13" t="str">
        <f>L16&amp;" I "&amp;(VLOOKUP(L14,Table245811[],6,FALSE))</f>
        <v>Medium/Clay I Grass</v>
      </c>
      <c r="L58" s="13" t="str">
        <f>M16&amp;" I "&amp;(VLOOKUP(M14,Table245811[],6,FALSE))</f>
        <v>Medium/Clay I Grass</v>
      </c>
      <c r="M58" s="13" t="e">
        <f>N16&amp;" I "&amp;(VLOOKUP(N14,Table245811[],6,FALSE))</f>
        <v>#N/A</v>
      </c>
      <c r="N58" s="13" t="e">
        <f>O16&amp;" I "&amp;(VLOOKUP(O14,Table245811[],6,FALSE))</f>
        <v>#N/A</v>
      </c>
      <c r="O58" s="13" t="e">
        <f>P16&amp;" I "&amp;(VLOOKUP(P14,Table245811[],6,FALSE))</f>
        <v>#N/A</v>
      </c>
      <c r="P58" s="13" t="e">
        <f>Q16&amp;" I "&amp;(VLOOKUP(Q14,Table245811[],6,FALSE))</f>
        <v>#N/A</v>
      </c>
      <c r="Q58" s="13" t="e">
        <f>R16&amp;" I "&amp;(VLOOKUP(R14,Table245811[],6,FALSE))</f>
        <v>#N/A</v>
      </c>
      <c r="R58" s="13" t="e">
        <f>S16&amp;" I "&amp;(VLOOKUP(S14,Table245811[],6,FALSE))</f>
        <v>#N/A</v>
      </c>
      <c r="S58" s="13" t="e">
        <f>T16&amp;" I "&amp;(VLOOKUP(T14,Table245811[],6,FALSE))</f>
        <v>#N/A</v>
      </c>
      <c r="T58" s="13" t="e">
        <f>U16&amp;" I "&amp;(VLOOKUP(U14,Table245811[],6,FALSE))</f>
        <v>#N/A</v>
      </c>
      <c r="U58" s="13" t="e">
        <f>V16&amp;" I "&amp;(VLOOKUP(V14,Table245811[],6,FALSE))</f>
        <v>#N/A</v>
      </c>
    </row>
    <row r="59" spans="1:35" s="19" customFormat="1" ht="13" x14ac:dyDescent="0.3">
      <c r="A59" s="111" t="s">
        <v>132</v>
      </c>
      <c r="B59" s="76">
        <f>VLOOKUP(C$14,Table245811[],5,FALSE)</f>
        <v>6.2</v>
      </c>
      <c r="C59" s="76">
        <f>VLOOKUP(D$14,Table245811[],5,FALSE)</f>
        <v>6.2</v>
      </c>
      <c r="D59" s="76">
        <f>VLOOKUP(E$14,Table245811[],5,FALSE)</f>
        <v>6.2</v>
      </c>
      <c r="E59" s="76">
        <f>VLOOKUP(F$14,Table245811[],5,FALSE)</f>
        <v>6.2</v>
      </c>
      <c r="F59" s="76">
        <f>VLOOKUP(G$14,Table245811[],5,FALSE)</f>
        <v>6.2</v>
      </c>
      <c r="G59" s="76">
        <f>VLOOKUP(H$14,Table245811[],5,FALSE)</f>
        <v>6.2</v>
      </c>
      <c r="H59" s="76">
        <f>VLOOKUP(I$14,Table245811[],5,FALSE)</f>
        <v>6.2</v>
      </c>
      <c r="I59" s="76">
        <f>VLOOKUP(J$14,Table245811[],5,FALSE)</f>
        <v>6.2</v>
      </c>
      <c r="J59" s="76">
        <f>VLOOKUP(K$14,Table245811[],5,FALSE)</f>
        <v>6.2</v>
      </c>
      <c r="K59" s="76">
        <f>VLOOKUP(L$14,Table245811[],5,FALSE)</f>
        <v>6.2</v>
      </c>
      <c r="L59" s="76">
        <f>VLOOKUP(M$14,Table245811[],5,FALSE)</f>
        <v>6.2</v>
      </c>
      <c r="M59" s="76" t="e">
        <f>VLOOKUP(N$14,Table245811[],5,FALSE)</f>
        <v>#N/A</v>
      </c>
      <c r="N59" s="76" t="e">
        <f>VLOOKUP(O$14,Table245811[],5,FALSE)</f>
        <v>#N/A</v>
      </c>
      <c r="O59" s="76" t="e">
        <f>VLOOKUP(P$14,Table245811[],5,FALSE)</f>
        <v>#N/A</v>
      </c>
      <c r="P59" s="76" t="e">
        <f>VLOOKUP(Q$14,Table245811[],5,FALSE)</f>
        <v>#N/A</v>
      </c>
      <c r="Q59" s="76" t="e">
        <f>VLOOKUP(R$14,Table245811[],5,FALSE)</f>
        <v>#N/A</v>
      </c>
      <c r="R59" s="76" t="e">
        <f>VLOOKUP(S$14,Table245811[],5,FALSE)</f>
        <v>#N/A</v>
      </c>
      <c r="S59" s="76" t="e">
        <f>VLOOKUP(T$14,Table245811[],5,FALSE)</f>
        <v>#N/A</v>
      </c>
      <c r="T59" s="76" t="e">
        <f>VLOOKUP(U$14,Table245811[],5,FALSE)</f>
        <v>#N/A</v>
      </c>
      <c r="U59" s="76" t="e">
        <f>VLOOKUP(V$14,Table245811[],5,FALSE)</f>
        <v>#N/A</v>
      </c>
    </row>
    <row r="60" spans="1:35" s="19" customFormat="1" ht="13" x14ac:dyDescent="0.3">
      <c r="A60" s="111" t="s">
        <v>4</v>
      </c>
      <c r="B60" s="76">
        <f>C10</f>
        <v>6.9</v>
      </c>
      <c r="C60" s="76">
        <f t="shared" ref="C60:U60" si="14">D10</f>
        <v>7</v>
      </c>
      <c r="D60" s="76">
        <f t="shared" si="14"/>
        <v>6.7</v>
      </c>
      <c r="E60" s="76">
        <f t="shared" si="14"/>
        <v>6.8</v>
      </c>
      <c r="F60" s="76">
        <f t="shared" si="14"/>
        <v>6.9</v>
      </c>
      <c r="G60" s="76">
        <f t="shared" si="14"/>
        <v>6.8</v>
      </c>
      <c r="H60" s="76">
        <f t="shared" si="14"/>
        <v>7.3</v>
      </c>
      <c r="I60" s="76">
        <f t="shared" si="14"/>
        <v>7.1</v>
      </c>
      <c r="J60" s="76">
        <f t="shared" si="14"/>
        <v>7.4</v>
      </c>
      <c r="K60" s="76">
        <f t="shared" si="14"/>
        <v>7.2</v>
      </c>
      <c r="L60" s="76">
        <f t="shared" si="14"/>
        <v>7.1</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ht="13" x14ac:dyDescent="0.3">
      <c r="A61" s="111" t="s">
        <v>133</v>
      </c>
      <c r="B61" s="76">
        <f t="shared" ref="B61:U61" si="15">VLOOKUP(B58,$AD9:$AE18,2,FALSE)</f>
        <v>6</v>
      </c>
      <c r="C61" s="76">
        <f t="shared" si="15"/>
        <v>6</v>
      </c>
      <c r="D61" s="76">
        <f t="shared" si="15"/>
        <v>6</v>
      </c>
      <c r="E61" s="76">
        <f t="shared" si="15"/>
        <v>6</v>
      </c>
      <c r="F61" s="76">
        <f t="shared" si="15"/>
        <v>6</v>
      </c>
      <c r="G61" s="76">
        <f t="shared" si="15"/>
        <v>6</v>
      </c>
      <c r="H61" s="76">
        <f t="shared" si="15"/>
        <v>6</v>
      </c>
      <c r="I61" s="76">
        <f t="shared" si="15"/>
        <v>6</v>
      </c>
      <c r="J61" s="76">
        <f t="shared" si="15"/>
        <v>6</v>
      </c>
      <c r="K61" s="76">
        <f t="shared" si="15"/>
        <v>6</v>
      </c>
      <c r="L61" s="76">
        <f t="shared" si="15"/>
        <v>6</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ht="13" x14ac:dyDescent="0.3">
      <c r="A62" s="111" t="s">
        <v>134</v>
      </c>
      <c r="B62" s="77">
        <f>B31</f>
        <v>158</v>
      </c>
      <c r="C62" s="77">
        <f>B32</f>
        <v>158</v>
      </c>
      <c r="D62" s="77">
        <f>B33</f>
        <v>158</v>
      </c>
      <c r="E62" s="77">
        <f>B34</f>
        <v>250</v>
      </c>
      <c r="F62" s="77">
        <f>B35</f>
        <v>250</v>
      </c>
      <c r="G62" s="77">
        <f>B36</f>
        <v>250</v>
      </c>
      <c r="H62" s="77">
        <f>B37</f>
        <v>158</v>
      </c>
      <c r="I62" s="77">
        <f>B38</f>
        <v>158</v>
      </c>
      <c r="J62" s="77">
        <f>B39</f>
        <v>158</v>
      </c>
      <c r="K62" s="77">
        <f>B40</f>
        <v>250</v>
      </c>
      <c r="L62" s="77">
        <f>B41</f>
        <v>250</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-4.2000000000000011</v>
      </c>
      <c r="C64" s="77">
        <f t="shared" ref="C64:U64" si="17">(C59-C60)*C61</f>
        <v>-4.7999999999999989</v>
      </c>
      <c r="D64" s="77">
        <f t="shared" si="17"/>
        <v>-3</v>
      </c>
      <c r="E64" s="77">
        <f t="shared" si="17"/>
        <v>-3.5999999999999979</v>
      </c>
      <c r="F64" s="77">
        <f t="shared" si="17"/>
        <v>-4.2000000000000011</v>
      </c>
      <c r="G64" s="77">
        <f t="shared" si="17"/>
        <v>-3.5999999999999979</v>
      </c>
      <c r="H64" s="77">
        <f t="shared" si="17"/>
        <v>-6.5999999999999979</v>
      </c>
      <c r="I64" s="77">
        <f t="shared" si="17"/>
        <v>-5.3999999999999968</v>
      </c>
      <c r="J64" s="77">
        <f t="shared" si="17"/>
        <v>-7.2000000000000011</v>
      </c>
      <c r="K64" s="77">
        <f t="shared" si="17"/>
        <v>-6</v>
      </c>
      <c r="L64" s="77">
        <f t="shared" si="17"/>
        <v>-5.3999999999999968</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 x14ac:dyDescent="0.3">
      <c r="A65" s="112" t="s">
        <v>157</v>
      </c>
      <c r="B65" s="77">
        <f>B63-B64</f>
        <v>4.2000000000000011</v>
      </c>
      <c r="C65" s="77">
        <f t="shared" ref="C65:U65" si="18">C63-C64</f>
        <v>4.7999999999999989</v>
      </c>
      <c r="D65" s="77">
        <f t="shared" si="18"/>
        <v>3</v>
      </c>
      <c r="E65" s="77">
        <f t="shared" si="18"/>
        <v>3.5999999999999979</v>
      </c>
      <c r="F65" s="77">
        <f t="shared" si="18"/>
        <v>4.2000000000000011</v>
      </c>
      <c r="G65" s="77">
        <f t="shared" si="18"/>
        <v>3.5999999999999979</v>
      </c>
      <c r="H65" s="77">
        <f t="shared" si="18"/>
        <v>6.5999999999999979</v>
      </c>
      <c r="I65" s="77">
        <f t="shared" si="18"/>
        <v>5.3999999999999968</v>
      </c>
      <c r="J65" s="77">
        <f t="shared" si="18"/>
        <v>7.2000000000000011</v>
      </c>
      <c r="K65" s="77">
        <f t="shared" si="18"/>
        <v>6</v>
      </c>
      <c r="L65" s="77">
        <f t="shared" si="18"/>
        <v>5.3999999999999968</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26" x14ac:dyDescent="0.3">
      <c r="A66" s="112" t="s">
        <v>148</v>
      </c>
      <c r="B66" s="78" t="str">
        <f>IF(B64&lt;=B63,"OVER","UNDER")</f>
        <v>OVER</v>
      </c>
      <c r="C66" s="78" t="str">
        <f t="shared" ref="C66:U66" si="19">IF(C64&lt;=C63,"OVER","UNDER")</f>
        <v>OVER</v>
      </c>
      <c r="D66" s="78" t="str">
        <f t="shared" si="19"/>
        <v>OVER</v>
      </c>
      <c r="E66" s="78" t="str">
        <f t="shared" si="19"/>
        <v>OVER</v>
      </c>
      <c r="F66" s="78" t="str">
        <f t="shared" si="19"/>
        <v>OVER</v>
      </c>
      <c r="G66" s="78" t="str">
        <f t="shared" si="19"/>
        <v>OVER</v>
      </c>
      <c r="H66" s="78" t="str">
        <f t="shared" si="19"/>
        <v>OVER</v>
      </c>
      <c r="I66" s="78" t="str">
        <f t="shared" si="19"/>
        <v>OVER</v>
      </c>
      <c r="J66" s="78" t="str">
        <f t="shared" si="19"/>
        <v>OVER</v>
      </c>
      <c r="K66" s="78" t="str">
        <f t="shared" si="19"/>
        <v>OVER</v>
      </c>
      <c r="L66" s="78" t="str">
        <f t="shared" si="19"/>
        <v>OVER</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e2/TABILz+LZ8hVlwX2lb7cZutUD32cjgQjLCjwmlXaP+AeKA6PHQnVx9RkuiXWRPw3wQ/K3Z/wqi0Zq10gNLw==" saltValue="zAaig4d4JJLgj7QPMTR15g=="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C20:V21">
    <cfRule type="cellIs" dxfId="335" priority="37" operator="equal">
      <formula>"DECREASE"</formula>
    </cfRule>
    <cfRule type="cellIs" dxfId="334" priority="38" operator="equal">
      <formula>"INCREASE"</formula>
    </cfRule>
  </conditionalFormatting>
  <conditionalFormatting sqref="B31:B50 B62:U66">
    <cfRule type="cellIs" dxfId="333" priority="36" operator="greaterThan">
      <formula>$B$51</formula>
    </cfRule>
  </conditionalFormatting>
  <conditionalFormatting sqref="C31:C50">
    <cfRule type="cellIs" dxfId="332" priority="35" operator="greaterThan">
      <formula>$C$51</formula>
    </cfRule>
  </conditionalFormatting>
  <conditionalFormatting sqref="C18:V18">
    <cfRule type="cellIs" dxfId="331" priority="34" operator="equal">
      <formula>0</formula>
    </cfRule>
  </conditionalFormatting>
  <conditionalFormatting sqref="C17:V17">
    <cfRule type="cellIs" dxfId="330" priority="33" operator="equal">
      <formula>0</formula>
    </cfRule>
  </conditionalFormatting>
  <conditionalFormatting sqref="C19:V19">
    <cfRule type="cellIs" dxfId="329" priority="32" operator="equal">
      <formula>0</formula>
    </cfRule>
  </conditionalFormatting>
  <conditionalFormatting sqref="G31:G50">
    <cfRule type="cellIs" dxfId="328" priority="31" operator="greaterThan">
      <formula>$G$51</formula>
    </cfRule>
  </conditionalFormatting>
  <conditionalFormatting sqref="H31:H50">
    <cfRule type="cellIs" dxfId="327" priority="30" operator="greaterThan">
      <formula>$H$51</formula>
    </cfRule>
  </conditionalFormatting>
  <conditionalFormatting sqref="I31:I50">
    <cfRule type="cellIs" dxfId="326" priority="29" operator="greaterThan">
      <formula>$I$51</formula>
    </cfRule>
  </conditionalFormatting>
  <conditionalFormatting sqref="K31:K50">
    <cfRule type="cellIs" dxfId="325" priority="28" operator="greaterThan">
      <formula>$K$51</formula>
    </cfRule>
  </conditionalFormatting>
  <conditionalFormatting sqref="L31:L50">
    <cfRule type="cellIs" dxfId="324" priority="27" operator="greaterThan">
      <formula>$L$51</formula>
    </cfRule>
  </conditionalFormatting>
  <conditionalFormatting sqref="M31:M50">
    <cfRule type="cellIs" dxfId="323" priority="26" operator="greaterThan">
      <formula>$M$51</formula>
    </cfRule>
  </conditionalFormatting>
  <conditionalFormatting sqref="P31:P50">
    <cfRule type="cellIs" dxfId="322" priority="25" operator="greaterThan">
      <formula>$P$51</formula>
    </cfRule>
  </conditionalFormatting>
  <conditionalFormatting sqref="R31:R50">
    <cfRule type="cellIs" dxfId="321" priority="24" operator="greaterThan">
      <formula>$R$51</formula>
    </cfRule>
  </conditionalFormatting>
  <conditionalFormatting sqref="S31:S50">
    <cfRule type="cellIs" dxfId="320" priority="23" operator="greaterThan">
      <formula>$S$51</formula>
    </cfRule>
  </conditionalFormatting>
  <conditionalFormatting sqref="T31:T50">
    <cfRule type="cellIs" dxfId="319" priority="22" operator="greaterThan">
      <formula>$T$51</formula>
    </cfRule>
  </conditionalFormatting>
  <conditionalFormatting sqref="U31:U50">
    <cfRule type="cellIs" dxfId="318" priority="21" operator="greaterThan">
      <formula>$U$51</formula>
    </cfRule>
  </conditionalFormatting>
  <conditionalFormatting sqref="C22:V22">
    <cfRule type="cellIs" dxfId="317" priority="20" operator="equal">
      <formula>0</formula>
    </cfRule>
  </conditionalFormatting>
  <conditionalFormatting sqref="C24:V24">
    <cfRule type="cellIs" dxfId="316" priority="18" operator="equal">
      <formula>"DECREASE"</formula>
    </cfRule>
    <cfRule type="cellIs" dxfId="315" priority="19" operator="equal">
      <formula>"INCREASE"</formula>
    </cfRule>
  </conditionalFormatting>
  <conditionalFormatting sqref="C23:V23">
    <cfRule type="cellIs" dxfId="314" priority="17" operator="equal">
      <formula>0</formula>
    </cfRule>
  </conditionalFormatting>
  <conditionalFormatting sqref="C21:V21">
    <cfRule type="cellIs" dxfId="313" priority="13" operator="equal">
      <formula>0</formula>
    </cfRule>
  </conditionalFormatting>
  <conditionalFormatting sqref="B66:U66">
    <cfRule type="cellIs" dxfId="312" priority="11" operator="equal">
      <formula>"UNDER"</formula>
    </cfRule>
    <cfRule type="cellIs" dxfId="311" priority="12" operator="equal">
      <formula>"OVER"</formula>
    </cfRule>
  </conditionalFormatting>
  <conditionalFormatting sqref="J31:J50">
    <cfRule type="cellIs" dxfId="310" priority="8" operator="greaterThan">
      <formula>$J$51</formula>
    </cfRule>
  </conditionalFormatting>
  <conditionalFormatting sqref="L3">
    <cfRule type="cellIs" dxfId="309" priority="4" operator="lessThan">
      <formula>30</formula>
    </cfRule>
    <cfRule type="cellIs" dxfId="308" priority="5" operator="greaterThanOrEqual">
      <formula>30</formula>
    </cfRule>
  </conditionalFormatting>
  <conditionalFormatting sqref="I1">
    <cfRule type="cellIs" dxfId="307" priority="3" operator="between">
      <formula>0.1</formula>
      <formula>5</formula>
    </cfRule>
  </conditionalFormatting>
  <conditionalFormatting sqref="I2">
    <cfRule type="cellIs" dxfId="306" priority="2" operator="greaterThan">
      <formula>5000.1</formula>
    </cfRule>
  </conditionalFormatting>
  <conditionalFormatting sqref="I3">
    <cfRule type="cellIs" dxfId="305" priority="1" operator="greaterThan">
      <formula>40000.01</formula>
    </cfRule>
  </conditionalFormatting>
  <dataValidations count="4">
    <dataValidation type="list" allowBlank="1" showInputMessage="1" showErrorMessage="1" sqref="C16:V16" xr:uid="{39A2ABA8-E63A-4AB2-8679-9C1E121EB486}">
      <formula1>$AD$1:$AD$6</formula1>
    </dataValidation>
    <dataValidation type="list" allowBlank="1" showInputMessage="1" showErrorMessage="1" sqref="C14:V14" xr:uid="{D8EFC677-C722-4FC4-8C96-5BC5512345EC}">
      <formula1>$AI$2:$AI$26</formula1>
    </dataValidation>
    <dataValidation type="list" allowBlank="1" showInputMessage="1" showErrorMessage="1" sqref="F3" xr:uid="{43DE4CE1-7BA2-43EF-AF96-F188AF47F67E}">
      <formula1>$AG$2:$AG$5</formula1>
    </dataValidation>
    <dataValidation type="list" showInputMessage="1" sqref="C27:U27" xr:uid="{6A6558A0-4949-4A1C-821B-FDE0D30FBE92}">
      <formula1>$AB$2:$AB$8</formula1>
    </dataValidation>
  </dataValidations>
  <pageMargins left="0.7" right="0.7" top="0.75" bottom="0.75" header="0.3" footer="0.3"/>
  <pageSetup paperSize="9" orientation="portrait" r:id="rId1"/>
  <legacyDrawing r:id="rId2"/>
  <tableParts count="1">
    <tablePart r:id="rId3"/>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76FF0C-2B20-46B8-92C7-BAE66705E264}">
  <dimension ref="A1:AO66"/>
  <sheetViews>
    <sheetView topLeftCell="B1" zoomScale="90" zoomScaleNormal="90" workbookViewId="0">
      <selection activeCell="O1" sqref="O1"/>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19" t="s">
        <v>41</v>
      </c>
      <c r="B1" s="119"/>
      <c r="C1" s="140" t="str">
        <f>'Field data and Bala'!C1:D1</f>
        <v>PAN-025628</v>
      </c>
      <c r="D1" s="141"/>
      <c r="E1" s="93" t="s">
        <v>45</v>
      </c>
      <c r="F1" s="39">
        <f>'Field data and Bala'!F1</f>
        <v>42.8</v>
      </c>
      <c r="G1" s="120" t="s">
        <v>43</v>
      </c>
      <c r="H1" s="121"/>
      <c r="I1" s="118">
        <v>6.8</v>
      </c>
      <c r="J1" s="119" t="s">
        <v>153</v>
      </c>
      <c r="K1" s="119"/>
      <c r="L1" s="97">
        <v>266</v>
      </c>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19" t="s">
        <v>87</v>
      </c>
      <c r="B2" s="119"/>
      <c r="C2" s="142" t="str">
        <f>'Field data and Bala'!C2:D2</f>
        <v>GP3792SK</v>
      </c>
      <c r="D2" s="143"/>
      <c r="E2" s="93" t="s">
        <v>109</v>
      </c>
      <c r="F2" s="96">
        <v>190902</v>
      </c>
      <c r="G2" s="138" t="s">
        <v>110</v>
      </c>
      <c r="H2" s="139"/>
      <c r="I2" s="118"/>
      <c r="J2" s="119" t="s">
        <v>158</v>
      </c>
      <c r="K2" s="119"/>
      <c r="L2" s="97">
        <v>1.44</v>
      </c>
      <c r="AB2" s="30" t="s">
        <v>56</v>
      </c>
      <c r="AC2" s="17"/>
      <c r="AD2" s="30" t="s">
        <v>70</v>
      </c>
      <c r="AE2" s="17"/>
      <c r="AF2" s="17"/>
      <c r="AG2" s="44" t="s">
        <v>76</v>
      </c>
      <c r="AH2" s="18"/>
      <c r="AI2" s="45" t="s">
        <v>126</v>
      </c>
      <c r="AJ2" s="46">
        <v>0</v>
      </c>
      <c r="AK2" s="47">
        <v>0</v>
      </c>
      <c r="AL2" s="10">
        <v>0</v>
      </c>
      <c r="AM2" s="11">
        <v>0</v>
      </c>
      <c r="AN2" s="11">
        <v>0</v>
      </c>
    </row>
    <row r="3" spans="1:41" ht="13" x14ac:dyDescent="0.25">
      <c r="A3" s="120" t="s">
        <v>42</v>
      </c>
      <c r="B3" s="121"/>
      <c r="C3" s="142" t="str">
        <f>'Field data and Bala'!C3:D3</f>
        <v>Byproduct Recovery Limited</v>
      </c>
      <c r="D3" s="143"/>
      <c r="E3" s="93" t="s">
        <v>108</v>
      </c>
      <c r="F3" s="31" t="s">
        <v>78</v>
      </c>
      <c r="G3" s="119" t="s">
        <v>159</v>
      </c>
      <c r="H3" s="119"/>
      <c r="I3" s="118"/>
      <c r="J3" s="120" t="s">
        <v>154</v>
      </c>
      <c r="K3" s="121"/>
      <c r="L3" s="97">
        <f>(L1/(L2*10000))*100</f>
        <v>1.8472222222222223</v>
      </c>
      <c r="AB3" s="30" t="s">
        <v>57</v>
      </c>
      <c r="AC3" s="17"/>
      <c r="AD3" s="30" t="s">
        <v>71</v>
      </c>
      <c r="AE3" s="17"/>
      <c r="AF3" s="17"/>
      <c r="AG3" s="44" t="s">
        <v>77</v>
      </c>
      <c r="AH3" s="18"/>
      <c r="AI3" s="48" t="s">
        <v>113</v>
      </c>
      <c r="AJ3" s="49">
        <v>1.7</v>
      </c>
      <c r="AK3" s="50">
        <v>6</v>
      </c>
      <c r="AL3" s="51">
        <v>1</v>
      </c>
      <c r="AM3" s="11">
        <v>6.2</v>
      </c>
      <c r="AN3" s="11" t="s">
        <v>112</v>
      </c>
    </row>
    <row r="4" spans="1:41" ht="13" x14ac:dyDescent="0.25">
      <c r="A4" s="119" t="s">
        <v>0</v>
      </c>
      <c r="B4" s="119"/>
      <c r="C4" s="140" t="str">
        <f>'Field data and Bala'!C4:D4</f>
        <v>Maes Truan Farm
Llanelidan LL15 2RN</v>
      </c>
      <c r="D4" s="141"/>
      <c r="E4" s="94" t="s">
        <v>1</v>
      </c>
      <c r="F4" s="96" t="s">
        <v>170</v>
      </c>
      <c r="G4" s="120"/>
      <c r="H4" s="121"/>
      <c r="I4" s="39"/>
      <c r="J4" s="120"/>
      <c r="K4" s="121"/>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19" t="s">
        <v>47</v>
      </c>
      <c r="B5" s="119"/>
      <c r="C5" s="140">
        <f>'Field data and Bala'!C5:D5</f>
        <v>0</v>
      </c>
      <c r="D5" s="141"/>
      <c r="E5" s="93"/>
      <c r="F5" s="39"/>
      <c r="G5" s="120"/>
      <c r="H5" s="121"/>
      <c r="I5" s="39"/>
      <c r="J5" s="120"/>
      <c r="K5" s="121"/>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25" t="s">
        <v>63</v>
      </c>
      <c r="B7" s="125"/>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19" t="s">
        <v>2</v>
      </c>
      <c r="B8" s="119"/>
      <c r="C8" s="60">
        <f>'Field data and Bala'!C8</f>
        <v>2</v>
      </c>
      <c r="D8" s="60">
        <f>'Field data and Bala'!D8</f>
        <v>3</v>
      </c>
      <c r="E8" s="60">
        <f>'Field data and Bala'!E8</f>
        <v>5</v>
      </c>
      <c r="F8" s="60">
        <f>'Field data and Bala'!F8</f>
        <v>6</v>
      </c>
      <c r="G8" s="60">
        <f>'Field data and Bala'!G8</f>
        <v>7</v>
      </c>
      <c r="H8" s="60">
        <f>'Field data and Bala'!H8</f>
        <v>8</v>
      </c>
      <c r="I8" s="60">
        <f>'Field data and Bala'!I8</f>
        <v>10</v>
      </c>
      <c r="J8" s="60" t="str">
        <f>'Field data and Bala'!J8</f>
        <v>11a</v>
      </c>
      <c r="K8" s="60" t="str">
        <f>'Field data and Bala'!K8</f>
        <v>11b</v>
      </c>
      <c r="L8" s="60">
        <f>'Field data and Bala'!L8</f>
        <v>12</v>
      </c>
      <c r="M8" s="60">
        <f>'Field data and Bala'!M8</f>
        <v>13</v>
      </c>
      <c r="N8" s="60">
        <f>'Field data and Bala'!N8</f>
        <v>0</v>
      </c>
      <c r="O8" s="60">
        <f>'Field data and Bala'!O8</f>
        <v>0</v>
      </c>
      <c r="P8" s="60">
        <f>'Field data and Bala'!P8</f>
        <v>0</v>
      </c>
      <c r="Q8" s="60">
        <f>'Field data and Bala'!Q8</f>
        <v>0</v>
      </c>
      <c r="R8" s="60">
        <f>'Field data and Bala'!R8</f>
        <v>0</v>
      </c>
      <c r="S8" s="60">
        <f>'Field data and Bala'!S8</f>
        <v>0</v>
      </c>
      <c r="T8" s="60">
        <f>'Field data and Bala'!T8</f>
        <v>0</v>
      </c>
      <c r="U8" s="60">
        <f>'Field data and Bala'!U8</f>
        <v>0</v>
      </c>
      <c r="V8" s="60">
        <f>'Field data and Bala'!V8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19" t="s">
        <v>3</v>
      </c>
      <c r="B9" s="119"/>
      <c r="C9" s="60" t="str">
        <f>'Field data and Bala'!C9</f>
        <v>M</v>
      </c>
      <c r="D9" s="60" t="str">
        <f>'Field data and Bala'!D9</f>
        <v>M</v>
      </c>
      <c r="E9" s="60" t="str">
        <f>'Field data and Bala'!E9</f>
        <v>M</v>
      </c>
      <c r="F9" s="60" t="str">
        <f>'Field data and Bala'!F9</f>
        <v>M</v>
      </c>
      <c r="G9" s="60" t="str">
        <f>'Field data and Bala'!G9</f>
        <v>M</v>
      </c>
      <c r="H9" s="60" t="str">
        <f>'Field data and Bala'!H9</f>
        <v>M</v>
      </c>
      <c r="I9" s="60" t="str">
        <f>'Field data and Bala'!I9</f>
        <v>M</v>
      </c>
      <c r="J9" s="60" t="str">
        <f>'Field data and Bala'!J9</f>
        <v>M</v>
      </c>
      <c r="K9" s="60" t="str">
        <f>'Field data and Bala'!K9</f>
        <v>M</v>
      </c>
      <c r="L9" s="60" t="str">
        <f>'Field data and Bala'!L9</f>
        <v>M</v>
      </c>
      <c r="M9" s="60" t="str">
        <f>'Field data and Bala'!M9</f>
        <v>M</v>
      </c>
      <c r="N9" s="60">
        <f>'Field data and Bala'!N9</f>
        <v>0</v>
      </c>
      <c r="O9" s="60">
        <f>'Field data and Bala'!O9</f>
        <v>0</v>
      </c>
      <c r="P9" s="60">
        <f>'Field data and Bala'!P9</f>
        <v>0</v>
      </c>
      <c r="Q9" s="60">
        <f>'Field data and Bala'!Q9</f>
        <v>0</v>
      </c>
      <c r="R9" s="60">
        <f>'Field data and Bala'!R9</f>
        <v>0</v>
      </c>
      <c r="S9" s="60">
        <f>'Field data and Bala'!S9</f>
        <v>0</v>
      </c>
      <c r="T9" s="60">
        <f>'Field data and Bala'!T9</f>
        <v>0</v>
      </c>
      <c r="U9" s="60">
        <f>'Field data and Bala'!U9</f>
        <v>0</v>
      </c>
      <c r="V9" s="60">
        <f>'Field data and Bala'!V9</f>
        <v>0</v>
      </c>
      <c r="AB9" s="17"/>
      <c r="AC9" s="17"/>
      <c r="AD9" s="30" t="s">
        <v>137</v>
      </c>
      <c r="AE9" s="30">
        <v>4.5</v>
      </c>
      <c r="AF9" s="17"/>
      <c r="AG9" s="18"/>
      <c r="AH9" s="18"/>
      <c r="AI9" s="63" t="s">
        <v>103</v>
      </c>
      <c r="AJ9" s="64">
        <v>0.7</v>
      </c>
      <c r="AK9" s="65">
        <v>4</v>
      </c>
      <c r="AL9" s="29">
        <v>7</v>
      </c>
      <c r="AM9" s="11">
        <v>6.7</v>
      </c>
      <c r="AN9" s="11" t="s">
        <v>135</v>
      </c>
      <c r="AO9" s="99"/>
    </row>
    <row r="10" spans="1:41" ht="13" x14ac:dyDescent="0.25">
      <c r="A10" s="119" t="s">
        <v>4</v>
      </c>
      <c r="B10" s="119"/>
      <c r="C10" s="60">
        <f>'Field data and Bala'!C10</f>
        <v>6.9</v>
      </c>
      <c r="D10" s="60">
        <f>'Field data and Bala'!D10</f>
        <v>7</v>
      </c>
      <c r="E10" s="60">
        <f>'Field data and Bala'!E10</f>
        <v>6.7</v>
      </c>
      <c r="F10" s="60">
        <f>'Field data and Bala'!F10</f>
        <v>6.8</v>
      </c>
      <c r="G10" s="60">
        <f>'Field data and Bala'!G10</f>
        <v>6.9</v>
      </c>
      <c r="H10" s="60">
        <f>'Field data and Bala'!H10</f>
        <v>6.8</v>
      </c>
      <c r="I10" s="60">
        <f>'Field data and Bala'!I10</f>
        <v>7.3</v>
      </c>
      <c r="J10" s="60">
        <f>'Field data and Bala'!J10</f>
        <v>7.1</v>
      </c>
      <c r="K10" s="60">
        <f>'Field data and Bala'!K10</f>
        <v>7.4</v>
      </c>
      <c r="L10" s="60">
        <f>'Field data and Bala'!L10</f>
        <v>7.2</v>
      </c>
      <c r="M10" s="60">
        <f>'Field data and Bala'!M10</f>
        <v>7.1</v>
      </c>
      <c r="N10" s="60">
        <f>'Field data and Bala'!N10</f>
        <v>0</v>
      </c>
      <c r="O10" s="60">
        <f>'Field data and Bala'!O10</f>
        <v>0</v>
      </c>
      <c r="P10" s="60">
        <f>'Field data and Bala'!P10</f>
        <v>0</v>
      </c>
      <c r="Q10" s="60">
        <f>'Field data and Bala'!Q10</f>
        <v>0</v>
      </c>
      <c r="R10" s="60">
        <f>'Field data and Bala'!R10</f>
        <v>0</v>
      </c>
      <c r="S10" s="60">
        <f>'Field data and Bala'!S10</f>
        <v>0</v>
      </c>
      <c r="T10" s="60">
        <f>'Field data and Bala'!T10</f>
        <v>0</v>
      </c>
      <c r="U10" s="60">
        <f>'Field data and Bala'!U10</f>
        <v>0</v>
      </c>
      <c r="V10" s="60">
        <f>'Field data and Bala'!V10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19" t="s">
        <v>5</v>
      </c>
      <c r="B11" s="119"/>
      <c r="C11" s="60">
        <f>'Field data and Bala'!C11</f>
        <v>4</v>
      </c>
      <c r="D11" s="60">
        <f>'Field data and Bala'!D11</f>
        <v>4</v>
      </c>
      <c r="E11" s="60">
        <f>'Field data and Bala'!E11</f>
        <v>4</v>
      </c>
      <c r="F11" s="60">
        <f>'Field data and Bala'!F11</f>
        <v>2</v>
      </c>
      <c r="G11" s="60">
        <f>'Field data and Bala'!G11</f>
        <v>1</v>
      </c>
      <c r="H11" s="60">
        <f>'Field data and Bala'!H11</f>
        <v>3</v>
      </c>
      <c r="I11" s="60">
        <f>'Field data and Bala'!I11</f>
        <v>4</v>
      </c>
      <c r="J11" s="60">
        <f>'Field data and Bala'!J11</f>
        <v>4</v>
      </c>
      <c r="K11" s="60">
        <f>'Field data and Bala'!K11</f>
        <v>4</v>
      </c>
      <c r="L11" s="60">
        <f>'Field data and Bala'!L11</f>
        <v>3</v>
      </c>
      <c r="M11" s="60">
        <f>'Field data and Bala'!M11</f>
        <v>2</v>
      </c>
      <c r="N11" s="60">
        <f>'Field data and Bala'!N11</f>
        <v>0</v>
      </c>
      <c r="O11" s="60">
        <f>'Field data and Bala'!O11</f>
        <v>0</v>
      </c>
      <c r="P11" s="60">
        <f>'Field data and Bala'!P11</f>
        <v>0</v>
      </c>
      <c r="Q11" s="60">
        <f>'Field data and Bala'!Q11</f>
        <v>0</v>
      </c>
      <c r="R11" s="60">
        <f>'Field data and Bala'!R11</f>
        <v>0</v>
      </c>
      <c r="S11" s="60">
        <f>'Field data and Bala'!S11</f>
        <v>0</v>
      </c>
      <c r="T11" s="60">
        <f>'Field data and Bala'!T11</f>
        <v>0</v>
      </c>
      <c r="U11" s="60">
        <f>'Field data and Bala'!U11</f>
        <v>0</v>
      </c>
      <c r="V11" s="60">
        <f>'Field data and Bala'!V11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19" t="s">
        <v>6</v>
      </c>
      <c r="B12" s="119"/>
      <c r="C12" s="60">
        <f>'Field data and Bala'!C12</f>
        <v>3</v>
      </c>
      <c r="D12" s="60">
        <f>'Field data and Bala'!D12</f>
        <v>3</v>
      </c>
      <c r="E12" s="60">
        <f>'Field data and Bala'!E12</f>
        <v>2</v>
      </c>
      <c r="F12" s="60">
        <f>'Field data and Bala'!F12</f>
        <v>3</v>
      </c>
      <c r="G12" s="60">
        <f>'Field data and Bala'!G12</f>
        <v>3</v>
      </c>
      <c r="H12" s="60">
        <f>'Field data and Bala'!H12</f>
        <v>1</v>
      </c>
      <c r="I12" s="60">
        <f>'Field data and Bala'!I12</f>
        <v>2</v>
      </c>
      <c r="J12" s="60">
        <f>'Field data and Bala'!J12</f>
        <v>2</v>
      </c>
      <c r="K12" s="60">
        <f>'Field data and Bala'!K12</f>
        <v>3</v>
      </c>
      <c r="L12" s="60">
        <f>'Field data and Bala'!L12</f>
        <v>3</v>
      </c>
      <c r="M12" s="60">
        <f>'Field data and Bala'!M12</f>
        <v>3</v>
      </c>
      <c r="N12" s="60">
        <f>'Field data and Bala'!N12</f>
        <v>0</v>
      </c>
      <c r="O12" s="60">
        <f>'Field data and Bala'!O12</f>
        <v>0</v>
      </c>
      <c r="P12" s="60">
        <f>'Field data and Bala'!P12</f>
        <v>0</v>
      </c>
      <c r="Q12" s="60">
        <f>'Field data and Bala'!Q12</f>
        <v>0</v>
      </c>
      <c r="R12" s="60">
        <f>'Field data and Bala'!R12</f>
        <v>0</v>
      </c>
      <c r="S12" s="60">
        <f>'Field data and Bala'!S12</f>
        <v>0</v>
      </c>
      <c r="T12" s="60">
        <f>'Field data and Bala'!T12</f>
        <v>0</v>
      </c>
      <c r="U12" s="60">
        <f>'Field data and Bala'!U12</f>
        <v>0</v>
      </c>
      <c r="V12" s="60">
        <f>'Field data and Bala'!V12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19" t="s">
        <v>7</v>
      </c>
      <c r="B13" s="119"/>
      <c r="C13" s="60">
        <f>'Field data and Bala'!C13</f>
        <v>2</v>
      </c>
      <c r="D13" s="60">
        <f>'Field data and Bala'!D13</f>
        <v>2</v>
      </c>
      <c r="E13" s="60">
        <f>'Field data and Bala'!E13</f>
        <v>2</v>
      </c>
      <c r="F13" s="60">
        <f>'Field data and Bala'!F13</f>
        <v>1</v>
      </c>
      <c r="G13" s="60">
        <f>'Field data and Bala'!G13</f>
        <v>2</v>
      </c>
      <c r="H13" s="60">
        <f>'Field data and Bala'!H13</f>
        <v>2</v>
      </c>
      <c r="I13" s="60">
        <f>'Field data and Bala'!I13</f>
        <v>2</v>
      </c>
      <c r="J13" s="60">
        <f>'Field data and Bala'!J13</f>
        <v>2</v>
      </c>
      <c r="K13" s="60">
        <f>'Field data and Bala'!K13</f>
        <v>2</v>
      </c>
      <c r="L13" s="60">
        <f>'Field data and Bala'!L13</f>
        <v>2</v>
      </c>
      <c r="M13" s="60">
        <f>'Field data and Bala'!M13</f>
        <v>2</v>
      </c>
      <c r="N13" s="60">
        <f>'Field data and Bala'!N13</f>
        <v>0</v>
      </c>
      <c r="O13" s="60">
        <f>'Field data and Bala'!O13</f>
        <v>0</v>
      </c>
      <c r="P13" s="60">
        <f>'Field data and Bala'!P13</f>
        <v>0</v>
      </c>
      <c r="Q13" s="60">
        <f>'Field data and Bala'!Q13</f>
        <v>0</v>
      </c>
      <c r="R13" s="60">
        <f>'Field data and Bala'!R13</f>
        <v>0</v>
      </c>
      <c r="S13" s="60">
        <f>'Field data and Bala'!S13</f>
        <v>0</v>
      </c>
      <c r="T13" s="60">
        <f>'Field data and Bala'!T13</f>
        <v>0</v>
      </c>
      <c r="U13" s="60">
        <f>'Field data and Bala'!U13</f>
        <v>0</v>
      </c>
      <c r="V13" s="60">
        <f>'Field data and Bala'!V13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1" t="s">
        <v>8</v>
      </c>
      <c r="B14" s="131"/>
      <c r="C14" s="102" t="str">
        <f>'Field data and Bala'!C14</f>
        <v xml:space="preserve">Grass Silage (25% DM) </v>
      </c>
      <c r="D14" s="102" t="str">
        <f>'Field data and Bala'!D14</f>
        <v xml:space="preserve">Grass Silage (25% DM) </v>
      </c>
      <c r="E14" s="102" t="str">
        <f>'Field data and Bala'!E14</f>
        <v xml:space="preserve">Grass Silage (25% DM) </v>
      </c>
      <c r="F14" s="102" t="str">
        <f>'Field data and Bala'!F14</f>
        <v xml:space="preserve">Grass Silage (25% DM) </v>
      </c>
      <c r="G14" s="102" t="str">
        <f>'Field data and Bala'!G14</f>
        <v xml:space="preserve">Grass Silage (25% DM) </v>
      </c>
      <c r="H14" s="102" t="str">
        <f>'Field data and Bala'!H14</f>
        <v xml:space="preserve">Grass Silage (25% DM) </v>
      </c>
      <c r="I14" s="102" t="str">
        <f>'Field data and Bala'!I14</f>
        <v xml:space="preserve">Grass Silage (25% DM) </v>
      </c>
      <c r="J14" s="102" t="str">
        <f>'Field data and Bala'!J14</f>
        <v xml:space="preserve">Grass Silage (25% DM) </v>
      </c>
      <c r="K14" s="102" t="str">
        <f>'Field data and Bala'!K14</f>
        <v xml:space="preserve">Grass Silage (25% DM) </v>
      </c>
      <c r="L14" s="102" t="str">
        <f>'Field data and Bala'!L14</f>
        <v xml:space="preserve">Grass Silage (25% DM) </v>
      </c>
      <c r="M14" s="102" t="str">
        <f>'Field data and Bala'!M14</f>
        <v xml:space="preserve">Grass Silage (25% DM) </v>
      </c>
      <c r="N14" s="102">
        <f>'Field data and Bala'!N14</f>
        <v>0</v>
      </c>
      <c r="O14" s="102">
        <f>'Field data and Bala'!O14</f>
        <v>0</v>
      </c>
      <c r="P14" s="102">
        <f>'Field data and Bala'!P14</f>
        <v>0</v>
      </c>
      <c r="Q14" s="102">
        <f>'Field data and Bala'!Q14</f>
        <v>0</v>
      </c>
      <c r="R14" s="102">
        <f>'Field data and Bala'!R14</f>
        <v>0</v>
      </c>
      <c r="S14" s="102">
        <f>'Field data and Bala'!S14</f>
        <v>0</v>
      </c>
      <c r="T14" s="102">
        <f>'Field data and Bala'!T14</f>
        <v>0</v>
      </c>
      <c r="U14" s="102">
        <f>'Field data and Bala'!U14</f>
        <v>0</v>
      </c>
      <c r="V14" s="102">
        <f>'Field data and Bala'!V14</f>
        <v>0</v>
      </c>
      <c r="AD14" s="30" t="s">
        <v>138</v>
      </c>
      <c r="AE14" s="30">
        <v>6</v>
      </c>
      <c r="AI14" s="53" t="s">
        <v>119</v>
      </c>
      <c r="AJ14" s="54">
        <v>0.8</v>
      </c>
      <c r="AK14" s="55">
        <v>1.7</v>
      </c>
      <c r="AL14" s="11">
        <v>12</v>
      </c>
      <c r="AM14" s="11">
        <v>6.7</v>
      </c>
      <c r="AN14" s="11" t="s">
        <v>135</v>
      </c>
    </row>
    <row r="15" spans="1:41" ht="13" x14ac:dyDescent="0.25">
      <c r="A15" s="130" t="s">
        <v>9</v>
      </c>
      <c r="B15" s="130"/>
      <c r="C15" s="60">
        <f>'Field data and Bala'!C15</f>
        <v>38</v>
      </c>
      <c r="D15" s="60">
        <f>'Field data and Bala'!D15</f>
        <v>38</v>
      </c>
      <c r="E15" s="60">
        <f>'Field data and Bala'!E15</f>
        <v>38</v>
      </c>
      <c r="F15" s="60">
        <f>'Field data and Bala'!F15</f>
        <v>38</v>
      </c>
      <c r="G15" s="60">
        <f>'Field data and Bala'!G15</f>
        <v>38</v>
      </c>
      <c r="H15" s="60">
        <f>'Field data and Bala'!H15</f>
        <v>38</v>
      </c>
      <c r="I15" s="60">
        <f>'Field data and Bala'!I15</f>
        <v>38</v>
      </c>
      <c r="J15" s="60">
        <f>'Field data and Bala'!J15</f>
        <v>38</v>
      </c>
      <c r="K15" s="60">
        <f>'Field data and Bala'!K15</f>
        <v>38</v>
      </c>
      <c r="L15" s="60">
        <f>'Field data and Bala'!L15</f>
        <v>38</v>
      </c>
      <c r="M15" s="60">
        <f>'Field data and Bala'!M15</f>
        <v>38</v>
      </c>
      <c r="N15" s="60">
        <f>'Field data and Bala'!N15</f>
        <v>0</v>
      </c>
      <c r="O15" s="60">
        <f>'Field data and Bala'!O15</f>
        <v>0</v>
      </c>
      <c r="P15" s="60">
        <f>'Field data and Bala'!P15</f>
        <v>0</v>
      </c>
      <c r="Q15" s="60">
        <f>'Field data and Bala'!Q15</f>
        <v>0</v>
      </c>
      <c r="R15" s="60">
        <f>'Field data and Bala'!R15</f>
        <v>0</v>
      </c>
      <c r="S15" s="60">
        <f>'Field data and Bala'!S15</f>
        <v>0</v>
      </c>
      <c r="T15" s="60">
        <f>'Field data and Bala'!T15</f>
        <v>0</v>
      </c>
      <c r="U15" s="60">
        <f>'Field data and Bala'!U15</f>
        <v>0</v>
      </c>
      <c r="V15" s="60">
        <f>'Field data and Bala'!V15</f>
        <v>0</v>
      </c>
      <c r="AD15" s="30" t="s">
        <v>144</v>
      </c>
      <c r="AE15" s="30">
        <v>7</v>
      </c>
      <c r="AI15" s="53" t="s">
        <v>101</v>
      </c>
      <c r="AJ15" s="62">
        <v>1.8</v>
      </c>
      <c r="AK15" s="55">
        <v>5.4</v>
      </c>
      <c r="AL15" s="11">
        <v>13</v>
      </c>
      <c r="AM15" s="11">
        <v>6.7</v>
      </c>
      <c r="AN15" s="11" t="s">
        <v>135</v>
      </c>
    </row>
    <row r="16" spans="1:41" ht="13.5" thickBot="1" x14ac:dyDescent="0.3">
      <c r="A16" s="132" t="s">
        <v>44</v>
      </c>
      <c r="B16" s="132"/>
      <c r="C16" s="103" t="str">
        <f>'Field data and Bala'!C16</f>
        <v>Medium/Clay</v>
      </c>
      <c r="D16" s="103" t="str">
        <f>'Field data and Bala'!D16</f>
        <v>Medium/Clay</v>
      </c>
      <c r="E16" s="103" t="str">
        <f>'Field data and Bala'!E16</f>
        <v>Medium/Clay</v>
      </c>
      <c r="F16" s="103" t="str">
        <f>'Field data and Bala'!F16</f>
        <v>Medium/Clay</v>
      </c>
      <c r="G16" s="103" t="str">
        <f>'Field data and Bala'!G16</f>
        <v>Medium/Clay</v>
      </c>
      <c r="H16" s="103" t="str">
        <f>'Field data and Bala'!H16</f>
        <v>Medium/Clay</v>
      </c>
      <c r="I16" s="103" t="str">
        <f>'Field data and Bala'!I16</f>
        <v>Medium/Clay</v>
      </c>
      <c r="J16" s="103" t="str">
        <f>'Field data and Bala'!J16</f>
        <v>Medium/Clay</v>
      </c>
      <c r="K16" s="103" t="str">
        <f>'Field data and Bala'!K16</f>
        <v>Medium/Clay</v>
      </c>
      <c r="L16" s="103" t="str">
        <f>'Field data and Bala'!L16</f>
        <v>Medium/Clay</v>
      </c>
      <c r="M16" s="103" t="str">
        <f>'Field data and Bala'!M16</f>
        <v>Medium/Clay</v>
      </c>
      <c r="N16" s="103">
        <f>'Field data and Bala'!N16</f>
        <v>0</v>
      </c>
      <c r="O16" s="103">
        <f>'Field data and Bala'!O16</f>
        <v>0</v>
      </c>
      <c r="P16" s="103">
        <f>'Field data and Bala'!P16</f>
        <v>0</v>
      </c>
      <c r="Q16" s="103">
        <f>'Field data and Bala'!Q16</f>
        <v>0</v>
      </c>
      <c r="R16" s="103">
        <f>'Field data and Bala'!R16</f>
        <v>0</v>
      </c>
      <c r="S16" s="103">
        <f>'Field data and Bala'!S16</f>
        <v>0</v>
      </c>
      <c r="T16" s="103">
        <f>'Field data and Bala'!T16</f>
        <v>0</v>
      </c>
      <c r="U16" s="103">
        <f>'Field data and Bala'!U16</f>
        <v>0</v>
      </c>
      <c r="V16" s="103">
        <f>'Field data and Bala'!V16</f>
        <v>0</v>
      </c>
      <c r="AD16" s="52" t="s">
        <v>145</v>
      </c>
      <c r="AE16" s="30">
        <v>8</v>
      </c>
      <c r="AI16" s="53" t="s">
        <v>118</v>
      </c>
      <c r="AJ16" s="54">
        <v>8</v>
      </c>
      <c r="AK16" s="55">
        <v>5.5</v>
      </c>
      <c r="AL16" s="12">
        <v>14</v>
      </c>
      <c r="AM16" s="11">
        <v>6.7</v>
      </c>
      <c r="AN16" s="11" t="s">
        <v>135</v>
      </c>
    </row>
    <row r="17" spans="1:40" ht="13" x14ac:dyDescent="0.25">
      <c r="A17" s="122" t="s">
        <v>69</v>
      </c>
      <c r="B17" s="123"/>
      <c r="C17" s="28">
        <f>(VLOOKUP(C$14,$AI2:$AK26,2,FALSE))*C$15</f>
        <v>64.599999999999994</v>
      </c>
      <c r="D17" s="28">
        <f t="shared" ref="D17:V17" si="0">(VLOOKUP(D$14,$AI2:$AK26,2,FALSE))*D$15</f>
        <v>64.599999999999994</v>
      </c>
      <c r="E17" s="28">
        <f t="shared" si="0"/>
        <v>64.599999999999994</v>
      </c>
      <c r="F17" s="28">
        <f t="shared" si="0"/>
        <v>64.599999999999994</v>
      </c>
      <c r="G17" s="28">
        <f t="shared" si="0"/>
        <v>64.599999999999994</v>
      </c>
      <c r="H17" s="28">
        <f t="shared" si="0"/>
        <v>64.599999999999994</v>
      </c>
      <c r="I17" s="28">
        <f t="shared" si="0"/>
        <v>64.599999999999994</v>
      </c>
      <c r="J17" s="28">
        <f t="shared" si="0"/>
        <v>64.599999999999994</v>
      </c>
      <c r="K17" s="28">
        <f t="shared" si="0"/>
        <v>64.599999999999994</v>
      </c>
      <c r="L17" s="28">
        <f t="shared" si="0"/>
        <v>64.599999999999994</v>
      </c>
      <c r="M17" s="28">
        <f t="shared" si="0"/>
        <v>64.599999999999994</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24" t="s">
        <v>23</v>
      </c>
      <c r="B18" s="125"/>
      <c r="C18" s="16">
        <f>$D31</f>
        <v>16.269399039999996</v>
      </c>
      <c r="D18" s="16">
        <f>$D32</f>
        <v>16.269399039999996</v>
      </c>
      <c r="E18" s="16">
        <f>$D33</f>
        <v>16.269399039999996</v>
      </c>
      <c r="F18" s="16">
        <f>$D34</f>
        <v>53.517759999999996</v>
      </c>
      <c r="G18" s="16">
        <f>$D35</f>
        <v>53.517759999999996</v>
      </c>
      <c r="H18" s="16">
        <f>$D36</f>
        <v>32.538798079999992</v>
      </c>
      <c r="I18" s="16">
        <f>$D37</f>
        <v>16.269399039999996</v>
      </c>
      <c r="J18" s="16">
        <f>$D38</f>
        <v>16.269399039999996</v>
      </c>
      <c r="K18" s="16">
        <f>$D39</f>
        <v>16.269399039999996</v>
      </c>
      <c r="L18" s="16">
        <f>$D40</f>
        <v>32.538798079999992</v>
      </c>
      <c r="M18" s="16">
        <f>$D41</f>
        <v>53.517759999999996</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24" t="s">
        <v>90</v>
      </c>
      <c r="B19" s="125"/>
      <c r="C19" s="16">
        <f>C18-C17</f>
        <v>-48.330600959999998</v>
      </c>
      <c r="D19" s="16">
        <f t="shared" ref="D19:V19" si="1">D18-D17</f>
        <v>-48.330600959999998</v>
      </c>
      <c r="E19" s="16">
        <f t="shared" si="1"/>
        <v>-48.330600959999998</v>
      </c>
      <c r="F19" s="16">
        <f t="shared" si="1"/>
        <v>-11.082239999999999</v>
      </c>
      <c r="G19" s="16">
        <f t="shared" si="1"/>
        <v>-11.082239999999999</v>
      </c>
      <c r="H19" s="16">
        <f t="shared" si="1"/>
        <v>-32.061201920000002</v>
      </c>
      <c r="I19" s="16">
        <f t="shared" si="1"/>
        <v>-48.330600959999998</v>
      </c>
      <c r="J19" s="16">
        <f t="shared" si="1"/>
        <v>-48.330600959999998</v>
      </c>
      <c r="K19" s="16">
        <f t="shared" si="1"/>
        <v>-48.330600959999998</v>
      </c>
      <c r="L19" s="16">
        <f t="shared" si="1"/>
        <v>-32.061201920000002</v>
      </c>
      <c r="M19" s="16">
        <f t="shared" si="1"/>
        <v>-11.082239999999999</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26" t="s">
        <v>91</v>
      </c>
      <c r="B20" s="127"/>
      <c r="C20" s="26" t="str">
        <f>IF($B31="","",IF(C$19&gt;=0,"INCREASE","DECREASE"))</f>
        <v>DECREASE</v>
      </c>
      <c r="D20" s="26" t="str">
        <f>IF($B32="","",IF(D$19&gt;=0,"INCREASE","DECREASE"))</f>
        <v>DECREASE</v>
      </c>
      <c r="E20" s="26" t="str">
        <f>IF($B33="","",IF(E$19&gt;=0,"INCREASE","DECREASE"))</f>
        <v>DECREASE</v>
      </c>
      <c r="F20" s="26" t="str">
        <f>IF($B34="","",IF(F$19&gt;=0,"INCREASE","DECREASE"))</f>
        <v>DECREASE</v>
      </c>
      <c r="G20" s="26" t="str">
        <f>IF($B35="","",IF(G$19&gt;=0,"INCREASE","DECREASE"))</f>
        <v>DECREASE</v>
      </c>
      <c r="H20" s="26" t="str">
        <f>IF($B36="","",IF(H$19&gt;=0,"INCREASE","DECREASE"))</f>
        <v>DECREASE</v>
      </c>
      <c r="I20" s="26" t="str">
        <f>IF($B37="","",IF(I$19&gt;=0,"INCREASE","DECREASE"))</f>
        <v>DECREASE</v>
      </c>
      <c r="J20" s="26" t="str">
        <f>IF($B38="","",IF(J$19&gt;=0,"INCREASE","DECREASE"))</f>
        <v>DECREASE</v>
      </c>
      <c r="K20" s="26" t="str">
        <f>IF($B39="","",IF(K$19&gt;=0,"INCREASE","DECREASE"))</f>
        <v>DECREASE</v>
      </c>
      <c r="L20" s="26" t="str">
        <f>IF($B40="","",IF(L$19&gt;=0,"INCREASE","DECREASE"))</f>
        <v>DECREASE</v>
      </c>
      <c r="M20" s="26" t="str">
        <f>IF($B41="","",IF(M$19&gt;=0,"INCREASE","DECREASE"))</f>
        <v>DECREASE</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22" t="s">
        <v>88</v>
      </c>
      <c r="B21" s="123"/>
      <c r="C21" s="28">
        <f>(VLOOKUP(C$14,$AI2:$AK26,3,FALSE))*C$15</f>
        <v>228</v>
      </c>
      <c r="D21" s="28">
        <f t="shared" ref="D21:V21" si="2">(VLOOKUP(D$14,$AI2:$AK26,3,FALSE))*D$15</f>
        <v>228</v>
      </c>
      <c r="E21" s="28">
        <f t="shared" si="2"/>
        <v>228</v>
      </c>
      <c r="F21" s="28">
        <f t="shared" si="2"/>
        <v>228</v>
      </c>
      <c r="G21" s="28">
        <f t="shared" si="2"/>
        <v>228</v>
      </c>
      <c r="H21" s="28">
        <f t="shared" si="2"/>
        <v>228</v>
      </c>
      <c r="I21" s="28">
        <f t="shared" si="2"/>
        <v>228</v>
      </c>
      <c r="J21" s="28">
        <f t="shared" si="2"/>
        <v>228</v>
      </c>
      <c r="K21" s="28">
        <f t="shared" si="2"/>
        <v>228</v>
      </c>
      <c r="L21" s="28">
        <f t="shared" si="2"/>
        <v>228</v>
      </c>
      <c r="M21" s="28">
        <f t="shared" si="2"/>
        <v>228</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24" t="s">
        <v>89</v>
      </c>
      <c r="B22" s="125"/>
      <c r="C22" s="16">
        <f>$E31</f>
        <v>9.8173760000000023E-5</v>
      </c>
      <c r="D22" s="16">
        <f>$E32</f>
        <v>9.8173760000000023E-5</v>
      </c>
      <c r="E22" s="16">
        <f>$E33</f>
        <v>9.8173760000000023E-5</v>
      </c>
      <c r="F22" s="16">
        <f>$E34</f>
        <v>3.2294000000000002E-4</v>
      </c>
      <c r="G22" s="16">
        <f>$E35</f>
        <v>3.2294000000000002E-4</v>
      </c>
      <c r="H22" s="16">
        <f>$E36</f>
        <v>1.9634752000000005E-4</v>
      </c>
      <c r="I22" s="16">
        <f>$E37</f>
        <v>9.8173760000000023E-5</v>
      </c>
      <c r="J22" s="16">
        <f>$E38</f>
        <v>9.8173760000000023E-5</v>
      </c>
      <c r="K22" s="16">
        <f>$E39</f>
        <v>9.8173760000000023E-5</v>
      </c>
      <c r="L22" s="16">
        <f>$E40</f>
        <v>1.9634752000000005E-4</v>
      </c>
      <c r="M22" s="16">
        <f>$E41</f>
        <v>3.2294000000000002E-4</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24" t="s">
        <v>92</v>
      </c>
      <c r="B23" s="125"/>
      <c r="C23" s="16">
        <f>C22-C21</f>
        <v>-227.99990182624001</v>
      </c>
      <c r="D23" s="16">
        <f t="shared" ref="D23:V23" si="3">D22-D21</f>
        <v>-227.99990182624001</v>
      </c>
      <c r="E23" s="16">
        <f t="shared" si="3"/>
        <v>-227.99990182624001</v>
      </c>
      <c r="F23" s="16">
        <f t="shared" si="3"/>
        <v>-227.99967706000001</v>
      </c>
      <c r="G23" s="16">
        <f t="shared" si="3"/>
        <v>-227.99967706000001</v>
      </c>
      <c r="H23" s="16">
        <f t="shared" si="3"/>
        <v>-227.99980365248001</v>
      </c>
      <c r="I23" s="16">
        <f t="shared" si="3"/>
        <v>-227.99990182624001</v>
      </c>
      <c r="J23" s="16">
        <f t="shared" si="3"/>
        <v>-227.99990182624001</v>
      </c>
      <c r="K23" s="16">
        <f t="shared" si="3"/>
        <v>-227.99990182624001</v>
      </c>
      <c r="L23" s="16">
        <f t="shared" si="3"/>
        <v>-227.99980365248001</v>
      </c>
      <c r="M23" s="16">
        <f t="shared" si="3"/>
        <v>-227.99967706000001</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26" t="s">
        <v>93</v>
      </c>
      <c r="B24" s="127"/>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str">
        <f t="shared" si="4"/>
        <v>DECREASE</v>
      </c>
      <c r="J24" s="26" t="str">
        <f t="shared" si="4"/>
        <v>DECREASE</v>
      </c>
      <c r="K24" s="26" t="str">
        <f t="shared" si="4"/>
        <v>DECREASE</v>
      </c>
      <c r="L24" s="26" t="str">
        <f t="shared" si="4"/>
        <v>DECREASE</v>
      </c>
      <c r="M24" s="26" t="str">
        <f t="shared" si="4"/>
        <v>DECREASE</v>
      </c>
      <c r="N24" s="26" t="e">
        <f t="shared" si="4"/>
        <v>#N/A</v>
      </c>
      <c r="O24" s="26" t="e">
        <f t="shared" si="4"/>
        <v>#N/A</v>
      </c>
      <c r="P24" s="26" t="e">
        <f t="shared" si="4"/>
        <v>#N/A</v>
      </c>
      <c r="Q24" s="26" t="e">
        <f t="shared" si="4"/>
        <v>#N/A</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t="s">
        <v>57</v>
      </c>
      <c r="D27" s="107" t="s">
        <v>57</v>
      </c>
      <c r="E27" s="107" t="s">
        <v>55</v>
      </c>
      <c r="F27" s="107" t="s">
        <v>55</v>
      </c>
      <c r="G27" s="107" t="s">
        <v>55</v>
      </c>
      <c r="H27" s="107" t="s">
        <v>55</v>
      </c>
      <c r="I27" s="107" t="s">
        <v>55</v>
      </c>
      <c r="J27" s="107" t="s">
        <v>55</v>
      </c>
      <c r="K27" s="107" t="s">
        <v>55</v>
      </c>
      <c r="L27" s="107" t="s">
        <v>55</v>
      </c>
      <c r="M27" s="107" t="s">
        <v>55</v>
      </c>
      <c r="N27" s="107" t="s">
        <v>55</v>
      </c>
      <c r="O27" s="107" t="s">
        <v>55</v>
      </c>
      <c r="P27" s="107"/>
      <c r="Q27" s="107" t="s">
        <v>55</v>
      </c>
      <c r="R27" s="107"/>
      <c r="S27" s="107" t="s">
        <v>55</v>
      </c>
      <c r="T27" s="107"/>
      <c r="U27" s="107"/>
    </row>
    <row r="28" spans="1:40" s="57" customFormat="1" x14ac:dyDescent="0.35">
      <c r="A28" s="108"/>
      <c r="B28" s="24">
        <v>3.2</v>
      </c>
      <c r="C28" s="15">
        <v>1.44</v>
      </c>
      <c r="D28" s="15">
        <v>0.29199999999999998</v>
      </c>
      <c r="E28" s="15">
        <v>3.3500000000000002E-2</v>
      </c>
      <c r="F28" s="15">
        <v>510</v>
      </c>
      <c r="G28" s="15">
        <v>74.099999999999994</v>
      </c>
      <c r="H28" s="15">
        <v>244</v>
      </c>
      <c r="I28" s="15">
        <v>6.2</v>
      </c>
      <c r="J28" s="15">
        <v>0.6</v>
      </c>
      <c r="K28" s="23">
        <v>1.0900000000000001</v>
      </c>
      <c r="L28" s="15">
        <v>14.6</v>
      </c>
      <c r="M28" s="15">
        <v>5</v>
      </c>
      <c r="N28" s="15">
        <v>176000</v>
      </c>
      <c r="O28" s="15">
        <v>6950</v>
      </c>
      <c r="P28" s="15"/>
      <c r="Q28" s="15">
        <v>6190</v>
      </c>
      <c r="R28" s="15"/>
      <c r="S28" s="15">
        <v>23.1</v>
      </c>
      <c r="T28" s="15"/>
      <c r="U28" s="15"/>
    </row>
    <row r="29" spans="1:40" s="7" customFormat="1" ht="28" x14ac:dyDescent="0.35">
      <c r="A29" s="12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2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f>C8</f>
        <v>2</v>
      </c>
      <c r="B31" s="15">
        <v>76</v>
      </c>
      <c r="C31" s="77">
        <f>IF(C$27="%w/w SAR",((C$28*10)*$B31),IF(C$27="%w/w DM",(((C$28*10)*($B$28/100))*$B31),IF(C$27="kg/t SAR",(C$28*$B31),IF(C$27="kg/t DM",((C$28*($B$28/100))*$B31),IF(C$27="mg/kg SAR",((C$28*0.001)*$B31),IF(C$27="mg/kg DM",(((C$28*0.001)*($B$28/100))*$B31),0))))))</f>
        <v>35.020800000000001</v>
      </c>
      <c r="D31" s="77">
        <f>(IF(D$27="%w/w SAR",((D$28*10)*$B31),IF(D$27="%w/w DM",(((D$28*10)*($B$28/100))*$B31),IF(D$27="kg/t SAR",(D$28*$B31),IF(D$27="kg/t DM",((D$28*($B$28/100))*$B31),IF(D$27="mg/kg SAR",((D$28*0.001)*$B31),IF(D$27="mg/kg DM",(((D$28*0.001)*($B$28/100))*$B31),"0")))))))*2.291</f>
        <v>16.269399039999996</v>
      </c>
      <c r="E31" s="77">
        <f>(IF(E$27="%w/w SAR",((E$28*10)*$B31),IF(E$27="%w/w DM",(((E$28*10)*($B$28/100))*$B31),IF(E$27="kg/t SAR",(E$28*$B31),IF(E$27="kg/t DM",((E$28*($B$28/100))*$B31),IF(E$27="mg/kg SAR",((E$28*0.001)*$B31),IF(E$27="mg/kg DM",(((E$28*0.001)*($B$28/100))*$B31),"0")))))))*1.205</f>
        <v>9.8173760000000023E-5</v>
      </c>
      <c r="F31" s="77">
        <f>(IF(F$27="%w/w SAR",((F$28*10)*$B31),IF(F$27="%w/w DM",(((F$28*10)*($B$28/100))*$B31),IF(F$27="kg/t SAR",(F$28*$B31),IF(F$27="kg/t DM",((F$28*($B$28/100))*$B31),IF(F$27="mg/kg SAR",((F$28*0.001)*$B31),IF(F$27="mg/kg DM",(((F$28*0.001)*($B$28/100))*$B31),"0")))))))*1.658</f>
        <v>2.05645056</v>
      </c>
      <c r="G31" s="77">
        <f t="shared" ref="G31:P46" si="5">IF(G$27="%w/w SAR",((G$28*10)*$B31),IF(G$27="%w/w DM",(((G$28*10)*($B$28/100))*$B31),IF(G$27="kg/t SAR",(G$28*$B31),IF(G$27="kg/t DM",((G$28*($B$28/100))*$B31),IF(G$27="mg/kg SAR",((G$28*0.001)*$B31),IF(G$27="mg/kg DM",(((G$28*0.001)*($B$28/100))*$B31),0))))))</f>
        <v>0.18021119999999999</v>
      </c>
      <c r="H31" s="77">
        <f t="shared" si="5"/>
        <v>0.59340799999999994</v>
      </c>
      <c r="I31" s="77">
        <f t="shared" si="5"/>
        <v>1.5078400000000002E-2</v>
      </c>
      <c r="J31" s="77">
        <f t="shared" si="5"/>
        <v>1.4591999999999999E-3</v>
      </c>
      <c r="K31" s="77">
        <f t="shared" si="5"/>
        <v>2.6508800000000004E-3</v>
      </c>
      <c r="L31" s="77">
        <f t="shared" si="5"/>
        <v>3.5507200000000003E-2</v>
      </c>
      <c r="M31" s="77">
        <f t="shared" si="5"/>
        <v>1.2160000000000001E-2</v>
      </c>
      <c r="N31" s="77">
        <f t="shared" si="5"/>
        <v>428.03199999999998</v>
      </c>
      <c r="O31" s="77">
        <f t="shared" si="5"/>
        <v>16.9024</v>
      </c>
      <c r="P31" s="77">
        <f t="shared" si="5"/>
        <v>0</v>
      </c>
      <c r="Q31" s="77">
        <f>(IF(Q$27="%w/w SAR",((Q$28*10)*$B31),IF(Q$27="%w/w DM",(((Q$28*10)*($B$28/100))*$B31),IF(Q$27="kg/t SAR",(Q$28*$B31),IF(Q$27="kg/t DM",((Q$28*($B$28/100))*$B31),IF(Q$27="mg/kg SAR",((Q$28*0.001)*$B31),IF(Q$27="mg/kg DM",(((Q$28*0.001)*($B$28/100))*$B31),0)))))))*2.5</f>
        <v>37.635200000000005</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5.6179200000000006E-2</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f>D8</f>
        <v>3</v>
      </c>
      <c r="B32" s="15">
        <v>76</v>
      </c>
      <c r="C32" s="77">
        <f t="shared" ref="C32:C50" si="6">IF(C$27="%w/w SAR",((C$28*10)*$B32),IF(C$27="%w/w DM",(((C$28*10)*($B$28/100))*$B32),IF(C$27="kg/t SAR",(C$28*$B32),IF(C$27="kg/t DM",((C$28*($B$28/100))*$B32),IF(C$27="mg/kg SAR",((C$28*0.001)*$B32),IF(C$27="mg/kg DM",(((C$28*0.001)*($B$28/100))*$B32),0))))))</f>
        <v>35.020800000000001</v>
      </c>
      <c r="D32" s="77">
        <f t="shared" ref="D32:D50" si="7">(IF(D$27="%w/w SAR",((D$28*10)*$B32),IF(D$27="%w/w DM",(((D$28*10)*($B$28/100))*$B32),IF(D$27="kg/t SAR",(D$28*$B32),IF(D$27="kg/t DM",((D$28*($B$28/100))*$B32),IF(D$27="mg/kg SAR",((D$28*0.001)*$B32),IF(D$27="mg/kg DM",(((D$28*0.001)*($B$28/100))*$B32),"0")))))))*2.291</f>
        <v>16.269399039999996</v>
      </c>
      <c r="E32" s="77">
        <f t="shared" ref="E32:E50" si="8">(IF(E$27="%w/w SAR",((E$28*10)*$B32),IF(E$27="%w/w DM",(((E$28*10)*($B$28/100))*$B32),IF(E$27="kg/t SAR",(E$28*$B32),IF(E$27="kg/t DM",((E$28*($B$28/100))*$B32),IF(E$27="mg/kg SAR",((E$28*0.001)*$B32),IF(E$27="mg/kg DM",(((E$28*0.001)*($B$28/100))*$B32),"0")))))))*1.205</f>
        <v>9.8173760000000023E-5</v>
      </c>
      <c r="F32" s="77">
        <f t="shared" ref="F32:F50" si="9">(IF(F$27="%w/w SAR",((F$28*10)*$B32),IF(F$27="%w/w DM",(((F$28*10)*($B$28/100))*$B32),IF(F$27="kg/t SAR",(F$28*$B32),IF(F$27="kg/t DM",((F$28*($B$28/100))*$B32),IF(F$27="mg/kg SAR",((F$28*0.001)*$B32),IF(F$27="mg/kg DM",(((F$28*0.001)*($B$28/100))*$B32),"0")))))))*1.658</f>
        <v>2.05645056</v>
      </c>
      <c r="G32" s="77">
        <f t="shared" si="5"/>
        <v>0.18021119999999999</v>
      </c>
      <c r="H32" s="77">
        <f t="shared" si="5"/>
        <v>0.59340799999999994</v>
      </c>
      <c r="I32" s="77">
        <f t="shared" si="5"/>
        <v>1.5078400000000002E-2</v>
      </c>
      <c r="J32" s="77">
        <f t="shared" si="5"/>
        <v>1.4591999999999999E-3</v>
      </c>
      <c r="K32" s="77">
        <f t="shared" si="5"/>
        <v>2.6508800000000004E-3</v>
      </c>
      <c r="L32" s="77">
        <f t="shared" si="5"/>
        <v>3.5507200000000003E-2</v>
      </c>
      <c r="M32" s="77">
        <f t="shared" si="5"/>
        <v>1.2160000000000001E-2</v>
      </c>
      <c r="N32" s="77">
        <f t="shared" si="5"/>
        <v>428.03199999999998</v>
      </c>
      <c r="O32" s="77">
        <f t="shared" si="5"/>
        <v>16.9024</v>
      </c>
      <c r="P32" s="77">
        <f t="shared" si="5"/>
        <v>0</v>
      </c>
      <c r="Q32" s="77">
        <f t="shared" ref="Q32:Q50" si="10">(IF(Q$27="%w/w SAR",((Q$28*10)*$B32),IF(Q$27="%w/w DM",(((Q$28*10)*($B$28/100))*$B32),IF(Q$27="kg/t SAR",(Q$28*$B32),IF(Q$27="kg/t DM",((Q$28*($B$28/100))*$B32),IF(Q$27="mg/kg SAR",((Q$28*0.001)*$B32),IF(Q$27="mg/kg DM",(((Q$28*0.001)*($B$28/100))*$B32),0)))))))*2.5</f>
        <v>37.635200000000005</v>
      </c>
      <c r="R32" s="77">
        <f t="shared" ref="R32:U50" si="11">IF(R$27="%w/w SAR",((R$28*10)*$B32),IF(R$27="%w/w DM",(((R$28*10)*($B$28/100))*$B32),IF(R$27="kg/t SAR",(R$28*$B32),IF(R$27="kg/t DM",((R$28*($B$28/100))*$B32),IF(R$27="mg/kg SAR",((R$28*0.001)*$B32),IF(R$27="mg/kg DM",(((R$28*0.001)*($B$28/100))*$B32),0))))))</f>
        <v>0</v>
      </c>
      <c r="S32" s="77">
        <f t="shared" si="11"/>
        <v>5.6179200000000006E-2</v>
      </c>
      <c r="T32" s="77">
        <f t="shared" si="11"/>
        <v>0</v>
      </c>
      <c r="U32" s="77">
        <f t="shared" si="11"/>
        <v>0</v>
      </c>
      <c r="AB32" s="59"/>
      <c r="AC32" s="59"/>
      <c r="AD32" s="59"/>
      <c r="AE32" s="59"/>
      <c r="AF32" s="59"/>
      <c r="AG32" s="59"/>
      <c r="AH32" s="59"/>
      <c r="AI32" s="59"/>
    </row>
    <row r="33" spans="1:35" s="72" customFormat="1" ht="13" x14ac:dyDescent="0.35">
      <c r="A33" s="13">
        <f>E8</f>
        <v>5</v>
      </c>
      <c r="B33" s="15">
        <v>76</v>
      </c>
      <c r="C33" s="77">
        <f t="shared" si="6"/>
        <v>35.020800000000001</v>
      </c>
      <c r="D33" s="77">
        <f t="shared" si="7"/>
        <v>16.269399039999996</v>
      </c>
      <c r="E33" s="77">
        <f t="shared" si="8"/>
        <v>9.8173760000000023E-5</v>
      </c>
      <c r="F33" s="77">
        <f t="shared" si="9"/>
        <v>2.05645056</v>
      </c>
      <c r="G33" s="77">
        <f t="shared" si="5"/>
        <v>0.18021119999999999</v>
      </c>
      <c r="H33" s="77">
        <f t="shared" si="5"/>
        <v>0.59340799999999994</v>
      </c>
      <c r="I33" s="77">
        <f t="shared" si="5"/>
        <v>1.5078400000000002E-2</v>
      </c>
      <c r="J33" s="77">
        <f t="shared" si="5"/>
        <v>1.4591999999999999E-3</v>
      </c>
      <c r="K33" s="77">
        <f t="shared" si="5"/>
        <v>2.6508800000000004E-3</v>
      </c>
      <c r="L33" s="77">
        <f t="shared" si="5"/>
        <v>3.5507200000000003E-2</v>
      </c>
      <c r="M33" s="77">
        <f t="shared" si="5"/>
        <v>1.2160000000000001E-2</v>
      </c>
      <c r="N33" s="77">
        <f t="shared" si="5"/>
        <v>428.03199999999998</v>
      </c>
      <c r="O33" s="77">
        <f t="shared" si="5"/>
        <v>16.9024</v>
      </c>
      <c r="P33" s="77">
        <f t="shared" si="5"/>
        <v>0</v>
      </c>
      <c r="Q33" s="77">
        <f t="shared" si="10"/>
        <v>37.635200000000005</v>
      </c>
      <c r="R33" s="77">
        <f t="shared" si="11"/>
        <v>0</v>
      </c>
      <c r="S33" s="77">
        <f t="shared" si="11"/>
        <v>5.6179200000000006E-2</v>
      </c>
      <c r="T33" s="77">
        <f t="shared" si="11"/>
        <v>0</v>
      </c>
      <c r="U33" s="77">
        <f t="shared" si="11"/>
        <v>0</v>
      </c>
      <c r="AB33" s="59"/>
      <c r="AC33" s="59"/>
      <c r="AD33" s="59"/>
      <c r="AE33" s="59"/>
      <c r="AF33" s="59"/>
      <c r="AG33" s="59"/>
      <c r="AH33" s="59"/>
      <c r="AI33" s="59"/>
    </row>
    <row r="34" spans="1:35" s="72" customFormat="1" ht="13" x14ac:dyDescent="0.35">
      <c r="A34" s="13">
        <f>F8</f>
        <v>6</v>
      </c>
      <c r="B34" s="15">
        <v>250</v>
      </c>
      <c r="C34" s="77">
        <f t="shared" si="6"/>
        <v>115.2</v>
      </c>
      <c r="D34" s="77">
        <f t="shared" si="7"/>
        <v>53.517759999999996</v>
      </c>
      <c r="E34" s="77">
        <f t="shared" si="8"/>
        <v>3.2294000000000002E-4</v>
      </c>
      <c r="F34" s="77">
        <f t="shared" si="9"/>
        <v>6.76464</v>
      </c>
      <c r="G34" s="77">
        <f t="shared" si="5"/>
        <v>0.59279999999999999</v>
      </c>
      <c r="H34" s="77">
        <f t="shared" si="5"/>
        <v>1.952</v>
      </c>
      <c r="I34" s="77">
        <f t="shared" si="5"/>
        <v>4.9600000000000005E-2</v>
      </c>
      <c r="J34" s="77">
        <f t="shared" si="5"/>
        <v>4.7999999999999996E-3</v>
      </c>
      <c r="K34" s="77">
        <f t="shared" si="5"/>
        <v>8.7200000000000021E-3</v>
      </c>
      <c r="L34" s="77">
        <f t="shared" si="5"/>
        <v>0.1168</v>
      </c>
      <c r="M34" s="77">
        <f t="shared" si="5"/>
        <v>0.04</v>
      </c>
      <c r="N34" s="77">
        <f t="shared" si="5"/>
        <v>1408</v>
      </c>
      <c r="O34" s="77">
        <f t="shared" si="5"/>
        <v>55.6</v>
      </c>
      <c r="P34" s="77">
        <f t="shared" si="5"/>
        <v>0</v>
      </c>
      <c r="Q34" s="77">
        <f t="shared" si="10"/>
        <v>123.80000000000001</v>
      </c>
      <c r="R34" s="77">
        <f t="shared" si="11"/>
        <v>0</v>
      </c>
      <c r="S34" s="77">
        <f t="shared" si="11"/>
        <v>0.18480000000000002</v>
      </c>
      <c r="T34" s="77">
        <f t="shared" si="11"/>
        <v>0</v>
      </c>
      <c r="U34" s="77">
        <f t="shared" si="11"/>
        <v>0</v>
      </c>
      <c r="AB34" s="59"/>
      <c r="AC34" s="59"/>
      <c r="AD34" s="59"/>
      <c r="AE34" s="59"/>
      <c r="AF34" s="59"/>
      <c r="AG34" s="59"/>
      <c r="AH34" s="59"/>
      <c r="AI34" s="59"/>
    </row>
    <row r="35" spans="1:35" s="72" customFormat="1" ht="13" x14ac:dyDescent="0.35">
      <c r="A35" s="13">
        <f>G8</f>
        <v>7</v>
      </c>
      <c r="B35" s="15">
        <v>250</v>
      </c>
      <c r="C35" s="77">
        <f t="shared" si="6"/>
        <v>115.2</v>
      </c>
      <c r="D35" s="77">
        <f t="shared" si="7"/>
        <v>53.517759999999996</v>
      </c>
      <c r="E35" s="77">
        <f t="shared" si="8"/>
        <v>3.2294000000000002E-4</v>
      </c>
      <c r="F35" s="77">
        <f t="shared" si="9"/>
        <v>6.76464</v>
      </c>
      <c r="G35" s="77">
        <f t="shared" si="5"/>
        <v>0.59279999999999999</v>
      </c>
      <c r="H35" s="77">
        <f t="shared" si="5"/>
        <v>1.952</v>
      </c>
      <c r="I35" s="77">
        <f t="shared" si="5"/>
        <v>4.9600000000000005E-2</v>
      </c>
      <c r="J35" s="77">
        <f t="shared" si="5"/>
        <v>4.7999999999999996E-3</v>
      </c>
      <c r="K35" s="77">
        <f t="shared" si="5"/>
        <v>8.7200000000000021E-3</v>
      </c>
      <c r="L35" s="77">
        <f t="shared" si="5"/>
        <v>0.1168</v>
      </c>
      <c r="M35" s="77">
        <f t="shared" si="5"/>
        <v>0.04</v>
      </c>
      <c r="N35" s="77">
        <f t="shared" si="5"/>
        <v>1408</v>
      </c>
      <c r="O35" s="77">
        <f t="shared" si="5"/>
        <v>55.6</v>
      </c>
      <c r="P35" s="77">
        <f t="shared" si="5"/>
        <v>0</v>
      </c>
      <c r="Q35" s="77">
        <f t="shared" si="10"/>
        <v>123.80000000000001</v>
      </c>
      <c r="R35" s="77">
        <f t="shared" si="11"/>
        <v>0</v>
      </c>
      <c r="S35" s="77">
        <f t="shared" si="11"/>
        <v>0.18480000000000002</v>
      </c>
      <c r="T35" s="77">
        <f t="shared" si="11"/>
        <v>0</v>
      </c>
      <c r="U35" s="77">
        <f t="shared" si="11"/>
        <v>0</v>
      </c>
      <c r="AB35" s="59"/>
      <c r="AC35" s="59"/>
      <c r="AD35" s="59"/>
      <c r="AE35" s="59"/>
      <c r="AF35" s="59"/>
      <c r="AG35" s="59"/>
      <c r="AH35" s="59"/>
      <c r="AI35" s="59"/>
    </row>
    <row r="36" spans="1:35" s="72" customFormat="1" ht="13" x14ac:dyDescent="0.35">
      <c r="A36" s="13">
        <f>H8</f>
        <v>8</v>
      </c>
      <c r="B36" s="15">
        <v>152</v>
      </c>
      <c r="C36" s="77">
        <f t="shared" si="6"/>
        <v>70.041600000000003</v>
      </c>
      <c r="D36" s="77">
        <f t="shared" si="7"/>
        <v>32.538798079999992</v>
      </c>
      <c r="E36" s="77">
        <f t="shared" si="8"/>
        <v>1.9634752000000005E-4</v>
      </c>
      <c r="F36" s="77">
        <f t="shared" si="9"/>
        <v>4.1129011200000001</v>
      </c>
      <c r="G36" s="77">
        <f t="shared" si="5"/>
        <v>0.36042239999999998</v>
      </c>
      <c r="H36" s="77">
        <f t="shared" si="5"/>
        <v>1.1868159999999999</v>
      </c>
      <c r="I36" s="77">
        <f t="shared" si="5"/>
        <v>3.0156800000000004E-2</v>
      </c>
      <c r="J36" s="77">
        <f t="shared" si="5"/>
        <v>2.9183999999999998E-3</v>
      </c>
      <c r="K36" s="77">
        <f t="shared" si="5"/>
        <v>5.3017600000000008E-3</v>
      </c>
      <c r="L36" s="77">
        <f t="shared" si="5"/>
        <v>7.1014400000000005E-2</v>
      </c>
      <c r="M36" s="77">
        <f t="shared" si="5"/>
        <v>2.4320000000000001E-2</v>
      </c>
      <c r="N36" s="77">
        <f t="shared" si="5"/>
        <v>856.06399999999996</v>
      </c>
      <c r="O36" s="77">
        <f t="shared" si="5"/>
        <v>33.8048</v>
      </c>
      <c r="P36" s="77">
        <f t="shared" si="5"/>
        <v>0</v>
      </c>
      <c r="Q36" s="77">
        <f t="shared" si="10"/>
        <v>75.270400000000009</v>
      </c>
      <c r="R36" s="77">
        <f t="shared" si="11"/>
        <v>0</v>
      </c>
      <c r="S36" s="77">
        <f t="shared" si="11"/>
        <v>0.11235840000000001</v>
      </c>
      <c r="T36" s="77">
        <f t="shared" si="11"/>
        <v>0</v>
      </c>
      <c r="U36" s="77">
        <f t="shared" si="11"/>
        <v>0</v>
      </c>
      <c r="AB36" s="59"/>
      <c r="AC36" s="59"/>
      <c r="AD36" s="59"/>
      <c r="AE36" s="59"/>
      <c r="AF36" s="59"/>
      <c r="AG36" s="59"/>
      <c r="AH36" s="59"/>
      <c r="AI36" s="59"/>
    </row>
    <row r="37" spans="1:35" s="72" customFormat="1" ht="13" x14ac:dyDescent="0.35">
      <c r="A37" s="13">
        <f>I8</f>
        <v>10</v>
      </c>
      <c r="B37" s="15">
        <v>76</v>
      </c>
      <c r="C37" s="77">
        <f t="shared" si="6"/>
        <v>35.020800000000001</v>
      </c>
      <c r="D37" s="77">
        <f t="shared" si="7"/>
        <v>16.269399039999996</v>
      </c>
      <c r="E37" s="77">
        <f t="shared" si="8"/>
        <v>9.8173760000000023E-5</v>
      </c>
      <c r="F37" s="77">
        <f t="shared" si="9"/>
        <v>2.05645056</v>
      </c>
      <c r="G37" s="77">
        <f t="shared" si="5"/>
        <v>0.18021119999999999</v>
      </c>
      <c r="H37" s="77">
        <f t="shared" si="5"/>
        <v>0.59340799999999994</v>
      </c>
      <c r="I37" s="77">
        <f t="shared" si="5"/>
        <v>1.5078400000000002E-2</v>
      </c>
      <c r="J37" s="77">
        <f t="shared" si="5"/>
        <v>1.4591999999999999E-3</v>
      </c>
      <c r="K37" s="77">
        <f t="shared" si="5"/>
        <v>2.6508800000000004E-3</v>
      </c>
      <c r="L37" s="77">
        <f t="shared" si="5"/>
        <v>3.5507200000000003E-2</v>
      </c>
      <c r="M37" s="77">
        <f t="shared" si="5"/>
        <v>1.2160000000000001E-2</v>
      </c>
      <c r="N37" s="77">
        <f t="shared" si="5"/>
        <v>428.03199999999998</v>
      </c>
      <c r="O37" s="77">
        <f t="shared" si="5"/>
        <v>16.9024</v>
      </c>
      <c r="P37" s="77">
        <f t="shared" si="5"/>
        <v>0</v>
      </c>
      <c r="Q37" s="77">
        <f t="shared" si="10"/>
        <v>37.635200000000005</v>
      </c>
      <c r="R37" s="77">
        <f t="shared" si="11"/>
        <v>0</v>
      </c>
      <c r="S37" s="77">
        <f t="shared" si="11"/>
        <v>5.6179200000000006E-2</v>
      </c>
      <c r="T37" s="77">
        <f t="shared" si="11"/>
        <v>0</v>
      </c>
      <c r="U37" s="77">
        <f t="shared" si="11"/>
        <v>0</v>
      </c>
      <c r="AB37" s="59"/>
      <c r="AC37" s="59"/>
      <c r="AD37" s="59"/>
      <c r="AE37" s="59"/>
      <c r="AF37" s="59"/>
      <c r="AG37" s="59"/>
      <c r="AH37" s="59"/>
      <c r="AI37" s="59"/>
    </row>
    <row r="38" spans="1:35" s="72" customFormat="1" ht="13" x14ac:dyDescent="0.35">
      <c r="A38" s="13" t="str">
        <f>J8</f>
        <v>11a</v>
      </c>
      <c r="B38" s="15">
        <v>76</v>
      </c>
      <c r="C38" s="77">
        <f t="shared" si="6"/>
        <v>35.020800000000001</v>
      </c>
      <c r="D38" s="77">
        <f t="shared" si="7"/>
        <v>16.269399039999996</v>
      </c>
      <c r="E38" s="77">
        <f t="shared" si="8"/>
        <v>9.8173760000000023E-5</v>
      </c>
      <c r="F38" s="77">
        <f t="shared" si="9"/>
        <v>2.05645056</v>
      </c>
      <c r="G38" s="77">
        <f t="shared" si="5"/>
        <v>0.18021119999999999</v>
      </c>
      <c r="H38" s="77">
        <f t="shared" si="5"/>
        <v>0.59340799999999994</v>
      </c>
      <c r="I38" s="77">
        <f t="shared" si="5"/>
        <v>1.5078400000000002E-2</v>
      </c>
      <c r="J38" s="77">
        <f t="shared" si="5"/>
        <v>1.4591999999999999E-3</v>
      </c>
      <c r="K38" s="77">
        <f t="shared" si="5"/>
        <v>2.6508800000000004E-3</v>
      </c>
      <c r="L38" s="77">
        <f t="shared" si="5"/>
        <v>3.5507200000000003E-2</v>
      </c>
      <c r="M38" s="77">
        <f t="shared" si="5"/>
        <v>1.2160000000000001E-2</v>
      </c>
      <c r="N38" s="77">
        <f t="shared" si="5"/>
        <v>428.03199999999998</v>
      </c>
      <c r="O38" s="77">
        <f t="shared" si="5"/>
        <v>16.9024</v>
      </c>
      <c r="P38" s="77">
        <f t="shared" si="5"/>
        <v>0</v>
      </c>
      <c r="Q38" s="77">
        <f t="shared" si="10"/>
        <v>37.635200000000005</v>
      </c>
      <c r="R38" s="77">
        <f t="shared" si="11"/>
        <v>0</v>
      </c>
      <c r="S38" s="77">
        <f t="shared" si="11"/>
        <v>5.6179200000000006E-2</v>
      </c>
      <c r="T38" s="77">
        <f t="shared" si="11"/>
        <v>0</v>
      </c>
      <c r="U38" s="77">
        <f t="shared" si="11"/>
        <v>0</v>
      </c>
      <c r="AB38" s="59"/>
      <c r="AC38" s="59"/>
      <c r="AD38" s="59"/>
      <c r="AE38" s="59"/>
      <c r="AF38" s="59"/>
      <c r="AG38" s="59"/>
      <c r="AH38" s="59"/>
      <c r="AI38" s="59"/>
    </row>
    <row r="39" spans="1:35" s="72" customFormat="1" ht="13" x14ac:dyDescent="0.35">
      <c r="A39" s="13" t="str">
        <f>K8</f>
        <v>11b</v>
      </c>
      <c r="B39" s="15">
        <v>76</v>
      </c>
      <c r="C39" s="77">
        <f t="shared" si="6"/>
        <v>35.020800000000001</v>
      </c>
      <c r="D39" s="77">
        <f t="shared" si="7"/>
        <v>16.269399039999996</v>
      </c>
      <c r="E39" s="77">
        <f t="shared" si="8"/>
        <v>9.8173760000000023E-5</v>
      </c>
      <c r="F39" s="77">
        <f t="shared" si="9"/>
        <v>2.05645056</v>
      </c>
      <c r="G39" s="77">
        <f t="shared" si="5"/>
        <v>0.18021119999999999</v>
      </c>
      <c r="H39" s="77">
        <f t="shared" si="5"/>
        <v>0.59340799999999994</v>
      </c>
      <c r="I39" s="77">
        <f t="shared" si="5"/>
        <v>1.5078400000000002E-2</v>
      </c>
      <c r="J39" s="77">
        <f t="shared" si="5"/>
        <v>1.4591999999999999E-3</v>
      </c>
      <c r="K39" s="77">
        <f t="shared" si="5"/>
        <v>2.6508800000000004E-3</v>
      </c>
      <c r="L39" s="77">
        <f t="shared" si="5"/>
        <v>3.5507200000000003E-2</v>
      </c>
      <c r="M39" s="77">
        <f t="shared" si="5"/>
        <v>1.2160000000000001E-2</v>
      </c>
      <c r="N39" s="77">
        <f t="shared" si="5"/>
        <v>428.03199999999998</v>
      </c>
      <c r="O39" s="77">
        <f t="shared" si="5"/>
        <v>16.9024</v>
      </c>
      <c r="P39" s="77">
        <f t="shared" si="5"/>
        <v>0</v>
      </c>
      <c r="Q39" s="77">
        <f t="shared" si="10"/>
        <v>37.635200000000005</v>
      </c>
      <c r="R39" s="77">
        <f t="shared" si="11"/>
        <v>0</v>
      </c>
      <c r="S39" s="77">
        <f t="shared" si="11"/>
        <v>5.6179200000000006E-2</v>
      </c>
      <c r="T39" s="77">
        <f t="shared" si="11"/>
        <v>0</v>
      </c>
      <c r="U39" s="77">
        <f t="shared" si="11"/>
        <v>0</v>
      </c>
      <c r="AB39" s="59"/>
      <c r="AC39" s="59"/>
      <c r="AD39" s="59"/>
      <c r="AE39" s="59"/>
      <c r="AF39" s="59"/>
      <c r="AG39" s="59"/>
      <c r="AH39" s="59"/>
      <c r="AI39" s="59"/>
    </row>
    <row r="40" spans="1:35" s="72" customFormat="1" ht="13" x14ac:dyDescent="0.35">
      <c r="A40" s="13">
        <f>L8</f>
        <v>12</v>
      </c>
      <c r="B40" s="15">
        <v>152</v>
      </c>
      <c r="C40" s="77">
        <f t="shared" si="6"/>
        <v>70.041600000000003</v>
      </c>
      <c r="D40" s="77">
        <f t="shared" si="7"/>
        <v>32.538798079999992</v>
      </c>
      <c r="E40" s="77">
        <f t="shared" si="8"/>
        <v>1.9634752000000005E-4</v>
      </c>
      <c r="F40" s="77">
        <f t="shared" si="9"/>
        <v>4.1129011200000001</v>
      </c>
      <c r="G40" s="77">
        <f t="shared" si="5"/>
        <v>0.36042239999999998</v>
      </c>
      <c r="H40" s="77">
        <f t="shared" si="5"/>
        <v>1.1868159999999999</v>
      </c>
      <c r="I40" s="77">
        <f t="shared" si="5"/>
        <v>3.0156800000000004E-2</v>
      </c>
      <c r="J40" s="77">
        <f t="shared" si="5"/>
        <v>2.9183999999999998E-3</v>
      </c>
      <c r="K40" s="77">
        <f t="shared" si="5"/>
        <v>5.3017600000000008E-3</v>
      </c>
      <c r="L40" s="77">
        <f t="shared" si="5"/>
        <v>7.1014400000000005E-2</v>
      </c>
      <c r="M40" s="77">
        <f t="shared" si="5"/>
        <v>2.4320000000000001E-2</v>
      </c>
      <c r="N40" s="77">
        <f t="shared" si="5"/>
        <v>856.06399999999996</v>
      </c>
      <c r="O40" s="77">
        <f t="shared" si="5"/>
        <v>33.8048</v>
      </c>
      <c r="P40" s="77">
        <f t="shared" si="5"/>
        <v>0</v>
      </c>
      <c r="Q40" s="77">
        <f t="shared" si="10"/>
        <v>75.270400000000009</v>
      </c>
      <c r="R40" s="77">
        <f t="shared" si="11"/>
        <v>0</v>
      </c>
      <c r="S40" s="77">
        <f t="shared" si="11"/>
        <v>0.11235840000000001</v>
      </c>
      <c r="T40" s="77">
        <f t="shared" si="11"/>
        <v>0</v>
      </c>
      <c r="U40" s="77">
        <f t="shared" si="11"/>
        <v>0</v>
      </c>
      <c r="AB40" s="59"/>
      <c r="AC40" s="59"/>
      <c r="AD40" s="59"/>
      <c r="AE40" s="59"/>
      <c r="AF40" s="59"/>
      <c r="AG40" s="59"/>
      <c r="AH40" s="59"/>
      <c r="AI40" s="59"/>
    </row>
    <row r="41" spans="1:35" s="72" customFormat="1" ht="13" x14ac:dyDescent="0.35">
      <c r="A41" s="13">
        <f>M8</f>
        <v>13</v>
      </c>
      <c r="B41" s="15">
        <v>250</v>
      </c>
      <c r="C41" s="77">
        <f t="shared" si="6"/>
        <v>115.2</v>
      </c>
      <c r="D41" s="77">
        <f t="shared" si="7"/>
        <v>53.517759999999996</v>
      </c>
      <c r="E41" s="77">
        <f t="shared" si="8"/>
        <v>3.2294000000000002E-4</v>
      </c>
      <c r="F41" s="77">
        <f t="shared" si="9"/>
        <v>6.76464</v>
      </c>
      <c r="G41" s="77">
        <f t="shared" si="5"/>
        <v>0.59279999999999999</v>
      </c>
      <c r="H41" s="77">
        <f t="shared" si="5"/>
        <v>1.952</v>
      </c>
      <c r="I41" s="77">
        <f t="shared" si="5"/>
        <v>4.9600000000000005E-2</v>
      </c>
      <c r="J41" s="77">
        <f t="shared" si="5"/>
        <v>4.7999999999999996E-3</v>
      </c>
      <c r="K41" s="77">
        <f t="shared" si="5"/>
        <v>8.7200000000000021E-3</v>
      </c>
      <c r="L41" s="77">
        <f t="shared" si="5"/>
        <v>0.1168</v>
      </c>
      <c r="M41" s="77">
        <f t="shared" si="5"/>
        <v>0.04</v>
      </c>
      <c r="N41" s="77">
        <f t="shared" si="5"/>
        <v>1408</v>
      </c>
      <c r="O41" s="77">
        <f t="shared" si="5"/>
        <v>55.6</v>
      </c>
      <c r="P41" s="77">
        <f t="shared" si="5"/>
        <v>0</v>
      </c>
      <c r="Q41" s="77">
        <f t="shared" si="10"/>
        <v>123.80000000000001</v>
      </c>
      <c r="R41" s="77">
        <f t="shared" si="11"/>
        <v>0</v>
      </c>
      <c r="S41" s="77">
        <f t="shared" si="11"/>
        <v>0.18480000000000002</v>
      </c>
      <c r="T41" s="77">
        <f t="shared" si="11"/>
        <v>0</v>
      </c>
      <c r="U41" s="77">
        <f t="shared" si="11"/>
        <v>0</v>
      </c>
      <c r="AB41" s="59"/>
      <c r="AC41" s="59"/>
      <c r="AD41" s="59"/>
      <c r="AE41" s="59"/>
      <c r="AF41" s="59"/>
      <c r="AG41" s="59"/>
      <c r="AH41" s="59"/>
      <c r="AI41" s="59"/>
    </row>
    <row r="42" spans="1:35" s="72" customFormat="1" ht="13" x14ac:dyDescent="0.35">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f>C8</f>
        <v>2</v>
      </c>
      <c r="C57" s="8">
        <f t="shared" ref="C57:U57" si="13">D8</f>
        <v>3</v>
      </c>
      <c r="D57" s="8">
        <f t="shared" si="13"/>
        <v>5</v>
      </c>
      <c r="E57" s="8">
        <f t="shared" si="13"/>
        <v>6</v>
      </c>
      <c r="F57" s="8">
        <f t="shared" si="13"/>
        <v>7</v>
      </c>
      <c r="G57" s="8">
        <f t="shared" si="13"/>
        <v>8</v>
      </c>
      <c r="H57" s="8">
        <f t="shared" si="13"/>
        <v>10</v>
      </c>
      <c r="I57" s="8" t="str">
        <f t="shared" si="13"/>
        <v>11a</v>
      </c>
      <c r="J57" s="8" t="str">
        <f t="shared" si="13"/>
        <v>11b</v>
      </c>
      <c r="K57" s="8">
        <f t="shared" si="13"/>
        <v>12</v>
      </c>
      <c r="L57" s="8">
        <f t="shared" si="13"/>
        <v>13</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2" t="s">
        <v>136</v>
      </c>
      <c r="B58" s="13" t="str">
        <f>C16&amp;" I "&amp;(VLOOKUP(C14,Table24581112[],6,FALSE))</f>
        <v>Medium/Clay I Grass</v>
      </c>
      <c r="C58" s="13" t="str">
        <f>D16&amp;" I "&amp;(VLOOKUP(D14,Table24581112[],6,FALSE))</f>
        <v>Medium/Clay I Grass</v>
      </c>
      <c r="D58" s="13" t="str">
        <f>E16&amp;" I "&amp;(VLOOKUP(E14,Table24581112[],6,FALSE))</f>
        <v>Medium/Clay I Grass</v>
      </c>
      <c r="E58" s="13" t="str">
        <f>F16&amp;" I "&amp;(VLOOKUP(F14,Table24581112[],6,FALSE))</f>
        <v>Medium/Clay I Grass</v>
      </c>
      <c r="F58" s="13" t="str">
        <f>G16&amp;" I "&amp;(VLOOKUP(G14,Table24581112[],6,FALSE))</f>
        <v>Medium/Clay I Grass</v>
      </c>
      <c r="G58" s="13" t="str">
        <f>H16&amp;" I "&amp;(VLOOKUP(H14,Table24581112[],6,FALSE))</f>
        <v>Medium/Clay I Grass</v>
      </c>
      <c r="H58" s="13" t="str">
        <f>I16&amp;" I "&amp;(VLOOKUP(I14,Table24581112[],6,FALSE))</f>
        <v>Medium/Clay I Grass</v>
      </c>
      <c r="I58" s="13" t="str">
        <f>J16&amp;" I "&amp;(VLOOKUP(J14,Table24581112[],6,FALSE))</f>
        <v>Medium/Clay I Grass</v>
      </c>
      <c r="J58" s="13" t="str">
        <f>K16&amp;" I "&amp;(VLOOKUP(K14,Table24581112[],6,FALSE))</f>
        <v>Medium/Clay I Grass</v>
      </c>
      <c r="K58" s="13" t="str">
        <f>L16&amp;" I "&amp;(VLOOKUP(L14,Table24581112[],6,FALSE))</f>
        <v>Medium/Clay I Grass</v>
      </c>
      <c r="L58" s="13" t="str">
        <f>M16&amp;" I "&amp;(VLOOKUP(M14,Table24581112[],6,FALSE))</f>
        <v>Medium/Clay I Grass</v>
      </c>
      <c r="M58" s="13" t="e">
        <f>N16&amp;" I "&amp;(VLOOKUP(N14,Table24581112[],6,FALSE))</f>
        <v>#N/A</v>
      </c>
      <c r="N58" s="13" t="e">
        <f>O16&amp;" I "&amp;(VLOOKUP(O14,Table24581112[],6,FALSE))</f>
        <v>#N/A</v>
      </c>
      <c r="O58" s="13" t="e">
        <f>P16&amp;" I "&amp;(VLOOKUP(P14,Table24581112[],6,FALSE))</f>
        <v>#N/A</v>
      </c>
      <c r="P58" s="13" t="e">
        <f>Q16&amp;" I "&amp;(VLOOKUP(Q14,Table24581112[],6,FALSE))</f>
        <v>#N/A</v>
      </c>
      <c r="Q58" s="13" t="e">
        <f>R16&amp;" I "&amp;(VLOOKUP(R14,Table24581112[],6,FALSE))</f>
        <v>#N/A</v>
      </c>
      <c r="R58" s="13" t="e">
        <f>S16&amp;" I "&amp;(VLOOKUP(S14,Table24581112[],6,FALSE))</f>
        <v>#N/A</v>
      </c>
      <c r="S58" s="13" t="e">
        <f>T16&amp;" I "&amp;(VLOOKUP(T14,Table24581112[],6,FALSE))</f>
        <v>#N/A</v>
      </c>
      <c r="T58" s="13" t="e">
        <f>U16&amp;" I "&amp;(VLOOKUP(U14,Table24581112[],6,FALSE))</f>
        <v>#N/A</v>
      </c>
      <c r="U58" s="13" t="e">
        <f>V16&amp;" I "&amp;(VLOOKUP(V14,Table24581112[],6,FALSE))</f>
        <v>#N/A</v>
      </c>
    </row>
    <row r="59" spans="1:35" s="19" customFormat="1" ht="13" x14ac:dyDescent="0.3">
      <c r="A59" s="111" t="s">
        <v>132</v>
      </c>
      <c r="B59" s="76">
        <f>VLOOKUP(C$14,Table24581112[],5,FALSE)</f>
        <v>6.2</v>
      </c>
      <c r="C59" s="76">
        <f>VLOOKUP(D$14,Table24581112[],5,FALSE)</f>
        <v>6.2</v>
      </c>
      <c r="D59" s="76">
        <f>VLOOKUP(E$14,Table24581112[],5,FALSE)</f>
        <v>6.2</v>
      </c>
      <c r="E59" s="76">
        <f>VLOOKUP(F$14,Table24581112[],5,FALSE)</f>
        <v>6.2</v>
      </c>
      <c r="F59" s="76">
        <f>VLOOKUP(G$14,Table24581112[],5,FALSE)</f>
        <v>6.2</v>
      </c>
      <c r="G59" s="76">
        <f>VLOOKUP(H$14,Table24581112[],5,FALSE)</f>
        <v>6.2</v>
      </c>
      <c r="H59" s="76">
        <f>VLOOKUP(I$14,Table24581112[],5,FALSE)</f>
        <v>6.2</v>
      </c>
      <c r="I59" s="76">
        <f>VLOOKUP(J$14,Table24581112[],5,FALSE)</f>
        <v>6.2</v>
      </c>
      <c r="J59" s="76">
        <f>VLOOKUP(K$14,Table24581112[],5,FALSE)</f>
        <v>6.2</v>
      </c>
      <c r="K59" s="76">
        <f>VLOOKUP(L$14,Table24581112[],5,FALSE)</f>
        <v>6.2</v>
      </c>
      <c r="L59" s="76">
        <f>VLOOKUP(M$14,Table24581112[],5,FALSE)</f>
        <v>6.2</v>
      </c>
      <c r="M59" s="76" t="e">
        <f>VLOOKUP(N$14,Table24581112[],5,FALSE)</f>
        <v>#N/A</v>
      </c>
      <c r="N59" s="76" t="e">
        <f>VLOOKUP(O$14,Table24581112[],5,FALSE)</f>
        <v>#N/A</v>
      </c>
      <c r="O59" s="76" t="e">
        <f>VLOOKUP(P$14,Table24581112[],5,FALSE)</f>
        <v>#N/A</v>
      </c>
      <c r="P59" s="76" t="e">
        <f>VLOOKUP(Q$14,Table24581112[],5,FALSE)</f>
        <v>#N/A</v>
      </c>
      <c r="Q59" s="76" t="e">
        <f>VLOOKUP(R$14,Table24581112[],5,FALSE)</f>
        <v>#N/A</v>
      </c>
      <c r="R59" s="76" t="e">
        <f>VLOOKUP(S$14,Table24581112[],5,FALSE)</f>
        <v>#N/A</v>
      </c>
      <c r="S59" s="76" t="e">
        <f>VLOOKUP(T$14,Table24581112[],5,FALSE)</f>
        <v>#N/A</v>
      </c>
      <c r="T59" s="76" t="e">
        <f>VLOOKUP(U$14,Table24581112[],5,FALSE)</f>
        <v>#N/A</v>
      </c>
      <c r="U59" s="76" t="e">
        <f>VLOOKUP(V$14,Table24581112[],5,FALSE)</f>
        <v>#N/A</v>
      </c>
    </row>
    <row r="60" spans="1:35" s="19" customFormat="1" ht="13" x14ac:dyDescent="0.3">
      <c r="A60" s="111" t="s">
        <v>4</v>
      </c>
      <c r="B60" s="76">
        <f>C10</f>
        <v>6.9</v>
      </c>
      <c r="C60" s="76">
        <f t="shared" ref="C60:U60" si="14">D10</f>
        <v>7</v>
      </c>
      <c r="D60" s="76">
        <f t="shared" si="14"/>
        <v>6.7</v>
      </c>
      <c r="E60" s="76">
        <f t="shared" si="14"/>
        <v>6.8</v>
      </c>
      <c r="F60" s="76">
        <f t="shared" si="14"/>
        <v>6.9</v>
      </c>
      <c r="G60" s="76">
        <f t="shared" si="14"/>
        <v>6.8</v>
      </c>
      <c r="H60" s="76">
        <f t="shared" si="14"/>
        <v>7.3</v>
      </c>
      <c r="I60" s="76">
        <f t="shared" si="14"/>
        <v>7.1</v>
      </c>
      <c r="J60" s="76">
        <f t="shared" si="14"/>
        <v>7.4</v>
      </c>
      <c r="K60" s="76">
        <f t="shared" si="14"/>
        <v>7.2</v>
      </c>
      <c r="L60" s="76">
        <f t="shared" si="14"/>
        <v>7.1</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ht="13" x14ac:dyDescent="0.3">
      <c r="A61" s="111" t="s">
        <v>133</v>
      </c>
      <c r="B61" s="76">
        <f t="shared" ref="B61:U61" si="15">VLOOKUP(B58,$AD9:$AE18,2,FALSE)</f>
        <v>6</v>
      </c>
      <c r="C61" s="76">
        <f t="shared" si="15"/>
        <v>6</v>
      </c>
      <c r="D61" s="76">
        <f t="shared" si="15"/>
        <v>6</v>
      </c>
      <c r="E61" s="76">
        <f t="shared" si="15"/>
        <v>6</v>
      </c>
      <c r="F61" s="76">
        <f t="shared" si="15"/>
        <v>6</v>
      </c>
      <c r="G61" s="76">
        <f t="shared" si="15"/>
        <v>6</v>
      </c>
      <c r="H61" s="76">
        <f t="shared" si="15"/>
        <v>6</v>
      </c>
      <c r="I61" s="76">
        <f t="shared" si="15"/>
        <v>6</v>
      </c>
      <c r="J61" s="76">
        <f t="shared" si="15"/>
        <v>6</v>
      </c>
      <c r="K61" s="76">
        <f t="shared" si="15"/>
        <v>6</v>
      </c>
      <c r="L61" s="76">
        <f t="shared" si="15"/>
        <v>6</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ht="13" x14ac:dyDescent="0.3">
      <c r="A62" s="111" t="s">
        <v>134</v>
      </c>
      <c r="B62" s="77">
        <f>B31</f>
        <v>76</v>
      </c>
      <c r="C62" s="77">
        <f>B32</f>
        <v>76</v>
      </c>
      <c r="D62" s="77">
        <f>B33</f>
        <v>76</v>
      </c>
      <c r="E62" s="77">
        <f>B34</f>
        <v>250</v>
      </c>
      <c r="F62" s="77">
        <f>B35</f>
        <v>250</v>
      </c>
      <c r="G62" s="77">
        <f>B36</f>
        <v>152</v>
      </c>
      <c r="H62" s="77">
        <f>B37</f>
        <v>76</v>
      </c>
      <c r="I62" s="77">
        <f>B38</f>
        <v>76</v>
      </c>
      <c r="J62" s="77">
        <f>B39</f>
        <v>76</v>
      </c>
      <c r="K62" s="77">
        <f>B40</f>
        <v>152</v>
      </c>
      <c r="L62" s="77">
        <f>B41</f>
        <v>250</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-4.2000000000000011</v>
      </c>
      <c r="C64" s="77">
        <f t="shared" ref="C64:U64" si="17">(C59-C60)*C61</f>
        <v>-4.7999999999999989</v>
      </c>
      <c r="D64" s="77">
        <f t="shared" si="17"/>
        <v>-3</v>
      </c>
      <c r="E64" s="77">
        <f t="shared" si="17"/>
        <v>-3.5999999999999979</v>
      </c>
      <c r="F64" s="77">
        <f t="shared" si="17"/>
        <v>-4.2000000000000011</v>
      </c>
      <c r="G64" s="77">
        <f t="shared" si="17"/>
        <v>-3.5999999999999979</v>
      </c>
      <c r="H64" s="77">
        <f t="shared" si="17"/>
        <v>-6.5999999999999979</v>
      </c>
      <c r="I64" s="77">
        <f t="shared" si="17"/>
        <v>-5.3999999999999968</v>
      </c>
      <c r="J64" s="77">
        <f t="shared" si="17"/>
        <v>-7.2000000000000011</v>
      </c>
      <c r="K64" s="77">
        <f t="shared" si="17"/>
        <v>-6</v>
      </c>
      <c r="L64" s="77">
        <f t="shared" si="17"/>
        <v>-5.3999999999999968</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 x14ac:dyDescent="0.3">
      <c r="A65" s="112" t="s">
        <v>157</v>
      </c>
      <c r="B65" s="77">
        <f>B63-B64</f>
        <v>4.2000000000000011</v>
      </c>
      <c r="C65" s="77">
        <f t="shared" ref="C65:U65" si="18">C63-C64</f>
        <v>4.7999999999999989</v>
      </c>
      <c r="D65" s="77">
        <f t="shared" si="18"/>
        <v>3</v>
      </c>
      <c r="E65" s="77">
        <f t="shared" si="18"/>
        <v>3.5999999999999979</v>
      </c>
      <c r="F65" s="77">
        <f t="shared" si="18"/>
        <v>4.2000000000000011</v>
      </c>
      <c r="G65" s="77">
        <f t="shared" si="18"/>
        <v>3.5999999999999979</v>
      </c>
      <c r="H65" s="77">
        <f t="shared" si="18"/>
        <v>6.5999999999999979</v>
      </c>
      <c r="I65" s="77">
        <f t="shared" si="18"/>
        <v>5.3999999999999968</v>
      </c>
      <c r="J65" s="77">
        <f t="shared" si="18"/>
        <v>7.2000000000000011</v>
      </c>
      <c r="K65" s="77">
        <f t="shared" si="18"/>
        <v>6</v>
      </c>
      <c r="L65" s="77">
        <f t="shared" si="18"/>
        <v>5.3999999999999968</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26" x14ac:dyDescent="0.3">
      <c r="A66" s="112" t="s">
        <v>148</v>
      </c>
      <c r="B66" s="78" t="str">
        <f>IF(B64&lt;=B63,"OVER","UNDER")</f>
        <v>OVER</v>
      </c>
      <c r="C66" s="78" t="str">
        <f t="shared" ref="C66:U66" si="19">IF(C64&lt;=C63,"OVER","UNDER")</f>
        <v>OVER</v>
      </c>
      <c r="D66" s="78" t="str">
        <f t="shared" si="19"/>
        <v>OVER</v>
      </c>
      <c r="E66" s="78" t="str">
        <f t="shared" si="19"/>
        <v>OVER</v>
      </c>
      <c r="F66" s="78" t="str">
        <f t="shared" si="19"/>
        <v>OVER</v>
      </c>
      <c r="G66" s="78" t="str">
        <f t="shared" si="19"/>
        <v>OVER</v>
      </c>
      <c r="H66" s="78" t="str">
        <f t="shared" si="19"/>
        <v>OVER</v>
      </c>
      <c r="I66" s="78" t="str">
        <f t="shared" si="19"/>
        <v>OVER</v>
      </c>
      <c r="J66" s="78" t="str">
        <f t="shared" si="19"/>
        <v>OVER</v>
      </c>
      <c r="K66" s="78" t="str">
        <f t="shared" si="19"/>
        <v>OVER</v>
      </c>
      <c r="L66" s="78" t="str">
        <f t="shared" si="19"/>
        <v>OVER</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S0wN++bb//5c22akgZqDoYc3nLbFSwofVW4PoumfyNl+ZYUyfdhz9oZA4VL4/0K1HNte7W0e2T5OJT5fKOGQ+w==" saltValue="SlixrScU6P7KX2bHf+BVcw=="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C20:V21">
    <cfRule type="cellIs" dxfId="293" priority="37" operator="equal">
      <formula>"DECREASE"</formula>
    </cfRule>
    <cfRule type="cellIs" dxfId="292" priority="38" operator="equal">
      <formula>"INCREASE"</formula>
    </cfRule>
  </conditionalFormatting>
  <conditionalFormatting sqref="B31:B50 B62:U66">
    <cfRule type="cellIs" dxfId="291" priority="36" operator="greaterThan">
      <formula>$B$51</formula>
    </cfRule>
  </conditionalFormatting>
  <conditionalFormatting sqref="C31:C50">
    <cfRule type="cellIs" dxfId="290" priority="35" operator="greaterThan">
      <formula>$C$51</formula>
    </cfRule>
  </conditionalFormatting>
  <conditionalFormatting sqref="C18:V18">
    <cfRule type="cellIs" dxfId="289" priority="34" operator="equal">
      <formula>0</formula>
    </cfRule>
  </conditionalFormatting>
  <conditionalFormatting sqref="C17:V17">
    <cfRule type="cellIs" dxfId="288" priority="33" operator="equal">
      <formula>0</formula>
    </cfRule>
  </conditionalFormatting>
  <conditionalFormatting sqref="C19:V19">
    <cfRule type="cellIs" dxfId="287" priority="32" operator="equal">
      <formula>0</formula>
    </cfRule>
  </conditionalFormatting>
  <conditionalFormatting sqref="G31:G50">
    <cfRule type="cellIs" dxfId="286" priority="31" operator="greaterThan">
      <formula>$G$51</formula>
    </cfRule>
  </conditionalFormatting>
  <conditionalFormatting sqref="H31:H50">
    <cfRule type="cellIs" dxfId="285" priority="30" operator="greaterThan">
      <formula>$H$51</formula>
    </cfRule>
  </conditionalFormatting>
  <conditionalFormatting sqref="I31:I50">
    <cfRule type="cellIs" dxfId="284" priority="29" operator="greaterThan">
      <formula>$I$51</formula>
    </cfRule>
  </conditionalFormatting>
  <conditionalFormatting sqref="K31:K50">
    <cfRule type="cellIs" dxfId="283" priority="28" operator="greaterThan">
      <formula>$K$51</formula>
    </cfRule>
  </conditionalFormatting>
  <conditionalFormatting sqref="L31:L50">
    <cfRule type="cellIs" dxfId="282" priority="27" operator="greaterThan">
      <formula>$L$51</formula>
    </cfRule>
  </conditionalFormatting>
  <conditionalFormatting sqref="M31:M50">
    <cfRule type="cellIs" dxfId="281" priority="26" operator="greaterThan">
      <formula>$M$51</formula>
    </cfRule>
  </conditionalFormatting>
  <conditionalFormatting sqref="P31:P50">
    <cfRule type="cellIs" dxfId="280" priority="25" operator="greaterThan">
      <formula>$P$51</formula>
    </cfRule>
  </conditionalFormatting>
  <conditionalFormatting sqref="R31:R50">
    <cfRule type="cellIs" dxfId="279" priority="24" operator="greaterThan">
      <formula>$R$51</formula>
    </cfRule>
  </conditionalFormatting>
  <conditionalFormatting sqref="S31:S50">
    <cfRule type="cellIs" dxfId="278" priority="23" operator="greaterThan">
      <formula>$S$51</formula>
    </cfRule>
  </conditionalFormatting>
  <conditionalFormatting sqref="T31:T50">
    <cfRule type="cellIs" dxfId="277" priority="22" operator="greaterThan">
      <formula>$T$51</formula>
    </cfRule>
  </conditionalFormatting>
  <conditionalFormatting sqref="U31:U50">
    <cfRule type="cellIs" dxfId="276" priority="21" operator="greaterThan">
      <formula>$U$51</formula>
    </cfRule>
  </conditionalFormatting>
  <conditionalFormatting sqref="C22:V22">
    <cfRule type="cellIs" dxfId="275" priority="20" operator="equal">
      <formula>0</formula>
    </cfRule>
  </conditionalFormatting>
  <conditionalFormatting sqref="C24:V24">
    <cfRule type="cellIs" dxfId="274" priority="18" operator="equal">
      <formula>"DECREASE"</formula>
    </cfRule>
    <cfRule type="cellIs" dxfId="273" priority="19" operator="equal">
      <formula>"INCREASE"</formula>
    </cfRule>
  </conditionalFormatting>
  <conditionalFormatting sqref="C23:V23">
    <cfRule type="cellIs" dxfId="272" priority="17" operator="equal">
      <formula>0</formula>
    </cfRule>
  </conditionalFormatting>
  <conditionalFormatting sqref="C21:V21">
    <cfRule type="cellIs" dxfId="271" priority="13" operator="equal">
      <formula>0</formula>
    </cfRule>
  </conditionalFormatting>
  <conditionalFormatting sqref="B66:U66">
    <cfRule type="cellIs" dxfId="270" priority="11" operator="equal">
      <formula>"UNDER"</formula>
    </cfRule>
    <cfRule type="cellIs" dxfId="269" priority="12" operator="equal">
      <formula>"OVER"</formula>
    </cfRule>
  </conditionalFormatting>
  <conditionalFormatting sqref="J31:J50">
    <cfRule type="cellIs" dxfId="268" priority="8" operator="greaterThan">
      <formula>$J$51</formula>
    </cfRule>
  </conditionalFormatting>
  <conditionalFormatting sqref="L3">
    <cfRule type="cellIs" dxfId="267" priority="4" operator="lessThan">
      <formula>30</formula>
    </cfRule>
    <cfRule type="cellIs" dxfId="266" priority="5" operator="greaterThanOrEqual">
      <formula>30</formula>
    </cfRule>
  </conditionalFormatting>
  <conditionalFormatting sqref="I1">
    <cfRule type="cellIs" dxfId="265" priority="3" operator="between">
      <formula>0.1</formula>
      <formula>5</formula>
    </cfRule>
  </conditionalFormatting>
  <conditionalFormatting sqref="I2">
    <cfRule type="cellIs" dxfId="264" priority="2" operator="greaterThan">
      <formula>5000.1</formula>
    </cfRule>
  </conditionalFormatting>
  <conditionalFormatting sqref="I3">
    <cfRule type="cellIs" dxfId="263" priority="1" operator="greaterThan">
      <formula>40000.01</formula>
    </cfRule>
  </conditionalFormatting>
  <dataValidations count="4">
    <dataValidation type="list" showInputMessage="1" sqref="C27:U27" xr:uid="{5C58F1B5-FADF-466B-BB56-4B7AE5736B00}">
      <formula1>$AB$2:$AB$8</formula1>
    </dataValidation>
    <dataValidation type="list" allowBlank="1" showInputMessage="1" showErrorMessage="1" sqref="F3" xr:uid="{118166E5-5500-473F-825E-A31B3F9DFDBC}">
      <formula1>$AG$2:$AG$5</formula1>
    </dataValidation>
    <dataValidation type="list" allowBlank="1" showInputMessage="1" showErrorMessage="1" sqref="C14:V14" xr:uid="{74AF9BD1-E6B6-495C-8683-7214DF621B25}">
      <formula1>$AI$2:$AI$26</formula1>
    </dataValidation>
    <dataValidation type="list" allowBlank="1" showInputMessage="1" showErrorMessage="1" sqref="C16:V16" xr:uid="{7515E4C3-1B12-474E-AD5E-4F7BF756C598}">
      <formula1>$AD$1:$AD$6</formula1>
    </dataValidation>
  </dataValidations>
  <pageMargins left="0.7" right="0.7" top="0.75" bottom="0.75" header="0.3" footer="0.3"/>
  <pageSetup paperSize="9" orientation="portrait" r:id="rId1"/>
  <legacyDrawing r:id="rId2"/>
  <tableParts count="1">
    <tablePart r:id="rId3"/>
  </tableParts>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CDF746-1577-424F-A9BB-90C8CE87F825}">
  <dimension ref="A1:AO66"/>
  <sheetViews>
    <sheetView zoomScale="90" zoomScaleNormal="90" workbookViewId="0">
      <selection activeCell="N3" sqref="N3"/>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42" width="0" style="11" hidden="1" customWidth="1"/>
    <col min="43" max="16384" width="13.1796875" style="11"/>
  </cols>
  <sheetData>
    <row r="1" spans="1:41" ht="13" x14ac:dyDescent="0.3">
      <c r="A1" s="119" t="s">
        <v>41</v>
      </c>
      <c r="B1" s="119"/>
      <c r="C1" s="140" t="str">
        <f>'Field data and Bala'!C1:D1</f>
        <v>PAN-025628</v>
      </c>
      <c r="D1" s="141"/>
      <c r="E1" s="93" t="s">
        <v>45</v>
      </c>
      <c r="F1" s="39">
        <f>'Field data and Bala'!F1</f>
        <v>42.8</v>
      </c>
      <c r="G1" s="120" t="s">
        <v>43</v>
      </c>
      <c r="H1" s="121"/>
      <c r="I1" s="118">
        <v>7.3</v>
      </c>
      <c r="J1" s="119" t="s">
        <v>153</v>
      </c>
      <c r="K1" s="119"/>
      <c r="L1" s="97">
        <v>238</v>
      </c>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19" t="s">
        <v>87</v>
      </c>
      <c r="B2" s="119"/>
      <c r="C2" s="142" t="str">
        <f>'Field data and Bala'!C2:D2</f>
        <v>GP3792SK</v>
      </c>
      <c r="D2" s="143"/>
      <c r="E2" s="93" t="s">
        <v>109</v>
      </c>
      <c r="F2" s="96">
        <v>190902</v>
      </c>
      <c r="G2" s="138" t="s">
        <v>110</v>
      </c>
      <c r="H2" s="139"/>
      <c r="I2" s="118"/>
      <c r="J2" s="119" t="s">
        <v>158</v>
      </c>
      <c r="K2" s="119"/>
      <c r="L2" s="97">
        <v>1.0900000000000001</v>
      </c>
      <c r="AB2" s="30" t="s">
        <v>56</v>
      </c>
      <c r="AC2" s="17"/>
      <c r="AD2" s="30" t="s">
        <v>70</v>
      </c>
      <c r="AE2" s="17"/>
      <c r="AF2" s="17"/>
      <c r="AG2" s="44" t="s">
        <v>76</v>
      </c>
      <c r="AH2" s="18"/>
      <c r="AI2" s="45" t="s">
        <v>126</v>
      </c>
      <c r="AJ2" s="46">
        <v>0</v>
      </c>
      <c r="AK2" s="47">
        <v>0</v>
      </c>
      <c r="AL2" s="10">
        <v>0</v>
      </c>
      <c r="AM2" s="11">
        <v>0</v>
      </c>
      <c r="AN2" s="11">
        <v>0</v>
      </c>
    </row>
    <row r="3" spans="1:41" ht="13" x14ac:dyDescent="0.25">
      <c r="A3" s="120" t="s">
        <v>42</v>
      </c>
      <c r="B3" s="121"/>
      <c r="C3" s="142" t="str">
        <f>'Field data and Bala'!C3:D3</f>
        <v>Byproduct Recovery Limited</v>
      </c>
      <c r="D3" s="143"/>
      <c r="E3" s="93" t="s">
        <v>108</v>
      </c>
      <c r="F3" s="31" t="s">
        <v>78</v>
      </c>
      <c r="G3" s="119" t="s">
        <v>159</v>
      </c>
      <c r="H3" s="119"/>
      <c r="I3" s="118"/>
      <c r="J3" s="120" t="s">
        <v>154</v>
      </c>
      <c r="K3" s="121"/>
      <c r="L3" s="97">
        <f>(L1/(L2*10000))*100</f>
        <v>2.1834862385321103</v>
      </c>
      <c r="AB3" s="30" t="s">
        <v>57</v>
      </c>
      <c r="AC3" s="17"/>
      <c r="AD3" s="30" t="s">
        <v>71</v>
      </c>
      <c r="AE3" s="17"/>
      <c r="AF3" s="17"/>
      <c r="AG3" s="44" t="s">
        <v>77</v>
      </c>
      <c r="AH3" s="18"/>
      <c r="AI3" s="48" t="s">
        <v>113</v>
      </c>
      <c r="AJ3" s="49">
        <v>1.7</v>
      </c>
      <c r="AK3" s="50">
        <v>6</v>
      </c>
      <c r="AL3" s="51">
        <v>1</v>
      </c>
      <c r="AM3" s="11">
        <v>6.2</v>
      </c>
      <c r="AN3" s="11" t="s">
        <v>112</v>
      </c>
    </row>
    <row r="4" spans="1:41" ht="13" x14ac:dyDescent="0.25">
      <c r="A4" s="119" t="s">
        <v>0</v>
      </c>
      <c r="B4" s="119"/>
      <c r="C4" s="140" t="str">
        <f>'Field data and Bala'!C4:D4</f>
        <v>Maes Truan Farm
Llanelidan LL15 2RN</v>
      </c>
      <c r="D4" s="141"/>
      <c r="E4" s="94" t="s">
        <v>1</v>
      </c>
      <c r="F4" s="96" t="s">
        <v>171</v>
      </c>
      <c r="G4" s="120"/>
      <c r="H4" s="121"/>
      <c r="I4" s="39"/>
      <c r="J4" s="120"/>
      <c r="K4" s="121"/>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19" t="s">
        <v>47</v>
      </c>
      <c r="B5" s="119"/>
      <c r="C5" s="140">
        <f>'Field data and Bala'!C5:D5</f>
        <v>0</v>
      </c>
      <c r="D5" s="141"/>
      <c r="E5" s="93"/>
      <c r="F5" s="39"/>
      <c r="G5" s="120"/>
      <c r="H5" s="121"/>
      <c r="I5" s="39"/>
      <c r="J5" s="120"/>
      <c r="K5" s="121"/>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25" t="s">
        <v>63</v>
      </c>
      <c r="B7" s="125"/>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19" t="s">
        <v>2</v>
      </c>
      <c r="B8" s="119"/>
      <c r="C8" s="60">
        <f>'Field data and Bala'!C8</f>
        <v>2</v>
      </c>
      <c r="D8" s="60">
        <f>'Field data and Bala'!D8</f>
        <v>3</v>
      </c>
      <c r="E8" s="60">
        <f>'Field data and Bala'!E8</f>
        <v>5</v>
      </c>
      <c r="F8" s="60">
        <f>'Field data and Bala'!F8</f>
        <v>6</v>
      </c>
      <c r="G8" s="60">
        <f>'Field data and Bala'!G8</f>
        <v>7</v>
      </c>
      <c r="H8" s="60">
        <f>'Field data and Bala'!H8</f>
        <v>8</v>
      </c>
      <c r="I8" s="60">
        <f>'Field data and Bala'!I8</f>
        <v>10</v>
      </c>
      <c r="J8" s="60" t="str">
        <f>'Field data and Bala'!J8</f>
        <v>11a</v>
      </c>
      <c r="K8" s="60" t="str">
        <f>'Field data and Bala'!K8</f>
        <v>11b</v>
      </c>
      <c r="L8" s="60">
        <f>'Field data and Bala'!L8</f>
        <v>12</v>
      </c>
      <c r="M8" s="60">
        <f>'Field data and Bala'!M8</f>
        <v>13</v>
      </c>
      <c r="N8" s="60">
        <f>'Field data and Bala'!N8</f>
        <v>0</v>
      </c>
      <c r="O8" s="60">
        <f>'Field data and Bala'!O8</f>
        <v>0</v>
      </c>
      <c r="P8" s="60">
        <f>'Field data and Bala'!P8</f>
        <v>0</v>
      </c>
      <c r="Q8" s="60">
        <f>'Field data and Bala'!Q8</f>
        <v>0</v>
      </c>
      <c r="R8" s="60">
        <f>'Field data and Bala'!R8</f>
        <v>0</v>
      </c>
      <c r="S8" s="60">
        <f>'Field data and Bala'!S8</f>
        <v>0</v>
      </c>
      <c r="T8" s="60">
        <f>'Field data and Bala'!T8</f>
        <v>0</v>
      </c>
      <c r="U8" s="60">
        <f>'Field data and Bala'!U8</f>
        <v>0</v>
      </c>
      <c r="V8" s="60">
        <f>'Field data and Bala'!V8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19" t="s">
        <v>3</v>
      </c>
      <c r="B9" s="119"/>
      <c r="C9" s="60" t="str">
        <f>'Field data and Bala'!C9</f>
        <v>M</v>
      </c>
      <c r="D9" s="60" t="str">
        <f>'Field data and Bala'!D9</f>
        <v>M</v>
      </c>
      <c r="E9" s="60" t="str">
        <f>'Field data and Bala'!E9</f>
        <v>M</v>
      </c>
      <c r="F9" s="60" t="str">
        <f>'Field data and Bala'!F9</f>
        <v>M</v>
      </c>
      <c r="G9" s="60" t="str">
        <f>'Field data and Bala'!G9</f>
        <v>M</v>
      </c>
      <c r="H9" s="60" t="str">
        <f>'Field data and Bala'!H9</f>
        <v>M</v>
      </c>
      <c r="I9" s="60" t="str">
        <f>'Field data and Bala'!I9</f>
        <v>M</v>
      </c>
      <c r="J9" s="60" t="str">
        <f>'Field data and Bala'!J9</f>
        <v>M</v>
      </c>
      <c r="K9" s="60" t="str">
        <f>'Field data and Bala'!K9</f>
        <v>M</v>
      </c>
      <c r="L9" s="60" t="str">
        <f>'Field data and Bala'!L9</f>
        <v>M</v>
      </c>
      <c r="M9" s="60" t="str">
        <f>'Field data and Bala'!M9</f>
        <v>M</v>
      </c>
      <c r="N9" s="60">
        <f>'Field data and Bala'!N9</f>
        <v>0</v>
      </c>
      <c r="O9" s="60">
        <f>'Field data and Bala'!O9</f>
        <v>0</v>
      </c>
      <c r="P9" s="60">
        <f>'Field data and Bala'!P9</f>
        <v>0</v>
      </c>
      <c r="Q9" s="60">
        <f>'Field data and Bala'!Q9</f>
        <v>0</v>
      </c>
      <c r="R9" s="60">
        <f>'Field data and Bala'!R9</f>
        <v>0</v>
      </c>
      <c r="S9" s="60">
        <f>'Field data and Bala'!S9</f>
        <v>0</v>
      </c>
      <c r="T9" s="60">
        <f>'Field data and Bala'!T9</f>
        <v>0</v>
      </c>
      <c r="U9" s="60">
        <f>'Field data and Bala'!U9</f>
        <v>0</v>
      </c>
      <c r="V9" s="60">
        <f>'Field data and Bala'!V9</f>
        <v>0</v>
      </c>
      <c r="AB9" s="17"/>
      <c r="AC9" s="17"/>
      <c r="AD9" s="30" t="s">
        <v>137</v>
      </c>
      <c r="AE9" s="30">
        <v>4.5</v>
      </c>
      <c r="AF9" s="17"/>
      <c r="AG9" s="18"/>
      <c r="AH9" s="18"/>
      <c r="AI9" s="63" t="s">
        <v>103</v>
      </c>
      <c r="AJ9" s="64">
        <v>0.7</v>
      </c>
      <c r="AK9" s="65">
        <v>4</v>
      </c>
      <c r="AL9" s="29">
        <v>7</v>
      </c>
      <c r="AM9" s="11">
        <v>6.7</v>
      </c>
      <c r="AN9" s="11" t="s">
        <v>135</v>
      </c>
      <c r="AO9" s="99"/>
    </row>
    <row r="10" spans="1:41" ht="13" x14ac:dyDescent="0.25">
      <c r="A10" s="119" t="s">
        <v>4</v>
      </c>
      <c r="B10" s="119"/>
      <c r="C10" s="60">
        <f>'Field data and Bala'!C10</f>
        <v>6.9</v>
      </c>
      <c r="D10" s="60">
        <f>'Field data and Bala'!D10</f>
        <v>7</v>
      </c>
      <c r="E10" s="60">
        <f>'Field data and Bala'!E10</f>
        <v>6.7</v>
      </c>
      <c r="F10" s="60">
        <f>'Field data and Bala'!F10</f>
        <v>6.8</v>
      </c>
      <c r="G10" s="60">
        <f>'Field data and Bala'!G10</f>
        <v>6.9</v>
      </c>
      <c r="H10" s="60">
        <f>'Field data and Bala'!H10</f>
        <v>6.8</v>
      </c>
      <c r="I10" s="60">
        <f>'Field data and Bala'!I10</f>
        <v>7.3</v>
      </c>
      <c r="J10" s="60">
        <f>'Field data and Bala'!J10</f>
        <v>7.1</v>
      </c>
      <c r="K10" s="60">
        <f>'Field data and Bala'!K10</f>
        <v>7.4</v>
      </c>
      <c r="L10" s="60">
        <f>'Field data and Bala'!L10</f>
        <v>7.2</v>
      </c>
      <c r="M10" s="60">
        <f>'Field data and Bala'!M10</f>
        <v>7.1</v>
      </c>
      <c r="N10" s="60">
        <f>'Field data and Bala'!N10</f>
        <v>0</v>
      </c>
      <c r="O10" s="60">
        <f>'Field data and Bala'!O10</f>
        <v>0</v>
      </c>
      <c r="P10" s="60">
        <f>'Field data and Bala'!P10</f>
        <v>0</v>
      </c>
      <c r="Q10" s="60">
        <f>'Field data and Bala'!Q10</f>
        <v>0</v>
      </c>
      <c r="R10" s="60">
        <f>'Field data and Bala'!R10</f>
        <v>0</v>
      </c>
      <c r="S10" s="60">
        <f>'Field data and Bala'!S10</f>
        <v>0</v>
      </c>
      <c r="T10" s="60">
        <f>'Field data and Bala'!T10</f>
        <v>0</v>
      </c>
      <c r="U10" s="60">
        <f>'Field data and Bala'!U10</f>
        <v>0</v>
      </c>
      <c r="V10" s="60">
        <f>'Field data and Bala'!V10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19" t="s">
        <v>5</v>
      </c>
      <c r="B11" s="119"/>
      <c r="C11" s="60">
        <f>'Field data and Bala'!C11</f>
        <v>4</v>
      </c>
      <c r="D11" s="60">
        <f>'Field data and Bala'!D11</f>
        <v>4</v>
      </c>
      <c r="E11" s="60">
        <f>'Field data and Bala'!E11</f>
        <v>4</v>
      </c>
      <c r="F11" s="60">
        <f>'Field data and Bala'!F11</f>
        <v>2</v>
      </c>
      <c r="G11" s="60">
        <f>'Field data and Bala'!G11</f>
        <v>1</v>
      </c>
      <c r="H11" s="60">
        <f>'Field data and Bala'!H11</f>
        <v>3</v>
      </c>
      <c r="I11" s="60">
        <f>'Field data and Bala'!I11</f>
        <v>4</v>
      </c>
      <c r="J11" s="60">
        <f>'Field data and Bala'!J11</f>
        <v>4</v>
      </c>
      <c r="K11" s="60">
        <f>'Field data and Bala'!K11</f>
        <v>4</v>
      </c>
      <c r="L11" s="60">
        <f>'Field data and Bala'!L11</f>
        <v>3</v>
      </c>
      <c r="M11" s="60">
        <f>'Field data and Bala'!M11</f>
        <v>2</v>
      </c>
      <c r="N11" s="60">
        <f>'Field data and Bala'!N11</f>
        <v>0</v>
      </c>
      <c r="O11" s="60">
        <f>'Field data and Bala'!O11</f>
        <v>0</v>
      </c>
      <c r="P11" s="60">
        <f>'Field data and Bala'!P11</f>
        <v>0</v>
      </c>
      <c r="Q11" s="60">
        <f>'Field data and Bala'!Q11</f>
        <v>0</v>
      </c>
      <c r="R11" s="60">
        <f>'Field data and Bala'!R11</f>
        <v>0</v>
      </c>
      <c r="S11" s="60">
        <f>'Field data and Bala'!S11</f>
        <v>0</v>
      </c>
      <c r="T11" s="60">
        <f>'Field data and Bala'!T11</f>
        <v>0</v>
      </c>
      <c r="U11" s="60">
        <f>'Field data and Bala'!U11</f>
        <v>0</v>
      </c>
      <c r="V11" s="60">
        <f>'Field data and Bala'!V11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19" t="s">
        <v>6</v>
      </c>
      <c r="B12" s="119"/>
      <c r="C12" s="60">
        <f>'Field data and Bala'!C12</f>
        <v>3</v>
      </c>
      <c r="D12" s="60">
        <f>'Field data and Bala'!D12</f>
        <v>3</v>
      </c>
      <c r="E12" s="60">
        <f>'Field data and Bala'!E12</f>
        <v>2</v>
      </c>
      <c r="F12" s="60">
        <f>'Field data and Bala'!F12</f>
        <v>3</v>
      </c>
      <c r="G12" s="60">
        <f>'Field data and Bala'!G12</f>
        <v>3</v>
      </c>
      <c r="H12" s="60">
        <f>'Field data and Bala'!H12</f>
        <v>1</v>
      </c>
      <c r="I12" s="60">
        <f>'Field data and Bala'!I12</f>
        <v>2</v>
      </c>
      <c r="J12" s="60">
        <f>'Field data and Bala'!J12</f>
        <v>2</v>
      </c>
      <c r="K12" s="60">
        <f>'Field data and Bala'!K12</f>
        <v>3</v>
      </c>
      <c r="L12" s="60">
        <f>'Field data and Bala'!L12</f>
        <v>3</v>
      </c>
      <c r="M12" s="60">
        <f>'Field data and Bala'!M12</f>
        <v>3</v>
      </c>
      <c r="N12" s="60">
        <f>'Field data and Bala'!N12</f>
        <v>0</v>
      </c>
      <c r="O12" s="60">
        <f>'Field data and Bala'!O12</f>
        <v>0</v>
      </c>
      <c r="P12" s="60">
        <f>'Field data and Bala'!P12</f>
        <v>0</v>
      </c>
      <c r="Q12" s="60">
        <f>'Field data and Bala'!Q12</f>
        <v>0</v>
      </c>
      <c r="R12" s="60">
        <f>'Field data and Bala'!R12</f>
        <v>0</v>
      </c>
      <c r="S12" s="60">
        <f>'Field data and Bala'!S12</f>
        <v>0</v>
      </c>
      <c r="T12" s="60">
        <f>'Field data and Bala'!T12</f>
        <v>0</v>
      </c>
      <c r="U12" s="60">
        <f>'Field data and Bala'!U12</f>
        <v>0</v>
      </c>
      <c r="V12" s="60">
        <f>'Field data and Bala'!V12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19" t="s">
        <v>7</v>
      </c>
      <c r="B13" s="119"/>
      <c r="C13" s="60">
        <f>'Field data and Bala'!C13</f>
        <v>2</v>
      </c>
      <c r="D13" s="60">
        <f>'Field data and Bala'!D13</f>
        <v>2</v>
      </c>
      <c r="E13" s="60">
        <f>'Field data and Bala'!E13</f>
        <v>2</v>
      </c>
      <c r="F13" s="60">
        <f>'Field data and Bala'!F13</f>
        <v>1</v>
      </c>
      <c r="G13" s="60">
        <f>'Field data and Bala'!G13</f>
        <v>2</v>
      </c>
      <c r="H13" s="60">
        <f>'Field data and Bala'!H13</f>
        <v>2</v>
      </c>
      <c r="I13" s="60">
        <f>'Field data and Bala'!I13</f>
        <v>2</v>
      </c>
      <c r="J13" s="60">
        <f>'Field data and Bala'!J13</f>
        <v>2</v>
      </c>
      <c r="K13" s="60">
        <f>'Field data and Bala'!K13</f>
        <v>2</v>
      </c>
      <c r="L13" s="60">
        <f>'Field data and Bala'!L13</f>
        <v>2</v>
      </c>
      <c r="M13" s="60">
        <f>'Field data and Bala'!M13</f>
        <v>2</v>
      </c>
      <c r="N13" s="60">
        <f>'Field data and Bala'!N13</f>
        <v>0</v>
      </c>
      <c r="O13" s="60">
        <f>'Field data and Bala'!O13</f>
        <v>0</v>
      </c>
      <c r="P13" s="60">
        <f>'Field data and Bala'!P13</f>
        <v>0</v>
      </c>
      <c r="Q13" s="60">
        <f>'Field data and Bala'!Q13</f>
        <v>0</v>
      </c>
      <c r="R13" s="60">
        <f>'Field data and Bala'!R13</f>
        <v>0</v>
      </c>
      <c r="S13" s="60">
        <f>'Field data and Bala'!S13</f>
        <v>0</v>
      </c>
      <c r="T13" s="60">
        <f>'Field data and Bala'!T13</f>
        <v>0</v>
      </c>
      <c r="U13" s="60">
        <f>'Field data and Bala'!U13</f>
        <v>0</v>
      </c>
      <c r="V13" s="60">
        <f>'Field data and Bala'!V13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1" t="s">
        <v>8</v>
      </c>
      <c r="B14" s="131"/>
      <c r="C14" s="102" t="str">
        <f>'Field data and Bala'!C14</f>
        <v xml:space="preserve">Grass Silage (25% DM) </v>
      </c>
      <c r="D14" s="102" t="str">
        <f>'Field data and Bala'!D14</f>
        <v xml:space="preserve">Grass Silage (25% DM) </v>
      </c>
      <c r="E14" s="102" t="str">
        <f>'Field data and Bala'!E14</f>
        <v xml:space="preserve">Grass Silage (25% DM) </v>
      </c>
      <c r="F14" s="102" t="str">
        <f>'Field data and Bala'!F14</f>
        <v xml:space="preserve">Grass Silage (25% DM) </v>
      </c>
      <c r="G14" s="102" t="str">
        <f>'Field data and Bala'!G14</f>
        <v xml:space="preserve">Grass Silage (25% DM) </v>
      </c>
      <c r="H14" s="102" t="str">
        <f>'Field data and Bala'!H14</f>
        <v xml:space="preserve">Grass Silage (25% DM) </v>
      </c>
      <c r="I14" s="102" t="str">
        <f>'Field data and Bala'!I14</f>
        <v xml:space="preserve">Grass Silage (25% DM) </v>
      </c>
      <c r="J14" s="102" t="str">
        <f>'Field data and Bala'!J14</f>
        <v xml:space="preserve">Grass Silage (25% DM) </v>
      </c>
      <c r="K14" s="102" t="str">
        <f>'Field data and Bala'!K14</f>
        <v xml:space="preserve">Grass Silage (25% DM) </v>
      </c>
      <c r="L14" s="102" t="str">
        <f>'Field data and Bala'!L14</f>
        <v xml:space="preserve">Grass Silage (25% DM) </v>
      </c>
      <c r="M14" s="102" t="str">
        <f>'Field data and Bala'!M14</f>
        <v xml:space="preserve">Grass Silage (25% DM) </v>
      </c>
      <c r="N14" s="102">
        <f>'Field data and Bala'!N14</f>
        <v>0</v>
      </c>
      <c r="O14" s="102">
        <f>'Field data and Bala'!O14</f>
        <v>0</v>
      </c>
      <c r="P14" s="102">
        <f>'Field data and Bala'!P14</f>
        <v>0</v>
      </c>
      <c r="Q14" s="102">
        <f>'Field data and Bala'!Q14</f>
        <v>0</v>
      </c>
      <c r="R14" s="102">
        <f>'Field data and Bala'!R14</f>
        <v>0</v>
      </c>
      <c r="S14" s="102">
        <f>'Field data and Bala'!S14</f>
        <v>0</v>
      </c>
      <c r="T14" s="102">
        <f>'Field data and Bala'!T14</f>
        <v>0</v>
      </c>
      <c r="U14" s="102">
        <f>'Field data and Bala'!U14</f>
        <v>0</v>
      </c>
      <c r="V14" s="102">
        <f>'Field data and Bala'!V14</f>
        <v>0</v>
      </c>
      <c r="AD14" s="30" t="s">
        <v>138</v>
      </c>
      <c r="AE14" s="30">
        <v>6</v>
      </c>
      <c r="AI14" s="53" t="s">
        <v>119</v>
      </c>
      <c r="AJ14" s="54">
        <v>0.8</v>
      </c>
      <c r="AK14" s="55">
        <v>1.7</v>
      </c>
      <c r="AL14" s="11">
        <v>12</v>
      </c>
      <c r="AM14" s="11">
        <v>6.7</v>
      </c>
      <c r="AN14" s="11" t="s">
        <v>135</v>
      </c>
    </row>
    <row r="15" spans="1:41" ht="13" x14ac:dyDescent="0.25">
      <c r="A15" s="130" t="s">
        <v>9</v>
      </c>
      <c r="B15" s="130"/>
      <c r="C15" s="60">
        <f>'Field data and Bala'!C15</f>
        <v>38</v>
      </c>
      <c r="D15" s="60">
        <f>'Field data and Bala'!D15</f>
        <v>38</v>
      </c>
      <c r="E15" s="60">
        <f>'Field data and Bala'!E15</f>
        <v>38</v>
      </c>
      <c r="F15" s="60">
        <f>'Field data and Bala'!F15</f>
        <v>38</v>
      </c>
      <c r="G15" s="60">
        <f>'Field data and Bala'!G15</f>
        <v>38</v>
      </c>
      <c r="H15" s="60">
        <f>'Field data and Bala'!H15</f>
        <v>38</v>
      </c>
      <c r="I15" s="60">
        <f>'Field data and Bala'!I15</f>
        <v>38</v>
      </c>
      <c r="J15" s="60">
        <f>'Field data and Bala'!J15</f>
        <v>38</v>
      </c>
      <c r="K15" s="60">
        <f>'Field data and Bala'!K15</f>
        <v>38</v>
      </c>
      <c r="L15" s="60">
        <f>'Field data and Bala'!L15</f>
        <v>38</v>
      </c>
      <c r="M15" s="60">
        <f>'Field data and Bala'!M15</f>
        <v>38</v>
      </c>
      <c r="N15" s="60">
        <f>'Field data and Bala'!N15</f>
        <v>0</v>
      </c>
      <c r="O15" s="60">
        <f>'Field data and Bala'!O15</f>
        <v>0</v>
      </c>
      <c r="P15" s="60">
        <f>'Field data and Bala'!P15</f>
        <v>0</v>
      </c>
      <c r="Q15" s="60">
        <f>'Field data and Bala'!Q15</f>
        <v>0</v>
      </c>
      <c r="R15" s="60">
        <f>'Field data and Bala'!R15</f>
        <v>0</v>
      </c>
      <c r="S15" s="60">
        <f>'Field data and Bala'!S15</f>
        <v>0</v>
      </c>
      <c r="T15" s="60">
        <f>'Field data and Bala'!T15</f>
        <v>0</v>
      </c>
      <c r="U15" s="60">
        <f>'Field data and Bala'!U15</f>
        <v>0</v>
      </c>
      <c r="V15" s="60">
        <f>'Field data and Bala'!V15</f>
        <v>0</v>
      </c>
      <c r="AD15" s="30" t="s">
        <v>144</v>
      </c>
      <c r="AE15" s="30">
        <v>7</v>
      </c>
      <c r="AI15" s="53" t="s">
        <v>101</v>
      </c>
      <c r="AJ15" s="62">
        <v>1.8</v>
      </c>
      <c r="AK15" s="55">
        <v>5.4</v>
      </c>
      <c r="AL15" s="11">
        <v>13</v>
      </c>
      <c r="AM15" s="11">
        <v>6.7</v>
      </c>
      <c r="AN15" s="11" t="s">
        <v>135</v>
      </c>
    </row>
    <row r="16" spans="1:41" ht="13.5" thickBot="1" x14ac:dyDescent="0.3">
      <c r="A16" s="132" t="s">
        <v>44</v>
      </c>
      <c r="B16" s="132"/>
      <c r="C16" s="103" t="str">
        <f>'Field data and Bala'!C16</f>
        <v>Medium/Clay</v>
      </c>
      <c r="D16" s="103" t="str">
        <f>'Field data and Bala'!D16</f>
        <v>Medium/Clay</v>
      </c>
      <c r="E16" s="103" t="str">
        <f>'Field data and Bala'!E16</f>
        <v>Medium/Clay</v>
      </c>
      <c r="F16" s="103" t="str">
        <f>'Field data and Bala'!F16</f>
        <v>Medium/Clay</v>
      </c>
      <c r="G16" s="103" t="str">
        <f>'Field data and Bala'!G16</f>
        <v>Medium/Clay</v>
      </c>
      <c r="H16" s="103" t="str">
        <f>'Field data and Bala'!H16</f>
        <v>Medium/Clay</v>
      </c>
      <c r="I16" s="103" t="str">
        <f>'Field data and Bala'!I16</f>
        <v>Medium/Clay</v>
      </c>
      <c r="J16" s="103" t="str">
        <f>'Field data and Bala'!J16</f>
        <v>Medium/Clay</v>
      </c>
      <c r="K16" s="103" t="str">
        <f>'Field data and Bala'!K16</f>
        <v>Medium/Clay</v>
      </c>
      <c r="L16" s="103" t="str">
        <f>'Field data and Bala'!L16</f>
        <v>Medium/Clay</v>
      </c>
      <c r="M16" s="103" t="str">
        <f>'Field data and Bala'!M16</f>
        <v>Medium/Clay</v>
      </c>
      <c r="N16" s="103">
        <f>'Field data and Bala'!N16</f>
        <v>0</v>
      </c>
      <c r="O16" s="103">
        <f>'Field data and Bala'!O16</f>
        <v>0</v>
      </c>
      <c r="P16" s="103">
        <f>'Field data and Bala'!P16</f>
        <v>0</v>
      </c>
      <c r="Q16" s="103">
        <f>'Field data and Bala'!Q16</f>
        <v>0</v>
      </c>
      <c r="R16" s="103">
        <f>'Field data and Bala'!R16</f>
        <v>0</v>
      </c>
      <c r="S16" s="103">
        <f>'Field data and Bala'!S16</f>
        <v>0</v>
      </c>
      <c r="T16" s="103">
        <f>'Field data and Bala'!T16</f>
        <v>0</v>
      </c>
      <c r="U16" s="103">
        <f>'Field data and Bala'!U16</f>
        <v>0</v>
      </c>
      <c r="V16" s="103">
        <f>'Field data and Bala'!V16</f>
        <v>0</v>
      </c>
      <c r="AD16" s="52" t="s">
        <v>145</v>
      </c>
      <c r="AE16" s="30">
        <v>8</v>
      </c>
      <c r="AI16" s="53" t="s">
        <v>118</v>
      </c>
      <c r="AJ16" s="54">
        <v>8</v>
      </c>
      <c r="AK16" s="55">
        <v>5.5</v>
      </c>
      <c r="AL16" s="12">
        <v>14</v>
      </c>
      <c r="AM16" s="11">
        <v>6.7</v>
      </c>
      <c r="AN16" s="11" t="s">
        <v>135</v>
      </c>
    </row>
    <row r="17" spans="1:40" ht="13" x14ac:dyDescent="0.25">
      <c r="A17" s="122" t="s">
        <v>69</v>
      </c>
      <c r="B17" s="123"/>
      <c r="C17" s="28">
        <f>(VLOOKUP(C$14,$AI2:$AK26,2,FALSE))*C$15</f>
        <v>64.599999999999994</v>
      </c>
      <c r="D17" s="28">
        <f t="shared" ref="D17:V17" si="0">(VLOOKUP(D$14,$AI2:$AK26,2,FALSE))*D$15</f>
        <v>64.599999999999994</v>
      </c>
      <c r="E17" s="28">
        <f t="shared" si="0"/>
        <v>64.599999999999994</v>
      </c>
      <c r="F17" s="28">
        <f t="shared" si="0"/>
        <v>64.599999999999994</v>
      </c>
      <c r="G17" s="28">
        <f t="shared" si="0"/>
        <v>64.599999999999994</v>
      </c>
      <c r="H17" s="28">
        <f t="shared" si="0"/>
        <v>64.599999999999994</v>
      </c>
      <c r="I17" s="28">
        <f t="shared" si="0"/>
        <v>64.599999999999994</v>
      </c>
      <c r="J17" s="28">
        <f t="shared" si="0"/>
        <v>64.599999999999994</v>
      </c>
      <c r="K17" s="28">
        <f t="shared" si="0"/>
        <v>64.599999999999994</v>
      </c>
      <c r="L17" s="28">
        <f t="shared" si="0"/>
        <v>64.599999999999994</v>
      </c>
      <c r="M17" s="28">
        <f t="shared" si="0"/>
        <v>64.599999999999994</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24" t="s">
        <v>23</v>
      </c>
      <c r="B18" s="125"/>
      <c r="C18" s="16">
        <f>$D31</f>
        <v>16.2807624</v>
      </c>
      <c r="D18" s="16">
        <f>$D32</f>
        <v>16.2807624</v>
      </c>
      <c r="E18" s="16">
        <f>$D33</f>
        <v>16.2807624</v>
      </c>
      <c r="F18" s="16">
        <f>$D34</f>
        <v>21.649949999999997</v>
      </c>
      <c r="G18" s="16">
        <f>$D35</f>
        <v>21.649949999999997</v>
      </c>
      <c r="H18" s="16">
        <f>$D36</f>
        <v>21.649949999999997</v>
      </c>
      <c r="I18" s="16">
        <f>$D37</f>
        <v>16.2807624</v>
      </c>
      <c r="J18" s="16">
        <f>$D38</f>
        <v>16.2807624</v>
      </c>
      <c r="K18" s="16">
        <f>$D39</f>
        <v>16.2807624</v>
      </c>
      <c r="L18" s="16">
        <f>$D40</f>
        <v>21.649949999999997</v>
      </c>
      <c r="M18" s="16">
        <f>$D41</f>
        <v>21.649949999999997</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24" t="s">
        <v>90</v>
      </c>
      <c r="B19" s="125"/>
      <c r="C19" s="16">
        <f>C18-C17</f>
        <v>-48.319237599999994</v>
      </c>
      <c r="D19" s="16">
        <f t="shared" ref="D19:V19" si="1">D18-D17</f>
        <v>-48.319237599999994</v>
      </c>
      <c r="E19" s="16">
        <f t="shared" si="1"/>
        <v>-48.319237599999994</v>
      </c>
      <c r="F19" s="16">
        <f t="shared" si="1"/>
        <v>-42.950049999999997</v>
      </c>
      <c r="G19" s="16">
        <f t="shared" si="1"/>
        <v>-42.950049999999997</v>
      </c>
      <c r="H19" s="16">
        <f t="shared" si="1"/>
        <v>-42.950049999999997</v>
      </c>
      <c r="I19" s="16">
        <f t="shared" si="1"/>
        <v>-48.319237599999994</v>
      </c>
      <c r="J19" s="16">
        <f t="shared" si="1"/>
        <v>-48.319237599999994</v>
      </c>
      <c r="K19" s="16">
        <f t="shared" si="1"/>
        <v>-48.319237599999994</v>
      </c>
      <c r="L19" s="16">
        <f t="shared" si="1"/>
        <v>-42.950049999999997</v>
      </c>
      <c r="M19" s="16">
        <f t="shared" si="1"/>
        <v>-42.950049999999997</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26" t="s">
        <v>91</v>
      </c>
      <c r="B20" s="127"/>
      <c r="C20" s="26" t="str">
        <f>IF($B31="","",IF(C$19&gt;=0,"INCREASE","DECREASE"))</f>
        <v>DECREASE</v>
      </c>
      <c r="D20" s="26" t="str">
        <f>IF($B32="","",IF(D$19&gt;=0,"INCREASE","DECREASE"))</f>
        <v>DECREASE</v>
      </c>
      <c r="E20" s="26" t="str">
        <f>IF($B33="","",IF(E$19&gt;=0,"INCREASE","DECREASE"))</f>
        <v>DECREASE</v>
      </c>
      <c r="F20" s="26" t="str">
        <f>IF($B34="","",IF(F$19&gt;=0,"INCREASE","DECREASE"))</f>
        <v>DECREASE</v>
      </c>
      <c r="G20" s="26" t="str">
        <f>IF($B35="","",IF(G$19&gt;=0,"INCREASE","DECREASE"))</f>
        <v>DECREASE</v>
      </c>
      <c r="H20" s="26" t="str">
        <f>IF($B36="","",IF(H$19&gt;=0,"INCREASE","DECREASE"))</f>
        <v>DECREASE</v>
      </c>
      <c r="I20" s="26" t="str">
        <f>IF($B37="","",IF(I$19&gt;=0,"INCREASE","DECREASE"))</f>
        <v>DECREASE</v>
      </c>
      <c r="J20" s="26" t="str">
        <f>IF($B38="","",IF(J$19&gt;=0,"INCREASE","DECREASE"))</f>
        <v>DECREASE</v>
      </c>
      <c r="K20" s="26" t="str">
        <f>IF($B39="","",IF(K$19&gt;=0,"INCREASE","DECREASE"))</f>
        <v>DECREASE</v>
      </c>
      <c r="L20" s="26" t="str">
        <f>IF($B40="","",IF(L$19&gt;=0,"INCREASE","DECREASE"))</f>
        <v>DECREASE</v>
      </c>
      <c r="M20" s="26" t="str">
        <f>IF($B41="","",IF(M$19&gt;=0,"INCREASE","DECREASE"))</f>
        <v>DECREASE</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22" t="s">
        <v>88</v>
      </c>
      <c r="B21" s="123"/>
      <c r="C21" s="28">
        <f>(VLOOKUP(C$14,$AI2:$AK26,3,FALSE))*C$15</f>
        <v>228</v>
      </c>
      <c r="D21" s="28">
        <f t="shared" ref="D21:V21" si="2">(VLOOKUP(D$14,$AI2:$AK26,3,FALSE))*D$15</f>
        <v>228</v>
      </c>
      <c r="E21" s="28">
        <f t="shared" si="2"/>
        <v>228</v>
      </c>
      <c r="F21" s="28">
        <f t="shared" si="2"/>
        <v>228</v>
      </c>
      <c r="G21" s="28">
        <f t="shared" si="2"/>
        <v>228</v>
      </c>
      <c r="H21" s="28">
        <f t="shared" si="2"/>
        <v>228</v>
      </c>
      <c r="I21" s="28">
        <f t="shared" si="2"/>
        <v>228</v>
      </c>
      <c r="J21" s="28">
        <f t="shared" si="2"/>
        <v>228</v>
      </c>
      <c r="K21" s="28">
        <f t="shared" si="2"/>
        <v>228</v>
      </c>
      <c r="L21" s="28">
        <f t="shared" si="2"/>
        <v>228</v>
      </c>
      <c r="M21" s="28">
        <f t="shared" si="2"/>
        <v>228</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24" t="s">
        <v>89</v>
      </c>
      <c r="B22" s="125"/>
      <c r="C22" s="16">
        <f>$E31</f>
        <v>1.9283084800000001E-4</v>
      </c>
      <c r="D22" s="16">
        <f>$E32</f>
        <v>1.9283084800000001E-4</v>
      </c>
      <c r="E22" s="16">
        <f>$E33</f>
        <v>1.9283084800000001E-4</v>
      </c>
      <c r="F22" s="16">
        <f>$E34</f>
        <v>2.56424E-4</v>
      </c>
      <c r="G22" s="16">
        <f>$E35</f>
        <v>2.56424E-4</v>
      </c>
      <c r="H22" s="16">
        <f>$E36</f>
        <v>2.56424E-4</v>
      </c>
      <c r="I22" s="16">
        <f>$E37</f>
        <v>1.9283084800000001E-4</v>
      </c>
      <c r="J22" s="16">
        <f>$E38</f>
        <v>1.9283084800000001E-4</v>
      </c>
      <c r="K22" s="16">
        <f>$E39</f>
        <v>1.9283084800000001E-4</v>
      </c>
      <c r="L22" s="16">
        <f>$E40</f>
        <v>2.56424E-4</v>
      </c>
      <c r="M22" s="16">
        <f>$E41</f>
        <v>2.56424E-4</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24" t="s">
        <v>92</v>
      </c>
      <c r="B23" s="125"/>
      <c r="C23" s="16">
        <f>C22-C21</f>
        <v>-227.99980716915201</v>
      </c>
      <c r="D23" s="16">
        <f t="shared" ref="D23:V23" si="3">D22-D21</f>
        <v>-227.99980716915201</v>
      </c>
      <c r="E23" s="16">
        <f t="shared" si="3"/>
        <v>-227.99980716915201</v>
      </c>
      <c r="F23" s="16">
        <f t="shared" si="3"/>
        <v>-227.99974357599999</v>
      </c>
      <c r="G23" s="16">
        <f t="shared" si="3"/>
        <v>-227.99974357599999</v>
      </c>
      <c r="H23" s="16">
        <f t="shared" si="3"/>
        <v>-227.99974357599999</v>
      </c>
      <c r="I23" s="16">
        <f t="shared" si="3"/>
        <v>-227.99980716915201</v>
      </c>
      <c r="J23" s="16">
        <f t="shared" si="3"/>
        <v>-227.99980716915201</v>
      </c>
      <c r="K23" s="16">
        <f t="shared" si="3"/>
        <v>-227.99980716915201</v>
      </c>
      <c r="L23" s="16">
        <f t="shared" si="3"/>
        <v>-227.99974357599999</v>
      </c>
      <c r="M23" s="16">
        <f t="shared" si="3"/>
        <v>-227.99974357599999</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26" t="s">
        <v>93</v>
      </c>
      <c r="B24" s="127"/>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str">
        <f t="shared" si="4"/>
        <v>DECREASE</v>
      </c>
      <c r="J24" s="26" t="str">
        <f t="shared" si="4"/>
        <v>DECREASE</v>
      </c>
      <c r="K24" s="26" t="str">
        <f t="shared" si="4"/>
        <v>DECREASE</v>
      </c>
      <c r="L24" s="26" t="str">
        <f t="shared" si="4"/>
        <v>DECREASE</v>
      </c>
      <c r="M24" s="26" t="str">
        <f t="shared" si="4"/>
        <v>DECREASE</v>
      </c>
      <c r="N24" s="26" t="e">
        <f t="shared" si="4"/>
        <v>#N/A</v>
      </c>
      <c r="O24" s="26" t="e">
        <f t="shared" si="4"/>
        <v>#N/A</v>
      </c>
      <c r="P24" s="26" t="e">
        <f t="shared" si="4"/>
        <v>#N/A</v>
      </c>
      <c r="Q24" s="26" t="e">
        <f t="shared" si="4"/>
        <v>#N/A</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t="s">
        <v>57</v>
      </c>
      <c r="D27" s="107" t="s">
        <v>57</v>
      </c>
      <c r="E27" s="107" t="s">
        <v>55</v>
      </c>
      <c r="F27" s="107" t="s">
        <v>55</v>
      </c>
      <c r="G27" s="107" t="s">
        <v>55</v>
      </c>
      <c r="H27" s="107" t="s">
        <v>55</v>
      </c>
      <c r="I27" s="107" t="s">
        <v>55</v>
      </c>
      <c r="J27" s="107" t="s">
        <v>55</v>
      </c>
      <c r="K27" s="107" t="s">
        <v>55</v>
      </c>
      <c r="L27" s="107" t="s">
        <v>55</v>
      </c>
      <c r="M27" s="107" t="s">
        <v>55</v>
      </c>
      <c r="N27" s="107" t="s">
        <v>55</v>
      </c>
      <c r="O27" s="107" t="s">
        <v>55</v>
      </c>
      <c r="P27" s="107"/>
      <c r="Q27" s="107" t="s">
        <v>55</v>
      </c>
      <c r="R27" s="107"/>
      <c r="S27" s="107" t="s">
        <v>55</v>
      </c>
      <c r="T27" s="107"/>
      <c r="U27" s="107"/>
    </row>
    <row r="28" spans="1:40" s="57" customFormat="1" x14ac:dyDescent="0.35">
      <c r="A28" s="108"/>
      <c r="B28" s="24">
        <v>2.8</v>
      </c>
      <c r="C28" s="15">
        <v>1.0900000000000001</v>
      </c>
      <c r="D28" s="15">
        <v>0.13500000000000001</v>
      </c>
      <c r="E28" s="15">
        <v>3.04E-2</v>
      </c>
      <c r="F28" s="15">
        <v>411</v>
      </c>
      <c r="G28" s="15">
        <v>41.7</v>
      </c>
      <c r="H28" s="15">
        <v>294</v>
      </c>
      <c r="I28" s="15">
        <v>6.2</v>
      </c>
      <c r="J28" s="15">
        <v>1.96</v>
      </c>
      <c r="K28" s="23">
        <v>1.43</v>
      </c>
      <c r="L28" s="15">
        <v>11.4</v>
      </c>
      <c r="M28" s="15">
        <v>4.63</v>
      </c>
      <c r="N28" s="15">
        <v>259000</v>
      </c>
      <c r="O28" s="15">
        <v>7170</v>
      </c>
      <c r="P28" s="15"/>
      <c r="Q28" s="15">
        <v>10300</v>
      </c>
      <c r="R28" s="15"/>
      <c r="S28" s="15">
        <v>24.2</v>
      </c>
      <c r="T28" s="15"/>
      <c r="U28" s="15"/>
    </row>
    <row r="29" spans="1:40" s="7" customFormat="1" ht="28" x14ac:dyDescent="0.35">
      <c r="A29" s="12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2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f>C8</f>
        <v>2</v>
      </c>
      <c r="B31" s="15">
        <v>188</v>
      </c>
      <c r="C31" s="77">
        <f>IF(C$27="%w/w SAR",((C$28*10)*$B31),IF(C$27="%w/w DM",(((C$28*10)*($B$28/100))*$B31),IF(C$27="kg/t SAR",(C$28*$B31),IF(C$27="kg/t DM",((C$28*($B$28/100))*$B31),IF(C$27="mg/kg SAR",((C$28*0.001)*$B31),IF(C$27="mg/kg DM",(((C$28*0.001)*($B$28/100))*$B31),0))))))</f>
        <v>57.377599999999994</v>
      </c>
      <c r="D31" s="77">
        <f>(IF(D$27="%w/w SAR",((D$28*10)*$B31),IF(D$27="%w/w DM",(((D$28*10)*($B$28/100))*$B31),IF(D$27="kg/t SAR",(D$28*$B31),IF(D$27="kg/t DM",((D$28*($B$28/100))*$B31),IF(D$27="mg/kg SAR",((D$28*0.001)*$B31),IF(D$27="mg/kg DM",(((D$28*0.001)*($B$28/100))*$B31),"0")))))))*2.291</f>
        <v>16.2807624</v>
      </c>
      <c r="E31" s="77">
        <f>(IF(E$27="%w/w SAR",((E$28*10)*$B31),IF(E$27="%w/w DM",(((E$28*10)*($B$28/100))*$B31),IF(E$27="kg/t SAR",(E$28*$B31),IF(E$27="kg/t DM",((E$28*($B$28/100))*$B31),IF(E$27="mg/kg SAR",((E$28*0.001)*$B31),IF(E$27="mg/kg DM",(((E$28*0.001)*($B$28/100))*$B31),"0")))))))*1.205</f>
        <v>1.9283084800000001E-4</v>
      </c>
      <c r="F31" s="77">
        <f>(IF(F$27="%w/w SAR",((F$28*10)*$B31),IF(F$27="%w/w DM",(((F$28*10)*($B$28/100))*$B31),IF(F$27="kg/t SAR",(F$28*$B31),IF(F$27="kg/t DM",((F$28*($B$28/100))*$B31),IF(F$27="mg/kg SAR",((F$28*0.001)*$B31),IF(F$27="mg/kg DM",(((F$28*0.001)*($B$28/100))*$B31),"0")))))))*1.658</f>
        <v>3.5870896319999992</v>
      </c>
      <c r="G31" s="77">
        <f t="shared" ref="G31:P46" si="5">IF(G$27="%w/w SAR",((G$28*10)*$B31),IF(G$27="%w/w DM",(((G$28*10)*($B$28/100))*$B31),IF(G$27="kg/t SAR",(G$28*$B31),IF(G$27="kg/t DM",((G$28*($B$28/100))*$B31),IF(G$27="mg/kg SAR",((G$28*0.001)*$B31),IF(G$27="mg/kg DM",(((G$28*0.001)*($B$28/100))*$B31),0))))))</f>
        <v>0.2195088</v>
      </c>
      <c r="H31" s="77">
        <f t="shared" si="5"/>
        <v>1.5476159999999997</v>
      </c>
      <c r="I31" s="77">
        <f t="shared" si="5"/>
        <v>3.2636800000000001E-2</v>
      </c>
      <c r="J31" s="77">
        <f t="shared" si="5"/>
        <v>1.0317439999999997E-2</v>
      </c>
      <c r="K31" s="77">
        <f t="shared" si="5"/>
        <v>7.5275199999999994E-3</v>
      </c>
      <c r="L31" s="77">
        <f t="shared" si="5"/>
        <v>6.0009599999999989E-2</v>
      </c>
      <c r="M31" s="77">
        <f t="shared" si="5"/>
        <v>2.4372319999999996E-2</v>
      </c>
      <c r="N31" s="77">
        <f t="shared" si="5"/>
        <v>1363.3759999999997</v>
      </c>
      <c r="O31" s="77">
        <f t="shared" si="5"/>
        <v>37.742879999999992</v>
      </c>
      <c r="P31" s="77">
        <f t="shared" si="5"/>
        <v>0</v>
      </c>
      <c r="Q31" s="77">
        <f>(IF(Q$27="%w/w SAR",((Q$28*10)*$B31),IF(Q$27="%w/w DM",(((Q$28*10)*($B$28/100))*$B31),IF(Q$27="kg/t SAR",(Q$28*$B31),IF(Q$27="kg/t DM",((Q$28*($B$28/100))*$B31),IF(Q$27="mg/kg SAR",((Q$28*0.001)*$B31),IF(Q$27="mg/kg DM",(((Q$28*0.001)*($B$28/100))*$B31),0)))))))*2.5</f>
        <v>135.548</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0.12738879999999997</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f>D8</f>
        <v>3</v>
      </c>
      <c r="B32" s="15">
        <v>188</v>
      </c>
      <c r="C32" s="77">
        <f t="shared" ref="C32:C50" si="6">IF(C$27="%w/w SAR",((C$28*10)*$B32),IF(C$27="%w/w DM",(((C$28*10)*($B$28/100))*$B32),IF(C$27="kg/t SAR",(C$28*$B32),IF(C$27="kg/t DM",((C$28*($B$28/100))*$B32),IF(C$27="mg/kg SAR",((C$28*0.001)*$B32),IF(C$27="mg/kg DM",(((C$28*0.001)*($B$28/100))*$B32),0))))))</f>
        <v>57.377599999999994</v>
      </c>
      <c r="D32" s="77">
        <f t="shared" ref="D32:D50" si="7">(IF(D$27="%w/w SAR",((D$28*10)*$B32),IF(D$27="%w/w DM",(((D$28*10)*($B$28/100))*$B32),IF(D$27="kg/t SAR",(D$28*$B32),IF(D$27="kg/t DM",((D$28*($B$28/100))*$B32),IF(D$27="mg/kg SAR",((D$28*0.001)*$B32),IF(D$27="mg/kg DM",(((D$28*0.001)*($B$28/100))*$B32),"0")))))))*2.291</f>
        <v>16.2807624</v>
      </c>
      <c r="E32" s="77">
        <f t="shared" ref="E32:E50" si="8">(IF(E$27="%w/w SAR",((E$28*10)*$B32),IF(E$27="%w/w DM",(((E$28*10)*($B$28/100))*$B32),IF(E$27="kg/t SAR",(E$28*$B32),IF(E$27="kg/t DM",((E$28*($B$28/100))*$B32),IF(E$27="mg/kg SAR",((E$28*0.001)*$B32),IF(E$27="mg/kg DM",(((E$28*0.001)*($B$28/100))*$B32),"0")))))))*1.205</f>
        <v>1.9283084800000001E-4</v>
      </c>
      <c r="F32" s="77">
        <f t="shared" ref="F32:F50" si="9">(IF(F$27="%w/w SAR",((F$28*10)*$B32),IF(F$27="%w/w DM",(((F$28*10)*($B$28/100))*$B32),IF(F$27="kg/t SAR",(F$28*$B32),IF(F$27="kg/t DM",((F$28*($B$28/100))*$B32),IF(F$27="mg/kg SAR",((F$28*0.001)*$B32),IF(F$27="mg/kg DM",(((F$28*0.001)*($B$28/100))*$B32),"0")))))))*1.658</f>
        <v>3.5870896319999992</v>
      </c>
      <c r="G32" s="77">
        <f t="shared" si="5"/>
        <v>0.2195088</v>
      </c>
      <c r="H32" s="77">
        <f t="shared" si="5"/>
        <v>1.5476159999999997</v>
      </c>
      <c r="I32" s="77">
        <f t="shared" si="5"/>
        <v>3.2636800000000001E-2</v>
      </c>
      <c r="J32" s="77">
        <f t="shared" si="5"/>
        <v>1.0317439999999997E-2</v>
      </c>
      <c r="K32" s="77">
        <f t="shared" si="5"/>
        <v>7.5275199999999994E-3</v>
      </c>
      <c r="L32" s="77">
        <f t="shared" si="5"/>
        <v>6.0009599999999989E-2</v>
      </c>
      <c r="M32" s="77">
        <f t="shared" si="5"/>
        <v>2.4372319999999996E-2</v>
      </c>
      <c r="N32" s="77">
        <f t="shared" si="5"/>
        <v>1363.3759999999997</v>
      </c>
      <c r="O32" s="77">
        <f t="shared" si="5"/>
        <v>37.742879999999992</v>
      </c>
      <c r="P32" s="77">
        <f t="shared" si="5"/>
        <v>0</v>
      </c>
      <c r="Q32" s="77">
        <f t="shared" ref="Q32:Q50" si="10">(IF(Q$27="%w/w SAR",((Q$28*10)*$B32),IF(Q$27="%w/w DM",(((Q$28*10)*($B$28/100))*$B32),IF(Q$27="kg/t SAR",(Q$28*$B32),IF(Q$27="kg/t DM",((Q$28*($B$28/100))*$B32),IF(Q$27="mg/kg SAR",((Q$28*0.001)*$B32),IF(Q$27="mg/kg DM",(((Q$28*0.001)*($B$28/100))*$B32),0)))))))*2.5</f>
        <v>135.548</v>
      </c>
      <c r="R32" s="77">
        <f t="shared" ref="R32:U50" si="11">IF(R$27="%w/w SAR",((R$28*10)*$B32),IF(R$27="%w/w DM",(((R$28*10)*($B$28/100))*$B32),IF(R$27="kg/t SAR",(R$28*$B32),IF(R$27="kg/t DM",((R$28*($B$28/100))*$B32),IF(R$27="mg/kg SAR",((R$28*0.001)*$B32),IF(R$27="mg/kg DM",(((R$28*0.001)*($B$28/100))*$B32),0))))))</f>
        <v>0</v>
      </c>
      <c r="S32" s="77">
        <f t="shared" si="11"/>
        <v>0.12738879999999997</v>
      </c>
      <c r="T32" s="77">
        <f t="shared" si="11"/>
        <v>0</v>
      </c>
      <c r="U32" s="77">
        <f t="shared" si="11"/>
        <v>0</v>
      </c>
      <c r="AB32" s="59"/>
      <c r="AC32" s="59"/>
      <c r="AD32" s="59"/>
      <c r="AE32" s="59"/>
      <c r="AF32" s="59"/>
      <c r="AG32" s="59"/>
      <c r="AH32" s="59"/>
      <c r="AI32" s="59"/>
    </row>
    <row r="33" spans="1:35" s="72" customFormat="1" ht="13" x14ac:dyDescent="0.35">
      <c r="A33" s="13">
        <f>E8</f>
        <v>5</v>
      </c>
      <c r="B33" s="15">
        <v>188</v>
      </c>
      <c r="C33" s="77">
        <f t="shared" si="6"/>
        <v>57.377599999999994</v>
      </c>
      <c r="D33" s="77">
        <f t="shared" si="7"/>
        <v>16.2807624</v>
      </c>
      <c r="E33" s="77">
        <f t="shared" si="8"/>
        <v>1.9283084800000001E-4</v>
      </c>
      <c r="F33" s="77">
        <f t="shared" si="9"/>
        <v>3.5870896319999992</v>
      </c>
      <c r="G33" s="77">
        <f t="shared" si="5"/>
        <v>0.2195088</v>
      </c>
      <c r="H33" s="77">
        <f t="shared" si="5"/>
        <v>1.5476159999999997</v>
      </c>
      <c r="I33" s="77">
        <f t="shared" si="5"/>
        <v>3.2636800000000001E-2</v>
      </c>
      <c r="J33" s="77">
        <f t="shared" si="5"/>
        <v>1.0317439999999997E-2</v>
      </c>
      <c r="K33" s="77">
        <f t="shared" si="5"/>
        <v>7.5275199999999994E-3</v>
      </c>
      <c r="L33" s="77">
        <f t="shared" si="5"/>
        <v>6.0009599999999989E-2</v>
      </c>
      <c r="M33" s="77">
        <f t="shared" si="5"/>
        <v>2.4372319999999996E-2</v>
      </c>
      <c r="N33" s="77">
        <f t="shared" si="5"/>
        <v>1363.3759999999997</v>
      </c>
      <c r="O33" s="77">
        <f t="shared" si="5"/>
        <v>37.742879999999992</v>
      </c>
      <c r="P33" s="77">
        <f t="shared" si="5"/>
        <v>0</v>
      </c>
      <c r="Q33" s="77">
        <f t="shared" si="10"/>
        <v>135.548</v>
      </c>
      <c r="R33" s="77">
        <f t="shared" si="11"/>
        <v>0</v>
      </c>
      <c r="S33" s="77">
        <f t="shared" si="11"/>
        <v>0.12738879999999997</v>
      </c>
      <c r="T33" s="77">
        <f t="shared" si="11"/>
        <v>0</v>
      </c>
      <c r="U33" s="77">
        <f t="shared" si="11"/>
        <v>0</v>
      </c>
      <c r="AB33" s="59"/>
      <c r="AC33" s="59"/>
      <c r="AD33" s="59"/>
      <c r="AE33" s="59"/>
      <c r="AF33" s="59"/>
      <c r="AG33" s="59"/>
      <c r="AH33" s="59"/>
      <c r="AI33" s="59"/>
    </row>
    <row r="34" spans="1:35" s="72" customFormat="1" ht="13" x14ac:dyDescent="0.35">
      <c r="A34" s="13">
        <f>F8</f>
        <v>6</v>
      </c>
      <c r="B34" s="15">
        <v>250</v>
      </c>
      <c r="C34" s="77">
        <f t="shared" si="6"/>
        <v>76.3</v>
      </c>
      <c r="D34" s="77">
        <f t="shared" si="7"/>
        <v>21.649949999999997</v>
      </c>
      <c r="E34" s="77">
        <f t="shared" si="8"/>
        <v>2.56424E-4</v>
      </c>
      <c r="F34" s="77">
        <f t="shared" si="9"/>
        <v>4.770065999999999</v>
      </c>
      <c r="G34" s="77">
        <f t="shared" si="5"/>
        <v>0.29189999999999999</v>
      </c>
      <c r="H34" s="77">
        <f t="shared" si="5"/>
        <v>2.0579999999999994</v>
      </c>
      <c r="I34" s="77">
        <f t="shared" si="5"/>
        <v>4.3400000000000001E-2</v>
      </c>
      <c r="J34" s="77">
        <f t="shared" si="5"/>
        <v>1.3719999999999998E-2</v>
      </c>
      <c r="K34" s="77">
        <f t="shared" si="5"/>
        <v>1.001E-2</v>
      </c>
      <c r="L34" s="77">
        <f t="shared" si="5"/>
        <v>7.9799999999999982E-2</v>
      </c>
      <c r="M34" s="77">
        <f t="shared" si="5"/>
        <v>3.2409999999999994E-2</v>
      </c>
      <c r="N34" s="77">
        <f t="shared" si="5"/>
        <v>1812.9999999999998</v>
      </c>
      <c r="O34" s="77">
        <f t="shared" si="5"/>
        <v>50.189999999999991</v>
      </c>
      <c r="P34" s="77">
        <f t="shared" si="5"/>
        <v>0</v>
      </c>
      <c r="Q34" s="77">
        <f t="shared" si="10"/>
        <v>180.25</v>
      </c>
      <c r="R34" s="77">
        <f t="shared" si="11"/>
        <v>0</v>
      </c>
      <c r="S34" s="77">
        <f t="shared" si="11"/>
        <v>0.16939999999999997</v>
      </c>
      <c r="T34" s="77">
        <f t="shared" si="11"/>
        <v>0</v>
      </c>
      <c r="U34" s="77">
        <f t="shared" si="11"/>
        <v>0</v>
      </c>
      <c r="AB34" s="59"/>
      <c r="AC34" s="59"/>
      <c r="AD34" s="59"/>
      <c r="AE34" s="59"/>
      <c r="AF34" s="59"/>
      <c r="AG34" s="59"/>
      <c r="AH34" s="59"/>
      <c r="AI34" s="59"/>
    </row>
    <row r="35" spans="1:35" s="72" customFormat="1" ht="13" x14ac:dyDescent="0.35">
      <c r="A35" s="13">
        <f>G8</f>
        <v>7</v>
      </c>
      <c r="B35" s="15">
        <v>250</v>
      </c>
      <c r="C35" s="77">
        <f t="shared" si="6"/>
        <v>76.3</v>
      </c>
      <c r="D35" s="77">
        <f t="shared" si="7"/>
        <v>21.649949999999997</v>
      </c>
      <c r="E35" s="77">
        <f t="shared" si="8"/>
        <v>2.56424E-4</v>
      </c>
      <c r="F35" s="77">
        <f t="shared" si="9"/>
        <v>4.770065999999999</v>
      </c>
      <c r="G35" s="77">
        <f t="shared" si="5"/>
        <v>0.29189999999999999</v>
      </c>
      <c r="H35" s="77">
        <f t="shared" si="5"/>
        <v>2.0579999999999994</v>
      </c>
      <c r="I35" s="77">
        <f t="shared" si="5"/>
        <v>4.3400000000000001E-2</v>
      </c>
      <c r="J35" s="77">
        <f t="shared" si="5"/>
        <v>1.3719999999999998E-2</v>
      </c>
      <c r="K35" s="77">
        <f t="shared" si="5"/>
        <v>1.001E-2</v>
      </c>
      <c r="L35" s="77">
        <f t="shared" si="5"/>
        <v>7.9799999999999982E-2</v>
      </c>
      <c r="M35" s="77">
        <f t="shared" si="5"/>
        <v>3.2409999999999994E-2</v>
      </c>
      <c r="N35" s="77">
        <f t="shared" si="5"/>
        <v>1812.9999999999998</v>
      </c>
      <c r="O35" s="77">
        <f t="shared" si="5"/>
        <v>50.189999999999991</v>
      </c>
      <c r="P35" s="77">
        <f t="shared" si="5"/>
        <v>0</v>
      </c>
      <c r="Q35" s="77">
        <f t="shared" si="10"/>
        <v>180.25</v>
      </c>
      <c r="R35" s="77">
        <f t="shared" si="11"/>
        <v>0</v>
      </c>
      <c r="S35" s="77">
        <f t="shared" si="11"/>
        <v>0.16939999999999997</v>
      </c>
      <c r="T35" s="77">
        <f t="shared" si="11"/>
        <v>0</v>
      </c>
      <c r="U35" s="77">
        <f t="shared" si="11"/>
        <v>0</v>
      </c>
      <c r="AB35" s="59"/>
      <c r="AC35" s="59"/>
      <c r="AD35" s="59"/>
      <c r="AE35" s="59"/>
      <c r="AF35" s="59"/>
      <c r="AG35" s="59"/>
      <c r="AH35" s="59"/>
      <c r="AI35" s="59"/>
    </row>
    <row r="36" spans="1:35" s="72" customFormat="1" ht="13" x14ac:dyDescent="0.35">
      <c r="A36" s="13">
        <f>H8</f>
        <v>8</v>
      </c>
      <c r="B36" s="15">
        <v>250</v>
      </c>
      <c r="C36" s="77">
        <f t="shared" si="6"/>
        <v>76.3</v>
      </c>
      <c r="D36" s="77">
        <f t="shared" si="7"/>
        <v>21.649949999999997</v>
      </c>
      <c r="E36" s="77">
        <f t="shared" si="8"/>
        <v>2.56424E-4</v>
      </c>
      <c r="F36" s="77">
        <f t="shared" si="9"/>
        <v>4.770065999999999</v>
      </c>
      <c r="G36" s="77">
        <f t="shared" si="5"/>
        <v>0.29189999999999999</v>
      </c>
      <c r="H36" s="77">
        <f t="shared" si="5"/>
        <v>2.0579999999999994</v>
      </c>
      <c r="I36" s="77">
        <f t="shared" si="5"/>
        <v>4.3400000000000001E-2</v>
      </c>
      <c r="J36" s="77">
        <f t="shared" si="5"/>
        <v>1.3719999999999998E-2</v>
      </c>
      <c r="K36" s="77">
        <f t="shared" si="5"/>
        <v>1.001E-2</v>
      </c>
      <c r="L36" s="77">
        <f t="shared" si="5"/>
        <v>7.9799999999999982E-2</v>
      </c>
      <c r="M36" s="77">
        <f t="shared" si="5"/>
        <v>3.2409999999999994E-2</v>
      </c>
      <c r="N36" s="77">
        <f t="shared" si="5"/>
        <v>1812.9999999999998</v>
      </c>
      <c r="O36" s="77">
        <f t="shared" si="5"/>
        <v>50.189999999999991</v>
      </c>
      <c r="P36" s="77">
        <f t="shared" si="5"/>
        <v>0</v>
      </c>
      <c r="Q36" s="77">
        <f t="shared" si="10"/>
        <v>180.25</v>
      </c>
      <c r="R36" s="77">
        <f t="shared" si="11"/>
        <v>0</v>
      </c>
      <c r="S36" s="77">
        <f t="shared" si="11"/>
        <v>0.16939999999999997</v>
      </c>
      <c r="T36" s="77">
        <f t="shared" si="11"/>
        <v>0</v>
      </c>
      <c r="U36" s="77">
        <f t="shared" si="11"/>
        <v>0</v>
      </c>
      <c r="AB36" s="59"/>
      <c r="AC36" s="59"/>
      <c r="AD36" s="59"/>
      <c r="AE36" s="59"/>
      <c r="AF36" s="59"/>
      <c r="AG36" s="59"/>
      <c r="AH36" s="59"/>
      <c r="AI36" s="59"/>
    </row>
    <row r="37" spans="1:35" s="72" customFormat="1" ht="13" x14ac:dyDescent="0.35">
      <c r="A37" s="13">
        <f>I8</f>
        <v>10</v>
      </c>
      <c r="B37" s="15">
        <v>188</v>
      </c>
      <c r="C37" s="77">
        <f t="shared" si="6"/>
        <v>57.377599999999994</v>
      </c>
      <c r="D37" s="77">
        <f t="shared" si="7"/>
        <v>16.2807624</v>
      </c>
      <c r="E37" s="77">
        <f t="shared" si="8"/>
        <v>1.9283084800000001E-4</v>
      </c>
      <c r="F37" s="77">
        <f t="shared" si="9"/>
        <v>3.5870896319999992</v>
      </c>
      <c r="G37" s="77">
        <f t="shared" si="5"/>
        <v>0.2195088</v>
      </c>
      <c r="H37" s="77">
        <f t="shared" si="5"/>
        <v>1.5476159999999997</v>
      </c>
      <c r="I37" s="77">
        <f t="shared" si="5"/>
        <v>3.2636800000000001E-2</v>
      </c>
      <c r="J37" s="77">
        <f t="shared" si="5"/>
        <v>1.0317439999999997E-2</v>
      </c>
      <c r="K37" s="77">
        <f t="shared" si="5"/>
        <v>7.5275199999999994E-3</v>
      </c>
      <c r="L37" s="77">
        <f t="shared" si="5"/>
        <v>6.0009599999999989E-2</v>
      </c>
      <c r="M37" s="77">
        <f t="shared" si="5"/>
        <v>2.4372319999999996E-2</v>
      </c>
      <c r="N37" s="77">
        <f t="shared" si="5"/>
        <v>1363.3759999999997</v>
      </c>
      <c r="O37" s="77">
        <f t="shared" si="5"/>
        <v>37.742879999999992</v>
      </c>
      <c r="P37" s="77">
        <f t="shared" si="5"/>
        <v>0</v>
      </c>
      <c r="Q37" s="77">
        <f t="shared" si="10"/>
        <v>135.548</v>
      </c>
      <c r="R37" s="77">
        <f t="shared" si="11"/>
        <v>0</v>
      </c>
      <c r="S37" s="77">
        <f t="shared" si="11"/>
        <v>0.12738879999999997</v>
      </c>
      <c r="T37" s="77">
        <f t="shared" si="11"/>
        <v>0</v>
      </c>
      <c r="U37" s="77">
        <f t="shared" si="11"/>
        <v>0</v>
      </c>
      <c r="AB37" s="59"/>
      <c r="AC37" s="59"/>
      <c r="AD37" s="59"/>
      <c r="AE37" s="59"/>
      <c r="AF37" s="59"/>
      <c r="AG37" s="59"/>
      <c r="AH37" s="59"/>
      <c r="AI37" s="59"/>
    </row>
    <row r="38" spans="1:35" s="72" customFormat="1" ht="13" x14ac:dyDescent="0.35">
      <c r="A38" s="13" t="str">
        <f>J8</f>
        <v>11a</v>
      </c>
      <c r="B38" s="15">
        <v>188</v>
      </c>
      <c r="C38" s="77">
        <f t="shared" si="6"/>
        <v>57.377599999999994</v>
      </c>
      <c r="D38" s="77">
        <f t="shared" si="7"/>
        <v>16.2807624</v>
      </c>
      <c r="E38" s="77">
        <f t="shared" si="8"/>
        <v>1.9283084800000001E-4</v>
      </c>
      <c r="F38" s="77">
        <f t="shared" si="9"/>
        <v>3.5870896319999992</v>
      </c>
      <c r="G38" s="77">
        <f t="shared" si="5"/>
        <v>0.2195088</v>
      </c>
      <c r="H38" s="77">
        <f t="shared" si="5"/>
        <v>1.5476159999999997</v>
      </c>
      <c r="I38" s="77">
        <f t="shared" si="5"/>
        <v>3.2636800000000001E-2</v>
      </c>
      <c r="J38" s="77">
        <f t="shared" si="5"/>
        <v>1.0317439999999997E-2</v>
      </c>
      <c r="K38" s="77">
        <f t="shared" si="5"/>
        <v>7.5275199999999994E-3</v>
      </c>
      <c r="L38" s="77">
        <f t="shared" si="5"/>
        <v>6.0009599999999989E-2</v>
      </c>
      <c r="M38" s="77">
        <f t="shared" si="5"/>
        <v>2.4372319999999996E-2</v>
      </c>
      <c r="N38" s="77">
        <f t="shared" si="5"/>
        <v>1363.3759999999997</v>
      </c>
      <c r="O38" s="77">
        <f t="shared" si="5"/>
        <v>37.742879999999992</v>
      </c>
      <c r="P38" s="77">
        <f t="shared" si="5"/>
        <v>0</v>
      </c>
      <c r="Q38" s="77">
        <f t="shared" si="10"/>
        <v>135.548</v>
      </c>
      <c r="R38" s="77">
        <f t="shared" si="11"/>
        <v>0</v>
      </c>
      <c r="S38" s="77">
        <f t="shared" si="11"/>
        <v>0.12738879999999997</v>
      </c>
      <c r="T38" s="77">
        <f t="shared" si="11"/>
        <v>0</v>
      </c>
      <c r="U38" s="77">
        <f t="shared" si="11"/>
        <v>0</v>
      </c>
      <c r="AB38" s="59"/>
      <c r="AC38" s="59"/>
      <c r="AD38" s="59"/>
      <c r="AE38" s="59"/>
      <c r="AF38" s="59"/>
      <c r="AG38" s="59"/>
      <c r="AH38" s="59"/>
      <c r="AI38" s="59"/>
    </row>
    <row r="39" spans="1:35" s="72" customFormat="1" ht="13" x14ac:dyDescent="0.35">
      <c r="A39" s="13" t="str">
        <f>K8</f>
        <v>11b</v>
      </c>
      <c r="B39" s="15">
        <v>188</v>
      </c>
      <c r="C39" s="77">
        <f t="shared" si="6"/>
        <v>57.377599999999994</v>
      </c>
      <c r="D39" s="77">
        <f t="shared" si="7"/>
        <v>16.2807624</v>
      </c>
      <c r="E39" s="77">
        <f t="shared" si="8"/>
        <v>1.9283084800000001E-4</v>
      </c>
      <c r="F39" s="77">
        <f t="shared" si="9"/>
        <v>3.5870896319999992</v>
      </c>
      <c r="G39" s="77">
        <f t="shared" si="5"/>
        <v>0.2195088</v>
      </c>
      <c r="H39" s="77">
        <f t="shared" si="5"/>
        <v>1.5476159999999997</v>
      </c>
      <c r="I39" s="77">
        <f t="shared" si="5"/>
        <v>3.2636800000000001E-2</v>
      </c>
      <c r="J39" s="77">
        <f t="shared" si="5"/>
        <v>1.0317439999999997E-2</v>
      </c>
      <c r="K39" s="77">
        <f t="shared" si="5"/>
        <v>7.5275199999999994E-3</v>
      </c>
      <c r="L39" s="77">
        <f t="shared" si="5"/>
        <v>6.0009599999999989E-2</v>
      </c>
      <c r="M39" s="77">
        <f t="shared" si="5"/>
        <v>2.4372319999999996E-2</v>
      </c>
      <c r="N39" s="77">
        <f t="shared" si="5"/>
        <v>1363.3759999999997</v>
      </c>
      <c r="O39" s="77">
        <f t="shared" si="5"/>
        <v>37.742879999999992</v>
      </c>
      <c r="P39" s="77">
        <f t="shared" si="5"/>
        <v>0</v>
      </c>
      <c r="Q39" s="77">
        <f t="shared" si="10"/>
        <v>135.548</v>
      </c>
      <c r="R39" s="77">
        <f t="shared" si="11"/>
        <v>0</v>
      </c>
      <c r="S39" s="77">
        <f t="shared" si="11"/>
        <v>0.12738879999999997</v>
      </c>
      <c r="T39" s="77">
        <f t="shared" si="11"/>
        <v>0</v>
      </c>
      <c r="U39" s="77">
        <f t="shared" si="11"/>
        <v>0</v>
      </c>
      <c r="AB39" s="59"/>
      <c r="AC39" s="59"/>
      <c r="AD39" s="59"/>
      <c r="AE39" s="59"/>
      <c r="AF39" s="59"/>
      <c r="AG39" s="59"/>
      <c r="AH39" s="59"/>
      <c r="AI39" s="59"/>
    </row>
    <row r="40" spans="1:35" s="72" customFormat="1" ht="13" x14ac:dyDescent="0.35">
      <c r="A40" s="13">
        <f>L8</f>
        <v>12</v>
      </c>
      <c r="B40" s="15">
        <v>250</v>
      </c>
      <c r="C40" s="77">
        <f t="shared" si="6"/>
        <v>76.3</v>
      </c>
      <c r="D40" s="77">
        <f t="shared" si="7"/>
        <v>21.649949999999997</v>
      </c>
      <c r="E40" s="77">
        <f t="shared" si="8"/>
        <v>2.56424E-4</v>
      </c>
      <c r="F40" s="77">
        <f t="shared" si="9"/>
        <v>4.770065999999999</v>
      </c>
      <c r="G40" s="77">
        <f t="shared" si="5"/>
        <v>0.29189999999999999</v>
      </c>
      <c r="H40" s="77">
        <f t="shared" si="5"/>
        <v>2.0579999999999994</v>
      </c>
      <c r="I40" s="77">
        <f t="shared" si="5"/>
        <v>4.3400000000000001E-2</v>
      </c>
      <c r="J40" s="77">
        <f t="shared" si="5"/>
        <v>1.3719999999999998E-2</v>
      </c>
      <c r="K40" s="77">
        <f t="shared" si="5"/>
        <v>1.001E-2</v>
      </c>
      <c r="L40" s="77">
        <f t="shared" si="5"/>
        <v>7.9799999999999982E-2</v>
      </c>
      <c r="M40" s="77">
        <f t="shared" si="5"/>
        <v>3.2409999999999994E-2</v>
      </c>
      <c r="N40" s="77">
        <f t="shared" si="5"/>
        <v>1812.9999999999998</v>
      </c>
      <c r="O40" s="77">
        <f t="shared" si="5"/>
        <v>50.189999999999991</v>
      </c>
      <c r="P40" s="77">
        <f t="shared" si="5"/>
        <v>0</v>
      </c>
      <c r="Q40" s="77">
        <f t="shared" si="10"/>
        <v>180.25</v>
      </c>
      <c r="R40" s="77">
        <f t="shared" si="11"/>
        <v>0</v>
      </c>
      <c r="S40" s="77">
        <f t="shared" si="11"/>
        <v>0.16939999999999997</v>
      </c>
      <c r="T40" s="77">
        <f t="shared" si="11"/>
        <v>0</v>
      </c>
      <c r="U40" s="77">
        <f t="shared" si="11"/>
        <v>0</v>
      </c>
      <c r="AB40" s="59"/>
      <c r="AC40" s="59"/>
      <c r="AD40" s="59"/>
      <c r="AE40" s="59"/>
      <c r="AF40" s="59"/>
      <c r="AG40" s="59"/>
      <c r="AH40" s="59"/>
      <c r="AI40" s="59"/>
    </row>
    <row r="41" spans="1:35" s="72" customFormat="1" ht="13" x14ac:dyDescent="0.35">
      <c r="A41" s="13">
        <f>M8</f>
        <v>13</v>
      </c>
      <c r="B41" s="15">
        <v>250</v>
      </c>
      <c r="C41" s="77">
        <f t="shared" si="6"/>
        <v>76.3</v>
      </c>
      <c r="D41" s="77">
        <f t="shared" si="7"/>
        <v>21.649949999999997</v>
      </c>
      <c r="E41" s="77">
        <f t="shared" si="8"/>
        <v>2.56424E-4</v>
      </c>
      <c r="F41" s="77">
        <f t="shared" si="9"/>
        <v>4.770065999999999</v>
      </c>
      <c r="G41" s="77">
        <f t="shared" si="5"/>
        <v>0.29189999999999999</v>
      </c>
      <c r="H41" s="77">
        <f t="shared" si="5"/>
        <v>2.0579999999999994</v>
      </c>
      <c r="I41" s="77">
        <f t="shared" si="5"/>
        <v>4.3400000000000001E-2</v>
      </c>
      <c r="J41" s="77">
        <f t="shared" si="5"/>
        <v>1.3719999999999998E-2</v>
      </c>
      <c r="K41" s="77">
        <f t="shared" si="5"/>
        <v>1.001E-2</v>
      </c>
      <c r="L41" s="77">
        <f t="shared" si="5"/>
        <v>7.9799999999999982E-2</v>
      </c>
      <c r="M41" s="77">
        <f t="shared" si="5"/>
        <v>3.2409999999999994E-2</v>
      </c>
      <c r="N41" s="77">
        <f t="shared" si="5"/>
        <v>1812.9999999999998</v>
      </c>
      <c r="O41" s="77">
        <f t="shared" si="5"/>
        <v>50.189999999999991</v>
      </c>
      <c r="P41" s="77">
        <f t="shared" si="5"/>
        <v>0</v>
      </c>
      <c r="Q41" s="77">
        <f t="shared" si="10"/>
        <v>180.25</v>
      </c>
      <c r="R41" s="77">
        <f t="shared" si="11"/>
        <v>0</v>
      </c>
      <c r="S41" s="77">
        <f t="shared" si="11"/>
        <v>0.16939999999999997</v>
      </c>
      <c r="T41" s="77">
        <f t="shared" si="11"/>
        <v>0</v>
      </c>
      <c r="U41" s="77">
        <f t="shared" si="11"/>
        <v>0</v>
      </c>
      <c r="AB41" s="59"/>
      <c r="AC41" s="59"/>
      <c r="AD41" s="59"/>
      <c r="AE41" s="59"/>
      <c r="AF41" s="59"/>
      <c r="AG41" s="59"/>
      <c r="AH41" s="59"/>
      <c r="AI41" s="59"/>
    </row>
    <row r="42" spans="1:35" s="72" customFormat="1" ht="13" x14ac:dyDescent="0.35">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f>C8</f>
        <v>2</v>
      </c>
      <c r="C57" s="8">
        <f t="shared" ref="C57:U57" si="13">D8</f>
        <v>3</v>
      </c>
      <c r="D57" s="8">
        <f t="shared" si="13"/>
        <v>5</v>
      </c>
      <c r="E57" s="8">
        <f t="shared" si="13"/>
        <v>6</v>
      </c>
      <c r="F57" s="8">
        <f t="shared" si="13"/>
        <v>7</v>
      </c>
      <c r="G57" s="8">
        <f t="shared" si="13"/>
        <v>8</v>
      </c>
      <c r="H57" s="8">
        <f t="shared" si="13"/>
        <v>10</v>
      </c>
      <c r="I57" s="8" t="str">
        <f t="shared" si="13"/>
        <v>11a</v>
      </c>
      <c r="J57" s="8" t="str">
        <f t="shared" si="13"/>
        <v>11b</v>
      </c>
      <c r="K57" s="8">
        <f t="shared" si="13"/>
        <v>12</v>
      </c>
      <c r="L57" s="8">
        <f t="shared" si="13"/>
        <v>13</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2" t="s">
        <v>136</v>
      </c>
      <c r="B58" s="13" t="str">
        <f>C16&amp;" I "&amp;(VLOOKUP(C14,Table24581114[],6,FALSE))</f>
        <v>Medium/Clay I Grass</v>
      </c>
      <c r="C58" s="13" t="str">
        <f>D16&amp;" I "&amp;(VLOOKUP(D14,Table24581114[],6,FALSE))</f>
        <v>Medium/Clay I Grass</v>
      </c>
      <c r="D58" s="13" t="str">
        <f>E16&amp;" I "&amp;(VLOOKUP(E14,Table24581114[],6,FALSE))</f>
        <v>Medium/Clay I Grass</v>
      </c>
      <c r="E58" s="13" t="str">
        <f>F16&amp;" I "&amp;(VLOOKUP(F14,Table24581114[],6,FALSE))</f>
        <v>Medium/Clay I Grass</v>
      </c>
      <c r="F58" s="13" t="str">
        <f>G16&amp;" I "&amp;(VLOOKUP(G14,Table24581114[],6,FALSE))</f>
        <v>Medium/Clay I Grass</v>
      </c>
      <c r="G58" s="13" t="str">
        <f>H16&amp;" I "&amp;(VLOOKUP(H14,Table24581114[],6,FALSE))</f>
        <v>Medium/Clay I Grass</v>
      </c>
      <c r="H58" s="13" t="str">
        <f>I16&amp;" I "&amp;(VLOOKUP(I14,Table24581114[],6,FALSE))</f>
        <v>Medium/Clay I Grass</v>
      </c>
      <c r="I58" s="13" t="str">
        <f>J16&amp;" I "&amp;(VLOOKUP(J14,Table24581114[],6,FALSE))</f>
        <v>Medium/Clay I Grass</v>
      </c>
      <c r="J58" s="13" t="str">
        <f>K16&amp;" I "&amp;(VLOOKUP(K14,Table24581114[],6,FALSE))</f>
        <v>Medium/Clay I Grass</v>
      </c>
      <c r="K58" s="13" t="str">
        <f>L16&amp;" I "&amp;(VLOOKUP(L14,Table24581114[],6,FALSE))</f>
        <v>Medium/Clay I Grass</v>
      </c>
      <c r="L58" s="13" t="str">
        <f>M16&amp;" I "&amp;(VLOOKUP(M14,Table24581114[],6,FALSE))</f>
        <v>Medium/Clay I Grass</v>
      </c>
      <c r="M58" s="13" t="e">
        <f>N16&amp;" I "&amp;(VLOOKUP(N14,Table24581114[],6,FALSE))</f>
        <v>#N/A</v>
      </c>
      <c r="N58" s="13" t="e">
        <f>O16&amp;" I "&amp;(VLOOKUP(O14,Table24581114[],6,FALSE))</f>
        <v>#N/A</v>
      </c>
      <c r="O58" s="13" t="e">
        <f>P16&amp;" I "&amp;(VLOOKUP(P14,Table24581114[],6,FALSE))</f>
        <v>#N/A</v>
      </c>
      <c r="P58" s="13" t="e">
        <f>Q16&amp;" I "&amp;(VLOOKUP(Q14,Table24581114[],6,FALSE))</f>
        <v>#N/A</v>
      </c>
      <c r="Q58" s="13" t="e">
        <f>R16&amp;" I "&amp;(VLOOKUP(R14,Table24581114[],6,FALSE))</f>
        <v>#N/A</v>
      </c>
      <c r="R58" s="13" t="e">
        <f>S16&amp;" I "&amp;(VLOOKUP(S14,Table24581114[],6,FALSE))</f>
        <v>#N/A</v>
      </c>
      <c r="S58" s="13" t="e">
        <f>T16&amp;" I "&amp;(VLOOKUP(T14,Table24581114[],6,FALSE))</f>
        <v>#N/A</v>
      </c>
      <c r="T58" s="13" t="e">
        <f>U16&amp;" I "&amp;(VLOOKUP(U14,Table24581114[],6,FALSE))</f>
        <v>#N/A</v>
      </c>
      <c r="U58" s="13" t="e">
        <f>V16&amp;" I "&amp;(VLOOKUP(V14,Table24581114[],6,FALSE))</f>
        <v>#N/A</v>
      </c>
    </row>
    <row r="59" spans="1:35" s="19" customFormat="1" ht="13" x14ac:dyDescent="0.3">
      <c r="A59" s="111" t="s">
        <v>132</v>
      </c>
      <c r="B59" s="76">
        <f>VLOOKUP(C$14,Table24581114[],5,FALSE)</f>
        <v>6.2</v>
      </c>
      <c r="C59" s="76">
        <f>VLOOKUP(D$14,Table24581114[],5,FALSE)</f>
        <v>6.2</v>
      </c>
      <c r="D59" s="76">
        <f>VLOOKUP(E$14,Table24581114[],5,FALSE)</f>
        <v>6.2</v>
      </c>
      <c r="E59" s="76">
        <f>VLOOKUP(F$14,Table24581114[],5,FALSE)</f>
        <v>6.2</v>
      </c>
      <c r="F59" s="76">
        <f>VLOOKUP(G$14,Table24581114[],5,FALSE)</f>
        <v>6.2</v>
      </c>
      <c r="G59" s="76">
        <f>VLOOKUP(H$14,Table24581114[],5,FALSE)</f>
        <v>6.2</v>
      </c>
      <c r="H59" s="76">
        <f>VLOOKUP(I$14,Table24581114[],5,FALSE)</f>
        <v>6.2</v>
      </c>
      <c r="I59" s="76">
        <f>VLOOKUP(J$14,Table24581114[],5,FALSE)</f>
        <v>6.2</v>
      </c>
      <c r="J59" s="76">
        <f>VLOOKUP(K$14,Table24581114[],5,FALSE)</f>
        <v>6.2</v>
      </c>
      <c r="K59" s="76">
        <f>VLOOKUP(L$14,Table24581114[],5,FALSE)</f>
        <v>6.2</v>
      </c>
      <c r="L59" s="76">
        <f>VLOOKUP(M$14,Table24581114[],5,FALSE)</f>
        <v>6.2</v>
      </c>
      <c r="M59" s="76" t="e">
        <f>VLOOKUP(N$14,Table24581114[],5,FALSE)</f>
        <v>#N/A</v>
      </c>
      <c r="N59" s="76" t="e">
        <f>VLOOKUP(O$14,Table24581114[],5,FALSE)</f>
        <v>#N/A</v>
      </c>
      <c r="O59" s="76" t="e">
        <f>VLOOKUP(P$14,Table24581114[],5,FALSE)</f>
        <v>#N/A</v>
      </c>
      <c r="P59" s="76" t="e">
        <f>VLOOKUP(Q$14,Table24581114[],5,FALSE)</f>
        <v>#N/A</v>
      </c>
      <c r="Q59" s="76" t="e">
        <f>VLOOKUP(R$14,Table24581114[],5,FALSE)</f>
        <v>#N/A</v>
      </c>
      <c r="R59" s="76" t="e">
        <f>VLOOKUP(S$14,Table24581114[],5,FALSE)</f>
        <v>#N/A</v>
      </c>
      <c r="S59" s="76" t="e">
        <f>VLOOKUP(T$14,Table24581114[],5,FALSE)</f>
        <v>#N/A</v>
      </c>
      <c r="T59" s="76" t="e">
        <f>VLOOKUP(U$14,Table24581114[],5,FALSE)</f>
        <v>#N/A</v>
      </c>
      <c r="U59" s="76" t="e">
        <f>VLOOKUP(V$14,Table24581114[],5,FALSE)</f>
        <v>#N/A</v>
      </c>
    </row>
    <row r="60" spans="1:35" s="19" customFormat="1" ht="13" x14ac:dyDescent="0.3">
      <c r="A60" s="111" t="s">
        <v>4</v>
      </c>
      <c r="B60" s="76">
        <f>C10</f>
        <v>6.9</v>
      </c>
      <c r="C60" s="76">
        <f t="shared" ref="C60:U60" si="14">D10</f>
        <v>7</v>
      </c>
      <c r="D60" s="76">
        <f t="shared" si="14"/>
        <v>6.7</v>
      </c>
      <c r="E60" s="76">
        <f t="shared" si="14"/>
        <v>6.8</v>
      </c>
      <c r="F60" s="76">
        <f t="shared" si="14"/>
        <v>6.9</v>
      </c>
      <c r="G60" s="76">
        <f t="shared" si="14"/>
        <v>6.8</v>
      </c>
      <c r="H60" s="76">
        <f t="shared" si="14"/>
        <v>7.3</v>
      </c>
      <c r="I60" s="76">
        <f t="shared" si="14"/>
        <v>7.1</v>
      </c>
      <c r="J60" s="76">
        <f t="shared" si="14"/>
        <v>7.4</v>
      </c>
      <c r="K60" s="76">
        <f t="shared" si="14"/>
        <v>7.2</v>
      </c>
      <c r="L60" s="76">
        <f t="shared" si="14"/>
        <v>7.1</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ht="13" x14ac:dyDescent="0.3">
      <c r="A61" s="111" t="s">
        <v>133</v>
      </c>
      <c r="B61" s="76">
        <f t="shared" ref="B61:U61" si="15">VLOOKUP(B58,$AD9:$AE18,2,FALSE)</f>
        <v>6</v>
      </c>
      <c r="C61" s="76">
        <f t="shared" si="15"/>
        <v>6</v>
      </c>
      <c r="D61" s="76">
        <f t="shared" si="15"/>
        <v>6</v>
      </c>
      <c r="E61" s="76">
        <f t="shared" si="15"/>
        <v>6</v>
      </c>
      <c r="F61" s="76">
        <f t="shared" si="15"/>
        <v>6</v>
      </c>
      <c r="G61" s="76">
        <f t="shared" si="15"/>
        <v>6</v>
      </c>
      <c r="H61" s="76">
        <f t="shared" si="15"/>
        <v>6</v>
      </c>
      <c r="I61" s="76">
        <f t="shared" si="15"/>
        <v>6</v>
      </c>
      <c r="J61" s="76">
        <f t="shared" si="15"/>
        <v>6</v>
      </c>
      <c r="K61" s="76">
        <f t="shared" si="15"/>
        <v>6</v>
      </c>
      <c r="L61" s="76">
        <f t="shared" si="15"/>
        <v>6</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ht="13" x14ac:dyDescent="0.3">
      <c r="A62" s="111" t="s">
        <v>134</v>
      </c>
      <c r="B62" s="77">
        <f>B31</f>
        <v>188</v>
      </c>
      <c r="C62" s="77">
        <f>B32</f>
        <v>188</v>
      </c>
      <c r="D62" s="77">
        <f>B33</f>
        <v>188</v>
      </c>
      <c r="E62" s="77">
        <f>B34</f>
        <v>250</v>
      </c>
      <c r="F62" s="77">
        <f>B35</f>
        <v>250</v>
      </c>
      <c r="G62" s="77">
        <f>B36</f>
        <v>250</v>
      </c>
      <c r="H62" s="77">
        <f>B37</f>
        <v>188</v>
      </c>
      <c r="I62" s="77">
        <f>B38</f>
        <v>188</v>
      </c>
      <c r="J62" s="77">
        <f>B39</f>
        <v>188</v>
      </c>
      <c r="K62" s="77">
        <f>B40</f>
        <v>250</v>
      </c>
      <c r="L62" s="77">
        <f>B41</f>
        <v>250</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-4.2000000000000011</v>
      </c>
      <c r="C64" s="77">
        <f t="shared" ref="C64:U64" si="17">(C59-C60)*C61</f>
        <v>-4.7999999999999989</v>
      </c>
      <c r="D64" s="77">
        <f t="shared" si="17"/>
        <v>-3</v>
      </c>
      <c r="E64" s="77">
        <f t="shared" si="17"/>
        <v>-3.5999999999999979</v>
      </c>
      <c r="F64" s="77">
        <f t="shared" si="17"/>
        <v>-4.2000000000000011</v>
      </c>
      <c r="G64" s="77">
        <f t="shared" si="17"/>
        <v>-3.5999999999999979</v>
      </c>
      <c r="H64" s="77">
        <f t="shared" si="17"/>
        <v>-6.5999999999999979</v>
      </c>
      <c r="I64" s="77">
        <f t="shared" si="17"/>
        <v>-5.3999999999999968</v>
      </c>
      <c r="J64" s="77">
        <f t="shared" si="17"/>
        <v>-7.2000000000000011</v>
      </c>
      <c r="K64" s="77">
        <f t="shared" si="17"/>
        <v>-6</v>
      </c>
      <c r="L64" s="77">
        <f t="shared" si="17"/>
        <v>-5.3999999999999968</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 x14ac:dyDescent="0.3">
      <c r="A65" s="112" t="s">
        <v>157</v>
      </c>
      <c r="B65" s="77">
        <f>B63-B64</f>
        <v>4.2000000000000011</v>
      </c>
      <c r="C65" s="77">
        <f t="shared" ref="C65:U65" si="18">C63-C64</f>
        <v>4.7999999999999989</v>
      </c>
      <c r="D65" s="77">
        <f t="shared" si="18"/>
        <v>3</v>
      </c>
      <c r="E65" s="77">
        <f t="shared" si="18"/>
        <v>3.5999999999999979</v>
      </c>
      <c r="F65" s="77">
        <f t="shared" si="18"/>
        <v>4.2000000000000011</v>
      </c>
      <c r="G65" s="77">
        <f t="shared" si="18"/>
        <v>3.5999999999999979</v>
      </c>
      <c r="H65" s="77">
        <f t="shared" si="18"/>
        <v>6.5999999999999979</v>
      </c>
      <c r="I65" s="77">
        <f t="shared" si="18"/>
        <v>5.3999999999999968</v>
      </c>
      <c r="J65" s="77">
        <f t="shared" si="18"/>
        <v>7.2000000000000011</v>
      </c>
      <c r="K65" s="77">
        <f t="shared" si="18"/>
        <v>6</v>
      </c>
      <c r="L65" s="77">
        <f t="shared" si="18"/>
        <v>5.3999999999999968</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26" x14ac:dyDescent="0.3">
      <c r="A66" s="112" t="s">
        <v>148</v>
      </c>
      <c r="B66" s="78" t="str">
        <f>IF(B64&lt;=B63,"OVER","UNDER")</f>
        <v>OVER</v>
      </c>
      <c r="C66" s="78" t="str">
        <f t="shared" ref="C66:U66" si="19">IF(C64&lt;=C63,"OVER","UNDER")</f>
        <v>OVER</v>
      </c>
      <c r="D66" s="78" t="str">
        <f t="shared" si="19"/>
        <v>OVER</v>
      </c>
      <c r="E66" s="78" t="str">
        <f t="shared" si="19"/>
        <v>OVER</v>
      </c>
      <c r="F66" s="78" t="str">
        <f t="shared" si="19"/>
        <v>OVER</v>
      </c>
      <c r="G66" s="78" t="str">
        <f t="shared" si="19"/>
        <v>OVER</v>
      </c>
      <c r="H66" s="78" t="str">
        <f t="shared" si="19"/>
        <v>OVER</v>
      </c>
      <c r="I66" s="78" t="str">
        <f t="shared" si="19"/>
        <v>OVER</v>
      </c>
      <c r="J66" s="78" t="str">
        <f t="shared" si="19"/>
        <v>OVER</v>
      </c>
      <c r="K66" s="78" t="str">
        <f t="shared" si="19"/>
        <v>OVER</v>
      </c>
      <c r="L66" s="78" t="str">
        <f t="shared" si="19"/>
        <v>OVER</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TZZVWlHMlDSC2esGZn3NcR0IWCrUPBFFgIsapkN5arzyEza6Z6YnceaiyS0BnKhpQovr5aDMfrn3Jy5cd28BrA==" saltValue="OGaLsDJJBbstJqc3zQfqrQ=="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C20:V21">
    <cfRule type="cellIs" dxfId="251" priority="37" operator="equal">
      <formula>"DECREASE"</formula>
    </cfRule>
    <cfRule type="cellIs" dxfId="250" priority="38" operator="equal">
      <formula>"INCREASE"</formula>
    </cfRule>
  </conditionalFormatting>
  <conditionalFormatting sqref="B31:B50 B62:U66">
    <cfRule type="cellIs" dxfId="249" priority="36" operator="greaterThan">
      <formula>$B$51</formula>
    </cfRule>
  </conditionalFormatting>
  <conditionalFormatting sqref="C31:C50">
    <cfRule type="cellIs" dxfId="248" priority="35" operator="greaterThan">
      <formula>$C$51</formula>
    </cfRule>
  </conditionalFormatting>
  <conditionalFormatting sqref="C18:V18">
    <cfRule type="cellIs" dxfId="247" priority="34" operator="equal">
      <formula>0</formula>
    </cfRule>
  </conditionalFormatting>
  <conditionalFormatting sqref="C17:V17">
    <cfRule type="cellIs" dxfId="246" priority="33" operator="equal">
      <formula>0</formula>
    </cfRule>
  </conditionalFormatting>
  <conditionalFormatting sqref="C19:V19">
    <cfRule type="cellIs" dxfId="245" priority="32" operator="equal">
      <formula>0</formula>
    </cfRule>
  </conditionalFormatting>
  <conditionalFormatting sqref="G31:G50">
    <cfRule type="cellIs" dxfId="244" priority="31" operator="greaterThan">
      <formula>$G$51</formula>
    </cfRule>
  </conditionalFormatting>
  <conditionalFormatting sqref="H31:H50">
    <cfRule type="cellIs" dxfId="243" priority="30" operator="greaterThan">
      <formula>$H$51</formula>
    </cfRule>
  </conditionalFormatting>
  <conditionalFormatting sqref="I31:I50">
    <cfRule type="cellIs" dxfId="242" priority="29" operator="greaterThan">
      <formula>$I$51</formula>
    </cfRule>
  </conditionalFormatting>
  <conditionalFormatting sqref="K31:K50">
    <cfRule type="cellIs" dxfId="241" priority="28" operator="greaterThan">
      <formula>$K$51</formula>
    </cfRule>
  </conditionalFormatting>
  <conditionalFormatting sqref="L31:L50">
    <cfRule type="cellIs" dxfId="240" priority="27" operator="greaterThan">
      <formula>$L$51</formula>
    </cfRule>
  </conditionalFormatting>
  <conditionalFormatting sqref="M31:M50">
    <cfRule type="cellIs" dxfId="239" priority="26" operator="greaterThan">
      <formula>$M$51</formula>
    </cfRule>
  </conditionalFormatting>
  <conditionalFormatting sqref="P31:P50">
    <cfRule type="cellIs" dxfId="238" priority="25" operator="greaterThan">
      <formula>$P$51</formula>
    </cfRule>
  </conditionalFormatting>
  <conditionalFormatting sqref="R31:R50">
    <cfRule type="cellIs" dxfId="237" priority="24" operator="greaterThan">
      <formula>$R$51</formula>
    </cfRule>
  </conditionalFormatting>
  <conditionalFormatting sqref="S31:S50">
    <cfRule type="cellIs" dxfId="236" priority="23" operator="greaterThan">
      <formula>$S$51</formula>
    </cfRule>
  </conditionalFormatting>
  <conditionalFormatting sqref="T31:T50">
    <cfRule type="cellIs" dxfId="235" priority="22" operator="greaterThan">
      <formula>$T$51</formula>
    </cfRule>
  </conditionalFormatting>
  <conditionalFormatting sqref="U31:U50">
    <cfRule type="cellIs" dxfId="234" priority="21" operator="greaterThan">
      <formula>$U$51</formula>
    </cfRule>
  </conditionalFormatting>
  <conditionalFormatting sqref="C22:V22">
    <cfRule type="cellIs" dxfId="233" priority="20" operator="equal">
      <formula>0</formula>
    </cfRule>
  </conditionalFormatting>
  <conditionalFormatting sqref="C24:V24">
    <cfRule type="cellIs" dxfId="232" priority="18" operator="equal">
      <formula>"DECREASE"</formula>
    </cfRule>
    <cfRule type="cellIs" dxfId="231" priority="19" operator="equal">
      <formula>"INCREASE"</formula>
    </cfRule>
  </conditionalFormatting>
  <conditionalFormatting sqref="C23:V23">
    <cfRule type="cellIs" dxfId="230" priority="17" operator="equal">
      <formula>0</formula>
    </cfRule>
  </conditionalFormatting>
  <conditionalFormatting sqref="C21:V21">
    <cfRule type="cellIs" dxfId="229" priority="13" operator="equal">
      <formula>0</formula>
    </cfRule>
  </conditionalFormatting>
  <conditionalFormatting sqref="B66:U66">
    <cfRule type="cellIs" dxfId="228" priority="11" operator="equal">
      <formula>"UNDER"</formula>
    </cfRule>
    <cfRule type="cellIs" dxfId="227" priority="12" operator="equal">
      <formula>"OVER"</formula>
    </cfRule>
  </conditionalFormatting>
  <conditionalFormatting sqref="J31:J50">
    <cfRule type="cellIs" dxfId="226" priority="8" operator="greaterThan">
      <formula>$J$51</formula>
    </cfRule>
  </conditionalFormatting>
  <conditionalFormatting sqref="L3">
    <cfRule type="cellIs" dxfId="225" priority="4" operator="lessThan">
      <formula>30</formula>
    </cfRule>
    <cfRule type="cellIs" dxfId="224" priority="5" operator="greaterThanOrEqual">
      <formula>30</formula>
    </cfRule>
  </conditionalFormatting>
  <conditionalFormatting sqref="I1">
    <cfRule type="cellIs" dxfId="223" priority="3" operator="between">
      <formula>0.1</formula>
      <formula>5</formula>
    </cfRule>
  </conditionalFormatting>
  <conditionalFormatting sqref="I2">
    <cfRule type="cellIs" dxfId="222" priority="2" operator="greaterThan">
      <formula>5000.1</formula>
    </cfRule>
  </conditionalFormatting>
  <conditionalFormatting sqref="I3">
    <cfRule type="cellIs" dxfId="221" priority="1" operator="greaterThan">
      <formula>40000.01</formula>
    </cfRule>
  </conditionalFormatting>
  <dataValidations count="4">
    <dataValidation type="list" showInputMessage="1" sqref="C27:U27" xr:uid="{BE1886A9-64F9-42F5-83C2-583F2A3F4D7E}">
      <formula1>$AB$2:$AB$8</formula1>
    </dataValidation>
    <dataValidation type="list" allowBlank="1" showInputMessage="1" showErrorMessage="1" sqref="F3" xr:uid="{B9FC4CDA-D228-49DA-96B2-D8645275071E}">
      <formula1>$AG$2:$AG$5</formula1>
    </dataValidation>
    <dataValidation type="list" allowBlank="1" showInputMessage="1" showErrorMessage="1" sqref="C14:V14" xr:uid="{8F1D7C8C-211D-4275-BE62-9DE3C49B8351}">
      <formula1>$AI$2:$AI$26</formula1>
    </dataValidation>
    <dataValidation type="list" allowBlank="1" showInputMessage="1" showErrorMessage="1" sqref="C16:V16" xr:uid="{0CE5B033-1A15-41DA-979E-81FF9D41E104}">
      <formula1>$AD$1:$AD$6</formula1>
    </dataValidation>
  </dataValidations>
  <pageMargins left="0.7" right="0.7" top="0.75" bottom="0.75" header="0.3" footer="0.3"/>
  <pageSetup paperSize="9" orientation="portrait" r:id="rId1"/>
  <legacyDrawing r:id="rId2"/>
  <tableParts count="1">
    <tablePart r:id="rId3"/>
  </tableParts>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3AF1E3-A772-47B0-9E6C-D33016DE7CDC}">
  <dimension ref="A1:AO66"/>
  <sheetViews>
    <sheetView zoomScale="90" zoomScaleNormal="90" workbookViewId="0">
      <selection activeCell="N4" sqref="N4"/>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19" t="s">
        <v>41</v>
      </c>
      <c r="B1" s="119"/>
      <c r="C1" s="140" t="str">
        <f>'Field data and Bala'!C1:D1</f>
        <v>PAN-025628</v>
      </c>
      <c r="D1" s="141"/>
      <c r="E1" s="93" t="s">
        <v>45</v>
      </c>
      <c r="F1" s="39">
        <f>'Field data and Bala'!F1</f>
        <v>42.8</v>
      </c>
      <c r="G1" s="120" t="s">
        <v>43</v>
      </c>
      <c r="H1" s="121"/>
      <c r="I1" s="118">
        <v>6.3</v>
      </c>
      <c r="J1" s="119" t="s">
        <v>153</v>
      </c>
      <c r="K1" s="119"/>
      <c r="L1" s="97">
        <v>45.8</v>
      </c>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19" t="s">
        <v>87</v>
      </c>
      <c r="B2" s="119"/>
      <c r="C2" s="142" t="str">
        <f>'Field data and Bala'!C2:D2</f>
        <v>GP3792SK</v>
      </c>
      <c r="D2" s="143"/>
      <c r="E2" s="93" t="s">
        <v>109</v>
      </c>
      <c r="F2" s="96">
        <v>190902</v>
      </c>
      <c r="G2" s="138" t="s">
        <v>110</v>
      </c>
      <c r="H2" s="139"/>
      <c r="I2" s="118"/>
      <c r="J2" s="119" t="s">
        <v>158</v>
      </c>
      <c r="K2" s="119"/>
      <c r="L2" s="97">
        <v>0.80700000000000005</v>
      </c>
      <c r="AB2" s="30" t="s">
        <v>56</v>
      </c>
      <c r="AC2" s="17"/>
      <c r="AD2" s="30" t="s">
        <v>70</v>
      </c>
      <c r="AE2" s="17"/>
      <c r="AF2" s="17"/>
      <c r="AG2" s="44" t="s">
        <v>76</v>
      </c>
      <c r="AH2" s="18"/>
      <c r="AI2" s="45" t="s">
        <v>126</v>
      </c>
      <c r="AJ2" s="46">
        <v>0</v>
      </c>
      <c r="AK2" s="47">
        <v>0</v>
      </c>
      <c r="AL2" s="10">
        <v>0</v>
      </c>
      <c r="AM2" s="11">
        <v>0</v>
      </c>
      <c r="AN2" s="11">
        <v>0</v>
      </c>
    </row>
    <row r="3" spans="1:41" ht="13" x14ac:dyDescent="0.25">
      <c r="A3" s="120" t="s">
        <v>42</v>
      </c>
      <c r="B3" s="121"/>
      <c r="C3" s="142" t="str">
        <f>'Field data and Bala'!C3:D3</f>
        <v>Byproduct Recovery Limited</v>
      </c>
      <c r="D3" s="143"/>
      <c r="E3" s="93" t="s">
        <v>108</v>
      </c>
      <c r="F3" s="31" t="s">
        <v>78</v>
      </c>
      <c r="G3" s="119" t="s">
        <v>159</v>
      </c>
      <c r="H3" s="119"/>
      <c r="I3" s="118"/>
      <c r="J3" s="120" t="s">
        <v>154</v>
      </c>
      <c r="K3" s="121"/>
      <c r="L3" s="97">
        <f>(L1/(L2*10000))*100</f>
        <v>0.56753407682775703</v>
      </c>
      <c r="AB3" s="30" t="s">
        <v>57</v>
      </c>
      <c r="AC3" s="17"/>
      <c r="AD3" s="30" t="s">
        <v>71</v>
      </c>
      <c r="AE3" s="17"/>
      <c r="AF3" s="17"/>
      <c r="AG3" s="44" t="s">
        <v>77</v>
      </c>
      <c r="AH3" s="18"/>
      <c r="AI3" s="48" t="s">
        <v>113</v>
      </c>
      <c r="AJ3" s="49">
        <v>1.7</v>
      </c>
      <c r="AK3" s="50">
        <v>6</v>
      </c>
      <c r="AL3" s="51">
        <v>1</v>
      </c>
      <c r="AM3" s="11">
        <v>6.2</v>
      </c>
      <c r="AN3" s="11" t="s">
        <v>112</v>
      </c>
    </row>
    <row r="4" spans="1:41" ht="13" x14ac:dyDescent="0.25">
      <c r="A4" s="119" t="s">
        <v>0</v>
      </c>
      <c r="B4" s="119"/>
      <c r="C4" s="140" t="str">
        <f>'Field data and Bala'!C4:D4</f>
        <v>Maes Truan Farm
Llanelidan LL15 2RN</v>
      </c>
      <c r="D4" s="141"/>
      <c r="E4" s="94" t="s">
        <v>1</v>
      </c>
      <c r="F4" s="96" t="s">
        <v>172</v>
      </c>
      <c r="G4" s="120"/>
      <c r="H4" s="121"/>
      <c r="I4" s="39"/>
      <c r="J4" s="120"/>
      <c r="K4" s="121"/>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19" t="s">
        <v>47</v>
      </c>
      <c r="B5" s="119"/>
      <c r="C5" s="140">
        <f>'Field data and Bala'!C5:D5</f>
        <v>0</v>
      </c>
      <c r="D5" s="141"/>
      <c r="E5" s="93"/>
      <c r="F5" s="39"/>
      <c r="G5" s="120"/>
      <c r="H5" s="121"/>
      <c r="I5" s="39"/>
      <c r="J5" s="120"/>
      <c r="K5" s="121"/>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25" t="s">
        <v>63</v>
      </c>
      <c r="B7" s="125"/>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19" t="s">
        <v>2</v>
      </c>
      <c r="B8" s="119"/>
      <c r="C8" s="60">
        <f>'Field data and Bala'!C8</f>
        <v>2</v>
      </c>
      <c r="D8" s="60">
        <f>'Field data and Bala'!D8</f>
        <v>3</v>
      </c>
      <c r="E8" s="60">
        <f>'Field data and Bala'!E8</f>
        <v>5</v>
      </c>
      <c r="F8" s="60">
        <f>'Field data and Bala'!F8</f>
        <v>6</v>
      </c>
      <c r="G8" s="60">
        <f>'Field data and Bala'!G8</f>
        <v>7</v>
      </c>
      <c r="H8" s="60">
        <f>'Field data and Bala'!H8</f>
        <v>8</v>
      </c>
      <c r="I8" s="60">
        <f>'Field data and Bala'!I8</f>
        <v>10</v>
      </c>
      <c r="J8" s="60" t="str">
        <f>'Field data and Bala'!J8</f>
        <v>11a</v>
      </c>
      <c r="K8" s="60" t="str">
        <f>'Field data and Bala'!K8</f>
        <v>11b</v>
      </c>
      <c r="L8" s="60">
        <f>'Field data and Bala'!L8</f>
        <v>12</v>
      </c>
      <c r="M8" s="60">
        <f>'Field data and Bala'!M8</f>
        <v>13</v>
      </c>
      <c r="N8" s="60">
        <f>'Field data and Bala'!N8</f>
        <v>0</v>
      </c>
      <c r="O8" s="60">
        <f>'Field data and Bala'!O8</f>
        <v>0</v>
      </c>
      <c r="P8" s="60">
        <f>'Field data and Bala'!P8</f>
        <v>0</v>
      </c>
      <c r="Q8" s="60">
        <f>'Field data and Bala'!Q8</f>
        <v>0</v>
      </c>
      <c r="R8" s="60">
        <f>'Field data and Bala'!R8</f>
        <v>0</v>
      </c>
      <c r="S8" s="60">
        <f>'Field data and Bala'!S8</f>
        <v>0</v>
      </c>
      <c r="T8" s="60">
        <f>'Field data and Bala'!T8</f>
        <v>0</v>
      </c>
      <c r="U8" s="60">
        <f>'Field data and Bala'!U8</f>
        <v>0</v>
      </c>
      <c r="V8" s="60">
        <f>'Field data and Bala'!V8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19" t="s">
        <v>3</v>
      </c>
      <c r="B9" s="119"/>
      <c r="C9" s="60" t="str">
        <f>'Field data and Bala'!C9</f>
        <v>M</v>
      </c>
      <c r="D9" s="60" t="str">
        <f>'Field data and Bala'!D9</f>
        <v>M</v>
      </c>
      <c r="E9" s="60" t="str">
        <f>'Field data and Bala'!E9</f>
        <v>M</v>
      </c>
      <c r="F9" s="60" t="str">
        <f>'Field data and Bala'!F9</f>
        <v>M</v>
      </c>
      <c r="G9" s="60" t="str">
        <f>'Field data and Bala'!G9</f>
        <v>M</v>
      </c>
      <c r="H9" s="60" t="str">
        <f>'Field data and Bala'!H9</f>
        <v>M</v>
      </c>
      <c r="I9" s="60" t="str">
        <f>'Field data and Bala'!I9</f>
        <v>M</v>
      </c>
      <c r="J9" s="60" t="str">
        <f>'Field data and Bala'!J9</f>
        <v>M</v>
      </c>
      <c r="K9" s="60" t="str">
        <f>'Field data and Bala'!K9</f>
        <v>M</v>
      </c>
      <c r="L9" s="60" t="str">
        <f>'Field data and Bala'!L9</f>
        <v>M</v>
      </c>
      <c r="M9" s="60" t="str">
        <f>'Field data and Bala'!M9</f>
        <v>M</v>
      </c>
      <c r="N9" s="60">
        <f>'Field data and Bala'!N9</f>
        <v>0</v>
      </c>
      <c r="O9" s="60">
        <f>'Field data and Bala'!O9</f>
        <v>0</v>
      </c>
      <c r="P9" s="60">
        <f>'Field data and Bala'!P9</f>
        <v>0</v>
      </c>
      <c r="Q9" s="60">
        <f>'Field data and Bala'!Q9</f>
        <v>0</v>
      </c>
      <c r="R9" s="60">
        <f>'Field data and Bala'!R9</f>
        <v>0</v>
      </c>
      <c r="S9" s="60">
        <f>'Field data and Bala'!S9</f>
        <v>0</v>
      </c>
      <c r="T9" s="60">
        <f>'Field data and Bala'!T9</f>
        <v>0</v>
      </c>
      <c r="U9" s="60">
        <f>'Field data and Bala'!U9</f>
        <v>0</v>
      </c>
      <c r="V9" s="60">
        <f>'Field data and Bala'!V9</f>
        <v>0</v>
      </c>
      <c r="AB9" s="17"/>
      <c r="AC9" s="17"/>
      <c r="AD9" s="30" t="s">
        <v>137</v>
      </c>
      <c r="AE9" s="30">
        <v>4.5</v>
      </c>
      <c r="AF9" s="17"/>
      <c r="AG9" s="18"/>
      <c r="AH9" s="18"/>
      <c r="AI9" s="63" t="s">
        <v>103</v>
      </c>
      <c r="AJ9" s="64">
        <v>0.7</v>
      </c>
      <c r="AK9" s="65">
        <v>4</v>
      </c>
      <c r="AL9" s="29">
        <v>7</v>
      </c>
      <c r="AM9" s="11">
        <v>6.7</v>
      </c>
      <c r="AN9" s="11" t="s">
        <v>135</v>
      </c>
      <c r="AO9" s="99"/>
    </row>
    <row r="10" spans="1:41" ht="13" x14ac:dyDescent="0.25">
      <c r="A10" s="119" t="s">
        <v>4</v>
      </c>
      <c r="B10" s="119"/>
      <c r="C10" s="60">
        <f>'Field data and Bala'!C10</f>
        <v>6.9</v>
      </c>
      <c r="D10" s="60">
        <f>'Field data and Bala'!D10</f>
        <v>7</v>
      </c>
      <c r="E10" s="60">
        <f>'Field data and Bala'!E10</f>
        <v>6.7</v>
      </c>
      <c r="F10" s="60">
        <f>'Field data and Bala'!F10</f>
        <v>6.8</v>
      </c>
      <c r="G10" s="60">
        <f>'Field data and Bala'!G10</f>
        <v>6.9</v>
      </c>
      <c r="H10" s="60">
        <f>'Field data and Bala'!H10</f>
        <v>6.8</v>
      </c>
      <c r="I10" s="60">
        <f>'Field data and Bala'!I10</f>
        <v>7.3</v>
      </c>
      <c r="J10" s="60">
        <f>'Field data and Bala'!J10</f>
        <v>7.1</v>
      </c>
      <c r="K10" s="60">
        <f>'Field data and Bala'!K10</f>
        <v>7.4</v>
      </c>
      <c r="L10" s="60">
        <f>'Field data and Bala'!L10</f>
        <v>7.2</v>
      </c>
      <c r="M10" s="60">
        <f>'Field data and Bala'!M10</f>
        <v>7.1</v>
      </c>
      <c r="N10" s="60">
        <f>'Field data and Bala'!N10</f>
        <v>0</v>
      </c>
      <c r="O10" s="60">
        <f>'Field data and Bala'!O10</f>
        <v>0</v>
      </c>
      <c r="P10" s="60">
        <f>'Field data and Bala'!P10</f>
        <v>0</v>
      </c>
      <c r="Q10" s="60">
        <f>'Field data and Bala'!Q10</f>
        <v>0</v>
      </c>
      <c r="R10" s="60">
        <f>'Field data and Bala'!R10</f>
        <v>0</v>
      </c>
      <c r="S10" s="60">
        <f>'Field data and Bala'!S10</f>
        <v>0</v>
      </c>
      <c r="T10" s="60">
        <f>'Field data and Bala'!T10</f>
        <v>0</v>
      </c>
      <c r="U10" s="60">
        <f>'Field data and Bala'!U10</f>
        <v>0</v>
      </c>
      <c r="V10" s="60">
        <f>'Field data and Bala'!V10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19" t="s">
        <v>5</v>
      </c>
      <c r="B11" s="119"/>
      <c r="C11" s="60">
        <f>'Field data and Bala'!C11</f>
        <v>4</v>
      </c>
      <c r="D11" s="60">
        <f>'Field data and Bala'!D11</f>
        <v>4</v>
      </c>
      <c r="E11" s="60">
        <f>'Field data and Bala'!E11</f>
        <v>4</v>
      </c>
      <c r="F11" s="60">
        <f>'Field data and Bala'!F11</f>
        <v>2</v>
      </c>
      <c r="G11" s="60">
        <f>'Field data and Bala'!G11</f>
        <v>1</v>
      </c>
      <c r="H11" s="60">
        <f>'Field data and Bala'!H11</f>
        <v>3</v>
      </c>
      <c r="I11" s="60">
        <f>'Field data and Bala'!I11</f>
        <v>4</v>
      </c>
      <c r="J11" s="60">
        <f>'Field data and Bala'!J11</f>
        <v>4</v>
      </c>
      <c r="K11" s="60">
        <f>'Field data and Bala'!K11</f>
        <v>4</v>
      </c>
      <c r="L11" s="60">
        <f>'Field data and Bala'!L11</f>
        <v>3</v>
      </c>
      <c r="M11" s="60">
        <f>'Field data and Bala'!M11</f>
        <v>2</v>
      </c>
      <c r="N11" s="60">
        <f>'Field data and Bala'!N11</f>
        <v>0</v>
      </c>
      <c r="O11" s="60">
        <f>'Field data and Bala'!O11</f>
        <v>0</v>
      </c>
      <c r="P11" s="60">
        <f>'Field data and Bala'!P11</f>
        <v>0</v>
      </c>
      <c r="Q11" s="60">
        <f>'Field data and Bala'!Q11</f>
        <v>0</v>
      </c>
      <c r="R11" s="60">
        <f>'Field data and Bala'!R11</f>
        <v>0</v>
      </c>
      <c r="S11" s="60">
        <f>'Field data and Bala'!S11</f>
        <v>0</v>
      </c>
      <c r="T11" s="60">
        <f>'Field data and Bala'!T11</f>
        <v>0</v>
      </c>
      <c r="U11" s="60">
        <f>'Field data and Bala'!U11</f>
        <v>0</v>
      </c>
      <c r="V11" s="60">
        <f>'Field data and Bala'!V11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19" t="s">
        <v>6</v>
      </c>
      <c r="B12" s="119"/>
      <c r="C12" s="60">
        <f>'Field data and Bala'!C12</f>
        <v>3</v>
      </c>
      <c r="D12" s="60">
        <f>'Field data and Bala'!D12</f>
        <v>3</v>
      </c>
      <c r="E12" s="60">
        <f>'Field data and Bala'!E12</f>
        <v>2</v>
      </c>
      <c r="F12" s="60">
        <f>'Field data and Bala'!F12</f>
        <v>3</v>
      </c>
      <c r="G12" s="60">
        <f>'Field data and Bala'!G12</f>
        <v>3</v>
      </c>
      <c r="H12" s="60">
        <f>'Field data and Bala'!H12</f>
        <v>1</v>
      </c>
      <c r="I12" s="60">
        <f>'Field data and Bala'!I12</f>
        <v>2</v>
      </c>
      <c r="J12" s="60">
        <f>'Field data and Bala'!J12</f>
        <v>2</v>
      </c>
      <c r="K12" s="60">
        <f>'Field data and Bala'!K12</f>
        <v>3</v>
      </c>
      <c r="L12" s="60">
        <f>'Field data and Bala'!L12</f>
        <v>3</v>
      </c>
      <c r="M12" s="60">
        <f>'Field data and Bala'!M12</f>
        <v>3</v>
      </c>
      <c r="N12" s="60">
        <f>'Field data and Bala'!N12</f>
        <v>0</v>
      </c>
      <c r="O12" s="60">
        <f>'Field data and Bala'!O12</f>
        <v>0</v>
      </c>
      <c r="P12" s="60">
        <f>'Field data and Bala'!P12</f>
        <v>0</v>
      </c>
      <c r="Q12" s="60">
        <f>'Field data and Bala'!Q12</f>
        <v>0</v>
      </c>
      <c r="R12" s="60">
        <f>'Field data and Bala'!R12</f>
        <v>0</v>
      </c>
      <c r="S12" s="60">
        <f>'Field data and Bala'!S12</f>
        <v>0</v>
      </c>
      <c r="T12" s="60">
        <f>'Field data and Bala'!T12</f>
        <v>0</v>
      </c>
      <c r="U12" s="60">
        <f>'Field data and Bala'!U12</f>
        <v>0</v>
      </c>
      <c r="V12" s="60">
        <f>'Field data and Bala'!V12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19" t="s">
        <v>7</v>
      </c>
      <c r="B13" s="119"/>
      <c r="C13" s="60">
        <f>'Field data and Bala'!C13</f>
        <v>2</v>
      </c>
      <c r="D13" s="60">
        <f>'Field data and Bala'!D13</f>
        <v>2</v>
      </c>
      <c r="E13" s="60">
        <f>'Field data and Bala'!E13</f>
        <v>2</v>
      </c>
      <c r="F13" s="60">
        <f>'Field data and Bala'!F13</f>
        <v>1</v>
      </c>
      <c r="G13" s="60">
        <f>'Field data and Bala'!G13</f>
        <v>2</v>
      </c>
      <c r="H13" s="60">
        <f>'Field data and Bala'!H13</f>
        <v>2</v>
      </c>
      <c r="I13" s="60">
        <f>'Field data and Bala'!I13</f>
        <v>2</v>
      </c>
      <c r="J13" s="60">
        <f>'Field data and Bala'!J13</f>
        <v>2</v>
      </c>
      <c r="K13" s="60">
        <f>'Field data and Bala'!K13</f>
        <v>2</v>
      </c>
      <c r="L13" s="60">
        <f>'Field data and Bala'!L13</f>
        <v>2</v>
      </c>
      <c r="M13" s="60">
        <f>'Field data and Bala'!M13</f>
        <v>2</v>
      </c>
      <c r="N13" s="60">
        <f>'Field data and Bala'!N13</f>
        <v>0</v>
      </c>
      <c r="O13" s="60">
        <f>'Field data and Bala'!O13</f>
        <v>0</v>
      </c>
      <c r="P13" s="60">
        <f>'Field data and Bala'!P13</f>
        <v>0</v>
      </c>
      <c r="Q13" s="60">
        <f>'Field data and Bala'!Q13</f>
        <v>0</v>
      </c>
      <c r="R13" s="60">
        <f>'Field data and Bala'!R13</f>
        <v>0</v>
      </c>
      <c r="S13" s="60">
        <f>'Field data and Bala'!S13</f>
        <v>0</v>
      </c>
      <c r="T13" s="60">
        <f>'Field data and Bala'!T13</f>
        <v>0</v>
      </c>
      <c r="U13" s="60">
        <f>'Field data and Bala'!U13</f>
        <v>0</v>
      </c>
      <c r="V13" s="60">
        <f>'Field data and Bala'!V13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1" t="s">
        <v>8</v>
      </c>
      <c r="B14" s="131"/>
      <c r="C14" s="102" t="str">
        <f>'Field data and Bala'!C14</f>
        <v xml:space="preserve">Grass Silage (25% DM) </v>
      </c>
      <c r="D14" s="102" t="str">
        <f>'Field data and Bala'!D14</f>
        <v xml:space="preserve">Grass Silage (25% DM) </v>
      </c>
      <c r="E14" s="102" t="str">
        <f>'Field data and Bala'!E14</f>
        <v xml:space="preserve">Grass Silage (25% DM) </v>
      </c>
      <c r="F14" s="102" t="str">
        <f>'Field data and Bala'!F14</f>
        <v xml:space="preserve">Grass Silage (25% DM) </v>
      </c>
      <c r="G14" s="102" t="str">
        <f>'Field data and Bala'!G14</f>
        <v xml:space="preserve">Grass Silage (25% DM) </v>
      </c>
      <c r="H14" s="102" t="str">
        <f>'Field data and Bala'!H14</f>
        <v xml:space="preserve">Grass Silage (25% DM) </v>
      </c>
      <c r="I14" s="102" t="str">
        <f>'Field data and Bala'!I14</f>
        <v xml:space="preserve">Grass Silage (25% DM) </v>
      </c>
      <c r="J14" s="102" t="str">
        <f>'Field data and Bala'!J14</f>
        <v xml:space="preserve">Grass Silage (25% DM) </v>
      </c>
      <c r="K14" s="102" t="str">
        <f>'Field data and Bala'!K14</f>
        <v xml:space="preserve">Grass Silage (25% DM) </v>
      </c>
      <c r="L14" s="102" t="str">
        <f>'Field data and Bala'!L14</f>
        <v xml:space="preserve">Grass Silage (25% DM) </v>
      </c>
      <c r="M14" s="102" t="str">
        <f>'Field data and Bala'!M14</f>
        <v xml:space="preserve">Grass Silage (25% DM) </v>
      </c>
      <c r="N14" s="102">
        <f>'Field data and Bala'!N14</f>
        <v>0</v>
      </c>
      <c r="O14" s="102">
        <f>'Field data and Bala'!O14</f>
        <v>0</v>
      </c>
      <c r="P14" s="102">
        <f>'Field data and Bala'!P14</f>
        <v>0</v>
      </c>
      <c r="Q14" s="102">
        <f>'Field data and Bala'!Q14</f>
        <v>0</v>
      </c>
      <c r="R14" s="102">
        <f>'Field data and Bala'!R14</f>
        <v>0</v>
      </c>
      <c r="S14" s="102">
        <f>'Field data and Bala'!S14</f>
        <v>0</v>
      </c>
      <c r="T14" s="102">
        <f>'Field data and Bala'!T14</f>
        <v>0</v>
      </c>
      <c r="U14" s="102">
        <f>'Field data and Bala'!U14</f>
        <v>0</v>
      </c>
      <c r="V14" s="102">
        <f>'Field data and Bala'!V14</f>
        <v>0</v>
      </c>
      <c r="AD14" s="30" t="s">
        <v>138</v>
      </c>
      <c r="AE14" s="30">
        <v>6</v>
      </c>
      <c r="AI14" s="53" t="s">
        <v>119</v>
      </c>
      <c r="AJ14" s="54">
        <v>0.8</v>
      </c>
      <c r="AK14" s="55">
        <v>1.7</v>
      </c>
      <c r="AL14" s="11">
        <v>12</v>
      </c>
      <c r="AM14" s="11">
        <v>6.7</v>
      </c>
      <c r="AN14" s="11" t="s">
        <v>135</v>
      </c>
    </row>
    <row r="15" spans="1:41" ht="13" x14ac:dyDescent="0.25">
      <c r="A15" s="130" t="s">
        <v>9</v>
      </c>
      <c r="B15" s="130"/>
      <c r="C15" s="60">
        <f>'Field data and Bala'!C15</f>
        <v>38</v>
      </c>
      <c r="D15" s="60">
        <f>'Field data and Bala'!D15</f>
        <v>38</v>
      </c>
      <c r="E15" s="60">
        <f>'Field data and Bala'!E15</f>
        <v>38</v>
      </c>
      <c r="F15" s="60">
        <f>'Field data and Bala'!F15</f>
        <v>38</v>
      </c>
      <c r="G15" s="60">
        <f>'Field data and Bala'!G15</f>
        <v>38</v>
      </c>
      <c r="H15" s="60">
        <f>'Field data and Bala'!H15</f>
        <v>38</v>
      </c>
      <c r="I15" s="60">
        <f>'Field data and Bala'!I15</f>
        <v>38</v>
      </c>
      <c r="J15" s="60">
        <f>'Field data and Bala'!J15</f>
        <v>38</v>
      </c>
      <c r="K15" s="60">
        <f>'Field data and Bala'!K15</f>
        <v>38</v>
      </c>
      <c r="L15" s="60">
        <f>'Field data and Bala'!L15</f>
        <v>38</v>
      </c>
      <c r="M15" s="60">
        <f>'Field data and Bala'!M15</f>
        <v>38</v>
      </c>
      <c r="N15" s="60">
        <f>'Field data and Bala'!N15</f>
        <v>0</v>
      </c>
      <c r="O15" s="60">
        <f>'Field data and Bala'!O15</f>
        <v>0</v>
      </c>
      <c r="P15" s="60">
        <f>'Field data and Bala'!P15</f>
        <v>0</v>
      </c>
      <c r="Q15" s="60">
        <f>'Field data and Bala'!Q15</f>
        <v>0</v>
      </c>
      <c r="R15" s="60">
        <f>'Field data and Bala'!R15</f>
        <v>0</v>
      </c>
      <c r="S15" s="60">
        <f>'Field data and Bala'!S15</f>
        <v>0</v>
      </c>
      <c r="T15" s="60">
        <f>'Field data and Bala'!T15</f>
        <v>0</v>
      </c>
      <c r="U15" s="60">
        <f>'Field data and Bala'!U15</f>
        <v>0</v>
      </c>
      <c r="V15" s="60">
        <f>'Field data and Bala'!V15</f>
        <v>0</v>
      </c>
      <c r="AD15" s="30" t="s">
        <v>144</v>
      </c>
      <c r="AE15" s="30">
        <v>7</v>
      </c>
      <c r="AI15" s="53" t="s">
        <v>101</v>
      </c>
      <c r="AJ15" s="62">
        <v>1.8</v>
      </c>
      <c r="AK15" s="55">
        <v>5.4</v>
      </c>
      <c r="AL15" s="11">
        <v>13</v>
      </c>
      <c r="AM15" s="11">
        <v>6.7</v>
      </c>
      <c r="AN15" s="11" t="s">
        <v>135</v>
      </c>
    </row>
    <row r="16" spans="1:41" ht="13.5" thickBot="1" x14ac:dyDescent="0.3">
      <c r="A16" s="132" t="s">
        <v>44</v>
      </c>
      <c r="B16" s="132"/>
      <c r="C16" s="103" t="str">
        <f>'Field data and Bala'!C16</f>
        <v>Medium/Clay</v>
      </c>
      <c r="D16" s="103" t="str">
        <f>'Field data and Bala'!D16</f>
        <v>Medium/Clay</v>
      </c>
      <c r="E16" s="103" t="str">
        <f>'Field data and Bala'!E16</f>
        <v>Medium/Clay</v>
      </c>
      <c r="F16" s="103" t="str">
        <f>'Field data and Bala'!F16</f>
        <v>Medium/Clay</v>
      </c>
      <c r="G16" s="103" t="str">
        <f>'Field data and Bala'!G16</f>
        <v>Medium/Clay</v>
      </c>
      <c r="H16" s="103" t="str">
        <f>'Field data and Bala'!H16</f>
        <v>Medium/Clay</v>
      </c>
      <c r="I16" s="103" t="str">
        <f>'Field data and Bala'!I16</f>
        <v>Medium/Clay</v>
      </c>
      <c r="J16" s="103" t="str">
        <f>'Field data and Bala'!J16</f>
        <v>Medium/Clay</v>
      </c>
      <c r="K16" s="103" t="str">
        <f>'Field data and Bala'!K16</f>
        <v>Medium/Clay</v>
      </c>
      <c r="L16" s="103" t="str">
        <f>'Field data and Bala'!L16</f>
        <v>Medium/Clay</v>
      </c>
      <c r="M16" s="103" t="str">
        <f>'Field data and Bala'!M16</f>
        <v>Medium/Clay</v>
      </c>
      <c r="N16" s="103">
        <f>'Field data and Bala'!N16</f>
        <v>0</v>
      </c>
      <c r="O16" s="103">
        <f>'Field data and Bala'!O16</f>
        <v>0</v>
      </c>
      <c r="P16" s="103">
        <f>'Field data and Bala'!P16</f>
        <v>0</v>
      </c>
      <c r="Q16" s="103">
        <f>'Field data and Bala'!Q16</f>
        <v>0</v>
      </c>
      <c r="R16" s="103">
        <f>'Field data and Bala'!R16</f>
        <v>0</v>
      </c>
      <c r="S16" s="103">
        <f>'Field data and Bala'!S16</f>
        <v>0</v>
      </c>
      <c r="T16" s="103">
        <f>'Field data and Bala'!T16</f>
        <v>0</v>
      </c>
      <c r="U16" s="103">
        <f>'Field data and Bala'!U16</f>
        <v>0</v>
      </c>
      <c r="V16" s="103">
        <f>'Field data and Bala'!V16</f>
        <v>0</v>
      </c>
      <c r="AD16" s="52" t="s">
        <v>145</v>
      </c>
      <c r="AE16" s="30">
        <v>8</v>
      </c>
      <c r="AI16" s="53" t="s">
        <v>118</v>
      </c>
      <c r="AJ16" s="54">
        <v>8</v>
      </c>
      <c r="AK16" s="55">
        <v>5.5</v>
      </c>
      <c r="AL16" s="12">
        <v>14</v>
      </c>
      <c r="AM16" s="11">
        <v>6.7</v>
      </c>
      <c r="AN16" s="11" t="s">
        <v>135</v>
      </c>
    </row>
    <row r="17" spans="1:40" ht="13" x14ac:dyDescent="0.25">
      <c r="A17" s="122" t="s">
        <v>69</v>
      </c>
      <c r="B17" s="123"/>
      <c r="C17" s="28">
        <f>(VLOOKUP(C$14,$AI2:$AK26,2,FALSE))*C$15</f>
        <v>64.599999999999994</v>
      </c>
      <c r="D17" s="28">
        <f t="shared" ref="D17:V17" si="0">(VLOOKUP(D$14,$AI2:$AK26,2,FALSE))*D$15</f>
        <v>64.599999999999994</v>
      </c>
      <c r="E17" s="28">
        <f t="shared" si="0"/>
        <v>64.599999999999994</v>
      </c>
      <c r="F17" s="28">
        <f t="shared" si="0"/>
        <v>64.599999999999994</v>
      </c>
      <c r="G17" s="28">
        <f t="shared" si="0"/>
        <v>64.599999999999994</v>
      </c>
      <c r="H17" s="28">
        <f t="shared" si="0"/>
        <v>64.599999999999994</v>
      </c>
      <c r="I17" s="28">
        <f t="shared" si="0"/>
        <v>64.599999999999994</v>
      </c>
      <c r="J17" s="28">
        <f t="shared" si="0"/>
        <v>64.599999999999994</v>
      </c>
      <c r="K17" s="28">
        <f t="shared" si="0"/>
        <v>64.599999999999994</v>
      </c>
      <c r="L17" s="28">
        <f t="shared" si="0"/>
        <v>64.599999999999994</v>
      </c>
      <c r="M17" s="28">
        <f t="shared" si="0"/>
        <v>64.599999999999994</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24" t="s">
        <v>23</v>
      </c>
      <c r="B18" s="125"/>
      <c r="C18" s="16">
        <f>$D31</f>
        <v>5.9783645000000005</v>
      </c>
      <c r="D18" s="16">
        <f>$D32</f>
        <v>5.9783645000000005</v>
      </c>
      <c r="E18" s="16">
        <f>$D33</f>
        <v>5.9783645000000005</v>
      </c>
      <c r="F18" s="16">
        <f>$D34</f>
        <v>5.9783645000000005</v>
      </c>
      <c r="G18" s="16">
        <f>$D35</f>
        <v>5.9783645000000005</v>
      </c>
      <c r="H18" s="16">
        <f>$D36</f>
        <v>5.9783645000000005</v>
      </c>
      <c r="I18" s="16">
        <f>$D37</f>
        <v>5.9783645000000005</v>
      </c>
      <c r="J18" s="16">
        <f>$D38</f>
        <v>5.9783645000000005</v>
      </c>
      <c r="K18" s="16">
        <f>$D39</f>
        <v>5.9783645000000005</v>
      </c>
      <c r="L18" s="16">
        <f>$D40</f>
        <v>5.9783645000000005</v>
      </c>
      <c r="M18" s="16">
        <f>$D41</f>
        <v>5.9783645000000005</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24" t="s">
        <v>90</v>
      </c>
      <c r="B19" s="125"/>
      <c r="C19" s="16">
        <f>C18-C17</f>
        <v>-58.621635499999996</v>
      </c>
      <c r="D19" s="16">
        <f t="shared" ref="D19:V19" si="1">D18-D17</f>
        <v>-58.621635499999996</v>
      </c>
      <c r="E19" s="16">
        <f t="shared" si="1"/>
        <v>-58.621635499999996</v>
      </c>
      <c r="F19" s="16">
        <f t="shared" si="1"/>
        <v>-58.621635499999996</v>
      </c>
      <c r="G19" s="16">
        <f t="shared" si="1"/>
        <v>-58.621635499999996</v>
      </c>
      <c r="H19" s="16">
        <f t="shared" si="1"/>
        <v>-58.621635499999996</v>
      </c>
      <c r="I19" s="16">
        <f t="shared" si="1"/>
        <v>-58.621635499999996</v>
      </c>
      <c r="J19" s="16">
        <f t="shared" si="1"/>
        <v>-58.621635499999996</v>
      </c>
      <c r="K19" s="16">
        <f t="shared" si="1"/>
        <v>-58.621635499999996</v>
      </c>
      <c r="L19" s="16">
        <f t="shared" si="1"/>
        <v>-58.621635499999996</v>
      </c>
      <c r="M19" s="16">
        <f t="shared" si="1"/>
        <v>-58.621635499999996</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26" t="s">
        <v>91</v>
      </c>
      <c r="B20" s="127"/>
      <c r="C20" s="26" t="str">
        <f>IF($B31="","",IF(C$19&gt;=0,"INCREASE","DECREASE"))</f>
        <v>DECREASE</v>
      </c>
      <c r="D20" s="26" t="str">
        <f>IF($B32="","",IF(D$19&gt;=0,"INCREASE","DECREASE"))</f>
        <v>DECREASE</v>
      </c>
      <c r="E20" s="26" t="str">
        <f>IF($B33="","",IF(E$19&gt;=0,"INCREASE","DECREASE"))</f>
        <v>DECREASE</v>
      </c>
      <c r="F20" s="26" t="str">
        <f>IF($B34="","",IF(F$19&gt;=0,"INCREASE","DECREASE"))</f>
        <v>DECREASE</v>
      </c>
      <c r="G20" s="26" t="str">
        <f>IF($B35="","",IF(G$19&gt;=0,"INCREASE","DECREASE"))</f>
        <v>DECREASE</v>
      </c>
      <c r="H20" s="26" t="str">
        <f>IF($B36="","",IF(H$19&gt;=0,"INCREASE","DECREASE"))</f>
        <v>DECREASE</v>
      </c>
      <c r="I20" s="26" t="str">
        <f>IF($B37="","",IF(I$19&gt;=0,"INCREASE","DECREASE"))</f>
        <v>DECREASE</v>
      </c>
      <c r="J20" s="26" t="str">
        <f>IF($B38="","",IF(J$19&gt;=0,"INCREASE","DECREASE"))</f>
        <v>DECREASE</v>
      </c>
      <c r="K20" s="26" t="str">
        <f>IF($B39="","",IF(K$19&gt;=0,"INCREASE","DECREASE"))</f>
        <v>DECREASE</v>
      </c>
      <c r="L20" s="26" t="str">
        <f>IF($B40="","",IF(L$19&gt;=0,"INCREASE","DECREASE"))</f>
        <v>DECREASE</v>
      </c>
      <c r="M20" s="26" t="str">
        <f>IF($B41="","",IF(M$19&gt;=0,"INCREASE","DECREASE"))</f>
        <v>DECREASE</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22" t="s">
        <v>88</v>
      </c>
      <c r="B21" s="123"/>
      <c r="C21" s="28">
        <f>(VLOOKUP(C$14,$AI2:$AK26,3,FALSE))*C$15</f>
        <v>228</v>
      </c>
      <c r="D21" s="28">
        <f t="shared" ref="D21:V21" si="2">(VLOOKUP(D$14,$AI2:$AK26,3,FALSE))*D$15</f>
        <v>228</v>
      </c>
      <c r="E21" s="28">
        <f t="shared" si="2"/>
        <v>228</v>
      </c>
      <c r="F21" s="28">
        <f t="shared" si="2"/>
        <v>228</v>
      </c>
      <c r="G21" s="28">
        <f t="shared" si="2"/>
        <v>228</v>
      </c>
      <c r="H21" s="28">
        <f t="shared" si="2"/>
        <v>228</v>
      </c>
      <c r="I21" s="28">
        <f t="shared" si="2"/>
        <v>228</v>
      </c>
      <c r="J21" s="28">
        <f t="shared" si="2"/>
        <v>228</v>
      </c>
      <c r="K21" s="28">
        <f t="shared" si="2"/>
        <v>228</v>
      </c>
      <c r="L21" s="28">
        <f t="shared" si="2"/>
        <v>228</v>
      </c>
      <c r="M21" s="28">
        <f t="shared" si="2"/>
        <v>228</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24" t="s">
        <v>89</v>
      </c>
      <c r="B22" s="125"/>
      <c r="C22" s="16">
        <f>$E31</f>
        <v>2.0382575000000005E-4</v>
      </c>
      <c r="D22" s="16">
        <f>$E32</f>
        <v>2.0382575000000005E-4</v>
      </c>
      <c r="E22" s="16">
        <f>$E33</f>
        <v>2.0382575000000005E-4</v>
      </c>
      <c r="F22" s="16">
        <f>$E34</f>
        <v>2.0382575000000005E-4</v>
      </c>
      <c r="G22" s="16">
        <f>$E35</f>
        <v>2.0382575000000005E-4</v>
      </c>
      <c r="H22" s="16">
        <f>$E36</f>
        <v>2.0382575000000005E-4</v>
      </c>
      <c r="I22" s="16">
        <f>$E37</f>
        <v>2.0382575000000005E-4</v>
      </c>
      <c r="J22" s="16">
        <f>$E38</f>
        <v>2.0382575000000005E-4</v>
      </c>
      <c r="K22" s="16">
        <f>$E39</f>
        <v>2.0382575000000005E-4</v>
      </c>
      <c r="L22" s="16">
        <f>$E40</f>
        <v>2.0382575000000005E-4</v>
      </c>
      <c r="M22" s="16">
        <f>$E41</f>
        <v>2.0382575000000005E-4</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24" t="s">
        <v>92</v>
      </c>
      <c r="B23" s="125"/>
      <c r="C23" s="16">
        <f>C22-C21</f>
        <v>-227.99979617425001</v>
      </c>
      <c r="D23" s="16">
        <f t="shared" ref="D23:V23" si="3">D22-D21</f>
        <v>-227.99979617425001</v>
      </c>
      <c r="E23" s="16">
        <f t="shared" si="3"/>
        <v>-227.99979617425001</v>
      </c>
      <c r="F23" s="16">
        <f t="shared" si="3"/>
        <v>-227.99979617425001</v>
      </c>
      <c r="G23" s="16">
        <f t="shared" si="3"/>
        <v>-227.99979617425001</v>
      </c>
      <c r="H23" s="16">
        <f t="shared" si="3"/>
        <v>-227.99979617425001</v>
      </c>
      <c r="I23" s="16">
        <f t="shared" si="3"/>
        <v>-227.99979617425001</v>
      </c>
      <c r="J23" s="16">
        <f t="shared" si="3"/>
        <v>-227.99979617425001</v>
      </c>
      <c r="K23" s="16">
        <f t="shared" si="3"/>
        <v>-227.99979617425001</v>
      </c>
      <c r="L23" s="16">
        <f t="shared" si="3"/>
        <v>-227.99979617425001</v>
      </c>
      <c r="M23" s="16">
        <f t="shared" si="3"/>
        <v>-227.99979617425001</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26" t="s">
        <v>93</v>
      </c>
      <c r="B24" s="127"/>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str">
        <f t="shared" si="4"/>
        <v>DECREASE</v>
      </c>
      <c r="J24" s="26" t="str">
        <f t="shared" si="4"/>
        <v>DECREASE</v>
      </c>
      <c r="K24" s="26" t="str">
        <f t="shared" si="4"/>
        <v>DECREASE</v>
      </c>
      <c r="L24" s="26" t="str">
        <f t="shared" si="4"/>
        <v>DECREASE</v>
      </c>
      <c r="M24" s="26" t="str">
        <f t="shared" si="4"/>
        <v>DECREASE</v>
      </c>
      <c r="N24" s="26" t="e">
        <f t="shared" si="4"/>
        <v>#N/A</v>
      </c>
      <c r="O24" s="26" t="e">
        <f t="shared" si="4"/>
        <v>#N/A</v>
      </c>
      <c r="P24" s="26" t="e">
        <f t="shared" si="4"/>
        <v>#N/A</v>
      </c>
      <c r="Q24" s="26" t="e">
        <f t="shared" si="4"/>
        <v>#N/A</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t="s">
        <v>57</v>
      </c>
      <c r="D27" s="107" t="s">
        <v>57</v>
      </c>
      <c r="E27" s="107" t="s">
        <v>55</v>
      </c>
      <c r="F27" s="107" t="s">
        <v>55</v>
      </c>
      <c r="G27" s="107" t="s">
        <v>55</v>
      </c>
      <c r="H27" s="107" t="s">
        <v>55</v>
      </c>
      <c r="I27" s="107" t="s">
        <v>55</v>
      </c>
      <c r="J27" s="107" t="s">
        <v>55</v>
      </c>
      <c r="K27" s="107" t="s">
        <v>55</v>
      </c>
      <c r="L27" s="107" t="s">
        <v>55</v>
      </c>
      <c r="M27" s="107" t="s">
        <v>55</v>
      </c>
      <c r="N27" s="107" t="s">
        <v>55</v>
      </c>
      <c r="O27" s="107" t="s">
        <v>55</v>
      </c>
      <c r="P27" s="107"/>
      <c r="Q27" s="107" t="s">
        <v>55</v>
      </c>
      <c r="R27" s="107"/>
      <c r="S27" s="107" t="s">
        <v>55</v>
      </c>
      <c r="T27" s="107"/>
      <c r="U27" s="107"/>
    </row>
    <row r="28" spans="1:40" s="57" customFormat="1" x14ac:dyDescent="0.35">
      <c r="A28" s="108"/>
      <c r="B28" s="24">
        <v>3.4</v>
      </c>
      <c r="C28" s="15">
        <v>0.80700000000000005</v>
      </c>
      <c r="D28" s="15">
        <v>3.0700000000000002E-2</v>
      </c>
      <c r="E28" s="15">
        <v>1.9900000000000001E-2</v>
      </c>
      <c r="F28" s="15">
        <v>649</v>
      </c>
      <c r="G28" s="15">
        <v>44</v>
      </c>
      <c r="H28" s="15">
        <v>456</v>
      </c>
      <c r="I28" s="15">
        <v>29.1</v>
      </c>
      <c r="J28" s="15">
        <v>1.02</v>
      </c>
      <c r="K28" s="23">
        <v>1.1100000000000001</v>
      </c>
      <c r="L28" s="15">
        <v>33.299999999999997</v>
      </c>
      <c r="M28" s="15">
        <v>12.3</v>
      </c>
      <c r="N28" s="15">
        <v>4650</v>
      </c>
      <c r="O28" s="15">
        <v>372000</v>
      </c>
      <c r="P28" s="15"/>
      <c r="Q28" s="15">
        <v>2760</v>
      </c>
      <c r="R28" s="15"/>
      <c r="S28" s="15">
        <v>17</v>
      </c>
      <c r="T28" s="15"/>
      <c r="U28" s="15"/>
    </row>
    <row r="29" spans="1:40" s="7" customFormat="1" ht="28" x14ac:dyDescent="0.35">
      <c r="A29" s="12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2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f>C8</f>
        <v>2</v>
      </c>
      <c r="B31" s="15">
        <v>250</v>
      </c>
      <c r="C31" s="77">
        <f>IF(C$27="%w/w SAR",((C$28*10)*$B31),IF(C$27="%w/w DM",(((C$28*10)*($B$28/100))*$B31),IF(C$27="kg/t SAR",(C$28*$B31),IF(C$27="kg/t DM",((C$28*($B$28/100))*$B31),IF(C$27="mg/kg SAR",((C$28*0.001)*$B31),IF(C$27="mg/kg DM",(((C$28*0.001)*($B$28/100))*$B31),0))))))</f>
        <v>68.594999999999999</v>
      </c>
      <c r="D31" s="77">
        <f>(IF(D$27="%w/w SAR",((D$28*10)*$B31),IF(D$27="%w/w DM",(((D$28*10)*($B$28/100))*$B31),IF(D$27="kg/t SAR",(D$28*$B31),IF(D$27="kg/t DM",((D$28*($B$28/100))*$B31),IF(D$27="mg/kg SAR",((D$28*0.001)*$B31),IF(D$27="mg/kg DM",(((D$28*0.001)*($B$28/100))*$B31),"0")))))))*2.291</f>
        <v>5.9783645000000005</v>
      </c>
      <c r="E31" s="77">
        <f>(IF(E$27="%w/w SAR",((E$28*10)*$B31),IF(E$27="%w/w DM",(((E$28*10)*($B$28/100))*$B31),IF(E$27="kg/t SAR",(E$28*$B31),IF(E$27="kg/t DM",((E$28*($B$28/100))*$B31),IF(E$27="mg/kg SAR",((E$28*0.001)*$B31),IF(E$27="mg/kg DM",(((E$28*0.001)*($B$28/100))*$B31),"0")))))))*1.205</f>
        <v>2.0382575000000005E-4</v>
      </c>
      <c r="F31" s="77">
        <f>(IF(F$27="%w/w SAR",((F$28*10)*$B31),IF(F$27="%w/w DM",(((F$28*10)*($B$28/100))*$B31),IF(F$27="kg/t SAR",(F$28*$B31),IF(F$27="kg/t DM",((F$28*($B$28/100))*$B31),IF(F$27="mg/kg SAR",((F$28*0.001)*$B31),IF(F$27="mg/kg DM",(((F$28*0.001)*($B$28/100))*$B31),"0")))))))*1.658</f>
        <v>9.1463570000000001</v>
      </c>
      <c r="G31" s="77">
        <f t="shared" ref="G31:P46" si="5">IF(G$27="%w/w SAR",((G$28*10)*$B31),IF(G$27="%w/w DM",(((G$28*10)*($B$28/100))*$B31),IF(G$27="kg/t SAR",(G$28*$B31),IF(G$27="kg/t DM",((G$28*($B$28/100))*$B31),IF(G$27="mg/kg SAR",((G$28*0.001)*$B31),IF(G$27="mg/kg DM",(((G$28*0.001)*($B$28/100))*$B31),0))))))</f>
        <v>0.374</v>
      </c>
      <c r="H31" s="77">
        <f t="shared" si="5"/>
        <v>3.8760000000000003</v>
      </c>
      <c r="I31" s="77">
        <f t="shared" si="5"/>
        <v>0.24735000000000001</v>
      </c>
      <c r="J31" s="77">
        <f t="shared" si="5"/>
        <v>8.6700000000000024E-3</v>
      </c>
      <c r="K31" s="77">
        <f t="shared" si="5"/>
        <v>9.4350000000000024E-3</v>
      </c>
      <c r="L31" s="77">
        <f t="shared" si="5"/>
        <v>0.28304999999999997</v>
      </c>
      <c r="M31" s="77">
        <f t="shared" si="5"/>
        <v>0.10455</v>
      </c>
      <c r="N31" s="77">
        <f t="shared" si="5"/>
        <v>39.525000000000006</v>
      </c>
      <c r="O31" s="77">
        <f t="shared" si="5"/>
        <v>3162.0000000000005</v>
      </c>
      <c r="P31" s="77">
        <f t="shared" si="5"/>
        <v>0</v>
      </c>
      <c r="Q31" s="77">
        <f>(IF(Q$27="%w/w SAR",((Q$28*10)*$B31),IF(Q$27="%w/w DM",(((Q$28*10)*($B$28/100))*$B31),IF(Q$27="kg/t SAR",(Q$28*$B31),IF(Q$27="kg/t DM",((Q$28*($B$28/100))*$B31),IF(Q$27="mg/kg SAR",((Q$28*0.001)*$B31),IF(Q$27="mg/kg DM",(((Q$28*0.001)*($B$28/100))*$B31),0)))))))*2.5</f>
        <v>58.650000000000013</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0.14450000000000002</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f>D8</f>
        <v>3</v>
      </c>
      <c r="B32" s="15">
        <v>250</v>
      </c>
      <c r="C32" s="77">
        <f t="shared" ref="C32:C50" si="6">IF(C$27="%w/w SAR",((C$28*10)*$B32),IF(C$27="%w/w DM",(((C$28*10)*($B$28/100))*$B32),IF(C$27="kg/t SAR",(C$28*$B32),IF(C$27="kg/t DM",((C$28*($B$28/100))*$B32),IF(C$27="mg/kg SAR",((C$28*0.001)*$B32),IF(C$27="mg/kg DM",(((C$28*0.001)*($B$28/100))*$B32),0))))))</f>
        <v>68.594999999999999</v>
      </c>
      <c r="D32" s="77">
        <f t="shared" ref="D32:D50" si="7">(IF(D$27="%w/w SAR",((D$28*10)*$B32),IF(D$27="%w/w DM",(((D$28*10)*($B$28/100))*$B32),IF(D$27="kg/t SAR",(D$28*$B32),IF(D$27="kg/t DM",((D$28*($B$28/100))*$B32),IF(D$27="mg/kg SAR",((D$28*0.001)*$B32),IF(D$27="mg/kg DM",(((D$28*0.001)*($B$28/100))*$B32),"0")))))))*2.291</f>
        <v>5.9783645000000005</v>
      </c>
      <c r="E32" s="77">
        <f t="shared" ref="E32:E50" si="8">(IF(E$27="%w/w SAR",((E$28*10)*$B32),IF(E$27="%w/w DM",(((E$28*10)*($B$28/100))*$B32),IF(E$27="kg/t SAR",(E$28*$B32),IF(E$27="kg/t DM",((E$28*($B$28/100))*$B32),IF(E$27="mg/kg SAR",((E$28*0.001)*$B32),IF(E$27="mg/kg DM",(((E$28*0.001)*($B$28/100))*$B32),"0")))))))*1.205</f>
        <v>2.0382575000000005E-4</v>
      </c>
      <c r="F32" s="77">
        <f t="shared" ref="F32:F50" si="9">(IF(F$27="%w/w SAR",((F$28*10)*$B32),IF(F$27="%w/w DM",(((F$28*10)*($B$28/100))*$B32),IF(F$27="kg/t SAR",(F$28*$B32),IF(F$27="kg/t DM",((F$28*($B$28/100))*$B32),IF(F$27="mg/kg SAR",((F$28*0.001)*$B32),IF(F$27="mg/kg DM",(((F$28*0.001)*($B$28/100))*$B32),"0")))))))*1.658</f>
        <v>9.1463570000000001</v>
      </c>
      <c r="G32" s="77">
        <f t="shared" si="5"/>
        <v>0.374</v>
      </c>
      <c r="H32" s="77">
        <f t="shared" si="5"/>
        <v>3.8760000000000003</v>
      </c>
      <c r="I32" s="77">
        <f t="shared" si="5"/>
        <v>0.24735000000000001</v>
      </c>
      <c r="J32" s="77">
        <f t="shared" si="5"/>
        <v>8.6700000000000024E-3</v>
      </c>
      <c r="K32" s="77">
        <f t="shared" si="5"/>
        <v>9.4350000000000024E-3</v>
      </c>
      <c r="L32" s="77">
        <f t="shared" si="5"/>
        <v>0.28304999999999997</v>
      </c>
      <c r="M32" s="77">
        <f t="shared" si="5"/>
        <v>0.10455</v>
      </c>
      <c r="N32" s="77">
        <f t="shared" si="5"/>
        <v>39.525000000000006</v>
      </c>
      <c r="O32" s="77">
        <f t="shared" si="5"/>
        <v>3162.0000000000005</v>
      </c>
      <c r="P32" s="77">
        <f t="shared" si="5"/>
        <v>0</v>
      </c>
      <c r="Q32" s="77">
        <f t="shared" ref="Q32:Q50" si="10">(IF(Q$27="%w/w SAR",((Q$28*10)*$B32),IF(Q$27="%w/w DM",(((Q$28*10)*($B$28/100))*$B32),IF(Q$27="kg/t SAR",(Q$28*$B32),IF(Q$27="kg/t DM",((Q$28*($B$28/100))*$B32),IF(Q$27="mg/kg SAR",((Q$28*0.001)*$B32),IF(Q$27="mg/kg DM",(((Q$28*0.001)*($B$28/100))*$B32),0)))))))*2.5</f>
        <v>58.650000000000013</v>
      </c>
      <c r="R32" s="77">
        <f t="shared" ref="R32:U50" si="11">IF(R$27="%w/w SAR",((R$28*10)*$B32),IF(R$27="%w/w DM",(((R$28*10)*($B$28/100))*$B32),IF(R$27="kg/t SAR",(R$28*$B32),IF(R$27="kg/t DM",((R$28*($B$28/100))*$B32),IF(R$27="mg/kg SAR",((R$28*0.001)*$B32),IF(R$27="mg/kg DM",(((R$28*0.001)*($B$28/100))*$B32),0))))))</f>
        <v>0</v>
      </c>
      <c r="S32" s="77">
        <f t="shared" si="11"/>
        <v>0.14450000000000002</v>
      </c>
      <c r="T32" s="77">
        <f t="shared" si="11"/>
        <v>0</v>
      </c>
      <c r="U32" s="77">
        <f t="shared" si="11"/>
        <v>0</v>
      </c>
      <c r="AB32" s="59"/>
      <c r="AC32" s="59"/>
      <c r="AD32" s="59"/>
      <c r="AE32" s="59"/>
      <c r="AF32" s="59"/>
      <c r="AG32" s="59"/>
      <c r="AH32" s="59"/>
      <c r="AI32" s="59"/>
    </row>
    <row r="33" spans="1:35" s="72" customFormat="1" ht="13" x14ac:dyDescent="0.35">
      <c r="A33" s="13">
        <f>E8</f>
        <v>5</v>
      </c>
      <c r="B33" s="15">
        <v>250</v>
      </c>
      <c r="C33" s="77">
        <f t="shared" si="6"/>
        <v>68.594999999999999</v>
      </c>
      <c r="D33" s="77">
        <f t="shared" si="7"/>
        <v>5.9783645000000005</v>
      </c>
      <c r="E33" s="77">
        <f t="shared" si="8"/>
        <v>2.0382575000000005E-4</v>
      </c>
      <c r="F33" s="77">
        <f t="shared" si="9"/>
        <v>9.1463570000000001</v>
      </c>
      <c r="G33" s="77">
        <f t="shared" si="5"/>
        <v>0.374</v>
      </c>
      <c r="H33" s="77">
        <f t="shared" si="5"/>
        <v>3.8760000000000003</v>
      </c>
      <c r="I33" s="77">
        <f t="shared" si="5"/>
        <v>0.24735000000000001</v>
      </c>
      <c r="J33" s="77">
        <f t="shared" si="5"/>
        <v>8.6700000000000024E-3</v>
      </c>
      <c r="K33" s="77">
        <f t="shared" si="5"/>
        <v>9.4350000000000024E-3</v>
      </c>
      <c r="L33" s="77">
        <f t="shared" si="5"/>
        <v>0.28304999999999997</v>
      </c>
      <c r="M33" s="77">
        <f t="shared" si="5"/>
        <v>0.10455</v>
      </c>
      <c r="N33" s="77">
        <f t="shared" si="5"/>
        <v>39.525000000000006</v>
      </c>
      <c r="O33" s="77">
        <f t="shared" si="5"/>
        <v>3162.0000000000005</v>
      </c>
      <c r="P33" s="77">
        <f t="shared" si="5"/>
        <v>0</v>
      </c>
      <c r="Q33" s="77">
        <f t="shared" si="10"/>
        <v>58.650000000000013</v>
      </c>
      <c r="R33" s="77">
        <f t="shared" si="11"/>
        <v>0</v>
      </c>
      <c r="S33" s="77">
        <f t="shared" si="11"/>
        <v>0.14450000000000002</v>
      </c>
      <c r="T33" s="77">
        <f t="shared" si="11"/>
        <v>0</v>
      </c>
      <c r="U33" s="77">
        <f t="shared" si="11"/>
        <v>0</v>
      </c>
      <c r="AB33" s="59"/>
      <c r="AC33" s="59"/>
      <c r="AD33" s="59"/>
      <c r="AE33" s="59"/>
      <c r="AF33" s="59"/>
      <c r="AG33" s="59"/>
      <c r="AH33" s="59"/>
      <c r="AI33" s="59"/>
    </row>
    <row r="34" spans="1:35" s="72" customFormat="1" ht="13" x14ac:dyDescent="0.35">
      <c r="A34" s="13">
        <f>F8</f>
        <v>6</v>
      </c>
      <c r="B34" s="15">
        <v>250</v>
      </c>
      <c r="C34" s="77">
        <f t="shared" si="6"/>
        <v>68.594999999999999</v>
      </c>
      <c r="D34" s="77">
        <f t="shared" si="7"/>
        <v>5.9783645000000005</v>
      </c>
      <c r="E34" s="77">
        <f t="shared" si="8"/>
        <v>2.0382575000000005E-4</v>
      </c>
      <c r="F34" s="77">
        <f t="shared" si="9"/>
        <v>9.1463570000000001</v>
      </c>
      <c r="G34" s="77">
        <f t="shared" si="5"/>
        <v>0.374</v>
      </c>
      <c r="H34" s="77">
        <f t="shared" si="5"/>
        <v>3.8760000000000003</v>
      </c>
      <c r="I34" s="77">
        <f t="shared" si="5"/>
        <v>0.24735000000000001</v>
      </c>
      <c r="J34" s="77">
        <f t="shared" si="5"/>
        <v>8.6700000000000024E-3</v>
      </c>
      <c r="K34" s="77">
        <f t="shared" si="5"/>
        <v>9.4350000000000024E-3</v>
      </c>
      <c r="L34" s="77">
        <f t="shared" si="5"/>
        <v>0.28304999999999997</v>
      </c>
      <c r="M34" s="77">
        <f t="shared" si="5"/>
        <v>0.10455</v>
      </c>
      <c r="N34" s="77">
        <f t="shared" si="5"/>
        <v>39.525000000000006</v>
      </c>
      <c r="O34" s="77">
        <f t="shared" si="5"/>
        <v>3162.0000000000005</v>
      </c>
      <c r="P34" s="77">
        <f t="shared" si="5"/>
        <v>0</v>
      </c>
      <c r="Q34" s="77">
        <f t="shared" si="10"/>
        <v>58.650000000000013</v>
      </c>
      <c r="R34" s="77">
        <f t="shared" si="11"/>
        <v>0</v>
      </c>
      <c r="S34" s="77">
        <f t="shared" si="11"/>
        <v>0.14450000000000002</v>
      </c>
      <c r="T34" s="77">
        <f t="shared" si="11"/>
        <v>0</v>
      </c>
      <c r="U34" s="77">
        <f t="shared" si="11"/>
        <v>0</v>
      </c>
      <c r="AB34" s="59"/>
      <c r="AC34" s="59"/>
      <c r="AD34" s="59"/>
      <c r="AE34" s="59"/>
      <c r="AF34" s="59"/>
      <c r="AG34" s="59"/>
      <c r="AH34" s="59"/>
      <c r="AI34" s="59"/>
    </row>
    <row r="35" spans="1:35" s="72" customFormat="1" ht="13" x14ac:dyDescent="0.35">
      <c r="A35" s="13">
        <f>G8</f>
        <v>7</v>
      </c>
      <c r="B35" s="15">
        <v>250</v>
      </c>
      <c r="C35" s="77">
        <f t="shared" si="6"/>
        <v>68.594999999999999</v>
      </c>
      <c r="D35" s="77">
        <f t="shared" si="7"/>
        <v>5.9783645000000005</v>
      </c>
      <c r="E35" s="77">
        <f t="shared" si="8"/>
        <v>2.0382575000000005E-4</v>
      </c>
      <c r="F35" s="77">
        <f t="shared" si="9"/>
        <v>9.1463570000000001</v>
      </c>
      <c r="G35" s="77">
        <f t="shared" si="5"/>
        <v>0.374</v>
      </c>
      <c r="H35" s="77">
        <f t="shared" si="5"/>
        <v>3.8760000000000003</v>
      </c>
      <c r="I35" s="77">
        <f t="shared" si="5"/>
        <v>0.24735000000000001</v>
      </c>
      <c r="J35" s="77">
        <f t="shared" si="5"/>
        <v>8.6700000000000024E-3</v>
      </c>
      <c r="K35" s="77">
        <f t="shared" si="5"/>
        <v>9.4350000000000024E-3</v>
      </c>
      <c r="L35" s="77">
        <f t="shared" si="5"/>
        <v>0.28304999999999997</v>
      </c>
      <c r="M35" s="77">
        <f t="shared" si="5"/>
        <v>0.10455</v>
      </c>
      <c r="N35" s="77">
        <f t="shared" si="5"/>
        <v>39.525000000000006</v>
      </c>
      <c r="O35" s="77">
        <f t="shared" si="5"/>
        <v>3162.0000000000005</v>
      </c>
      <c r="P35" s="77">
        <f t="shared" si="5"/>
        <v>0</v>
      </c>
      <c r="Q35" s="77">
        <f t="shared" si="10"/>
        <v>58.650000000000013</v>
      </c>
      <c r="R35" s="77">
        <f t="shared" si="11"/>
        <v>0</v>
      </c>
      <c r="S35" s="77">
        <f t="shared" si="11"/>
        <v>0.14450000000000002</v>
      </c>
      <c r="T35" s="77">
        <f t="shared" si="11"/>
        <v>0</v>
      </c>
      <c r="U35" s="77">
        <f t="shared" si="11"/>
        <v>0</v>
      </c>
      <c r="AB35" s="59"/>
      <c r="AC35" s="59"/>
      <c r="AD35" s="59"/>
      <c r="AE35" s="59"/>
      <c r="AF35" s="59"/>
      <c r="AG35" s="59"/>
      <c r="AH35" s="59"/>
      <c r="AI35" s="59"/>
    </row>
    <row r="36" spans="1:35" s="72" customFormat="1" ht="13" x14ac:dyDescent="0.35">
      <c r="A36" s="13">
        <f>H8</f>
        <v>8</v>
      </c>
      <c r="B36" s="15">
        <v>250</v>
      </c>
      <c r="C36" s="77">
        <f t="shared" si="6"/>
        <v>68.594999999999999</v>
      </c>
      <c r="D36" s="77">
        <f t="shared" si="7"/>
        <v>5.9783645000000005</v>
      </c>
      <c r="E36" s="77">
        <f t="shared" si="8"/>
        <v>2.0382575000000005E-4</v>
      </c>
      <c r="F36" s="77">
        <f t="shared" si="9"/>
        <v>9.1463570000000001</v>
      </c>
      <c r="G36" s="77">
        <f t="shared" si="5"/>
        <v>0.374</v>
      </c>
      <c r="H36" s="77">
        <f t="shared" si="5"/>
        <v>3.8760000000000003</v>
      </c>
      <c r="I36" s="77">
        <f t="shared" si="5"/>
        <v>0.24735000000000001</v>
      </c>
      <c r="J36" s="77">
        <f t="shared" si="5"/>
        <v>8.6700000000000024E-3</v>
      </c>
      <c r="K36" s="77">
        <f t="shared" si="5"/>
        <v>9.4350000000000024E-3</v>
      </c>
      <c r="L36" s="77">
        <f t="shared" si="5"/>
        <v>0.28304999999999997</v>
      </c>
      <c r="M36" s="77">
        <f t="shared" si="5"/>
        <v>0.10455</v>
      </c>
      <c r="N36" s="77">
        <f t="shared" si="5"/>
        <v>39.525000000000006</v>
      </c>
      <c r="O36" s="77">
        <f t="shared" si="5"/>
        <v>3162.0000000000005</v>
      </c>
      <c r="P36" s="77">
        <f t="shared" si="5"/>
        <v>0</v>
      </c>
      <c r="Q36" s="77">
        <f t="shared" si="10"/>
        <v>58.650000000000013</v>
      </c>
      <c r="R36" s="77">
        <f t="shared" si="11"/>
        <v>0</v>
      </c>
      <c r="S36" s="77">
        <f t="shared" si="11"/>
        <v>0.14450000000000002</v>
      </c>
      <c r="T36" s="77">
        <f t="shared" si="11"/>
        <v>0</v>
      </c>
      <c r="U36" s="77">
        <f t="shared" si="11"/>
        <v>0</v>
      </c>
      <c r="AB36" s="59"/>
      <c r="AC36" s="59"/>
      <c r="AD36" s="59"/>
      <c r="AE36" s="59"/>
      <c r="AF36" s="59"/>
      <c r="AG36" s="59"/>
      <c r="AH36" s="59"/>
      <c r="AI36" s="59"/>
    </row>
    <row r="37" spans="1:35" s="72" customFormat="1" ht="13" x14ac:dyDescent="0.35">
      <c r="A37" s="13">
        <f>I8</f>
        <v>10</v>
      </c>
      <c r="B37" s="15">
        <v>250</v>
      </c>
      <c r="C37" s="77">
        <f t="shared" si="6"/>
        <v>68.594999999999999</v>
      </c>
      <c r="D37" s="77">
        <f t="shared" si="7"/>
        <v>5.9783645000000005</v>
      </c>
      <c r="E37" s="77">
        <f t="shared" si="8"/>
        <v>2.0382575000000005E-4</v>
      </c>
      <c r="F37" s="77">
        <f t="shared" si="9"/>
        <v>9.1463570000000001</v>
      </c>
      <c r="G37" s="77">
        <f t="shared" si="5"/>
        <v>0.374</v>
      </c>
      <c r="H37" s="77">
        <f t="shared" si="5"/>
        <v>3.8760000000000003</v>
      </c>
      <c r="I37" s="77">
        <f t="shared" si="5"/>
        <v>0.24735000000000001</v>
      </c>
      <c r="J37" s="77">
        <f t="shared" si="5"/>
        <v>8.6700000000000024E-3</v>
      </c>
      <c r="K37" s="77">
        <f t="shared" si="5"/>
        <v>9.4350000000000024E-3</v>
      </c>
      <c r="L37" s="77">
        <f t="shared" si="5"/>
        <v>0.28304999999999997</v>
      </c>
      <c r="M37" s="77">
        <f t="shared" si="5"/>
        <v>0.10455</v>
      </c>
      <c r="N37" s="77">
        <f t="shared" si="5"/>
        <v>39.525000000000006</v>
      </c>
      <c r="O37" s="77">
        <f t="shared" si="5"/>
        <v>3162.0000000000005</v>
      </c>
      <c r="P37" s="77">
        <f t="shared" si="5"/>
        <v>0</v>
      </c>
      <c r="Q37" s="77">
        <f t="shared" si="10"/>
        <v>58.650000000000013</v>
      </c>
      <c r="R37" s="77">
        <f t="shared" si="11"/>
        <v>0</v>
      </c>
      <c r="S37" s="77">
        <f t="shared" si="11"/>
        <v>0.14450000000000002</v>
      </c>
      <c r="T37" s="77">
        <f t="shared" si="11"/>
        <v>0</v>
      </c>
      <c r="U37" s="77">
        <f t="shared" si="11"/>
        <v>0</v>
      </c>
      <c r="AB37" s="59"/>
      <c r="AC37" s="59"/>
      <c r="AD37" s="59"/>
      <c r="AE37" s="59"/>
      <c r="AF37" s="59"/>
      <c r="AG37" s="59"/>
      <c r="AH37" s="59"/>
      <c r="AI37" s="59"/>
    </row>
    <row r="38" spans="1:35" s="72" customFormat="1" ht="13" x14ac:dyDescent="0.35">
      <c r="A38" s="13" t="str">
        <f>J8</f>
        <v>11a</v>
      </c>
      <c r="B38" s="15">
        <v>250</v>
      </c>
      <c r="C38" s="77">
        <f t="shared" si="6"/>
        <v>68.594999999999999</v>
      </c>
      <c r="D38" s="77">
        <f t="shared" si="7"/>
        <v>5.9783645000000005</v>
      </c>
      <c r="E38" s="77">
        <f t="shared" si="8"/>
        <v>2.0382575000000005E-4</v>
      </c>
      <c r="F38" s="77">
        <f t="shared" si="9"/>
        <v>9.1463570000000001</v>
      </c>
      <c r="G38" s="77">
        <f t="shared" si="5"/>
        <v>0.374</v>
      </c>
      <c r="H38" s="77">
        <f t="shared" si="5"/>
        <v>3.8760000000000003</v>
      </c>
      <c r="I38" s="77">
        <f t="shared" si="5"/>
        <v>0.24735000000000001</v>
      </c>
      <c r="J38" s="77">
        <f t="shared" si="5"/>
        <v>8.6700000000000024E-3</v>
      </c>
      <c r="K38" s="77">
        <f t="shared" si="5"/>
        <v>9.4350000000000024E-3</v>
      </c>
      <c r="L38" s="77">
        <f t="shared" si="5"/>
        <v>0.28304999999999997</v>
      </c>
      <c r="M38" s="77">
        <f t="shared" si="5"/>
        <v>0.10455</v>
      </c>
      <c r="N38" s="77">
        <f t="shared" si="5"/>
        <v>39.525000000000006</v>
      </c>
      <c r="O38" s="77">
        <f t="shared" si="5"/>
        <v>3162.0000000000005</v>
      </c>
      <c r="P38" s="77">
        <f t="shared" si="5"/>
        <v>0</v>
      </c>
      <c r="Q38" s="77">
        <f t="shared" si="10"/>
        <v>58.650000000000013</v>
      </c>
      <c r="R38" s="77">
        <f t="shared" si="11"/>
        <v>0</v>
      </c>
      <c r="S38" s="77">
        <f t="shared" si="11"/>
        <v>0.14450000000000002</v>
      </c>
      <c r="T38" s="77">
        <f t="shared" si="11"/>
        <v>0</v>
      </c>
      <c r="U38" s="77">
        <f t="shared" si="11"/>
        <v>0</v>
      </c>
      <c r="AB38" s="59"/>
      <c r="AC38" s="59"/>
      <c r="AD38" s="59"/>
      <c r="AE38" s="59"/>
      <c r="AF38" s="59"/>
      <c r="AG38" s="59"/>
      <c r="AH38" s="59"/>
      <c r="AI38" s="59"/>
    </row>
    <row r="39" spans="1:35" s="72" customFormat="1" ht="13" x14ac:dyDescent="0.35">
      <c r="A39" s="13" t="str">
        <f>K8</f>
        <v>11b</v>
      </c>
      <c r="B39" s="15">
        <v>250</v>
      </c>
      <c r="C39" s="77">
        <f t="shared" si="6"/>
        <v>68.594999999999999</v>
      </c>
      <c r="D39" s="77">
        <f t="shared" si="7"/>
        <v>5.9783645000000005</v>
      </c>
      <c r="E39" s="77">
        <f t="shared" si="8"/>
        <v>2.0382575000000005E-4</v>
      </c>
      <c r="F39" s="77">
        <f t="shared" si="9"/>
        <v>9.1463570000000001</v>
      </c>
      <c r="G39" s="77">
        <f t="shared" si="5"/>
        <v>0.374</v>
      </c>
      <c r="H39" s="77">
        <f t="shared" si="5"/>
        <v>3.8760000000000003</v>
      </c>
      <c r="I39" s="77">
        <f t="shared" si="5"/>
        <v>0.24735000000000001</v>
      </c>
      <c r="J39" s="77">
        <f t="shared" si="5"/>
        <v>8.6700000000000024E-3</v>
      </c>
      <c r="K39" s="77">
        <f t="shared" si="5"/>
        <v>9.4350000000000024E-3</v>
      </c>
      <c r="L39" s="77">
        <f t="shared" si="5"/>
        <v>0.28304999999999997</v>
      </c>
      <c r="M39" s="77">
        <f t="shared" si="5"/>
        <v>0.10455</v>
      </c>
      <c r="N39" s="77">
        <f t="shared" si="5"/>
        <v>39.525000000000006</v>
      </c>
      <c r="O39" s="77">
        <f t="shared" si="5"/>
        <v>3162.0000000000005</v>
      </c>
      <c r="P39" s="77">
        <f t="shared" si="5"/>
        <v>0</v>
      </c>
      <c r="Q39" s="77">
        <f t="shared" si="10"/>
        <v>58.650000000000013</v>
      </c>
      <c r="R39" s="77">
        <f t="shared" si="11"/>
        <v>0</v>
      </c>
      <c r="S39" s="77">
        <f t="shared" si="11"/>
        <v>0.14450000000000002</v>
      </c>
      <c r="T39" s="77">
        <f t="shared" si="11"/>
        <v>0</v>
      </c>
      <c r="U39" s="77">
        <f t="shared" si="11"/>
        <v>0</v>
      </c>
      <c r="AB39" s="59"/>
      <c r="AC39" s="59"/>
      <c r="AD39" s="59"/>
      <c r="AE39" s="59"/>
      <c r="AF39" s="59"/>
      <c r="AG39" s="59"/>
      <c r="AH39" s="59"/>
      <c r="AI39" s="59"/>
    </row>
    <row r="40" spans="1:35" s="72" customFormat="1" ht="13" x14ac:dyDescent="0.35">
      <c r="A40" s="13">
        <f>L8</f>
        <v>12</v>
      </c>
      <c r="B40" s="15">
        <v>250</v>
      </c>
      <c r="C40" s="77">
        <f t="shared" si="6"/>
        <v>68.594999999999999</v>
      </c>
      <c r="D40" s="77">
        <f t="shared" si="7"/>
        <v>5.9783645000000005</v>
      </c>
      <c r="E40" s="77">
        <f t="shared" si="8"/>
        <v>2.0382575000000005E-4</v>
      </c>
      <c r="F40" s="77">
        <f t="shared" si="9"/>
        <v>9.1463570000000001</v>
      </c>
      <c r="G40" s="77">
        <f t="shared" si="5"/>
        <v>0.374</v>
      </c>
      <c r="H40" s="77">
        <f t="shared" si="5"/>
        <v>3.8760000000000003</v>
      </c>
      <c r="I40" s="77">
        <f t="shared" si="5"/>
        <v>0.24735000000000001</v>
      </c>
      <c r="J40" s="77">
        <f t="shared" si="5"/>
        <v>8.6700000000000024E-3</v>
      </c>
      <c r="K40" s="77">
        <f t="shared" si="5"/>
        <v>9.4350000000000024E-3</v>
      </c>
      <c r="L40" s="77">
        <f t="shared" si="5"/>
        <v>0.28304999999999997</v>
      </c>
      <c r="M40" s="77">
        <f t="shared" si="5"/>
        <v>0.10455</v>
      </c>
      <c r="N40" s="77">
        <f t="shared" si="5"/>
        <v>39.525000000000006</v>
      </c>
      <c r="O40" s="77">
        <f t="shared" si="5"/>
        <v>3162.0000000000005</v>
      </c>
      <c r="P40" s="77">
        <f t="shared" si="5"/>
        <v>0</v>
      </c>
      <c r="Q40" s="77">
        <f t="shared" si="10"/>
        <v>58.650000000000013</v>
      </c>
      <c r="R40" s="77">
        <f t="shared" si="11"/>
        <v>0</v>
      </c>
      <c r="S40" s="77">
        <f t="shared" si="11"/>
        <v>0.14450000000000002</v>
      </c>
      <c r="T40" s="77">
        <f t="shared" si="11"/>
        <v>0</v>
      </c>
      <c r="U40" s="77">
        <f t="shared" si="11"/>
        <v>0</v>
      </c>
      <c r="AB40" s="59"/>
      <c r="AC40" s="59"/>
      <c r="AD40" s="59"/>
      <c r="AE40" s="59"/>
      <c r="AF40" s="59"/>
      <c r="AG40" s="59"/>
      <c r="AH40" s="59"/>
      <c r="AI40" s="59"/>
    </row>
    <row r="41" spans="1:35" s="72" customFormat="1" ht="13" x14ac:dyDescent="0.35">
      <c r="A41" s="13">
        <f>M8</f>
        <v>13</v>
      </c>
      <c r="B41" s="15">
        <v>250</v>
      </c>
      <c r="C41" s="77">
        <f t="shared" si="6"/>
        <v>68.594999999999999</v>
      </c>
      <c r="D41" s="77">
        <f t="shared" si="7"/>
        <v>5.9783645000000005</v>
      </c>
      <c r="E41" s="77">
        <f t="shared" si="8"/>
        <v>2.0382575000000005E-4</v>
      </c>
      <c r="F41" s="77">
        <f t="shared" si="9"/>
        <v>9.1463570000000001</v>
      </c>
      <c r="G41" s="77">
        <f t="shared" si="5"/>
        <v>0.374</v>
      </c>
      <c r="H41" s="77">
        <f t="shared" si="5"/>
        <v>3.8760000000000003</v>
      </c>
      <c r="I41" s="77">
        <f t="shared" si="5"/>
        <v>0.24735000000000001</v>
      </c>
      <c r="J41" s="77">
        <f t="shared" si="5"/>
        <v>8.6700000000000024E-3</v>
      </c>
      <c r="K41" s="77">
        <f t="shared" si="5"/>
        <v>9.4350000000000024E-3</v>
      </c>
      <c r="L41" s="77">
        <f t="shared" si="5"/>
        <v>0.28304999999999997</v>
      </c>
      <c r="M41" s="77">
        <f t="shared" si="5"/>
        <v>0.10455</v>
      </c>
      <c r="N41" s="77">
        <f t="shared" si="5"/>
        <v>39.525000000000006</v>
      </c>
      <c r="O41" s="77">
        <f t="shared" si="5"/>
        <v>3162.0000000000005</v>
      </c>
      <c r="P41" s="77">
        <f t="shared" si="5"/>
        <v>0</v>
      </c>
      <c r="Q41" s="77">
        <f t="shared" si="10"/>
        <v>58.650000000000013</v>
      </c>
      <c r="R41" s="77">
        <f t="shared" si="11"/>
        <v>0</v>
      </c>
      <c r="S41" s="77">
        <f t="shared" si="11"/>
        <v>0.14450000000000002</v>
      </c>
      <c r="T41" s="77">
        <f t="shared" si="11"/>
        <v>0</v>
      </c>
      <c r="U41" s="77">
        <f t="shared" si="11"/>
        <v>0</v>
      </c>
      <c r="AB41" s="59"/>
      <c r="AC41" s="59"/>
      <c r="AD41" s="59"/>
      <c r="AE41" s="59"/>
      <c r="AF41" s="59"/>
      <c r="AG41" s="59"/>
      <c r="AH41" s="59"/>
      <c r="AI41" s="59"/>
    </row>
    <row r="42" spans="1:35" s="72" customFormat="1" ht="13" x14ac:dyDescent="0.35">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f>C8</f>
        <v>2</v>
      </c>
      <c r="C57" s="8">
        <f t="shared" ref="C57:U57" si="13">D8</f>
        <v>3</v>
      </c>
      <c r="D57" s="8">
        <f t="shared" si="13"/>
        <v>5</v>
      </c>
      <c r="E57" s="8">
        <f t="shared" si="13"/>
        <v>6</v>
      </c>
      <c r="F57" s="8">
        <f t="shared" si="13"/>
        <v>7</v>
      </c>
      <c r="G57" s="8">
        <f t="shared" si="13"/>
        <v>8</v>
      </c>
      <c r="H57" s="8">
        <f t="shared" si="13"/>
        <v>10</v>
      </c>
      <c r="I57" s="8" t="str">
        <f t="shared" si="13"/>
        <v>11a</v>
      </c>
      <c r="J57" s="8" t="str">
        <f t="shared" si="13"/>
        <v>11b</v>
      </c>
      <c r="K57" s="8">
        <f t="shared" si="13"/>
        <v>12</v>
      </c>
      <c r="L57" s="8">
        <f t="shared" si="13"/>
        <v>13</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2" t="s">
        <v>136</v>
      </c>
      <c r="B58" s="13" t="str">
        <f>C16&amp;" I "&amp;(VLOOKUP(C14,Table245810[],6,FALSE))</f>
        <v>Medium/Clay I Grass</v>
      </c>
      <c r="C58" s="13" t="str">
        <f>D16&amp;" I "&amp;(VLOOKUP(D14,Table245810[],6,FALSE))</f>
        <v>Medium/Clay I Grass</v>
      </c>
      <c r="D58" s="13" t="str">
        <f>E16&amp;" I "&amp;(VLOOKUP(E14,Table245810[],6,FALSE))</f>
        <v>Medium/Clay I Grass</v>
      </c>
      <c r="E58" s="13" t="str">
        <f>F16&amp;" I "&amp;(VLOOKUP(F14,Table245810[],6,FALSE))</f>
        <v>Medium/Clay I Grass</v>
      </c>
      <c r="F58" s="13" t="str">
        <f>G16&amp;" I "&amp;(VLOOKUP(G14,Table245810[],6,FALSE))</f>
        <v>Medium/Clay I Grass</v>
      </c>
      <c r="G58" s="13" t="str">
        <f>H16&amp;" I "&amp;(VLOOKUP(H14,Table245810[],6,FALSE))</f>
        <v>Medium/Clay I Grass</v>
      </c>
      <c r="H58" s="13" t="str">
        <f>I16&amp;" I "&amp;(VLOOKUP(I14,Table245810[],6,FALSE))</f>
        <v>Medium/Clay I Grass</v>
      </c>
      <c r="I58" s="13" t="str">
        <f>J16&amp;" I "&amp;(VLOOKUP(J14,Table245810[],6,FALSE))</f>
        <v>Medium/Clay I Grass</v>
      </c>
      <c r="J58" s="13" t="str">
        <f>K16&amp;" I "&amp;(VLOOKUP(K14,Table245810[],6,FALSE))</f>
        <v>Medium/Clay I Grass</v>
      </c>
      <c r="K58" s="13" t="str">
        <f>L16&amp;" I "&amp;(VLOOKUP(L14,Table245810[],6,FALSE))</f>
        <v>Medium/Clay I Grass</v>
      </c>
      <c r="L58" s="13" t="str">
        <f>M16&amp;" I "&amp;(VLOOKUP(M14,Table245810[],6,FALSE))</f>
        <v>Medium/Clay I Grass</v>
      </c>
      <c r="M58" s="13" t="e">
        <f>N16&amp;" I "&amp;(VLOOKUP(N14,Table245810[],6,FALSE))</f>
        <v>#N/A</v>
      </c>
      <c r="N58" s="13" t="e">
        <f>O16&amp;" I "&amp;(VLOOKUP(O14,Table245810[],6,FALSE))</f>
        <v>#N/A</v>
      </c>
      <c r="O58" s="13" t="e">
        <f>P16&amp;" I "&amp;(VLOOKUP(P14,Table245810[],6,FALSE))</f>
        <v>#N/A</v>
      </c>
      <c r="P58" s="13" t="e">
        <f>Q16&amp;" I "&amp;(VLOOKUP(Q14,Table245810[],6,FALSE))</f>
        <v>#N/A</v>
      </c>
      <c r="Q58" s="13" t="e">
        <f>R16&amp;" I "&amp;(VLOOKUP(R14,Table245810[],6,FALSE))</f>
        <v>#N/A</v>
      </c>
      <c r="R58" s="13" t="e">
        <f>S16&amp;" I "&amp;(VLOOKUP(S14,Table245810[],6,FALSE))</f>
        <v>#N/A</v>
      </c>
      <c r="S58" s="13" t="e">
        <f>T16&amp;" I "&amp;(VLOOKUP(T14,Table245810[],6,FALSE))</f>
        <v>#N/A</v>
      </c>
      <c r="T58" s="13" t="e">
        <f>U16&amp;" I "&amp;(VLOOKUP(U14,Table245810[],6,FALSE))</f>
        <v>#N/A</v>
      </c>
      <c r="U58" s="13" t="e">
        <f>V16&amp;" I "&amp;(VLOOKUP(V14,Table245810[],6,FALSE))</f>
        <v>#N/A</v>
      </c>
    </row>
    <row r="59" spans="1:35" s="19" customFormat="1" ht="13" x14ac:dyDescent="0.3">
      <c r="A59" s="111" t="s">
        <v>132</v>
      </c>
      <c r="B59" s="76">
        <f>VLOOKUP(C$14,Table245810[],5,FALSE)</f>
        <v>6.2</v>
      </c>
      <c r="C59" s="76">
        <f>VLOOKUP(D$14,Table245810[],5,FALSE)</f>
        <v>6.2</v>
      </c>
      <c r="D59" s="76">
        <f>VLOOKUP(E$14,Table245810[],5,FALSE)</f>
        <v>6.2</v>
      </c>
      <c r="E59" s="76">
        <f>VLOOKUP(F$14,Table245810[],5,FALSE)</f>
        <v>6.2</v>
      </c>
      <c r="F59" s="76">
        <f>VLOOKUP(G$14,Table245810[],5,FALSE)</f>
        <v>6.2</v>
      </c>
      <c r="G59" s="76">
        <f>VLOOKUP(H$14,Table245810[],5,FALSE)</f>
        <v>6.2</v>
      </c>
      <c r="H59" s="76">
        <f>VLOOKUP(I$14,Table245810[],5,FALSE)</f>
        <v>6.2</v>
      </c>
      <c r="I59" s="76">
        <f>VLOOKUP(J$14,Table245810[],5,FALSE)</f>
        <v>6.2</v>
      </c>
      <c r="J59" s="76">
        <f>VLOOKUP(K$14,Table245810[],5,FALSE)</f>
        <v>6.2</v>
      </c>
      <c r="K59" s="76">
        <f>VLOOKUP(L$14,Table245810[],5,FALSE)</f>
        <v>6.2</v>
      </c>
      <c r="L59" s="76">
        <f>VLOOKUP(M$14,Table245810[],5,FALSE)</f>
        <v>6.2</v>
      </c>
      <c r="M59" s="76" t="e">
        <f>VLOOKUP(N$14,Table245810[],5,FALSE)</f>
        <v>#N/A</v>
      </c>
      <c r="N59" s="76" t="e">
        <f>VLOOKUP(O$14,Table245810[],5,FALSE)</f>
        <v>#N/A</v>
      </c>
      <c r="O59" s="76" t="e">
        <f>VLOOKUP(P$14,Table245810[],5,FALSE)</f>
        <v>#N/A</v>
      </c>
      <c r="P59" s="76" t="e">
        <f>VLOOKUP(Q$14,Table245810[],5,FALSE)</f>
        <v>#N/A</v>
      </c>
      <c r="Q59" s="76" t="e">
        <f>VLOOKUP(R$14,Table245810[],5,FALSE)</f>
        <v>#N/A</v>
      </c>
      <c r="R59" s="76" t="e">
        <f>VLOOKUP(S$14,Table245810[],5,FALSE)</f>
        <v>#N/A</v>
      </c>
      <c r="S59" s="76" t="e">
        <f>VLOOKUP(T$14,Table245810[],5,FALSE)</f>
        <v>#N/A</v>
      </c>
      <c r="T59" s="76" t="e">
        <f>VLOOKUP(U$14,Table245810[],5,FALSE)</f>
        <v>#N/A</v>
      </c>
      <c r="U59" s="76" t="e">
        <f>VLOOKUP(V$14,Table245810[],5,FALSE)</f>
        <v>#N/A</v>
      </c>
    </row>
    <row r="60" spans="1:35" s="19" customFormat="1" ht="13" x14ac:dyDescent="0.3">
      <c r="A60" s="111" t="s">
        <v>4</v>
      </c>
      <c r="B60" s="76">
        <f>C10</f>
        <v>6.9</v>
      </c>
      <c r="C60" s="76">
        <f t="shared" ref="C60:U60" si="14">D10</f>
        <v>7</v>
      </c>
      <c r="D60" s="76">
        <f t="shared" si="14"/>
        <v>6.7</v>
      </c>
      <c r="E60" s="76">
        <f t="shared" si="14"/>
        <v>6.8</v>
      </c>
      <c r="F60" s="76">
        <f t="shared" si="14"/>
        <v>6.9</v>
      </c>
      <c r="G60" s="76">
        <f t="shared" si="14"/>
        <v>6.8</v>
      </c>
      <c r="H60" s="76">
        <f t="shared" si="14"/>
        <v>7.3</v>
      </c>
      <c r="I60" s="76">
        <f t="shared" si="14"/>
        <v>7.1</v>
      </c>
      <c r="J60" s="76">
        <f t="shared" si="14"/>
        <v>7.4</v>
      </c>
      <c r="K60" s="76">
        <f t="shared" si="14"/>
        <v>7.2</v>
      </c>
      <c r="L60" s="76">
        <f t="shared" si="14"/>
        <v>7.1</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ht="13" x14ac:dyDescent="0.3">
      <c r="A61" s="111" t="s">
        <v>133</v>
      </c>
      <c r="B61" s="76">
        <f t="shared" ref="B61:U61" si="15">VLOOKUP(B58,$AD9:$AE18,2,FALSE)</f>
        <v>6</v>
      </c>
      <c r="C61" s="76">
        <f t="shared" si="15"/>
        <v>6</v>
      </c>
      <c r="D61" s="76">
        <f t="shared" si="15"/>
        <v>6</v>
      </c>
      <c r="E61" s="76">
        <f t="shared" si="15"/>
        <v>6</v>
      </c>
      <c r="F61" s="76">
        <f t="shared" si="15"/>
        <v>6</v>
      </c>
      <c r="G61" s="76">
        <f t="shared" si="15"/>
        <v>6</v>
      </c>
      <c r="H61" s="76">
        <f t="shared" si="15"/>
        <v>6</v>
      </c>
      <c r="I61" s="76">
        <f t="shared" si="15"/>
        <v>6</v>
      </c>
      <c r="J61" s="76">
        <f t="shared" si="15"/>
        <v>6</v>
      </c>
      <c r="K61" s="76">
        <f t="shared" si="15"/>
        <v>6</v>
      </c>
      <c r="L61" s="76">
        <f t="shared" si="15"/>
        <v>6</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ht="13" x14ac:dyDescent="0.3">
      <c r="A62" s="111" t="s">
        <v>134</v>
      </c>
      <c r="B62" s="77">
        <f>B31</f>
        <v>250</v>
      </c>
      <c r="C62" s="77">
        <f>B32</f>
        <v>250</v>
      </c>
      <c r="D62" s="77">
        <f>B33</f>
        <v>250</v>
      </c>
      <c r="E62" s="77">
        <f>B34</f>
        <v>250</v>
      </c>
      <c r="F62" s="77">
        <f>B35</f>
        <v>250</v>
      </c>
      <c r="G62" s="77">
        <f>B36</f>
        <v>250</v>
      </c>
      <c r="H62" s="77">
        <f>B37</f>
        <v>250</v>
      </c>
      <c r="I62" s="77">
        <f>B38</f>
        <v>250</v>
      </c>
      <c r="J62" s="77">
        <f>B39</f>
        <v>250</v>
      </c>
      <c r="K62" s="77">
        <f>B40</f>
        <v>250</v>
      </c>
      <c r="L62" s="77">
        <f>B41</f>
        <v>250</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-4.2000000000000011</v>
      </c>
      <c r="C64" s="77">
        <f t="shared" ref="C64:U64" si="17">(C59-C60)*C61</f>
        <v>-4.7999999999999989</v>
      </c>
      <c r="D64" s="77">
        <f t="shared" si="17"/>
        <v>-3</v>
      </c>
      <c r="E64" s="77">
        <f t="shared" si="17"/>
        <v>-3.5999999999999979</v>
      </c>
      <c r="F64" s="77">
        <f t="shared" si="17"/>
        <v>-4.2000000000000011</v>
      </c>
      <c r="G64" s="77">
        <f t="shared" si="17"/>
        <v>-3.5999999999999979</v>
      </c>
      <c r="H64" s="77">
        <f t="shared" si="17"/>
        <v>-6.5999999999999979</v>
      </c>
      <c r="I64" s="77">
        <f t="shared" si="17"/>
        <v>-5.3999999999999968</v>
      </c>
      <c r="J64" s="77">
        <f t="shared" si="17"/>
        <v>-7.2000000000000011</v>
      </c>
      <c r="K64" s="77">
        <f t="shared" si="17"/>
        <v>-6</v>
      </c>
      <c r="L64" s="77">
        <f t="shared" si="17"/>
        <v>-5.3999999999999968</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 x14ac:dyDescent="0.3">
      <c r="A65" s="112" t="s">
        <v>157</v>
      </c>
      <c r="B65" s="77">
        <f>B63-B64</f>
        <v>4.2000000000000011</v>
      </c>
      <c r="C65" s="77">
        <f t="shared" ref="C65:U65" si="18">C63-C64</f>
        <v>4.7999999999999989</v>
      </c>
      <c r="D65" s="77">
        <f t="shared" si="18"/>
        <v>3</v>
      </c>
      <c r="E65" s="77">
        <f t="shared" si="18"/>
        <v>3.5999999999999979</v>
      </c>
      <c r="F65" s="77">
        <f t="shared" si="18"/>
        <v>4.2000000000000011</v>
      </c>
      <c r="G65" s="77">
        <f t="shared" si="18"/>
        <v>3.5999999999999979</v>
      </c>
      <c r="H65" s="77">
        <f t="shared" si="18"/>
        <v>6.5999999999999979</v>
      </c>
      <c r="I65" s="77">
        <f t="shared" si="18"/>
        <v>5.3999999999999968</v>
      </c>
      <c r="J65" s="77">
        <f t="shared" si="18"/>
        <v>7.2000000000000011</v>
      </c>
      <c r="K65" s="77">
        <f t="shared" si="18"/>
        <v>6</v>
      </c>
      <c r="L65" s="77">
        <f t="shared" si="18"/>
        <v>5.3999999999999968</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26" x14ac:dyDescent="0.3">
      <c r="A66" s="112" t="s">
        <v>148</v>
      </c>
      <c r="B66" s="78" t="str">
        <f>IF(B64&lt;=B63,"OVER","UNDER")</f>
        <v>OVER</v>
      </c>
      <c r="C66" s="78" t="str">
        <f t="shared" ref="C66:U66" si="19">IF(C64&lt;=C63,"OVER","UNDER")</f>
        <v>OVER</v>
      </c>
      <c r="D66" s="78" t="str">
        <f t="shared" si="19"/>
        <v>OVER</v>
      </c>
      <c r="E66" s="78" t="str">
        <f t="shared" si="19"/>
        <v>OVER</v>
      </c>
      <c r="F66" s="78" t="str">
        <f t="shared" si="19"/>
        <v>OVER</v>
      </c>
      <c r="G66" s="78" t="str">
        <f t="shared" si="19"/>
        <v>OVER</v>
      </c>
      <c r="H66" s="78" t="str">
        <f t="shared" si="19"/>
        <v>OVER</v>
      </c>
      <c r="I66" s="78" t="str">
        <f t="shared" si="19"/>
        <v>OVER</v>
      </c>
      <c r="J66" s="78" t="str">
        <f t="shared" si="19"/>
        <v>OVER</v>
      </c>
      <c r="K66" s="78" t="str">
        <f t="shared" si="19"/>
        <v>OVER</v>
      </c>
      <c r="L66" s="78" t="str">
        <f t="shared" si="19"/>
        <v>OVER</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3XaHORpvb0EY7PRrhJxVizwLE/iUZms/O8cPPPiyB58op7QyRvqOXNzOruKcfszSBAm2hl7G2p2YdleQn3WMjw==" saltValue="C0fXVgIDClAn5+hkdNZV1w=="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C20:V21">
    <cfRule type="cellIs" dxfId="209" priority="37" operator="equal">
      <formula>"DECREASE"</formula>
    </cfRule>
    <cfRule type="cellIs" dxfId="208" priority="38" operator="equal">
      <formula>"INCREASE"</formula>
    </cfRule>
  </conditionalFormatting>
  <conditionalFormatting sqref="B31:B50 B62:U66">
    <cfRule type="cellIs" dxfId="207" priority="36" operator="greaterThan">
      <formula>$B$51</formula>
    </cfRule>
  </conditionalFormatting>
  <conditionalFormatting sqref="C31:C50">
    <cfRule type="cellIs" dxfId="206" priority="35" operator="greaterThan">
      <formula>$C$51</formula>
    </cfRule>
  </conditionalFormatting>
  <conditionalFormatting sqref="C18:V18">
    <cfRule type="cellIs" dxfId="205" priority="34" operator="equal">
      <formula>0</formula>
    </cfRule>
  </conditionalFormatting>
  <conditionalFormatting sqref="C17:V17">
    <cfRule type="cellIs" dxfId="204" priority="33" operator="equal">
      <formula>0</formula>
    </cfRule>
  </conditionalFormatting>
  <conditionalFormatting sqref="C19:V19">
    <cfRule type="cellIs" dxfId="203" priority="32" operator="equal">
      <formula>0</formula>
    </cfRule>
  </conditionalFormatting>
  <conditionalFormatting sqref="G31:G50">
    <cfRule type="cellIs" dxfId="202" priority="31" operator="greaterThan">
      <formula>$G$51</formula>
    </cfRule>
  </conditionalFormatting>
  <conditionalFormatting sqref="H31:H50">
    <cfRule type="cellIs" dxfId="201" priority="30" operator="greaterThan">
      <formula>$H$51</formula>
    </cfRule>
  </conditionalFormatting>
  <conditionalFormatting sqref="I31:I50">
    <cfRule type="cellIs" dxfId="200" priority="29" operator="greaterThan">
      <formula>$I$51</formula>
    </cfRule>
  </conditionalFormatting>
  <conditionalFormatting sqref="K31:K50">
    <cfRule type="cellIs" dxfId="199" priority="28" operator="greaterThan">
      <formula>$K$51</formula>
    </cfRule>
  </conditionalFormatting>
  <conditionalFormatting sqref="L31:L50">
    <cfRule type="cellIs" dxfId="198" priority="27" operator="greaterThan">
      <formula>$L$51</formula>
    </cfRule>
  </conditionalFormatting>
  <conditionalFormatting sqref="M31:M50">
    <cfRule type="cellIs" dxfId="197" priority="26" operator="greaterThan">
      <formula>$M$51</formula>
    </cfRule>
  </conditionalFormatting>
  <conditionalFormatting sqref="P31:P50">
    <cfRule type="cellIs" dxfId="196" priority="25" operator="greaterThan">
      <formula>$P$51</formula>
    </cfRule>
  </conditionalFormatting>
  <conditionalFormatting sqref="R31:R50">
    <cfRule type="cellIs" dxfId="195" priority="24" operator="greaterThan">
      <formula>$R$51</formula>
    </cfRule>
  </conditionalFormatting>
  <conditionalFormatting sqref="S31:S50">
    <cfRule type="cellIs" dxfId="194" priority="23" operator="greaterThan">
      <formula>$S$51</formula>
    </cfRule>
  </conditionalFormatting>
  <conditionalFormatting sqref="T31:T50">
    <cfRule type="cellIs" dxfId="193" priority="22" operator="greaterThan">
      <formula>$T$51</formula>
    </cfRule>
  </conditionalFormatting>
  <conditionalFormatting sqref="U31:U50">
    <cfRule type="cellIs" dxfId="192" priority="21" operator="greaterThan">
      <formula>$U$51</formula>
    </cfRule>
  </conditionalFormatting>
  <conditionalFormatting sqref="C22:V22">
    <cfRule type="cellIs" dxfId="191" priority="20" operator="equal">
      <formula>0</formula>
    </cfRule>
  </conditionalFormatting>
  <conditionalFormatting sqref="C24:V24">
    <cfRule type="cellIs" dxfId="190" priority="18" operator="equal">
      <formula>"DECREASE"</formula>
    </cfRule>
    <cfRule type="cellIs" dxfId="189" priority="19" operator="equal">
      <formula>"INCREASE"</formula>
    </cfRule>
  </conditionalFormatting>
  <conditionalFormatting sqref="C23:V23">
    <cfRule type="cellIs" dxfId="188" priority="17" operator="equal">
      <formula>0</formula>
    </cfRule>
  </conditionalFormatting>
  <conditionalFormatting sqref="C21:V21">
    <cfRule type="cellIs" dxfId="187" priority="13" operator="equal">
      <formula>0</formula>
    </cfRule>
  </conditionalFormatting>
  <conditionalFormatting sqref="B66:U66">
    <cfRule type="cellIs" dxfId="186" priority="11" operator="equal">
      <formula>"UNDER"</formula>
    </cfRule>
    <cfRule type="cellIs" dxfId="185" priority="12" operator="equal">
      <formula>"OVER"</formula>
    </cfRule>
  </conditionalFormatting>
  <conditionalFormatting sqref="J31:J50">
    <cfRule type="cellIs" dxfId="184" priority="8" operator="greaterThan">
      <formula>$J$51</formula>
    </cfRule>
  </conditionalFormatting>
  <conditionalFormatting sqref="L3">
    <cfRule type="cellIs" dxfId="183" priority="4" operator="lessThan">
      <formula>30</formula>
    </cfRule>
    <cfRule type="cellIs" dxfId="182" priority="5" operator="greaterThanOrEqual">
      <formula>30</formula>
    </cfRule>
  </conditionalFormatting>
  <conditionalFormatting sqref="I1">
    <cfRule type="cellIs" dxfId="181" priority="3" operator="between">
      <formula>0.1</formula>
      <formula>5</formula>
    </cfRule>
  </conditionalFormatting>
  <conditionalFormatting sqref="I2">
    <cfRule type="cellIs" dxfId="180" priority="2" operator="greaterThan">
      <formula>5000.1</formula>
    </cfRule>
  </conditionalFormatting>
  <conditionalFormatting sqref="I3">
    <cfRule type="cellIs" dxfId="179" priority="1" operator="greaterThan">
      <formula>40000.01</formula>
    </cfRule>
  </conditionalFormatting>
  <dataValidations count="4">
    <dataValidation type="list" allowBlank="1" showInputMessage="1" showErrorMessage="1" sqref="C16:V16" xr:uid="{D4B16FB3-6837-4E5B-9025-EB277B61B2A9}">
      <formula1>$AD$1:$AD$6</formula1>
    </dataValidation>
    <dataValidation type="list" allowBlank="1" showInputMessage="1" showErrorMessage="1" sqref="C14:V14" xr:uid="{C35120FB-3907-4889-AC47-18E8F9D9AB31}">
      <formula1>$AI$2:$AI$26</formula1>
    </dataValidation>
    <dataValidation type="list" allowBlank="1" showInputMessage="1" showErrorMessage="1" sqref="F3" xr:uid="{23E3FC73-D188-493C-A2E9-7B4E4F55F95A}">
      <formula1>$AG$2:$AG$5</formula1>
    </dataValidation>
    <dataValidation type="list" showInputMessage="1" sqref="C27:U27" xr:uid="{BFB4BFC7-D05C-4AAD-803D-B84EFEE87F36}">
      <formula1>$AB$2:$AB$8</formula1>
    </dataValidation>
  </dataValidations>
  <pageMargins left="0.7" right="0.7" top="0.75" bottom="0.75" header="0.3" footer="0.3"/>
  <pageSetup paperSize="9" orientation="portrait" r:id="rId1"/>
  <legacyDrawing r:id="rId2"/>
  <tableParts count="1">
    <tablePart r:id="rId3"/>
  </tableParts>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6D609C-EE60-4C58-A596-59F32D2D775D}">
  <dimension ref="A1:AO66"/>
  <sheetViews>
    <sheetView zoomScale="90" zoomScaleNormal="90" workbookViewId="0">
      <selection activeCell="N3" sqref="N3"/>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19" t="s">
        <v>41</v>
      </c>
      <c r="B1" s="119"/>
      <c r="C1" s="140" t="str">
        <f>'Field data and Bala'!C1:D1</f>
        <v>PAN-025628</v>
      </c>
      <c r="D1" s="141"/>
      <c r="E1" s="93" t="s">
        <v>45</v>
      </c>
      <c r="F1" s="39">
        <f>'Field data and Bala'!F1</f>
        <v>42.8</v>
      </c>
      <c r="G1" s="120" t="s">
        <v>43</v>
      </c>
      <c r="H1" s="121"/>
      <c r="I1" s="118">
        <v>7.4</v>
      </c>
      <c r="J1" s="119" t="s">
        <v>153</v>
      </c>
      <c r="K1" s="119"/>
      <c r="L1" s="97">
        <v>6</v>
      </c>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19" t="s">
        <v>87</v>
      </c>
      <c r="B2" s="119"/>
      <c r="C2" s="142" t="str">
        <f>'Field data and Bala'!C2:D2</f>
        <v>GP3792SK</v>
      </c>
      <c r="D2" s="143"/>
      <c r="E2" s="93" t="s">
        <v>109</v>
      </c>
      <c r="F2" s="96">
        <v>190902</v>
      </c>
      <c r="G2" s="138" t="s">
        <v>110</v>
      </c>
      <c r="H2" s="139"/>
      <c r="I2" s="118"/>
      <c r="J2" s="119" t="s">
        <v>158</v>
      </c>
      <c r="K2" s="119"/>
      <c r="L2" s="97">
        <v>0.73699999999999999</v>
      </c>
      <c r="AB2" s="30" t="s">
        <v>56</v>
      </c>
      <c r="AC2" s="17"/>
      <c r="AD2" s="30" t="s">
        <v>70</v>
      </c>
      <c r="AE2" s="17"/>
      <c r="AF2" s="17"/>
      <c r="AG2" s="44" t="s">
        <v>76</v>
      </c>
      <c r="AH2" s="18"/>
      <c r="AI2" s="45" t="s">
        <v>126</v>
      </c>
      <c r="AJ2" s="46">
        <v>0</v>
      </c>
      <c r="AK2" s="47">
        <v>0</v>
      </c>
      <c r="AL2" s="10">
        <v>0</v>
      </c>
      <c r="AM2" s="11">
        <v>0</v>
      </c>
      <c r="AN2" s="11">
        <v>0</v>
      </c>
    </row>
    <row r="3" spans="1:41" ht="13" x14ac:dyDescent="0.25">
      <c r="A3" s="120" t="s">
        <v>42</v>
      </c>
      <c r="B3" s="121"/>
      <c r="C3" s="142" t="str">
        <f>'Field data and Bala'!C3:D3</f>
        <v>Byproduct Recovery Limited</v>
      </c>
      <c r="D3" s="143"/>
      <c r="E3" s="93" t="s">
        <v>108</v>
      </c>
      <c r="F3" s="31" t="s">
        <v>104</v>
      </c>
      <c r="G3" s="119" t="s">
        <v>159</v>
      </c>
      <c r="H3" s="119"/>
      <c r="I3" s="118"/>
      <c r="J3" s="120" t="s">
        <v>154</v>
      </c>
      <c r="K3" s="121"/>
      <c r="L3" s="97">
        <f>(L1/(L2*10000))*100</f>
        <v>8.141112618724558E-2</v>
      </c>
      <c r="AB3" s="30" t="s">
        <v>57</v>
      </c>
      <c r="AC3" s="17"/>
      <c r="AD3" s="30" t="s">
        <v>71</v>
      </c>
      <c r="AE3" s="17"/>
      <c r="AF3" s="17"/>
      <c r="AG3" s="44" t="s">
        <v>77</v>
      </c>
      <c r="AH3" s="18"/>
      <c r="AI3" s="48" t="s">
        <v>113</v>
      </c>
      <c r="AJ3" s="49">
        <v>1.7</v>
      </c>
      <c r="AK3" s="50">
        <v>6</v>
      </c>
      <c r="AL3" s="51">
        <v>1</v>
      </c>
      <c r="AM3" s="11">
        <v>6.2</v>
      </c>
      <c r="AN3" s="11" t="s">
        <v>112</v>
      </c>
    </row>
    <row r="4" spans="1:41" ht="13" x14ac:dyDescent="0.25">
      <c r="A4" s="119" t="s">
        <v>0</v>
      </c>
      <c r="B4" s="119"/>
      <c r="C4" s="140" t="str">
        <f>'Field data and Bala'!C4:D4</f>
        <v>Maes Truan Farm
Llanelidan LL15 2RN</v>
      </c>
      <c r="D4" s="141"/>
      <c r="E4" s="94" t="s">
        <v>1</v>
      </c>
      <c r="F4" s="96" t="s">
        <v>173</v>
      </c>
      <c r="G4" s="120"/>
      <c r="H4" s="121"/>
      <c r="I4" s="39"/>
      <c r="J4" s="120"/>
      <c r="K4" s="121"/>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19" t="s">
        <v>47</v>
      </c>
      <c r="B5" s="119"/>
      <c r="C5" s="140">
        <f>'Field data and Bala'!C5:D5</f>
        <v>0</v>
      </c>
      <c r="D5" s="141"/>
      <c r="E5" s="93"/>
      <c r="F5" s="39"/>
      <c r="G5" s="120"/>
      <c r="H5" s="121"/>
      <c r="I5" s="39"/>
      <c r="J5" s="120"/>
      <c r="K5" s="121"/>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25" t="s">
        <v>63</v>
      </c>
      <c r="B7" s="125"/>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19" t="s">
        <v>2</v>
      </c>
      <c r="B8" s="119"/>
      <c r="C8" s="60">
        <f>'Field data and Bala'!C8</f>
        <v>2</v>
      </c>
      <c r="D8" s="60">
        <f>'Field data and Bala'!D8</f>
        <v>3</v>
      </c>
      <c r="E8" s="60">
        <f>'Field data and Bala'!E8</f>
        <v>5</v>
      </c>
      <c r="F8" s="60">
        <f>'Field data and Bala'!F8</f>
        <v>6</v>
      </c>
      <c r="G8" s="60">
        <f>'Field data and Bala'!G8</f>
        <v>7</v>
      </c>
      <c r="H8" s="60">
        <f>'Field data and Bala'!H8</f>
        <v>8</v>
      </c>
      <c r="I8" s="60">
        <f>'Field data and Bala'!I8</f>
        <v>10</v>
      </c>
      <c r="J8" s="60" t="str">
        <f>'Field data and Bala'!J8</f>
        <v>11a</v>
      </c>
      <c r="K8" s="60" t="str">
        <f>'Field data and Bala'!K8</f>
        <v>11b</v>
      </c>
      <c r="L8" s="60">
        <f>'Field data and Bala'!L8</f>
        <v>12</v>
      </c>
      <c r="M8" s="60">
        <f>'Field data and Bala'!M8</f>
        <v>13</v>
      </c>
      <c r="N8" s="60">
        <f>'Field data and Bala'!N8</f>
        <v>0</v>
      </c>
      <c r="O8" s="60">
        <f>'Field data and Bala'!O8</f>
        <v>0</v>
      </c>
      <c r="P8" s="60">
        <f>'Field data and Bala'!P8</f>
        <v>0</v>
      </c>
      <c r="Q8" s="60">
        <f>'Field data and Bala'!Q8</f>
        <v>0</v>
      </c>
      <c r="R8" s="60">
        <f>'Field data and Bala'!R8</f>
        <v>0</v>
      </c>
      <c r="S8" s="60">
        <f>'Field data and Bala'!S8</f>
        <v>0</v>
      </c>
      <c r="T8" s="60">
        <f>'Field data and Bala'!T8</f>
        <v>0</v>
      </c>
      <c r="U8" s="60">
        <f>'Field data and Bala'!U8</f>
        <v>0</v>
      </c>
      <c r="V8" s="60">
        <f>'Field data and Bala'!V8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19" t="s">
        <v>3</v>
      </c>
      <c r="B9" s="119"/>
      <c r="C9" s="60" t="str">
        <f>'Field data and Bala'!C9</f>
        <v>M</v>
      </c>
      <c r="D9" s="60" t="str">
        <f>'Field data and Bala'!D9</f>
        <v>M</v>
      </c>
      <c r="E9" s="60" t="str">
        <f>'Field data and Bala'!E9</f>
        <v>M</v>
      </c>
      <c r="F9" s="60" t="str">
        <f>'Field data and Bala'!F9</f>
        <v>M</v>
      </c>
      <c r="G9" s="60" t="str">
        <f>'Field data and Bala'!G9</f>
        <v>M</v>
      </c>
      <c r="H9" s="60" t="str">
        <f>'Field data and Bala'!H9</f>
        <v>M</v>
      </c>
      <c r="I9" s="60" t="str">
        <f>'Field data and Bala'!I9</f>
        <v>M</v>
      </c>
      <c r="J9" s="60" t="str">
        <f>'Field data and Bala'!J9</f>
        <v>M</v>
      </c>
      <c r="K9" s="60" t="str">
        <f>'Field data and Bala'!K9</f>
        <v>M</v>
      </c>
      <c r="L9" s="60" t="str">
        <f>'Field data and Bala'!L9</f>
        <v>M</v>
      </c>
      <c r="M9" s="60" t="str">
        <f>'Field data and Bala'!M9</f>
        <v>M</v>
      </c>
      <c r="N9" s="60">
        <f>'Field data and Bala'!N9</f>
        <v>0</v>
      </c>
      <c r="O9" s="60">
        <f>'Field data and Bala'!O9</f>
        <v>0</v>
      </c>
      <c r="P9" s="60">
        <f>'Field data and Bala'!P9</f>
        <v>0</v>
      </c>
      <c r="Q9" s="60">
        <f>'Field data and Bala'!Q9</f>
        <v>0</v>
      </c>
      <c r="R9" s="60">
        <f>'Field data and Bala'!R9</f>
        <v>0</v>
      </c>
      <c r="S9" s="60">
        <f>'Field data and Bala'!S9</f>
        <v>0</v>
      </c>
      <c r="T9" s="60">
        <f>'Field data and Bala'!T9</f>
        <v>0</v>
      </c>
      <c r="U9" s="60">
        <f>'Field data and Bala'!U9</f>
        <v>0</v>
      </c>
      <c r="V9" s="60">
        <f>'Field data and Bala'!V9</f>
        <v>0</v>
      </c>
      <c r="AB9" s="17"/>
      <c r="AC9" s="17"/>
      <c r="AD9" s="30" t="s">
        <v>137</v>
      </c>
      <c r="AE9" s="30">
        <v>4.5</v>
      </c>
      <c r="AF9" s="17"/>
      <c r="AG9" s="18"/>
      <c r="AH9" s="18"/>
      <c r="AI9" s="63" t="s">
        <v>103</v>
      </c>
      <c r="AJ9" s="64">
        <v>0.7</v>
      </c>
      <c r="AK9" s="65">
        <v>4</v>
      </c>
      <c r="AL9" s="29">
        <v>7</v>
      </c>
      <c r="AM9" s="11">
        <v>6.7</v>
      </c>
      <c r="AN9" s="11" t="s">
        <v>135</v>
      </c>
      <c r="AO9" s="99"/>
    </row>
    <row r="10" spans="1:41" ht="13" x14ac:dyDescent="0.25">
      <c r="A10" s="119" t="s">
        <v>4</v>
      </c>
      <c r="B10" s="119"/>
      <c r="C10" s="60">
        <f>'Field data and Bala'!C10</f>
        <v>6.9</v>
      </c>
      <c r="D10" s="60">
        <f>'Field data and Bala'!D10</f>
        <v>7</v>
      </c>
      <c r="E10" s="60">
        <f>'Field data and Bala'!E10</f>
        <v>6.7</v>
      </c>
      <c r="F10" s="60">
        <f>'Field data and Bala'!F10</f>
        <v>6.8</v>
      </c>
      <c r="G10" s="60">
        <f>'Field data and Bala'!G10</f>
        <v>6.9</v>
      </c>
      <c r="H10" s="60">
        <f>'Field data and Bala'!H10</f>
        <v>6.8</v>
      </c>
      <c r="I10" s="60">
        <f>'Field data and Bala'!I10</f>
        <v>7.3</v>
      </c>
      <c r="J10" s="60">
        <f>'Field data and Bala'!J10</f>
        <v>7.1</v>
      </c>
      <c r="K10" s="60">
        <f>'Field data and Bala'!K10</f>
        <v>7.4</v>
      </c>
      <c r="L10" s="60">
        <f>'Field data and Bala'!L10</f>
        <v>7.2</v>
      </c>
      <c r="M10" s="60">
        <f>'Field data and Bala'!M10</f>
        <v>7.1</v>
      </c>
      <c r="N10" s="60">
        <f>'Field data and Bala'!N10</f>
        <v>0</v>
      </c>
      <c r="O10" s="60">
        <f>'Field data and Bala'!O10</f>
        <v>0</v>
      </c>
      <c r="P10" s="60">
        <f>'Field data and Bala'!P10</f>
        <v>0</v>
      </c>
      <c r="Q10" s="60">
        <f>'Field data and Bala'!Q10</f>
        <v>0</v>
      </c>
      <c r="R10" s="60">
        <f>'Field data and Bala'!R10</f>
        <v>0</v>
      </c>
      <c r="S10" s="60">
        <f>'Field data and Bala'!S10</f>
        <v>0</v>
      </c>
      <c r="T10" s="60">
        <f>'Field data and Bala'!T10</f>
        <v>0</v>
      </c>
      <c r="U10" s="60">
        <f>'Field data and Bala'!U10</f>
        <v>0</v>
      </c>
      <c r="V10" s="60">
        <f>'Field data and Bala'!V10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19" t="s">
        <v>5</v>
      </c>
      <c r="B11" s="119"/>
      <c r="C11" s="60">
        <f>'Field data and Bala'!C11</f>
        <v>4</v>
      </c>
      <c r="D11" s="60">
        <f>'Field data and Bala'!D11</f>
        <v>4</v>
      </c>
      <c r="E11" s="60">
        <f>'Field data and Bala'!E11</f>
        <v>4</v>
      </c>
      <c r="F11" s="60">
        <f>'Field data and Bala'!F11</f>
        <v>2</v>
      </c>
      <c r="G11" s="60">
        <f>'Field data and Bala'!G11</f>
        <v>1</v>
      </c>
      <c r="H11" s="60">
        <f>'Field data and Bala'!H11</f>
        <v>3</v>
      </c>
      <c r="I11" s="60">
        <f>'Field data and Bala'!I11</f>
        <v>4</v>
      </c>
      <c r="J11" s="60">
        <f>'Field data and Bala'!J11</f>
        <v>4</v>
      </c>
      <c r="K11" s="60">
        <f>'Field data and Bala'!K11</f>
        <v>4</v>
      </c>
      <c r="L11" s="60">
        <f>'Field data and Bala'!L11</f>
        <v>3</v>
      </c>
      <c r="M11" s="60">
        <f>'Field data and Bala'!M11</f>
        <v>2</v>
      </c>
      <c r="N11" s="60">
        <f>'Field data and Bala'!N11</f>
        <v>0</v>
      </c>
      <c r="O11" s="60">
        <f>'Field data and Bala'!O11</f>
        <v>0</v>
      </c>
      <c r="P11" s="60">
        <f>'Field data and Bala'!P11</f>
        <v>0</v>
      </c>
      <c r="Q11" s="60">
        <f>'Field data and Bala'!Q11</f>
        <v>0</v>
      </c>
      <c r="R11" s="60">
        <f>'Field data and Bala'!R11</f>
        <v>0</v>
      </c>
      <c r="S11" s="60">
        <f>'Field data and Bala'!S11</f>
        <v>0</v>
      </c>
      <c r="T11" s="60">
        <f>'Field data and Bala'!T11</f>
        <v>0</v>
      </c>
      <c r="U11" s="60">
        <f>'Field data and Bala'!U11</f>
        <v>0</v>
      </c>
      <c r="V11" s="60">
        <f>'Field data and Bala'!V11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19" t="s">
        <v>6</v>
      </c>
      <c r="B12" s="119"/>
      <c r="C12" s="60">
        <f>'Field data and Bala'!C12</f>
        <v>3</v>
      </c>
      <c r="D12" s="60">
        <f>'Field data and Bala'!D12</f>
        <v>3</v>
      </c>
      <c r="E12" s="60">
        <f>'Field data and Bala'!E12</f>
        <v>2</v>
      </c>
      <c r="F12" s="60">
        <f>'Field data and Bala'!F12</f>
        <v>3</v>
      </c>
      <c r="G12" s="60">
        <f>'Field data and Bala'!G12</f>
        <v>3</v>
      </c>
      <c r="H12" s="60">
        <f>'Field data and Bala'!H12</f>
        <v>1</v>
      </c>
      <c r="I12" s="60">
        <f>'Field data and Bala'!I12</f>
        <v>2</v>
      </c>
      <c r="J12" s="60">
        <f>'Field data and Bala'!J12</f>
        <v>2</v>
      </c>
      <c r="K12" s="60">
        <f>'Field data and Bala'!K12</f>
        <v>3</v>
      </c>
      <c r="L12" s="60">
        <f>'Field data and Bala'!L12</f>
        <v>3</v>
      </c>
      <c r="M12" s="60">
        <f>'Field data and Bala'!M12</f>
        <v>3</v>
      </c>
      <c r="N12" s="60">
        <f>'Field data and Bala'!N12</f>
        <v>0</v>
      </c>
      <c r="O12" s="60">
        <f>'Field data and Bala'!O12</f>
        <v>0</v>
      </c>
      <c r="P12" s="60">
        <f>'Field data and Bala'!P12</f>
        <v>0</v>
      </c>
      <c r="Q12" s="60">
        <f>'Field data and Bala'!Q12</f>
        <v>0</v>
      </c>
      <c r="R12" s="60">
        <f>'Field data and Bala'!R12</f>
        <v>0</v>
      </c>
      <c r="S12" s="60">
        <f>'Field data and Bala'!S12</f>
        <v>0</v>
      </c>
      <c r="T12" s="60">
        <f>'Field data and Bala'!T12</f>
        <v>0</v>
      </c>
      <c r="U12" s="60">
        <f>'Field data and Bala'!U12</f>
        <v>0</v>
      </c>
      <c r="V12" s="60">
        <f>'Field data and Bala'!V12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19" t="s">
        <v>7</v>
      </c>
      <c r="B13" s="119"/>
      <c r="C13" s="60">
        <f>'Field data and Bala'!C13</f>
        <v>2</v>
      </c>
      <c r="D13" s="60">
        <f>'Field data and Bala'!D13</f>
        <v>2</v>
      </c>
      <c r="E13" s="60">
        <f>'Field data and Bala'!E13</f>
        <v>2</v>
      </c>
      <c r="F13" s="60">
        <f>'Field data and Bala'!F13</f>
        <v>1</v>
      </c>
      <c r="G13" s="60">
        <f>'Field data and Bala'!G13</f>
        <v>2</v>
      </c>
      <c r="H13" s="60">
        <f>'Field data and Bala'!H13</f>
        <v>2</v>
      </c>
      <c r="I13" s="60">
        <f>'Field data and Bala'!I13</f>
        <v>2</v>
      </c>
      <c r="J13" s="60">
        <f>'Field data and Bala'!J13</f>
        <v>2</v>
      </c>
      <c r="K13" s="60">
        <f>'Field data and Bala'!K13</f>
        <v>2</v>
      </c>
      <c r="L13" s="60">
        <f>'Field data and Bala'!L13</f>
        <v>2</v>
      </c>
      <c r="M13" s="60">
        <f>'Field data and Bala'!M13</f>
        <v>2</v>
      </c>
      <c r="N13" s="60">
        <f>'Field data and Bala'!N13</f>
        <v>0</v>
      </c>
      <c r="O13" s="60">
        <f>'Field data and Bala'!O13</f>
        <v>0</v>
      </c>
      <c r="P13" s="60">
        <f>'Field data and Bala'!P13</f>
        <v>0</v>
      </c>
      <c r="Q13" s="60">
        <f>'Field data and Bala'!Q13</f>
        <v>0</v>
      </c>
      <c r="R13" s="60">
        <f>'Field data and Bala'!R13</f>
        <v>0</v>
      </c>
      <c r="S13" s="60">
        <f>'Field data and Bala'!S13</f>
        <v>0</v>
      </c>
      <c r="T13" s="60">
        <f>'Field data and Bala'!T13</f>
        <v>0</v>
      </c>
      <c r="U13" s="60">
        <f>'Field data and Bala'!U13</f>
        <v>0</v>
      </c>
      <c r="V13" s="60">
        <f>'Field data and Bala'!V13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1" t="s">
        <v>8</v>
      </c>
      <c r="B14" s="131"/>
      <c r="C14" s="102" t="str">
        <f>'Field data and Bala'!C14</f>
        <v xml:space="preserve">Grass Silage (25% DM) </v>
      </c>
      <c r="D14" s="102" t="str">
        <f>'Field data and Bala'!D14</f>
        <v xml:space="preserve">Grass Silage (25% DM) </v>
      </c>
      <c r="E14" s="102" t="str">
        <f>'Field data and Bala'!E14</f>
        <v xml:space="preserve">Grass Silage (25% DM) </v>
      </c>
      <c r="F14" s="102" t="str">
        <f>'Field data and Bala'!F14</f>
        <v xml:space="preserve">Grass Silage (25% DM) </v>
      </c>
      <c r="G14" s="102" t="str">
        <f>'Field data and Bala'!G14</f>
        <v xml:space="preserve">Grass Silage (25% DM) </v>
      </c>
      <c r="H14" s="102" t="str">
        <f>'Field data and Bala'!H14</f>
        <v xml:space="preserve">Grass Silage (25% DM) </v>
      </c>
      <c r="I14" s="102" t="str">
        <f>'Field data and Bala'!I14</f>
        <v xml:space="preserve">Grass Silage (25% DM) </v>
      </c>
      <c r="J14" s="102" t="str">
        <f>'Field data and Bala'!J14</f>
        <v xml:space="preserve">Grass Silage (25% DM) </v>
      </c>
      <c r="K14" s="102" t="str">
        <f>'Field data and Bala'!K14</f>
        <v xml:space="preserve">Grass Silage (25% DM) </v>
      </c>
      <c r="L14" s="102" t="str">
        <f>'Field data and Bala'!L14</f>
        <v xml:space="preserve">Grass Silage (25% DM) </v>
      </c>
      <c r="M14" s="102" t="str">
        <f>'Field data and Bala'!M14</f>
        <v xml:space="preserve">Grass Silage (25% DM) </v>
      </c>
      <c r="N14" s="102">
        <f>'Field data and Bala'!N14</f>
        <v>0</v>
      </c>
      <c r="O14" s="102">
        <f>'Field data and Bala'!O14</f>
        <v>0</v>
      </c>
      <c r="P14" s="102">
        <f>'Field data and Bala'!P14</f>
        <v>0</v>
      </c>
      <c r="Q14" s="102">
        <f>'Field data and Bala'!Q14</f>
        <v>0</v>
      </c>
      <c r="R14" s="102">
        <f>'Field data and Bala'!R14</f>
        <v>0</v>
      </c>
      <c r="S14" s="102">
        <f>'Field data and Bala'!S14</f>
        <v>0</v>
      </c>
      <c r="T14" s="102">
        <f>'Field data and Bala'!T14</f>
        <v>0</v>
      </c>
      <c r="U14" s="102">
        <f>'Field data and Bala'!U14</f>
        <v>0</v>
      </c>
      <c r="V14" s="102">
        <f>'Field data and Bala'!V14</f>
        <v>0</v>
      </c>
      <c r="AD14" s="30" t="s">
        <v>138</v>
      </c>
      <c r="AE14" s="30">
        <v>6</v>
      </c>
      <c r="AI14" s="53" t="s">
        <v>119</v>
      </c>
      <c r="AJ14" s="54">
        <v>0.8</v>
      </c>
      <c r="AK14" s="55">
        <v>1.7</v>
      </c>
      <c r="AL14" s="11">
        <v>12</v>
      </c>
      <c r="AM14" s="11">
        <v>6.7</v>
      </c>
      <c r="AN14" s="11" t="s">
        <v>135</v>
      </c>
    </row>
    <row r="15" spans="1:41" ht="13" x14ac:dyDescent="0.25">
      <c r="A15" s="130" t="s">
        <v>9</v>
      </c>
      <c r="B15" s="130"/>
      <c r="C15" s="60">
        <f>'Field data and Bala'!C15</f>
        <v>38</v>
      </c>
      <c r="D15" s="60">
        <f>'Field data and Bala'!D15</f>
        <v>38</v>
      </c>
      <c r="E15" s="60">
        <f>'Field data and Bala'!E15</f>
        <v>38</v>
      </c>
      <c r="F15" s="60">
        <f>'Field data and Bala'!F15</f>
        <v>38</v>
      </c>
      <c r="G15" s="60">
        <f>'Field data and Bala'!G15</f>
        <v>38</v>
      </c>
      <c r="H15" s="60">
        <f>'Field data and Bala'!H15</f>
        <v>38</v>
      </c>
      <c r="I15" s="60">
        <f>'Field data and Bala'!I15</f>
        <v>38</v>
      </c>
      <c r="J15" s="60">
        <f>'Field data and Bala'!J15</f>
        <v>38</v>
      </c>
      <c r="K15" s="60">
        <f>'Field data and Bala'!K15</f>
        <v>38</v>
      </c>
      <c r="L15" s="60">
        <f>'Field data and Bala'!L15</f>
        <v>38</v>
      </c>
      <c r="M15" s="60">
        <f>'Field data and Bala'!M15</f>
        <v>38</v>
      </c>
      <c r="N15" s="60">
        <f>'Field data and Bala'!N15</f>
        <v>0</v>
      </c>
      <c r="O15" s="60">
        <f>'Field data and Bala'!O15</f>
        <v>0</v>
      </c>
      <c r="P15" s="60">
        <f>'Field data and Bala'!P15</f>
        <v>0</v>
      </c>
      <c r="Q15" s="60">
        <f>'Field data and Bala'!Q15</f>
        <v>0</v>
      </c>
      <c r="R15" s="60">
        <f>'Field data and Bala'!R15</f>
        <v>0</v>
      </c>
      <c r="S15" s="60">
        <f>'Field data and Bala'!S15</f>
        <v>0</v>
      </c>
      <c r="T15" s="60">
        <f>'Field data and Bala'!T15</f>
        <v>0</v>
      </c>
      <c r="U15" s="60">
        <f>'Field data and Bala'!U15</f>
        <v>0</v>
      </c>
      <c r="V15" s="60">
        <f>'Field data and Bala'!V15</f>
        <v>0</v>
      </c>
      <c r="AD15" s="30" t="s">
        <v>144</v>
      </c>
      <c r="AE15" s="30">
        <v>7</v>
      </c>
      <c r="AI15" s="53" t="s">
        <v>101</v>
      </c>
      <c r="AJ15" s="62">
        <v>1.8</v>
      </c>
      <c r="AK15" s="55">
        <v>5.4</v>
      </c>
      <c r="AL15" s="11">
        <v>13</v>
      </c>
      <c r="AM15" s="11">
        <v>6.7</v>
      </c>
      <c r="AN15" s="11" t="s">
        <v>135</v>
      </c>
    </row>
    <row r="16" spans="1:41" ht="13.5" thickBot="1" x14ac:dyDescent="0.3">
      <c r="A16" s="132" t="s">
        <v>44</v>
      </c>
      <c r="B16" s="132"/>
      <c r="C16" s="103" t="str">
        <f>'Field data and Bala'!C16</f>
        <v>Medium/Clay</v>
      </c>
      <c r="D16" s="103" t="str">
        <f>'Field data and Bala'!D16</f>
        <v>Medium/Clay</v>
      </c>
      <c r="E16" s="103" t="str">
        <f>'Field data and Bala'!E16</f>
        <v>Medium/Clay</v>
      </c>
      <c r="F16" s="103" t="str">
        <f>'Field data and Bala'!F16</f>
        <v>Medium/Clay</v>
      </c>
      <c r="G16" s="103" t="str">
        <f>'Field data and Bala'!G16</f>
        <v>Medium/Clay</v>
      </c>
      <c r="H16" s="103" t="str">
        <f>'Field data and Bala'!H16</f>
        <v>Medium/Clay</v>
      </c>
      <c r="I16" s="103" t="str">
        <f>'Field data and Bala'!I16</f>
        <v>Medium/Clay</v>
      </c>
      <c r="J16" s="103" t="str">
        <f>'Field data and Bala'!J16</f>
        <v>Medium/Clay</v>
      </c>
      <c r="K16" s="103" t="str">
        <f>'Field data and Bala'!K16</f>
        <v>Medium/Clay</v>
      </c>
      <c r="L16" s="103" t="str">
        <f>'Field data and Bala'!L16</f>
        <v>Medium/Clay</v>
      </c>
      <c r="M16" s="103" t="str">
        <f>'Field data and Bala'!M16</f>
        <v>Medium/Clay</v>
      </c>
      <c r="N16" s="103">
        <f>'Field data and Bala'!N16</f>
        <v>0</v>
      </c>
      <c r="O16" s="103">
        <f>'Field data and Bala'!O16</f>
        <v>0</v>
      </c>
      <c r="P16" s="103">
        <f>'Field data and Bala'!P16</f>
        <v>0</v>
      </c>
      <c r="Q16" s="103">
        <f>'Field data and Bala'!Q16</f>
        <v>0</v>
      </c>
      <c r="R16" s="103">
        <f>'Field data and Bala'!R16</f>
        <v>0</v>
      </c>
      <c r="S16" s="103">
        <f>'Field data and Bala'!S16</f>
        <v>0</v>
      </c>
      <c r="T16" s="103">
        <f>'Field data and Bala'!T16</f>
        <v>0</v>
      </c>
      <c r="U16" s="103">
        <f>'Field data and Bala'!U16</f>
        <v>0</v>
      </c>
      <c r="V16" s="103">
        <f>'Field data and Bala'!V16</f>
        <v>0</v>
      </c>
      <c r="AD16" s="52" t="s">
        <v>145</v>
      </c>
      <c r="AE16" s="30">
        <v>8</v>
      </c>
      <c r="AI16" s="53" t="s">
        <v>118</v>
      </c>
      <c r="AJ16" s="54">
        <v>8</v>
      </c>
      <c r="AK16" s="55">
        <v>5.5</v>
      </c>
      <c r="AL16" s="12">
        <v>14</v>
      </c>
      <c r="AM16" s="11">
        <v>6.7</v>
      </c>
      <c r="AN16" s="11" t="s">
        <v>135</v>
      </c>
    </row>
    <row r="17" spans="1:40" ht="13" x14ac:dyDescent="0.25">
      <c r="A17" s="122" t="s">
        <v>69</v>
      </c>
      <c r="B17" s="123"/>
      <c r="C17" s="28">
        <f>(VLOOKUP(C$14,$AI2:$AK26,2,FALSE))*C$15</f>
        <v>64.599999999999994</v>
      </c>
      <c r="D17" s="28">
        <f t="shared" ref="D17:V17" si="0">(VLOOKUP(D$14,$AI2:$AK26,2,FALSE))*D$15</f>
        <v>64.599999999999994</v>
      </c>
      <c r="E17" s="28">
        <f t="shared" si="0"/>
        <v>64.599999999999994</v>
      </c>
      <c r="F17" s="28">
        <f t="shared" si="0"/>
        <v>64.599999999999994</v>
      </c>
      <c r="G17" s="28">
        <f t="shared" si="0"/>
        <v>64.599999999999994</v>
      </c>
      <c r="H17" s="28">
        <f t="shared" si="0"/>
        <v>64.599999999999994</v>
      </c>
      <c r="I17" s="28">
        <f t="shared" si="0"/>
        <v>64.599999999999994</v>
      </c>
      <c r="J17" s="28">
        <f t="shared" si="0"/>
        <v>64.599999999999994</v>
      </c>
      <c r="K17" s="28">
        <f t="shared" si="0"/>
        <v>64.599999999999994</v>
      </c>
      <c r="L17" s="28">
        <f t="shared" si="0"/>
        <v>64.599999999999994</v>
      </c>
      <c r="M17" s="28">
        <f t="shared" si="0"/>
        <v>64.599999999999994</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24" t="s">
        <v>23</v>
      </c>
      <c r="B18" s="125"/>
      <c r="C18" s="16">
        <f>$D31</f>
        <v>15.814773000000001</v>
      </c>
      <c r="D18" s="16">
        <f>$D32</f>
        <v>15.814773000000001</v>
      </c>
      <c r="E18" s="16">
        <f>$D33</f>
        <v>15.814773000000001</v>
      </c>
      <c r="F18" s="16">
        <f>$D34</f>
        <v>49.342091760000002</v>
      </c>
      <c r="G18" s="16">
        <f>$D35</f>
        <v>49.342091760000002</v>
      </c>
      <c r="H18" s="16">
        <f>$D36</f>
        <v>32.262136920000003</v>
      </c>
      <c r="I18" s="16">
        <f>$D37</f>
        <v>15.814773000000001</v>
      </c>
      <c r="J18" s="16">
        <f>$D38</f>
        <v>15.814773000000001</v>
      </c>
      <c r="K18" s="16">
        <f>$D39</f>
        <v>15.814773000000001</v>
      </c>
      <c r="L18" s="16">
        <f>$D40</f>
        <v>32.262136920000003</v>
      </c>
      <c r="M18" s="16">
        <f>$D41</f>
        <v>49.342091760000002</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24" t="s">
        <v>90</v>
      </c>
      <c r="B19" s="125"/>
      <c r="C19" s="16">
        <f>C18-C17</f>
        <v>-48.785226999999992</v>
      </c>
      <c r="D19" s="16">
        <f t="shared" ref="D19:V19" si="1">D18-D17</f>
        <v>-48.785226999999992</v>
      </c>
      <c r="E19" s="16">
        <f t="shared" si="1"/>
        <v>-48.785226999999992</v>
      </c>
      <c r="F19" s="16">
        <f t="shared" si="1"/>
        <v>-15.257908239999992</v>
      </c>
      <c r="G19" s="16">
        <f t="shared" si="1"/>
        <v>-15.257908239999992</v>
      </c>
      <c r="H19" s="16">
        <f t="shared" si="1"/>
        <v>-32.337863079999991</v>
      </c>
      <c r="I19" s="16">
        <f t="shared" si="1"/>
        <v>-48.785226999999992</v>
      </c>
      <c r="J19" s="16">
        <f t="shared" si="1"/>
        <v>-48.785226999999992</v>
      </c>
      <c r="K19" s="16">
        <f t="shared" si="1"/>
        <v>-48.785226999999992</v>
      </c>
      <c r="L19" s="16">
        <f t="shared" si="1"/>
        <v>-32.337863079999991</v>
      </c>
      <c r="M19" s="16">
        <f t="shared" si="1"/>
        <v>-15.257908239999992</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26" t="s">
        <v>91</v>
      </c>
      <c r="B20" s="127"/>
      <c r="C20" s="26" t="str">
        <f>IF($B31="","",IF(C$19&gt;=0,"INCREASE","DECREASE"))</f>
        <v>DECREASE</v>
      </c>
      <c r="D20" s="26" t="str">
        <f>IF($B32="","",IF(D$19&gt;=0,"INCREASE","DECREASE"))</f>
        <v>DECREASE</v>
      </c>
      <c r="E20" s="26" t="str">
        <f>IF($B33="","",IF(E$19&gt;=0,"INCREASE","DECREASE"))</f>
        <v>DECREASE</v>
      </c>
      <c r="F20" s="26" t="str">
        <f>IF($B34="","",IF(F$19&gt;=0,"INCREASE","DECREASE"))</f>
        <v>DECREASE</v>
      </c>
      <c r="G20" s="26" t="str">
        <f>IF($B35="","",IF(G$19&gt;=0,"INCREASE","DECREASE"))</f>
        <v>DECREASE</v>
      </c>
      <c r="H20" s="26" t="str">
        <f>IF($B36="","",IF(H$19&gt;=0,"INCREASE","DECREASE"))</f>
        <v>DECREASE</v>
      </c>
      <c r="I20" s="26" t="str">
        <f>IF($B37="","",IF(I$19&gt;=0,"INCREASE","DECREASE"))</f>
        <v>DECREASE</v>
      </c>
      <c r="J20" s="26" t="str">
        <f>IF($B38="","",IF(J$19&gt;=0,"INCREASE","DECREASE"))</f>
        <v>DECREASE</v>
      </c>
      <c r="K20" s="26" t="str">
        <f>IF($B39="","",IF(K$19&gt;=0,"INCREASE","DECREASE"))</f>
        <v>DECREASE</v>
      </c>
      <c r="L20" s="26" t="str">
        <f>IF($B40="","",IF(L$19&gt;=0,"INCREASE","DECREASE"))</f>
        <v>DECREASE</v>
      </c>
      <c r="M20" s="26" t="str">
        <f>IF($B41="","",IF(M$19&gt;=0,"INCREASE","DECREASE"))</f>
        <v>DECREASE</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22" t="s">
        <v>88</v>
      </c>
      <c r="B21" s="123"/>
      <c r="C21" s="28">
        <f>(VLOOKUP(C$14,$AI2:$AK26,3,FALSE))*C$15</f>
        <v>228</v>
      </c>
      <c r="D21" s="28">
        <f t="shared" ref="D21:V21" si="2">(VLOOKUP(D$14,$AI2:$AK26,3,FALSE))*D$15</f>
        <v>228</v>
      </c>
      <c r="E21" s="28">
        <f t="shared" si="2"/>
        <v>228</v>
      </c>
      <c r="F21" s="28">
        <f t="shared" si="2"/>
        <v>228</v>
      </c>
      <c r="G21" s="28">
        <f t="shared" si="2"/>
        <v>228</v>
      </c>
      <c r="H21" s="28">
        <f t="shared" si="2"/>
        <v>228</v>
      </c>
      <c r="I21" s="28">
        <f t="shared" si="2"/>
        <v>228</v>
      </c>
      <c r="J21" s="28">
        <f t="shared" si="2"/>
        <v>228</v>
      </c>
      <c r="K21" s="28">
        <f t="shared" si="2"/>
        <v>228</v>
      </c>
      <c r="L21" s="28">
        <f t="shared" si="2"/>
        <v>228</v>
      </c>
      <c r="M21" s="28">
        <f t="shared" si="2"/>
        <v>228</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24" t="s">
        <v>89</v>
      </c>
      <c r="B22" s="125"/>
      <c r="C22" s="16">
        <f>$E31</f>
        <v>6.5905065000000011E-4</v>
      </c>
      <c r="D22" s="16">
        <f>$E32</f>
        <v>6.5905065000000011E-4</v>
      </c>
      <c r="E22" s="16">
        <f>$E33</f>
        <v>6.5905065000000011E-4</v>
      </c>
      <c r="F22" s="16">
        <f>$E34</f>
        <v>2.0562380280000001E-3</v>
      </c>
      <c r="G22" s="16">
        <f>$E35</f>
        <v>2.0562380280000001E-3</v>
      </c>
      <c r="H22" s="16">
        <f>$E36</f>
        <v>1.3444633259999999E-3</v>
      </c>
      <c r="I22" s="16">
        <f>$E37</f>
        <v>6.5905065000000011E-4</v>
      </c>
      <c r="J22" s="16">
        <f>$E38</f>
        <v>6.5905065000000011E-4</v>
      </c>
      <c r="K22" s="16">
        <f>$E39</f>
        <v>6.5905065000000011E-4</v>
      </c>
      <c r="L22" s="16">
        <f>$E40</f>
        <v>1.3444633259999999E-3</v>
      </c>
      <c r="M22" s="16">
        <f>$E41</f>
        <v>2.0562380280000001E-3</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24" t="s">
        <v>92</v>
      </c>
      <c r="B23" s="125"/>
      <c r="C23" s="16">
        <f>C22-C21</f>
        <v>-227.99934094935</v>
      </c>
      <c r="D23" s="16">
        <f t="shared" ref="D23:V23" si="3">D22-D21</f>
        <v>-227.99934094935</v>
      </c>
      <c r="E23" s="16">
        <f t="shared" si="3"/>
        <v>-227.99934094935</v>
      </c>
      <c r="F23" s="16">
        <f t="shared" si="3"/>
        <v>-227.99794376197201</v>
      </c>
      <c r="G23" s="16">
        <f t="shared" si="3"/>
        <v>-227.99794376197201</v>
      </c>
      <c r="H23" s="16">
        <f t="shared" si="3"/>
        <v>-227.99865553667399</v>
      </c>
      <c r="I23" s="16">
        <f t="shared" si="3"/>
        <v>-227.99934094935</v>
      </c>
      <c r="J23" s="16">
        <f t="shared" si="3"/>
        <v>-227.99934094935</v>
      </c>
      <c r="K23" s="16">
        <f t="shared" si="3"/>
        <v>-227.99934094935</v>
      </c>
      <c r="L23" s="16">
        <f t="shared" si="3"/>
        <v>-227.99865553667399</v>
      </c>
      <c r="M23" s="16">
        <f t="shared" si="3"/>
        <v>-227.99794376197201</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26" t="s">
        <v>93</v>
      </c>
      <c r="B24" s="127"/>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str">
        <f t="shared" si="4"/>
        <v>DECREASE</v>
      </c>
      <c r="J24" s="26" t="str">
        <f t="shared" si="4"/>
        <v>DECREASE</v>
      </c>
      <c r="K24" s="26" t="str">
        <f t="shared" si="4"/>
        <v>DECREASE</v>
      </c>
      <c r="L24" s="26" t="str">
        <f t="shared" si="4"/>
        <v>DECREASE</v>
      </c>
      <c r="M24" s="26" t="str">
        <f t="shared" si="4"/>
        <v>DECREASE</v>
      </c>
      <c r="N24" s="26" t="e">
        <f t="shared" si="4"/>
        <v>#N/A</v>
      </c>
      <c r="O24" s="26" t="e">
        <f t="shared" si="4"/>
        <v>#N/A</v>
      </c>
      <c r="P24" s="26" t="e">
        <f t="shared" si="4"/>
        <v>#N/A</v>
      </c>
      <c r="Q24" s="26" t="e">
        <f t="shared" si="4"/>
        <v>#N/A</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t="s">
        <v>57</v>
      </c>
      <c r="D27" s="107" t="s">
        <v>57</v>
      </c>
      <c r="E27" s="107" t="s">
        <v>55</v>
      </c>
      <c r="F27" s="107" t="s">
        <v>55</v>
      </c>
      <c r="G27" s="107" t="s">
        <v>55</v>
      </c>
      <c r="H27" s="107" t="s">
        <v>55</v>
      </c>
      <c r="I27" s="107" t="s">
        <v>55</v>
      </c>
      <c r="J27" s="107" t="s">
        <v>55</v>
      </c>
      <c r="K27" s="107" t="s">
        <v>55</v>
      </c>
      <c r="L27" s="107" t="s">
        <v>55</v>
      </c>
      <c r="M27" s="107" t="s">
        <v>55</v>
      </c>
      <c r="N27" s="107" t="s">
        <v>55</v>
      </c>
      <c r="O27" s="107" t="s">
        <v>55</v>
      </c>
      <c r="P27" s="107"/>
      <c r="Q27" s="107" t="s">
        <v>55</v>
      </c>
      <c r="R27" s="107"/>
      <c r="S27" s="107" t="s">
        <v>55</v>
      </c>
      <c r="T27" s="107"/>
      <c r="U27" s="107"/>
    </row>
    <row r="28" spans="1:40" s="57" customFormat="1" x14ac:dyDescent="0.35">
      <c r="A28" s="108"/>
      <c r="B28" s="24">
        <v>23.6</v>
      </c>
      <c r="C28" s="15">
        <v>0.73699999999999999</v>
      </c>
      <c r="D28" s="15">
        <v>0.11700000000000001</v>
      </c>
      <c r="E28" s="15">
        <v>9.2700000000000005E-2</v>
      </c>
      <c r="F28" s="15">
        <v>2090</v>
      </c>
      <c r="G28" s="15">
        <v>15.6</v>
      </c>
      <c r="H28" s="15">
        <v>124</v>
      </c>
      <c r="I28" s="15">
        <v>35.299999999999997</v>
      </c>
      <c r="J28" s="15">
        <v>0.11</v>
      </c>
      <c r="K28" s="23">
        <v>0.23</v>
      </c>
      <c r="L28" s="15">
        <v>35.299999999999997</v>
      </c>
      <c r="M28" s="15">
        <v>17.8</v>
      </c>
      <c r="N28" s="15">
        <v>6870</v>
      </c>
      <c r="O28" s="15">
        <v>448000</v>
      </c>
      <c r="P28" s="15"/>
      <c r="Q28" s="15">
        <v>1480</v>
      </c>
      <c r="R28" s="15"/>
      <c r="S28" s="15">
        <v>37.4</v>
      </c>
      <c r="T28" s="15"/>
      <c r="U28" s="15"/>
    </row>
    <row r="29" spans="1:40" s="7" customFormat="1" ht="28" x14ac:dyDescent="0.35">
      <c r="A29" s="12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2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f>C8</f>
        <v>2</v>
      </c>
      <c r="B31" s="15">
        <v>25</v>
      </c>
      <c r="C31" s="77">
        <f>IF(C$27="%w/w SAR",((C$28*10)*$B31),IF(C$27="%w/w DM",(((C$28*10)*($B$28/100))*$B31),IF(C$27="kg/t SAR",(C$28*$B31),IF(C$27="kg/t DM",((C$28*($B$28/100))*$B31),IF(C$27="mg/kg SAR",((C$28*0.001)*$B31),IF(C$27="mg/kg DM",(((C$28*0.001)*($B$28/100))*$B31),0))))))</f>
        <v>43.483000000000004</v>
      </c>
      <c r="D31" s="77">
        <f>(IF(D$27="%w/w SAR",((D$28*10)*$B31),IF(D$27="%w/w DM",(((D$28*10)*($B$28/100))*$B31),IF(D$27="kg/t SAR",(D$28*$B31),IF(D$27="kg/t DM",((D$28*($B$28/100))*$B31),IF(D$27="mg/kg SAR",((D$28*0.001)*$B31),IF(D$27="mg/kg DM",(((D$28*0.001)*($B$28/100))*$B31),"0")))))))*2.291</f>
        <v>15.814773000000001</v>
      </c>
      <c r="E31" s="77">
        <f>(IF(E$27="%w/w SAR",((E$28*10)*$B31),IF(E$27="%w/w DM",(((E$28*10)*($B$28/100))*$B31),IF(E$27="kg/t SAR",(E$28*$B31),IF(E$27="kg/t DM",((E$28*($B$28/100))*$B31),IF(E$27="mg/kg SAR",((E$28*0.001)*$B31),IF(E$27="mg/kg DM",(((E$28*0.001)*($B$28/100))*$B31),"0")))))))*1.205</f>
        <v>6.5905065000000011E-4</v>
      </c>
      <c r="F31" s="77">
        <f>(IF(F$27="%w/w SAR",((F$28*10)*$B31),IF(F$27="%w/w DM",(((F$28*10)*($B$28/100))*$B31),IF(F$27="kg/t SAR",(F$28*$B31),IF(F$27="kg/t DM",((F$28*($B$28/100))*$B31),IF(F$27="mg/kg SAR",((F$28*0.001)*$B31),IF(F$27="mg/kg DM",(((F$28*0.001)*($B$28/100))*$B31),"0")))))))*1.658</f>
        <v>20.444797999999999</v>
      </c>
      <c r="G31" s="77">
        <f t="shared" ref="G31:P46" si="5">IF(G$27="%w/w SAR",((G$28*10)*$B31),IF(G$27="%w/w DM",(((G$28*10)*($B$28/100))*$B31),IF(G$27="kg/t SAR",(G$28*$B31),IF(G$27="kg/t DM",((G$28*($B$28/100))*$B31),IF(G$27="mg/kg SAR",((G$28*0.001)*$B31),IF(G$27="mg/kg DM",(((G$28*0.001)*($B$28/100))*$B31),0))))))</f>
        <v>9.2040000000000011E-2</v>
      </c>
      <c r="H31" s="77">
        <f t="shared" si="5"/>
        <v>0.73160000000000003</v>
      </c>
      <c r="I31" s="77">
        <f t="shared" si="5"/>
        <v>0.20826999999999998</v>
      </c>
      <c r="J31" s="77">
        <f t="shared" si="5"/>
        <v>6.4900000000000005E-4</v>
      </c>
      <c r="K31" s="77">
        <f t="shared" si="5"/>
        <v>1.3570000000000001E-3</v>
      </c>
      <c r="L31" s="77">
        <f t="shared" si="5"/>
        <v>0.20826999999999998</v>
      </c>
      <c r="M31" s="77">
        <f t="shared" si="5"/>
        <v>0.10502</v>
      </c>
      <c r="N31" s="77">
        <f t="shared" si="5"/>
        <v>40.533000000000001</v>
      </c>
      <c r="O31" s="77">
        <f t="shared" si="5"/>
        <v>2643.2000000000003</v>
      </c>
      <c r="P31" s="77">
        <f t="shared" si="5"/>
        <v>0</v>
      </c>
      <c r="Q31" s="77">
        <f>(IF(Q$27="%w/w SAR",((Q$28*10)*$B31),IF(Q$27="%w/w DM",(((Q$28*10)*($B$28/100))*$B31),IF(Q$27="kg/t SAR",(Q$28*$B31),IF(Q$27="kg/t DM",((Q$28*($B$28/100))*$B31),IF(Q$27="mg/kg SAR",((Q$28*0.001)*$B31),IF(Q$27="mg/kg DM",(((Q$28*0.001)*($B$28/100))*$B31),0)))))))*2.5</f>
        <v>21.830000000000002</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0.22066000000000005</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f>D8</f>
        <v>3</v>
      </c>
      <c r="B32" s="15">
        <v>25</v>
      </c>
      <c r="C32" s="77">
        <f t="shared" ref="C32:C50" si="6">IF(C$27="%w/w SAR",((C$28*10)*$B32),IF(C$27="%w/w DM",(((C$28*10)*($B$28/100))*$B32),IF(C$27="kg/t SAR",(C$28*$B32),IF(C$27="kg/t DM",((C$28*($B$28/100))*$B32),IF(C$27="mg/kg SAR",((C$28*0.001)*$B32),IF(C$27="mg/kg DM",(((C$28*0.001)*($B$28/100))*$B32),0))))))</f>
        <v>43.483000000000004</v>
      </c>
      <c r="D32" s="77">
        <f t="shared" ref="D32:D50" si="7">(IF(D$27="%w/w SAR",((D$28*10)*$B32),IF(D$27="%w/w DM",(((D$28*10)*($B$28/100))*$B32),IF(D$27="kg/t SAR",(D$28*$B32),IF(D$27="kg/t DM",((D$28*($B$28/100))*$B32),IF(D$27="mg/kg SAR",((D$28*0.001)*$B32),IF(D$27="mg/kg DM",(((D$28*0.001)*($B$28/100))*$B32),"0")))))))*2.291</f>
        <v>15.814773000000001</v>
      </c>
      <c r="E32" s="77">
        <f t="shared" ref="E32:E50" si="8">(IF(E$27="%w/w SAR",((E$28*10)*$B32),IF(E$27="%w/w DM",(((E$28*10)*($B$28/100))*$B32),IF(E$27="kg/t SAR",(E$28*$B32),IF(E$27="kg/t DM",((E$28*($B$28/100))*$B32),IF(E$27="mg/kg SAR",((E$28*0.001)*$B32),IF(E$27="mg/kg DM",(((E$28*0.001)*($B$28/100))*$B32),"0")))))))*1.205</f>
        <v>6.5905065000000011E-4</v>
      </c>
      <c r="F32" s="77">
        <f t="shared" ref="F32:F50" si="9">(IF(F$27="%w/w SAR",((F$28*10)*$B32),IF(F$27="%w/w DM",(((F$28*10)*($B$28/100))*$B32),IF(F$27="kg/t SAR",(F$28*$B32),IF(F$27="kg/t DM",((F$28*($B$28/100))*$B32),IF(F$27="mg/kg SAR",((F$28*0.001)*$B32),IF(F$27="mg/kg DM",(((F$28*0.001)*($B$28/100))*$B32),"0")))))))*1.658</f>
        <v>20.444797999999999</v>
      </c>
      <c r="G32" s="77">
        <f t="shared" si="5"/>
        <v>9.2040000000000011E-2</v>
      </c>
      <c r="H32" s="77">
        <f t="shared" si="5"/>
        <v>0.73160000000000003</v>
      </c>
      <c r="I32" s="77">
        <f t="shared" si="5"/>
        <v>0.20826999999999998</v>
      </c>
      <c r="J32" s="77">
        <f t="shared" si="5"/>
        <v>6.4900000000000005E-4</v>
      </c>
      <c r="K32" s="77">
        <f t="shared" si="5"/>
        <v>1.3570000000000001E-3</v>
      </c>
      <c r="L32" s="77">
        <f t="shared" si="5"/>
        <v>0.20826999999999998</v>
      </c>
      <c r="M32" s="77">
        <f t="shared" si="5"/>
        <v>0.10502</v>
      </c>
      <c r="N32" s="77">
        <f t="shared" si="5"/>
        <v>40.533000000000001</v>
      </c>
      <c r="O32" s="77">
        <f t="shared" si="5"/>
        <v>2643.2000000000003</v>
      </c>
      <c r="P32" s="77">
        <f t="shared" si="5"/>
        <v>0</v>
      </c>
      <c r="Q32" s="77">
        <f t="shared" ref="Q32:Q50" si="10">(IF(Q$27="%w/w SAR",((Q$28*10)*$B32),IF(Q$27="%w/w DM",(((Q$28*10)*($B$28/100))*$B32),IF(Q$27="kg/t SAR",(Q$28*$B32),IF(Q$27="kg/t DM",((Q$28*($B$28/100))*$B32),IF(Q$27="mg/kg SAR",((Q$28*0.001)*$B32),IF(Q$27="mg/kg DM",(((Q$28*0.001)*($B$28/100))*$B32),0)))))))*2.5</f>
        <v>21.830000000000002</v>
      </c>
      <c r="R32" s="77">
        <f t="shared" ref="R32:U50" si="11">IF(R$27="%w/w SAR",((R$28*10)*$B32),IF(R$27="%w/w DM",(((R$28*10)*($B$28/100))*$B32),IF(R$27="kg/t SAR",(R$28*$B32),IF(R$27="kg/t DM",((R$28*($B$28/100))*$B32),IF(R$27="mg/kg SAR",((R$28*0.001)*$B32),IF(R$27="mg/kg DM",(((R$28*0.001)*($B$28/100))*$B32),0))))))</f>
        <v>0</v>
      </c>
      <c r="S32" s="77">
        <f t="shared" si="11"/>
        <v>0.22066000000000005</v>
      </c>
      <c r="T32" s="77">
        <f t="shared" si="11"/>
        <v>0</v>
      </c>
      <c r="U32" s="77">
        <f t="shared" si="11"/>
        <v>0</v>
      </c>
      <c r="AB32" s="59"/>
      <c r="AC32" s="59"/>
      <c r="AD32" s="59"/>
      <c r="AE32" s="59"/>
      <c r="AF32" s="59"/>
      <c r="AG32" s="59"/>
      <c r="AH32" s="59"/>
      <c r="AI32" s="59"/>
    </row>
    <row r="33" spans="1:35" s="72" customFormat="1" ht="13" x14ac:dyDescent="0.35">
      <c r="A33" s="13">
        <f>E8</f>
        <v>5</v>
      </c>
      <c r="B33" s="15">
        <v>25</v>
      </c>
      <c r="C33" s="77">
        <f t="shared" si="6"/>
        <v>43.483000000000004</v>
      </c>
      <c r="D33" s="77">
        <f t="shared" si="7"/>
        <v>15.814773000000001</v>
      </c>
      <c r="E33" s="77">
        <f t="shared" si="8"/>
        <v>6.5905065000000011E-4</v>
      </c>
      <c r="F33" s="77">
        <f t="shared" si="9"/>
        <v>20.444797999999999</v>
      </c>
      <c r="G33" s="77">
        <f t="shared" si="5"/>
        <v>9.2040000000000011E-2</v>
      </c>
      <c r="H33" s="77">
        <f t="shared" si="5"/>
        <v>0.73160000000000003</v>
      </c>
      <c r="I33" s="77">
        <f t="shared" si="5"/>
        <v>0.20826999999999998</v>
      </c>
      <c r="J33" s="77">
        <f t="shared" si="5"/>
        <v>6.4900000000000005E-4</v>
      </c>
      <c r="K33" s="77">
        <f t="shared" si="5"/>
        <v>1.3570000000000001E-3</v>
      </c>
      <c r="L33" s="77">
        <f t="shared" si="5"/>
        <v>0.20826999999999998</v>
      </c>
      <c r="M33" s="77">
        <f t="shared" si="5"/>
        <v>0.10502</v>
      </c>
      <c r="N33" s="77">
        <f t="shared" si="5"/>
        <v>40.533000000000001</v>
      </c>
      <c r="O33" s="77">
        <f t="shared" si="5"/>
        <v>2643.2000000000003</v>
      </c>
      <c r="P33" s="77">
        <f t="shared" si="5"/>
        <v>0</v>
      </c>
      <c r="Q33" s="77">
        <f t="shared" si="10"/>
        <v>21.830000000000002</v>
      </c>
      <c r="R33" s="77">
        <f t="shared" si="11"/>
        <v>0</v>
      </c>
      <c r="S33" s="77">
        <f t="shared" si="11"/>
        <v>0.22066000000000005</v>
      </c>
      <c r="T33" s="77">
        <f t="shared" si="11"/>
        <v>0</v>
      </c>
      <c r="U33" s="77">
        <f t="shared" si="11"/>
        <v>0</v>
      </c>
      <c r="AB33" s="59"/>
      <c r="AC33" s="59"/>
      <c r="AD33" s="59"/>
      <c r="AE33" s="59"/>
      <c r="AF33" s="59"/>
      <c r="AG33" s="59"/>
      <c r="AH33" s="59"/>
      <c r="AI33" s="59"/>
    </row>
    <row r="34" spans="1:35" s="72" customFormat="1" ht="13" x14ac:dyDescent="0.35">
      <c r="A34" s="13">
        <f>F8</f>
        <v>6</v>
      </c>
      <c r="B34" s="15">
        <v>78</v>
      </c>
      <c r="C34" s="77">
        <f t="shared" si="6"/>
        <v>135.66696000000002</v>
      </c>
      <c r="D34" s="77">
        <f t="shared" si="7"/>
        <v>49.342091760000002</v>
      </c>
      <c r="E34" s="77">
        <f t="shared" si="8"/>
        <v>2.0562380280000001E-3</v>
      </c>
      <c r="F34" s="77">
        <f t="shared" si="9"/>
        <v>63.787769760000003</v>
      </c>
      <c r="G34" s="77">
        <f t="shared" si="5"/>
        <v>0.2871648</v>
      </c>
      <c r="H34" s="77">
        <f t="shared" si="5"/>
        <v>2.2825920000000002</v>
      </c>
      <c r="I34" s="77">
        <f t="shared" si="5"/>
        <v>0.6498024</v>
      </c>
      <c r="J34" s="77">
        <f t="shared" si="5"/>
        <v>2.0248800000000002E-3</v>
      </c>
      <c r="K34" s="77">
        <f t="shared" si="5"/>
        <v>4.23384E-3</v>
      </c>
      <c r="L34" s="77">
        <f t="shared" si="5"/>
        <v>0.6498024</v>
      </c>
      <c r="M34" s="77">
        <f t="shared" si="5"/>
        <v>0.32766240000000002</v>
      </c>
      <c r="N34" s="77">
        <f t="shared" si="5"/>
        <v>126.46296000000001</v>
      </c>
      <c r="O34" s="77">
        <f t="shared" si="5"/>
        <v>8246.7840000000015</v>
      </c>
      <c r="P34" s="77">
        <f t="shared" si="5"/>
        <v>0</v>
      </c>
      <c r="Q34" s="77">
        <f t="shared" si="10"/>
        <v>68.1096</v>
      </c>
      <c r="R34" s="77">
        <f t="shared" si="11"/>
        <v>0</v>
      </c>
      <c r="S34" s="77">
        <f t="shared" si="11"/>
        <v>0.68845920000000016</v>
      </c>
      <c r="T34" s="77">
        <f t="shared" si="11"/>
        <v>0</v>
      </c>
      <c r="U34" s="77">
        <f t="shared" si="11"/>
        <v>0</v>
      </c>
      <c r="AB34" s="59"/>
      <c r="AC34" s="59"/>
      <c r="AD34" s="59"/>
      <c r="AE34" s="59"/>
      <c r="AF34" s="59"/>
      <c r="AG34" s="59"/>
      <c r="AH34" s="59"/>
      <c r="AI34" s="59"/>
    </row>
    <row r="35" spans="1:35" s="72" customFormat="1" ht="13" x14ac:dyDescent="0.35">
      <c r="A35" s="13">
        <f>G8</f>
        <v>7</v>
      </c>
      <c r="B35" s="15">
        <v>78</v>
      </c>
      <c r="C35" s="77">
        <f t="shared" si="6"/>
        <v>135.66696000000002</v>
      </c>
      <c r="D35" s="77">
        <f t="shared" si="7"/>
        <v>49.342091760000002</v>
      </c>
      <c r="E35" s="77">
        <f t="shared" si="8"/>
        <v>2.0562380280000001E-3</v>
      </c>
      <c r="F35" s="77">
        <f t="shared" si="9"/>
        <v>63.787769760000003</v>
      </c>
      <c r="G35" s="77">
        <f t="shared" si="5"/>
        <v>0.2871648</v>
      </c>
      <c r="H35" s="77">
        <f t="shared" si="5"/>
        <v>2.2825920000000002</v>
      </c>
      <c r="I35" s="77">
        <f t="shared" si="5"/>
        <v>0.6498024</v>
      </c>
      <c r="J35" s="77">
        <f t="shared" si="5"/>
        <v>2.0248800000000002E-3</v>
      </c>
      <c r="K35" s="77">
        <f t="shared" si="5"/>
        <v>4.23384E-3</v>
      </c>
      <c r="L35" s="77">
        <f t="shared" si="5"/>
        <v>0.6498024</v>
      </c>
      <c r="M35" s="77">
        <f t="shared" si="5"/>
        <v>0.32766240000000002</v>
      </c>
      <c r="N35" s="77">
        <f t="shared" si="5"/>
        <v>126.46296000000001</v>
      </c>
      <c r="O35" s="77">
        <f t="shared" si="5"/>
        <v>8246.7840000000015</v>
      </c>
      <c r="P35" s="77">
        <f t="shared" si="5"/>
        <v>0</v>
      </c>
      <c r="Q35" s="77">
        <f t="shared" si="10"/>
        <v>68.1096</v>
      </c>
      <c r="R35" s="77">
        <f t="shared" si="11"/>
        <v>0</v>
      </c>
      <c r="S35" s="77">
        <f t="shared" si="11"/>
        <v>0.68845920000000016</v>
      </c>
      <c r="T35" s="77">
        <f t="shared" si="11"/>
        <v>0</v>
      </c>
      <c r="U35" s="77">
        <f t="shared" si="11"/>
        <v>0</v>
      </c>
      <c r="AB35" s="59"/>
      <c r="AC35" s="59"/>
      <c r="AD35" s="59"/>
      <c r="AE35" s="59"/>
      <c r="AF35" s="59"/>
      <c r="AG35" s="59"/>
      <c r="AH35" s="59"/>
      <c r="AI35" s="59"/>
    </row>
    <row r="36" spans="1:35" s="72" customFormat="1" ht="13" x14ac:dyDescent="0.35">
      <c r="A36" s="13">
        <f>H8</f>
        <v>8</v>
      </c>
      <c r="B36" s="15">
        <v>51</v>
      </c>
      <c r="C36" s="77">
        <f t="shared" si="6"/>
        <v>88.705320000000015</v>
      </c>
      <c r="D36" s="77">
        <f t="shared" si="7"/>
        <v>32.262136920000003</v>
      </c>
      <c r="E36" s="77">
        <f t="shared" si="8"/>
        <v>1.3444633259999999E-3</v>
      </c>
      <c r="F36" s="77">
        <f t="shared" si="9"/>
        <v>41.707387919999995</v>
      </c>
      <c r="G36" s="77">
        <f t="shared" si="5"/>
        <v>0.1877616</v>
      </c>
      <c r="H36" s="77">
        <f t="shared" si="5"/>
        <v>1.492464</v>
      </c>
      <c r="I36" s="77">
        <f t="shared" si="5"/>
        <v>0.42487079999999999</v>
      </c>
      <c r="J36" s="77">
        <f t="shared" si="5"/>
        <v>1.3239600000000001E-3</v>
      </c>
      <c r="K36" s="77">
        <f t="shared" si="5"/>
        <v>2.7682800000000001E-3</v>
      </c>
      <c r="L36" s="77">
        <f t="shared" si="5"/>
        <v>0.42487079999999999</v>
      </c>
      <c r="M36" s="77">
        <f t="shared" si="5"/>
        <v>0.21424080000000001</v>
      </c>
      <c r="N36" s="77">
        <f t="shared" si="5"/>
        <v>82.68732</v>
      </c>
      <c r="O36" s="77">
        <f t="shared" si="5"/>
        <v>5392.1280000000006</v>
      </c>
      <c r="P36" s="77">
        <f t="shared" si="5"/>
        <v>0</v>
      </c>
      <c r="Q36" s="77">
        <f t="shared" si="10"/>
        <v>44.533200000000008</v>
      </c>
      <c r="R36" s="77">
        <f t="shared" si="11"/>
        <v>0</v>
      </c>
      <c r="S36" s="77">
        <f t="shared" si="11"/>
        <v>0.45014640000000006</v>
      </c>
      <c r="T36" s="77">
        <f t="shared" si="11"/>
        <v>0</v>
      </c>
      <c r="U36" s="77">
        <f t="shared" si="11"/>
        <v>0</v>
      </c>
      <c r="AB36" s="59"/>
      <c r="AC36" s="59"/>
      <c r="AD36" s="59"/>
      <c r="AE36" s="59"/>
      <c r="AF36" s="59"/>
      <c r="AG36" s="59"/>
      <c r="AH36" s="59"/>
      <c r="AI36" s="59"/>
    </row>
    <row r="37" spans="1:35" s="72" customFormat="1" ht="13" x14ac:dyDescent="0.35">
      <c r="A37" s="13">
        <f>I8</f>
        <v>10</v>
      </c>
      <c r="B37" s="15">
        <v>25</v>
      </c>
      <c r="C37" s="77">
        <f t="shared" si="6"/>
        <v>43.483000000000004</v>
      </c>
      <c r="D37" s="77">
        <f t="shared" si="7"/>
        <v>15.814773000000001</v>
      </c>
      <c r="E37" s="77">
        <f t="shared" si="8"/>
        <v>6.5905065000000011E-4</v>
      </c>
      <c r="F37" s="77">
        <f t="shared" si="9"/>
        <v>20.444797999999999</v>
      </c>
      <c r="G37" s="77">
        <f t="shared" si="5"/>
        <v>9.2040000000000011E-2</v>
      </c>
      <c r="H37" s="77">
        <f t="shared" si="5"/>
        <v>0.73160000000000003</v>
      </c>
      <c r="I37" s="77">
        <f t="shared" si="5"/>
        <v>0.20826999999999998</v>
      </c>
      <c r="J37" s="77">
        <f t="shared" si="5"/>
        <v>6.4900000000000005E-4</v>
      </c>
      <c r="K37" s="77">
        <f t="shared" si="5"/>
        <v>1.3570000000000001E-3</v>
      </c>
      <c r="L37" s="77">
        <f t="shared" si="5"/>
        <v>0.20826999999999998</v>
      </c>
      <c r="M37" s="77">
        <f t="shared" si="5"/>
        <v>0.10502</v>
      </c>
      <c r="N37" s="77">
        <f t="shared" si="5"/>
        <v>40.533000000000001</v>
      </c>
      <c r="O37" s="77">
        <f t="shared" si="5"/>
        <v>2643.2000000000003</v>
      </c>
      <c r="P37" s="77">
        <f t="shared" si="5"/>
        <v>0</v>
      </c>
      <c r="Q37" s="77">
        <f t="shared" si="10"/>
        <v>21.830000000000002</v>
      </c>
      <c r="R37" s="77">
        <f t="shared" si="11"/>
        <v>0</v>
      </c>
      <c r="S37" s="77">
        <f t="shared" si="11"/>
        <v>0.22066000000000005</v>
      </c>
      <c r="T37" s="77">
        <f t="shared" si="11"/>
        <v>0</v>
      </c>
      <c r="U37" s="77">
        <f t="shared" si="11"/>
        <v>0</v>
      </c>
      <c r="AB37" s="59"/>
      <c r="AC37" s="59"/>
      <c r="AD37" s="59"/>
      <c r="AE37" s="59"/>
      <c r="AF37" s="59"/>
      <c r="AG37" s="59"/>
      <c r="AH37" s="59"/>
      <c r="AI37" s="59"/>
    </row>
    <row r="38" spans="1:35" s="72" customFormat="1" ht="13" x14ac:dyDescent="0.35">
      <c r="A38" s="13" t="str">
        <f>J8</f>
        <v>11a</v>
      </c>
      <c r="B38" s="15">
        <v>25</v>
      </c>
      <c r="C38" s="77">
        <f t="shared" si="6"/>
        <v>43.483000000000004</v>
      </c>
      <c r="D38" s="77">
        <f t="shared" si="7"/>
        <v>15.814773000000001</v>
      </c>
      <c r="E38" s="77">
        <f t="shared" si="8"/>
        <v>6.5905065000000011E-4</v>
      </c>
      <c r="F38" s="77">
        <f t="shared" si="9"/>
        <v>20.444797999999999</v>
      </c>
      <c r="G38" s="77">
        <f t="shared" si="5"/>
        <v>9.2040000000000011E-2</v>
      </c>
      <c r="H38" s="77">
        <f t="shared" si="5"/>
        <v>0.73160000000000003</v>
      </c>
      <c r="I38" s="77">
        <f t="shared" si="5"/>
        <v>0.20826999999999998</v>
      </c>
      <c r="J38" s="77">
        <f t="shared" si="5"/>
        <v>6.4900000000000005E-4</v>
      </c>
      <c r="K38" s="77">
        <f t="shared" si="5"/>
        <v>1.3570000000000001E-3</v>
      </c>
      <c r="L38" s="77">
        <f t="shared" si="5"/>
        <v>0.20826999999999998</v>
      </c>
      <c r="M38" s="77">
        <f t="shared" si="5"/>
        <v>0.10502</v>
      </c>
      <c r="N38" s="77">
        <f t="shared" si="5"/>
        <v>40.533000000000001</v>
      </c>
      <c r="O38" s="77">
        <f t="shared" si="5"/>
        <v>2643.2000000000003</v>
      </c>
      <c r="P38" s="77">
        <f t="shared" si="5"/>
        <v>0</v>
      </c>
      <c r="Q38" s="77">
        <f t="shared" si="10"/>
        <v>21.830000000000002</v>
      </c>
      <c r="R38" s="77">
        <f t="shared" si="11"/>
        <v>0</v>
      </c>
      <c r="S38" s="77">
        <f t="shared" si="11"/>
        <v>0.22066000000000005</v>
      </c>
      <c r="T38" s="77">
        <f t="shared" si="11"/>
        <v>0</v>
      </c>
      <c r="U38" s="77">
        <f t="shared" si="11"/>
        <v>0</v>
      </c>
      <c r="AB38" s="59"/>
      <c r="AC38" s="59"/>
      <c r="AD38" s="59"/>
      <c r="AE38" s="59"/>
      <c r="AF38" s="59"/>
      <c r="AG38" s="59"/>
      <c r="AH38" s="59"/>
      <c r="AI38" s="59"/>
    </row>
    <row r="39" spans="1:35" s="72" customFormat="1" ht="13" x14ac:dyDescent="0.35">
      <c r="A39" s="13" t="str">
        <f>K8</f>
        <v>11b</v>
      </c>
      <c r="B39" s="15">
        <v>25</v>
      </c>
      <c r="C39" s="77">
        <f t="shared" si="6"/>
        <v>43.483000000000004</v>
      </c>
      <c r="D39" s="77">
        <f t="shared" si="7"/>
        <v>15.814773000000001</v>
      </c>
      <c r="E39" s="77">
        <f t="shared" si="8"/>
        <v>6.5905065000000011E-4</v>
      </c>
      <c r="F39" s="77">
        <f t="shared" si="9"/>
        <v>20.444797999999999</v>
      </c>
      <c r="G39" s="77">
        <f t="shared" si="5"/>
        <v>9.2040000000000011E-2</v>
      </c>
      <c r="H39" s="77">
        <f t="shared" si="5"/>
        <v>0.73160000000000003</v>
      </c>
      <c r="I39" s="77">
        <f t="shared" si="5"/>
        <v>0.20826999999999998</v>
      </c>
      <c r="J39" s="77">
        <f t="shared" si="5"/>
        <v>6.4900000000000005E-4</v>
      </c>
      <c r="K39" s="77">
        <f t="shared" si="5"/>
        <v>1.3570000000000001E-3</v>
      </c>
      <c r="L39" s="77">
        <f t="shared" si="5"/>
        <v>0.20826999999999998</v>
      </c>
      <c r="M39" s="77">
        <f t="shared" si="5"/>
        <v>0.10502</v>
      </c>
      <c r="N39" s="77">
        <f t="shared" si="5"/>
        <v>40.533000000000001</v>
      </c>
      <c r="O39" s="77">
        <f t="shared" si="5"/>
        <v>2643.2000000000003</v>
      </c>
      <c r="P39" s="77">
        <f t="shared" si="5"/>
        <v>0</v>
      </c>
      <c r="Q39" s="77">
        <f t="shared" si="10"/>
        <v>21.830000000000002</v>
      </c>
      <c r="R39" s="77">
        <f t="shared" si="11"/>
        <v>0</v>
      </c>
      <c r="S39" s="77">
        <f t="shared" si="11"/>
        <v>0.22066000000000005</v>
      </c>
      <c r="T39" s="77">
        <f t="shared" si="11"/>
        <v>0</v>
      </c>
      <c r="U39" s="77">
        <f t="shared" si="11"/>
        <v>0</v>
      </c>
      <c r="AB39" s="59"/>
      <c r="AC39" s="59"/>
      <c r="AD39" s="59"/>
      <c r="AE39" s="59"/>
      <c r="AF39" s="59"/>
      <c r="AG39" s="59"/>
      <c r="AH39" s="59"/>
      <c r="AI39" s="59"/>
    </row>
    <row r="40" spans="1:35" s="72" customFormat="1" ht="13" x14ac:dyDescent="0.35">
      <c r="A40" s="13">
        <f>L8</f>
        <v>12</v>
      </c>
      <c r="B40" s="15">
        <v>51</v>
      </c>
      <c r="C40" s="77">
        <f t="shared" si="6"/>
        <v>88.705320000000015</v>
      </c>
      <c r="D40" s="77">
        <f t="shared" si="7"/>
        <v>32.262136920000003</v>
      </c>
      <c r="E40" s="77">
        <f t="shared" si="8"/>
        <v>1.3444633259999999E-3</v>
      </c>
      <c r="F40" s="77">
        <f t="shared" si="9"/>
        <v>41.707387919999995</v>
      </c>
      <c r="G40" s="77">
        <f t="shared" si="5"/>
        <v>0.1877616</v>
      </c>
      <c r="H40" s="77">
        <f t="shared" si="5"/>
        <v>1.492464</v>
      </c>
      <c r="I40" s="77">
        <f t="shared" si="5"/>
        <v>0.42487079999999999</v>
      </c>
      <c r="J40" s="77">
        <f t="shared" si="5"/>
        <v>1.3239600000000001E-3</v>
      </c>
      <c r="K40" s="77">
        <f t="shared" si="5"/>
        <v>2.7682800000000001E-3</v>
      </c>
      <c r="L40" s="77">
        <f t="shared" si="5"/>
        <v>0.42487079999999999</v>
      </c>
      <c r="M40" s="77">
        <f t="shared" si="5"/>
        <v>0.21424080000000001</v>
      </c>
      <c r="N40" s="77">
        <f t="shared" si="5"/>
        <v>82.68732</v>
      </c>
      <c r="O40" s="77">
        <f t="shared" si="5"/>
        <v>5392.1280000000006</v>
      </c>
      <c r="P40" s="77">
        <f t="shared" si="5"/>
        <v>0</v>
      </c>
      <c r="Q40" s="77">
        <f t="shared" si="10"/>
        <v>44.533200000000008</v>
      </c>
      <c r="R40" s="77">
        <f t="shared" si="11"/>
        <v>0</v>
      </c>
      <c r="S40" s="77">
        <f t="shared" si="11"/>
        <v>0.45014640000000006</v>
      </c>
      <c r="T40" s="77">
        <f t="shared" si="11"/>
        <v>0</v>
      </c>
      <c r="U40" s="77">
        <f t="shared" si="11"/>
        <v>0</v>
      </c>
      <c r="AB40" s="59"/>
      <c r="AC40" s="59"/>
      <c r="AD40" s="59"/>
      <c r="AE40" s="59"/>
      <c r="AF40" s="59"/>
      <c r="AG40" s="59"/>
      <c r="AH40" s="59"/>
      <c r="AI40" s="59"/>
    </row>
    <row r="41" spans="1:35" s="72" customFormat="1" ht="13" x14ac:dyDescent="0.35">
      <c r="A41" s="13">
        <f>M8</f>
        <v>13</v>
      </c>
      <c r="B41" s="15">
        <v>78</v>
      </c>
      <c r="C41" s="77">
        <f t="shared" si="6"/>
        <v>135.66696000000002</v>
      </c>
      <c r="D41" s="77">
        <f t="shared" si="7"/>
        <v>49.342091760000002</v>
      </c>
      <c r="E41" s="77">
        <f t="shared" si="8"/>
        <v>2.0562380280000001E-3</v>
      </c>
      <c r="F41" s="77">
        <f t="shared" si="9"/>
        <v>63.787769760000003</v>
      </c>
      <c r="G41" s="77">
        <f t="shared" si="5"/>
        <v>0.2871648</v>
      </c>
      <c r="H41" s="77">
        <f t="shared" si="5"/>
        <v>2.2825920000000002</v>
      </c>
      <c r="I41" s="77">
        <f t="shared" si="5"/>
        <v>0.6498024</v>
      </c>
      <c r="J41" s="77">
        <f t="shared" si="5"/>
        <v>2.0248800000000002E-3</v>
      </c>
      <c r="K41" s="77">
        <f t="shared" si="5"/>
        <v>4.23384E-3</v>
      </c>
      <c r="L41" s="77">
        <f t="shared" si="5"/>
        <v>0.6498024</v>
      </c>
      <c r="M41" s="77">
        <f t="shared" si="5"/>
        <v>0.32766240000000002</v>
      </c>
      <c r="N41" s="77">
        <f t="shared" si="5"/>
        <v>126.46296000000001</v>
      </c>
      <c r="O41" s="77">
        <f t="shared" si="5"/>
        <v>8246.7840000000015</v>
      </c>
      <c r="P41" s="77">
        <f t="shared" si="5"/>
        <v>0</v>
      </c>
      <c r="Q41" s="77">
        <f t="shared" si="10"/>
        <v>68.1096</v>
      </c>
      <c r="R41" s="77">
        <f t="shared" si="11"/>
        <v>0</v>
      </c>
      <c r="S41" s="77">
        <f t="shared" si="11"/>
        <v>0.68845920000000016</v>
      </c>
      <c r="T41" s="77">
        <f t="shared" si="11"/>
        <v>0</v>
      </c>
      <c r="U41" s="77">
        <f t="shared" si="11"/>
        <v>0</v>
      </c>
      <c r="AB41" s="59"/>
      <c r="AC41" s="59"/>
      <c r="AD41" s="59"/>
      <c r="AE41" s="59"/>
      <c r="AF41" s="59"/>
      <c r="AG41" s="59"/>
      <c r="AH41" s="59"/>
      <c r="AI41" s="59"/>
    </row>
    <row r="42" spans="1:35" s="72" customFormat="1" ht="13" x14ac:dyDescent="0.35">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f>C8</f>
        <v>2</v>
      </c>
      <c r="C57" s="8">
        <f t="shared" ref="C57:U57" si="13">D8</f>
        <v>3</v>
      </c>
      <c r="D57" s="8">
        <f t="shared" si="13"/>
        <v>5</v>
      </c>
      <c r="E57" s="8">
        <f t="shared" si="13"/>
        <v>6</v>
      </c>
      <c r="F57" s="8">
        <f t="shared" si="13"/>
        <v>7</v>
      </c>
      <c r="G57" s="8">
        <f t="shared" si="13"/>
        <v>8</v>
      </c>
      <c r="H57" s="8">
        <f t="shared" si="13"/>
        <v>10</v>
      </c>
      <c r="I57" s="8" t="str">
        <f t="shared" si="13"/>
        <v>11a</v>
      </c>
      <c r="J57" s="8" t="str">
        <f t="shared" si="13"/>
        <v>11b</v>
      </c>
      <c r="K57" s="8">
        <f t="shared" si="13"/>
        <v>12</v>
      </c>
      <c r="L57" s="8">
        <f t="shared" si="13"/>
        <v>13</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2" t="s">
        <v>136</v>
      </c>
      <c r="B58" s="13" t="str">
        <f>C16&amp;" I "&amp;(VLOOKUP(C14,Table2458[],6,FALSE))</f>
        <v>Medium/Clay I Grass</v>
      </c>
      <c r="C58" s="13" t="str">
        <f>D16&amp;" I "&amp;(VLOOKUP(D14,Table2458[],6,FALSE))</f>
        <v>Medium/Clay I Grass</v>
      </c>
      <c r="D58" s="13" t="str">
        <f>E16&amp;" I "&amp;(VLOOKUP(E14,Table2458[],6,FALSE))</f>
        <v>Medium/Clay I Grass</v>
      </c>
      <c r="E58" s="13" t="str">
        <f>F16&amp;" I "&amp;(VLOOKUP(F14,Table2458[],6,FALSE))</f>
        <v>Medium/Clay I Grass</v>
      </c>
      <c r="F58" s="13" t="str">
        <f>G16&amp;" I "&amp;(VLOOKUP(G14,Table2458[],6,FALSE))</f>
        <v>Medium/Clay I Grass</v>
      </c>
      <c r="G58" s="13" t="str">
        <f>H16&amp;" I "&amp;(VLOOKUP(H14,Table2458[],6,FALSE))</f>
        <v>Medium/Clay I Grass</v>
      </c>
      <c r="H58" s="13" t="str">
        <f>I16&amp;" I "&amp;(VLOOKUP(I14,Table2458[],6,FALSE))</f>
        <v>Medium/Clay I Grass</v>
      </c>
      <c r="I58" s="13" t="str">
        <f>J16&amp;" I "&amp;(VLOOKUP(J14,Table2458[],6,FALSE))</f>
        <v>Medium/Clay I Grass</v>
      </c>
      <c r="J58" s="13" t="str">
        <f>K16&amp;" I "&amp;(VLOOKUP(K14,Table2458[],6,FALSE))</f>
        <v>Medium/Clay I Grass</v>
      </c>
      <c r="K58" s="13" t="str">
        <f>L16&amp;" I "&amp;(VLOOKUP(L14,Table2458[],6,FALSE))</f>
        <v>Medium/Clay I Grass</v>
      </c>
      <c r="L58" s="13" t="str">
        <f>M16&amp;" I "&amp;(VLOOKUP(M14,Table2458[],6,FALSE))</f>
        <v>Medium/Clay I Grass</v>
      </c>
      <c r="M58" s="13" t="e">
        <f>N16&amp;" I "&amp;(VLOOKUP(N14,Table2458[],6,FALSE))</f>
        <v>#N/A</v>
      </c>
      <c r="N58" s="13" t="e">
        <f>O16&amp;" I "&amp;(VLOOKUP(O14,Table2458[],6,FALSE))</f>
        <v>#N/A</v>
      </c>
      <c r="O58" s="13" t="e">
        <f>P16&amp;" I "&amp;(VLOOKUP(P14,Table2458[],6,FALSE))</f>
        <v>#N/A</v>
      </c>
      <c r="P58" s="13" t="e">
        <f>Q16&amp;" I "&amp;(VLOOKUP(Q14,Table2458[],6,FALSE))</f>
        <v>#N/A</v>
      </c>
      <c r="Q58" s="13" t="e">
        <f>R16&amp;" I "&amp;(VLOOKUP(R14,Table2458[],6,FALSE))</f>
        <v>#N/A</v>
      </c>
      <c r="R58" s="13" t="e">
        <f>S16&amp;" I "&amp;(VLOOKUP(S14,Table2458[],6,FALSE))</f>
        <v>#N/A</v>
      </c>
      <c r="S58" s="13" t="e">
        <f>T16&amp;" I "&amp;(VLOOKUP(T14,Table2458[],6,FALSE))</f>
        <v>#N/A</v>
      </c>
      <c r="T58" s="13" t="e">
        <f>U16&amp;" I "&amp;(VLOOKUP(U14,Table2458[],6,FALSE))</f>
        <v>#N/A</v>
      </c>
      <c r="U58" s="13" t="e">
        <f>V16&amp;" I "&amp;(VLOOKUP(V14,Table2458[],6,FALSE))</f>
        <v>#N/A</v>
      </c>
    </row>
    <row r="59" spans="1:35" s="19" customFormat="1" ht="13" x14ac:dyDescent="0.3">
      <c r="A59" s="111" t="s">
        <v>132</v>
      </c>
      <c r="B59" s="76">
        <f>VLOOKUP(C$14,Table2458[],5,FALSE)</f>
        <v>6.2</v>
      </c>
      <c r="C59" s="76">
        <f>VLOOKUP(D$14,Table2458[],5,FALSE)</f>
        <v>6.2</v>
      </c>
      <c r="D59" s="76">
        <f>VLOOKUP(E$14,Table2458[],5,FALSE)</f>
        <v>6.2</v>
      </c>
      <c r="E59" s="76">
        <f>VLOOKUP(F$14,Table2458[],5,FALSE)</f>
        <v>6.2</v>
      </c>
      <c r="F59" s="76">
        <f>VLOOKUP(G$14,Table2458[],5,FALSE)</f>
        <v>6.2</v>
      </c>
      <c r="G59" s="76">
        <f>VLOOKUP(H$14,Table2458[],5,FALSE)</f>
        <v>6.2</v>
      </c>
      <c r="H59" s="76">
        <f>VLOOKUP(I$14,Table2458[],5,FALSE)</f>
        <v>6.2</v>
      </c>
      <c r="I59" s="76">
        <f>VLOOKUP(J$14,Table2458[],5,FALSE)</f>
        <v>6.2</v>
      </c>
      <c r="J59" s="76">
        <f>VLOOKUP(K$14,Table2458[],5,FALSE)</f>
        <v>6.2</v>
      </c>
      <c r="K59" s="76">
        <f>VLOOKUP(L$14,Table2458[],5,FALSE)</f>
        <v>6.2</v>
      </c>
      <c r="L59" s="76">
        <f>VLOOKUP(M$14,Table2458[],5,FALSE)</f>
        <v>6.2</v>
      </c>
      <c r="M59" s="76" t="e">
        <f>VLOOKUP(N$14,Table2458[],5,FALSE)</f>
        <v>#N/A</v>
      </c>
      <c r="N59" s="76" t="e">
        <f>VLOOKUP(O$14,Table2458[],5,FALSE)</f>
        <v>#N/A</v>
      </c>
      <c r="O59" s="76" t="e">
        <f>VLOOKUP(P$14,Table2458[],5,FALSE)</f>
        <v>#N/A</v>
      </c>
      <c r="P59" s="76" t="e">
        <f>VLOOKUP(Q$14,Table2458[],5,FALSE)</f>
        <v>#N/A</v>
      </c>
      <c r="Q59" s="76" t="e">
        <f>VLOOKUP(R$14,Table2458[],5,FALSE)</f>
        <v>#N/A</v>
      </c>
      <c r="R59" s="76" t="e">
        <f>VLOOKUP(S$14,Table2458[],5,FALSE)</f>
        <v>#N/A</v>
      </c>
      <c r="S59" s="76" t="e">
        <f>VLOOKUP(T$14,Table2458[],5,FALSE)</f>
        <v>#N/A</v>
      </c>
      <c r="T59" s="76" t="e">
        <f>VLOOKUP(U$14,Table2458[],5,FALSE)</f>
        <v>#N/A</v>
      </c>
      <c r="U59" s="76" t="e">
        <f>VLOOKUP(V$14,Table2458[],5,FALSE)</f>
        <v>#N/A</v>
      </c>
    </row>
    <row r="60" spans="1:35" s="19" customFormat="1" ht="13" x14ac:dyDescent="0.3">
      <c r="A60" s="111" t="s">
        <v>4</v>
      </c>
      <c r="B60" s="76">
        <f>C10</f>
        <v>6.9</v>
      </c>
      <c r="C60" s="76">
        <f t="shared" ref="C60:U60" si="14">D10</f>
        <v>7</v>
      </c>
      <c r="D60" s="76">
        <f t="shared" si="14"/>
        <v>6.7</v>
      </c>
      <c r="E60" s="76">
        <f t="shared" si="14"/>
        <v>6.8</v>
      </c>
      <c r="F60" s="76">
        <f t="shared" si="14"/>
        <v>6.9</v>
      </c>
      <c r="G60" s="76">
        <f t="shared" si="14"/>
        <v>6.8</v>
      </c>
      <c r="H60" s="76">
        <f t="shared" si="14"/>
        <v>7.3</v>
      </c>
      <c r="I60" s="76">
        <f t="shared" si="14"/>
        <v>7.1</v>
      </c>
      <c r="J60" s="76">
        <f t="shared" si="14"/>
        <v>7.4</v>
      </c>
      <c r="K60" s="76">
        <f t="shared" si="14"/>
        <v>7.2</v>
      </c>
      <c r="L60" s="76">
        <f t="shared" si="14"/>
        <v>7.1</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ht="13" x14ac:dyDescent="0.3">
      <c r="A61" s="111" t="s">
        <v>133</v>
      </c>
      <c r="B61" s="76">
        <f t="shared" ref="B61:U61" si="15">VLOOKUP(B58,$AD9:$AE18,2,FALSE)</f>
        <v>6</v>
      </c>
      <c r="C61" s="76">
        <f t="shared" si="15"/>
        <v>6</v>
      </c>
      <c r="D61" s="76">
        <f t="shared" si="15"/>
        <v>6</v>
      </c>
      <c r="E61" s="76">
        <f t="shared" si="15"/>
        <v>6</v>
      </c>
      <c r="F61" s="76">
        <f t="shared" si="15"/>
        <v>6</v>
      </c>
      <c r="G61" s="76">
        <f t="shared" si="15"/>
        <v>6</v>
      </c>
      <c r="H61" s="76">
        <f t="shared" si="15"/>
        <v>6</v>
      </c>
      <c r="I61" s="76">
        <f t="shared" si="15"/>
        <v>6</v>
      </c>
      <c r="J61" s="76">
        <f t="shared" si="15"/>
        <v>6</v>
      </c>
      <c r="K61" s="76">
        <f t="shared" si="15"/>
        <v>6</v>
      </c>
      <c r="L61" s="76">
        <f t="shared" si="15"/>
        <v>6</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ht="13" x14ac:dyDescent="0.3">
      <c r="A62" s="111" t="s">
        <v>134</v>
      </c>
      <c r="B62" s="77">
        <f>B31</f>
        <v>25</v>
      </c>
      <c r="C62" s="77">
        <f>B32</f>
        <v>25</v>
      </c>
      <c r="D62" s="77">
        <f>B33</f>
        <v>25</v>
      </c>
      <c r="E62" s="77">
        <f>B34</f>
        <v>78</v>
      </c>
      <c r="F62" s="77">
        <f>B35</f>
        <v>78</v>
      </c>
      <c r="G62" s="77">
        <f>B36</f>
        <v>51</v>
      </c>
      <c r="H62" s="77">
        <f>B37</f>
        <v>25</v>
      </c>
      <c r="I62" s="77">
        <f>B38</f>
        <v>25</v>
      </c>
      <c r="J62" s="77">
        <f>B39</f>
        <v>25</v>
      </c>
      <c r="K62" s="77">
        <f>B40</f>
        <v>51</v>
      </c>
      <c r="L62" s="77">
        <f>B41</f>
        <v>78</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-4.2000000000000011</v>
      </c>
      <c r="C64" s="77">
        <f t="shared" ref="C64:U64" si="17">(C59-C60)*C61</f>
        <v>-4.7999999999999989</v>
      </c>
      <c r="D64" s="77">
        <f t="shared" si="17"/>
        <v>-3</v>
      </c>
      <c r="E64" s="77">
        <f t="shared" si="17"/>
        <v>-3.5999999999999979</v>
      </c>
      <c r="F64" s="77">
        <f t="shared" si="17"/>
        <v>-4.2000000000000011</v>
      </c>
      <c r="G64" s="77">
        <f t="shared" si="17"/>
        <v>-3.5999999999999979</v>
      </c>
      <c r="H64" s="77">
        <f t="shared" si="17"/>
        <v>-6.5999999999999979</v>
      </c>
      <c r="I64" s="77">
        <f t="shared" si="17"/>
        <v>-5.3999999999999968</v>
      </c>
      <c r="J64" s="77">
        <f t="shared" si="17"/>
        <v>-7.2000000000000011</v>
      </c>
      <c r="K64" s="77">
        <f t="shared" si="17"/>
        <v>-6</v>
      </c>
      <c r="L64" s="77">
        <f t="shared" si="17"/>
        <v>-5.3999999999999968</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 x14ac:dyDescent="0.3">
      <c r="A65" s="112" t="s">
        <v>157</v>
      </c>
      <c r="B65" s="77">
        <f>B63-B64</f>
        <v>4.2000000000000011</v>
      </c>
      <c r="C65" s="77">
        <f t="shared" ref="C65:U65" si="18">C63-C64</f>
        <v>4.7999999999999989</v>
      </c>
      <c r="D65" s="77">
        <f t="shared" si="18"/>
        <v>3</v>
      </c>
      <c r="E65" s="77">
        <f t="shared" si="18"/>
        <v>3.5999999999999979</v>
      </c>
      <c r="F65" s="77">
        <f t="shared" si="18"/>
        <v>4.2000000000000011</v>
      </c>
      <c r="G65" s="77">
        <f t="shared" si="18"/>
        <v>3.5999999999999979</v>
      </c>
      <c r="H65" s="77">
        <f t="shared" si="18"/>
        <v>6.5999999999999979</v>
      </c>
      <c r="I65" s="77">
        <f t="shared" si="18"/>
        <v>5.3999999999999968</v>
      </c>
      <c r="J65" s="77">
        <f t="shared" si="18"/>
        <v>7.2000000000000011</v>
      </c>
      <c r="K65" s="77">
        <f t="shared" si="18"/>
        <v>6</v>
      </c>
      <c r="L65" s="77">
        <f t="shared" si="18"/>
        <v>5.3999999999999968</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26" x14ac:dyDescent="0.3">
      <c r="A66" s="112" t="s">
        <v>148</v>
      </c>
      <c r="B66" s="78" t="str">
        <f>IF(B64&lt;=B63,"OVER","UNDER")</f>
        <v>OVER</v>
      </c>
      <c r="C66" s="78" t="str">
        <f t="shared" ref="C66:U66" si="19">IF(C64&lt;=C63,"OVER","UNDER")</f>
        <v>OVER</v>
      </c>
      <c r="D66" s="78" t="str">
        <f t="shared" si="19"/>
        <v>OVER</v>
      </c>
      <c r="E66" s="78" t="str">
        <f t="shared" si="19"/>
        <v>OVER</v>
      </c>
      <c r="F66" s="78" t="str">
        <f t="shared" si="19"/>
        <v>OVER</v>
      </c>
      <c r="G66" s="78" t="str">
        <f t="shared" si="19"/>
        <v>OVER</v>
      </c>
      <c r="H66" s="78" t="str">
        <f t="shared" si="19"/>
        <v>OVER</v>
      </c>
      <c r="I66" s="78" t="str">
        <f t="shared" si="19"/>
        <v>OVER</v>
      </c>
      <c r="J66" s="78" t="str">
        <f t="shared" si="19"/>
        <v>OVER</v>
      </c>
      <c r="K66" s="78" t="str">
        <f t="shared" si="19"/>
        <v>OVER</v>
      </c>
      <c r="L66" s="78" t="str">
        <f t="shared" si="19"/>
        <v>OVER</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T1CP9GJjsQ0aRYY67W7r+EonZfTOcxe22OgC34x6QR5LhZc6lP9jcw8fiDgBZddNoIm+ZwA0GJblYsgeQcs/Aw==" saltValue="7U6PR/TzQ9D7NSQ76UrGJw=="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C20:V21">
    <cfRule type="cellIs" dxfId="167" priority="37" operator="equal">
      <formula>"DECREASE"</formula>
    </cfRule>
    <cfRule type="cellIs" dxfId="166" priority="38" operator="equal">
      <formula>"INCREASE"</formula>
    </cfRule>
  </conditionalFormatting>
  <conditionalFormatting sqref="B31:B50 B62:U66">
    <cfRule type="cellIs" dxfId="165" priority="36" operator="greaterThan">
      <formula>$B$51</formula>
    </cfRule>
  </conditionalFormatting>
  <conditionalFormatting sqref="C31:C50">
    <cfRule type="cellIs" dxfId="164" priority="35" operator="greaterThan">
      <formula>$C$51</formula>
    </cfRule>
  </conditionalFormatting>
  <conditionalFormatting sqref="C18:V18">
    <cfRule type="cellIs" dxfId="163" priority="34" operator="equal">
      <formula>0</formula>
    </cfRule>
  </conditionalFormatting>
  <conditionalFormatting sqref="C17:V17">
    <cfRule type="cellIs" dxfId="162" priority="33" operator="equal">
      <formula>0</formula>
    </cfRule>
  </conditionalFormatting>
  <conditionalFormatting sqref="C19:V19">
    <cfRule type="cellIs" dxfId="161" priority="32" operator="equal">
      <formula>0</formula>
    </cfRule>
  </conditionalFormatting>
  <conditionalFormatting sqref="G31:G50">
    <cfRule type="cellIs" dxfId="160" priority="31" operator="greaterThan">
      <formula>$G$51</formula>
    </cfRule>
  </conditionalFormatting>
  <conditionalFormatting sqref="H31:H50">
    <cfRule type="cellIs" dxfId="159" priority="30" operator="greaterThan">
      <formula>$H$51</formula>
    </cfRule>
  </conditionalFormatting>
  <conditionalFormatting sqref="I31:I50">
    <cfRule type="cellIs" dxfId="158" priority="29" operator="greaterThan">
      <formula>$I$51</formula>
    </cfRule>
  </conditionalFormatting>
  <conditionalFormatting sqref="K31:K50">
    <cfRule type="cellIs" dxfId="157" priority="28" operator="greaterThan">
      <formula>$K$51</formula>
    </cfRule>
  </conditionalFormatting>
  <conditionalFormatting sqref="L31:L50">
    <cfRule type="cellIs" dxfId="156" priority="27" operator="greaterThan">
      <formula>$L$51</formula>
    </cfRule>
  </conditionalFormatting>
  <conditionalFormatting sqref="M31:M50">
    <cfRule type="cellIs" dxfId="155" priority="26" operator="greaterThan">
      <formula>$M$51</formula>
    </cfRule>
  </conditionalFormatting>
  <conditionalFormatting sqref="P31:P50">
    <cfRule type="cellIs" dxfId="154" priority="25" operator="greaterThan">
      <formula>$P$51</formula>
    </cfRule>
  </conditionalFormatting>
  <conditionalFormatting sqref="R31:R50">
    <cfRule type="cellIs" dxfId="153" priority="24" operator="greaterThan">
      <formula>$R$51</formula>
    </cfRule>
  </conditionalFormatting>
  <conditionalFormatting sqref="S31:S50">
    <cfRule type="cellIs" dxfId="152" priority="23" operator="greaterThan">
      <formula>$S$51</formula>
    </cfRule>
  </conditionalFormatting>
  <conditionalFormatting sqref="T31:T50">
    <cfRule type="cellIs" dxfId="151" priority="22" operator="greaterThan">
      <formula>$T$51</formula>
    </cfRule>
  </conditionalFormatting>
  <conditionalFormatting sqref="U31:U50">
    <cfRule type="cellIs" dxfId="150" priority="21" operator="greaterThan">
      <formula>$U$51</formula>
    </cfRule>
  </conditionalFormatting>
  <conditionalFormatting sqref="C22:V22">
    <cfRule type="cellIs" dxfId="149" priority="20" operator="equal">
      <formula>0</formula>
    </cfRule>
  </conditionalFormatting>
  <conditionalFormatting sqref="C24:V24">
    <cfRule type="cellIs" dxfId="148" priority="18" operator="equal">
      <formula>"DECREASE"</formula>
    </cfRule>
    <cfRule type="cellIs" dxfId="147" priority="19" operator="equal">
      <formula>"INCREASE"</formula>
    </cfRule>
  </conditionalFormatting>
  <conditionalFormatting sqref="C23:V23">
    <cfRule type="cellIs" dxfId="146" priority="17" operator="equal">
      <formula>0</formula>
    </cfRule>
  </conditionalFormatting>
  <conditionalFormatting sqref="C21:V21">
    <cfRule type="cellIs" dxfId="145" priority="13" operator="equal">
      <formula>0</formula>
    </cfRule>
  </conditionalFormatting>
  <conditionalFormatting sqref="B66:U66">
    <cfRule type="cellIs" dxfId="144" priority="11" operator="equal">
      <formula>"UNDER"</formula>
    </cfRule>
    <cfRule type="cellIs" dxfId="143" priority="12" operator="equal">
      <formula>"OVER"</formula>
    </cfRule>
  </conditionalFormatting>
  <conditionalFormatting sqref="J31:J50">
    <cfRule type="cellIs" dxfId="142" priority="8" operator="greaterThan">
      <formula>$J$51</formula>
    </cfRule>
  </conditionalFormatting>
  <conditionalFormatting sqref="L3">
    <cfRule type="cellIs" dxfId="141" priority="4" operator="lessThan">
      <formula>30</formula>
    </cfRule>
    <cfRule type="cellIs" dxfId="140" priority="5" operator="greaterThanOrEqual">
      <formula>30</formula>
    </cfRule>
  </conditionalFormatting>
  <conditionalFormatting sqref="I1">
    <cfRule type="cellIs" dxfId="139" priority="3" operator="between">
      <formula>0.1</formula>
      <formula>5</formula>
    </cfRule>
  </conditionalFormatting>
  <conditionalFormatting sqref="I2">
    <cfRule type="cellIs" dxfId="138" priority="2" operator="greaterThan">
      <formula>5000.1</formula>
    </cfRule>
  </conditionalFormatting>
  <conditionalFormatting sqref="I3">
    <cfRule type="cellIs" dxfId="137" priority="1" operator="greaterThan">
      <formula>40000.01</formula>
    </cfRule>
  </conditionalFormatting>
  <dataValidations count="4">
    <dataValidation type="list" showInputMessage="1" sqref="C27:U27" xr:uid="{999B6F9D-5CB0-4B37-BEBD-0AA1EB73CABB}">
      <formula1>$AB$2:$AB$8</formula1>
    </dataValidation>
    <dataValidation type="list" allowBlank="1" showInputMessage="1" showErrorMessage="1" sqref="F3" xr:uid="{46D64680-6AFD-4FCA-9857-F5A34650408B}">
      <formula1>$AG$2:$AG$5</formula1>
    </dataValidation>
    <dataValidation type="list" allowBlank="1" showInputMessage="1" showErrorMessage="1" sqref="C14:V14" xr:uid="{C31A3E78-74BC-4AF4-8503-9E45169641B4}">
      <formula1>$AI$2:$AI$26</formula1>
    </dataValidation>
    <dataValidation type="list" allowBlank="1" showInputMessage="1" showErrorMessage="1" sqref="C16:V16" xr:uid="{94CED925-7EB8-4F9A-99BC-1EC4EB28D2BD}">
      <formula1>$AD$1:$AD$6</formula1>
    </dataValidation>
  </dataValidations>
  <pageMargins left="0.7" right="0.7" top="0.75" bottom="0.75" header="0.3" footer="0.3"/>
  <pageSetup paperSize="9" orientation="portrait" r:id="rId1"/>
  <legacyDrawing r:id="rId2"/>
  <tableParts count="1">
    <tablePart r:id="rId3"/>
  </tableParts>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D4F3D9-B5F2-40C2-A3AD-6F37BD95B23B}">
  <dimension ref="A1:AO66"/>
  <sheetViews>
    <sheetView topLeftCell="C1" zoomScale="90" zoomScaleNormal="90" workbookViewId="0">
      <selection activeCell="M3" sqref="M3"/>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19" t="s">
        <v>41</v>
      </c>
      <c r="B1" s="119"/>
      <c r="C1" s="140" t="str">
        <f>'Field data and Bala'!C1:D1</f>
        <v>PAN-025628</v>
      </c>
      <c r="D1" s="141"/>
      <c r="E1" s="93" t="s">
        <v>45</v>
      </c>
      <c r="F1" s="39">
        <f>'Field data and Bala'!F1</f>
        <v>42.8</v>
      </c>
      <c r="G1" s="120" t="s">
        <v>43</v>
      </c>
      <c r="H1" s="121"/>
      <c r="I1" s="118">
        <v>6.3</v>
      </c>
      <c r="J1" s="119" t="s">
        <v>153</v>
      </c>
      <c r="K1" s="119"/>
      <c r="L1" s="97">
        <v>65.900000000000006</v>
      </c>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19" t="s">
        <v>87</v>
      </c>
      <c r="B2" s="119"/>
      <c r="C2" s="142" t="str">
        <f>'Field data and Bala'!C2:D2</f>
        <v>GP3792SK</v>
      </c>
      <c r="D2" s="143"/>
      <c r="E2" s="93" t="s">
        <v>109</v>
      </c>
      <c r="F2" s="96">
        <v>190902</v>
      </c>
      <c r="G2" s="138" t="s">
        <v>110</v>
      </c>
      <c r="H2" s="139"/>
      <c r="I2" s="118"/>
      <c r="J2" s="119" t="s">
        <v>158</v>
      </c>
      <c r="K2" s="119"/>
      <c r="L2" s="97">
        <v>0.61199999999999999</v>
      </c>
      <c r="AB2" s="30" t="s">
        <v>56</v>
      </c>
      <c r="AC2" s="17"/>
      <c r="AD2" s="30" t="s">
        <v>70</v>
      </c>
      <c r="AE2" s="17"/>
      <c r="AF2" s="17"/>
      <c r="AG2" s="44" t="s">
        <v>76</v>
      </c>
      <c r="AH2" s="18"/>
      <c r="AI2" s="45" t="s">
        <v>126</v>
      </c>
      <c r="AJ2" s="46">
        <v>0</v>
      </c>
      <c r="AK2" s="47">
        <v>0</v>
      </c>
      <c r="AL2" s="10">
        <v>0</v>
      </c>
      <c r="AM2" s="11">
        <v>0</v>
      </c>
      <c r="AN2" s="11">
        <v>0</v>
      </c>
    </row>
    <row r="3" spans="1:41" ht="13" x14ac:dyDescent="0.25">
      <c r="A3" s="120" t="s">
        <v>42</v>
      </c>
      <c r="B3" s="121"/>
      <c r="C3" s="142" t="str">
        <f>'Field data and Bala'!C3:D3</f>
        <v>Byproduct Recovery Limited</v>
      </c>
      <c r="D3" s="143"/>
      <c r="E3" s="93" t="s">
        <v>108</v>
      </c>
      <c r="F3" s="31" t="s">
        <v>78</v>
      </c>
      <c r="G3" s="119" t="s">
        <v>159</v>
      </c>
      <c r="H3" s="119"/>
      <c r="I3" s="118"/>
      <c r="J3" s="120" t="s">
        <v>154</v>
      </c>
      <c r="K3" s="121"/>
      <c r="L3" s="97">
        <f>(L1/(L2*10000))*100</f>
        <v>1.076797385620915</v>
      </c>
      <c r="AB3" s="30" t="s">
        <v>57</v>
      </c>
      <c r="AC3" s="17"/>
      <c r="AD3" s="30" t="s">
        <v>71</v>
      </c>
      <c r="AE3" s="17"/>
      <c r="AF3" s="17"/>
      <c r="AG3" s="44" t="s">
        <v>77</v>
      </c>
      <c r="AH3" s="18"/>
      <c r="AI3" s="48" t="s">
        <v>113</v>
      </c>
      <c r="AJ3" s="49">
        <v>1.7</v>
      </c>
      <c r="AK3" s="50">
        <v>6</v>
      </c>
      <c r="AL3" s="51">
        <v>1</v>
      </c>
      <c r="AM3" s="11">
        <v>6.2</v>
      </c>
      <c r="AN3" s="11" t="s">
        <v>112</v>
      </c>
    </row>
    <row r="4" spans="1:41" ht="13" x14ac:dyDescent="0.25">
      <c r="A4" s="119" t="s">
        <v>0</v>
      </c>
      <c r="B4" s="119"/>
      <c r="C4" s="140" t="str">
        <f>'Field data and Bala'!C4:D4</f>
        <v>Maes Truan Farm
Llanelidan LL15 2RN</v>
      </c>
      <c r="D4" s="141"/>
      <c r="E4" s="94" t="s">
        <v>1</v>
      </c>
      <c r="F4" s="96" t="s">
        <v>174</v>
      </c>
      <c r="G4" s="120"/>
      <c r="H4" s="121"/>
      <c r="I4" s="39"/>
      <c r="J4" s="120"/>
      <c r="K4" s="121"/>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19" t="s">
        <v>47</v>
      </c>
      <c r="B5" s="119"/>
      <c r="C5" s="140">
        <f>'Field data and Bala'!C5:D5</f>
        <v>0</v>
      </c>
      <c r="D5" s="141"/>
      <c r="E5" s="93"/>
      <c r="F5" s="39"/>
      <c r="G5" s="120"/>
      <c r="H5" s="121"/>
      <c r="I5" s="39"/>
      <c r="J5" s="120"/>
      <c r="K5" s="121"/>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25" t="s">
        <v>63</v>
      </c>
      <c r="B7" s="125"/>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19" t="s">
        <v>2</v>
      </c>
      <c r="B8" s="119"/>
      <c r="C8" s="60">
        <f>'Field data and Bala'!C8</f>
        <v>2</v>
      </c>
      <c r="D8" s="60">
        <f>'Field data and Bala'!D8</f>
        <v>3</v>
      </c>
      <c r="E8" s="60">
        <f>'Field data and Bala'!E8</f>
        <v>5</v>
      </c>
      <c r="F8" s="60">
        <f>'Field data and Bala'!F8</f>
        <v>6</v>
      </c>
      <c r="G8" s="60">
        <f>'Field data and Bala'!G8</f>
        <v>7</v>
      </c>
      <c r="H8" s="60">
        <f>'Field data and Bala'!H8</f>
        <v>8</v>
      </c>
      <c r="I8" s="60">
        <f>'Field data and Bala'!I8</f>
        <v>10</v>
      </c>
      <c r="J8" s="60" t="str">
        <f>'Field data and Bala'!J8</f>
        <v>11a</v>
      </c>
      <c r="K8" s="60" t="str">
        <f>'Field data and Bala'!K8</f>
        <v>11b</v>
      </c>
      <c r="L8" s="60">
        <f>'Field data and Bala'!L8</f>
        <v>12</v>
      </c>
      <c r="M8" s="60">
        <f>'Field data and Bala'!M8</f>
        <v>13</v>
      </c>
      <c r="N8" s="60">
        <f>'Field data and Bala'!N8</f>
        <v>0</v>
      </c>
      <c r="O8" s="60">
        <f>'Field data and Bala'!O8</f>
        <v>0</v>
      </c>
      <c r="P8" s="60">
        <f>'Field data and Bala'!P8</f>
        <v>0</v>
      </c>
      <c r="Q8" s="60">
        <f>'Field data and Bala'!Q8</f>
        <v>0</v>
      </c>
      <c r="R8" s="60">
        <f>'Field data and Bala'!R8</f>
        <v>0</v>
      </c>
      <c r="S8" s="60">
        <f>'Field data and Bala'!S8</f>
        <v>0</v>
      </c>
      <c r="T8" s="60">
        <f>'Field data and Bala'!T8</f>
        <v>0</v>
      </c>
      <c r="U8" s="60">
        <f>'Field data and Bala'!U8</f>
        <v>0</v>
      </c>
      <c r="V8" s="60">
        <f>'Field data and Bala'!V8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19" t="s">
        <v>3</v>
      </c>
      <c r="B9" s="119"/>
      <c r="C9" s="60" t="str">
        <f>'Field data and Bala'!C9</f>
        <v>M</v>
      </c>
      <c r="D9" s="60" t="str">
        <f>'Field data and Bala'!D9</f>
        <v>M</v>
      </c>
      <c r="E9" s="60" t="str">
        <f>'Field data and Bala'!E9</f>
        <v>M</v>
      </c>
      <c r="F9" s="60" t="str">
        <f>'Field data and Bala'!F9</f>
        <v>M</v>
      </c>
      <c r="G9" s="60" t="str">
        <f>'Field data and Bala'!G9</f>
        <v>M</v>
      </c>
      <c r="H9" s="60" t="str">
        <f>'Field data and Bala'!H9</f>
        <v>M</v>
      </c>
      <c r="I9" s="60" t="str">
        <f>'Field data and Bala'!I9</f>
        <v>M</v>
      </c>
      <c r="J9" s="60" t="str">
        <f>'Field data and Bala'!J9</f>
        <v>M</v>
      </c>
      <c r="K9" s="60" t="str">
        <f>'Field data and Bala'!K9</f>
        <v>M</v>
      </c>
      <c r="L9" s="60" t="str">
        <f>'Field data and Bala'!L9</f>
        <v>M</v>
      </c>
      <c r="M9" s="60" t="str">
        <f>'Field data and Bala'!M9</f>
        <v>M</v>
      </c>
      <c r="N9" s="60">
        <f>'Field data and Bala'!N9</f>
        <v>0</v>
      </c>
      <c r="O9" s="60">
        <f>'Field data and Bala'!O9</f>
        <v>0</v>
      </c>
      <c r="P9" s="60">
        <f>'Field data and Bala'!P9</f>
        <v>0</v>
      </c>
      <c r="Q9" s="60">
        <f>'Field data and Bala'!Q9</f>
        <v>0</v>
      </c>
      <c r="R9" s="60">
        <f>'Field data and Bala'!R9</f>
        <v>0</v>
      </c>
      <c r="S9" s="60">
        <f>'Field data and Bala'!S9</f>
        <v>0</v>
      </c>
      <c r="T9" s="60">
        <f>'Field data and Bala'!T9</f>
        <v>0</v>
      </c>
      <c r="U9" s="60">
        <f>'Field data and Bala'!U9</f>
        <v>0</v>
      </c>
      <c r="V9" s="60">
        <f>'Field data and Bala'!V9</f>
        <v>0</v>
      </c>
      <c r="AB9" s="17"/>
      <c r="AC9" s="17"/>
      <c r="AD9" s="30" t="s">
        <v>137</v>
      </c>
      <c r="AE9" s="30">
        <v>4.5</v>
      </c>
      <c r="AF9" s="17"/>
      <c r="AG9" s="18"/>
      <c r="AH9" s="18"/>
      <c r="AI9" s="63" t="s">
        <v>103</v>
      </c>
      <c r="AJ9" s="64">
        <v>0.7</v>
      </c>
      <c r="AK9" s="65">
        <v>4</v>
      </c>
      <c r="AL9" s="29">
        <v>7</v>
      </c>
      <c r="AM9" s="11">
        <v>6.7</v>
      </c>
      <c r="AN9" s="11" t="s">
        <v>135</v>
      </c>
      <c r="AO9" s="99"/>
    </row>
    <row r="10" spans="1:41" ht="13" x14ac:dyDescent="0.25">
      <c r="A10" s="119" t="s">
        <v>4</v>
      </c>
      <c r="B10" s="119"/>
      <c r="C10" s="60">
        <f>'Field data and Bala'!C10</f>
        <v>6.9</v>
      </c>
      <c r="D10" s="60">
        <f>'Field data and Bala'!D10</f>
        <v>7</v>
      </c>
      <c r="E10" s="60">
        <f>'Field data and Bala'!E10</f>
        <v>6.7</v>
      </c>
      <c r="F10" s="60">
        <f>'Field data and Bala'!F10</f>
        <v>6.8</v>
      </c>
      <c r="G10" s="60">
        <f>'Field data and Bala'!G10</f>
        <v>6.9</v>
      </c>
      <c r="H10" s="60">
        <f>'Field data and Bala'!H10</f>
        <v>6.8</v>
      </c>
      <c r="I10" s="60">
        <f>'Field data and Bala'!I10</f>
        <v>7.3</v>
      </c>
      <c r="J10" s="60">
        <f>'Field data and Bala'!J10</f>
        <v>7.1</v>
      </c>
      <c r="K10" s="60">
        <f>'Field data and Bala'!K10</f>
        <v>7.4</v>
      </c>
      <c r="L10" s="60">
        <f>'Field data and Bala'!L10</f>
        <v>7.2</v>
      </c>
      <c r="M10" s="60">
        <f>'Field data and Bala'!M10</f>
        <v>7.1</v>
      </c>
      <c r="N10" s="60">
        <f>'Field data and Bala'!N10</f>
        <v>0</v>
      </c>
      <c r="O10" s="60">
        <f>'Field data and Bala'!O10</f>
        <v>0</v>
      </c>
      <c r="P10" s="60">
        <f>'Field data and Bala'!P10</f>
        <v>0</v>
      </c>
      <c r="Q10" s="60">
        <f>'Field data and Bala'!Q10</f>
        <v>0</v>
      </c>
      <c r="R10" s="60">
        <f>'Field data and Bala'!R10</f>
        <v>0</v>
      </c>
      <c r="S10" s="60">
        <f>'Field data and Bala'!S10</f>
        <v>0</v>
      </c>
      <c r="T10" s="60">
        <f>'Field data and Bala'!T10</f>
        <v>0</v>
      </c>
      <c r="U10" s="60">
        <f>'Field data and Bala'!U10</f>
        <v>0</v>
      </c>
      <c r="V10" s="60">
        <f>'Field data and Bala'!V10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19" t="s">
        <v>5</v>
      </c>
      <c r="B11" s="119"/>
      <c r="C11" s="60">
        <f>'Field data and Bala'!C11</f>
        <v>4</v>
      </c>
      <c r="D11" s="60">
        <f>'Field data and Bala'!D11</f>
        <v>4</v>
      </c>
      <c r="E11" s="60">
        <f>'Field data and Bala'!E11</f>
        <v>4</v>
      </c>
      <c r="F11" s="60">
        <f>'Field data and Bala'!F11</f>
        <v>2</v>
      </c>
      <c r="G11" s="60">
        <f>'Field data and Bala'!G11</f>
        <v>1</v>
      </c>
      <c r="H11" s="60">
        <f>'Field data and Bala'!H11</f>
        <v>3</v>
      </c>
      <c r="I11" s="60">
        <f>'Field data and Bala'!I11</f>
        <v>4</v>
      </c>
      <c r="J11" s="60">
        <f>'Field data and Bala'!J11</f>
        <v>4</v>
      </c>
      <c r="K11" s="60">
        <f>'Field data and Bala'!K11</f>
        <v>4</v>
      </c>
      <c r="L11" s="60">
        <f>'Field data and Bala'!L11</f>
        <v>3</v>
      </c>
      <c r="M11" s="60">
        <f>'Field data and Bala'!M11</f>
        <v>2</v>
      </c>
      <c r="N11" s="60">
        <f>'Field data and Bala'!N11</f>
        <v>0</v>
      </c>
      <c r="O11" s="60">
        <f>'Field data and Bala'!O11</f>
        <v>0</v>
      </c>
      <c r="P11" s="60">
        <f>'Field data and Bala'!P11</f>
        <v>0</v>
      </c>
      <c r="Q11" s="60">
        <f>'Field data and Bala'!Q11</f>
        <v>0</v>
      </c>
      <c r="R11" s="60">
        <f>'Field data and Bala'!R11</f>
        <v>0</v>
      </c>
      <c r="S11" s="60">
        <f>'Field data and Bala'!S11</f>
        <v>0</v>
      </c>
      <c r="T11" s="60">
        <f>'Field data and Bala'!T11</f>
        <v>0</v>
      </c>
      <c r="U11" s="60">
        <f>'Field data and Bala'!U11</f>
        <v>0</v>
      </c>
      <c r="V11" s="60">
        <f>'Field data and Bala'!V11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19" t="s">
        <v>6</v>
      </c>
      <c r="B12" s="119"/>
      <c r="C12" s="60">
        <f>'Field data and Bala'!C12</f>
        <v>3</v>
      </c>
      <c r="D12" s="60">
        <f>'Field data and Bala'!D12</f>
        <v>3</v>
      </c>
      <c r="E12" s="60">
        <f>'Field data and Bala'!E12</f>
        <v>2</v>
      </c>
      <c r="F12" s="60">
        <f>'Field data and Bala'!F12</f>
        <v>3</v>
      </c>
      <c r="G12" s="60">
        <f>'Field data and Bala'!G12</f>
        <v>3</v>
      </c>
      <c r="H12" s="60">
        <f>'Field data and Bala'!H12</f>
        <v>1</v>
      </c>
      <c r="I12" s="60">
        <f>'Field data and Bala'!I12</f>
        <v>2</v>
      </c>
      <c r="J12" s="60">
        <f>'Field data and Bala'!J12</f>
        <v>2</v>
      </c>
      <c r="K12" s="60">
        <f>'Field data and Bala'!K12</f>
        <v>3</v>
      </c>
      <c r="L12" s="60">
        <f>'Field data and Bala'!L12</f>
        <v>3</v>
      </c>
      <c r="M12" s="60">
        <f>'Field data and Bala'!M12</f>
        <v>3</v>
      </c>
      <c r="N12" s="60">
        <f>'Field data and Bala'!N12</f>
        <v>0</v>
      </c>
      <c r="O12" s="60">
        <f>'Field data and Bala'!O12</f>
        <v>0</v>
      </c>
      <c r="P12" s="60">
        <f>'Field data and Bala'!P12</f>
        <v>0</v>
      </c>
      <c r="Q12" s="60">
        <f>'Field data and Bala'!Q12</f>
        <v>0</v>
      </c>
      <c r="R12" s="60">
        <f>'Field data and Bala'!R12</f>
        <v>0</v>
      </c>
      <c r="S12" s="60">
        <f>'Field data and Bala'!S12</f>
        <v>0</v>
      </c>
      <c r="T12" s="60">
        <f>'Field data and Bala'!T12</f>
        <v>0</v>
      </c>
      <c r="U12" s="60">
        <f>'Field data and Bala'!U12</f>
        <v>0</v>
      </c>
      <c r="V12" s="60">
        <f>'Field data and Bala'!V12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19" t="s">
        <v>7</v>
      </c>
      <c r="B13" s="119"/>
      <c r="C13" s="60">
        <f>'Field data and Bala'!C13</f>
        <v>2</v>
      </c>
      <c r="D13" s="60">
        <f>'Field data and Bala'!D13</f>
        <v>2</v>
      </c>
      <c r="E13" s="60">
        <f>'Field data and Bala'!E13</f>
        <v>2</v>
      </c>
      <c r="F13" s="60">
        <f>'Field data and Bala'!F13</f>
        <v>1</v>
      </c>
      <c r="G13" s="60">
        <f>'Field data and Bala'!G13</f>
        <v>2</v>
      </c>
      <c r="H13" s="60">
        <f>'Field data and Bala'!H13</f>
        <v>2</v>
      </c>
      <c r="I13" s="60">
        <f>'Field data and Bala'!I13</f>
        <v>2</v>
      </c>
      <c r="J13" s="60">
        <f>'Field data and Bala'!J13</f>
        <v>2</v>
      </c>
      <c r="K13" s="60">
        <f>'Field data and Bala'!K13</f>
        <v>2</v>
      </c>
      <c r="L13" s="60">
        <f>'Field data and Bala'!L13</f>
        <v>2</v>
      </c>
      <c r="M13" s="60">
        <f>'Field data and Bala'!M13</f>
        <v>2</v>
      </c>
      <c r="N13" s="60">
        <f>'Field data and Bala'!N13</f>
        <v>0</v>
      </c>
      <c r="O13" s="60">
        <f>'Field data and Bala'!O13</f>
        <v>0</v>
      </c>
      <c r="P13" s="60">
        <f>'Field data and Bala'!P13</f>
        <v>0</v>
      </c>
      <c r="Q13" s="60">
        <f>'Field data and Bala'!Q13</f>
        <v>0</v>
      </c>
      <c r="R13" s="60">
        <f>'Field data and Bala'!R13</f>
        <v>0</v>
      </c>
      <c r="S13" s="60">
        <f>'Field data and Bala'!S13</f>
        <v>0</v>
      </c>
      <c r="T13" s="60">
        <f>'Field data and Bala'!T13</f>
        <v>0</v>
      </c>
      <c r="U13" s="60">
        <f>'Field data and Bala'!U13</f>
        <v>0</v>
      </c>
      <c r="V13" s="60">
        <f>'Field data and Bala'!V13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1" t="s">
        <v>8</v>
      </c>
      <c r="B14" s="131"/>
      <c r="C14" s="102" t="str">
        <f>'Field data and Bala'!C14</f>
        <v xml:space="preserve">Grass Silage (25% DM) </v>
      </c>
      <c r="D14" s="102" t="str">
        <f>'Field data and Bala'!D14</f>
        <v xml:space="preserve">Grass Silage (25% DM) </v>
      </c>
      <c r="E14" s="102" t="str">
        <f>'Field data and Bala'!E14</f>
        <v xml:space="preserve">Grass Silage (25% DM) </v>
      </c>
      <c r="F14" s="102" t="str">
        <f>'Field data and Bala'!F14</f>
        <v xml:space="preserve">Grass Silage (25% DM) </v>
      </c>
      <c r="G14" s="102" t="str">
        <f>'Field data and Bala'!G14</f>
        <v xml:space="preserve">Grass Silage (25% DM) </v>
      </c>
      <c r="H14" s="102" t="str">
        <f>'Field data and Bala'!H14</f>
        <v xml:space="preserve">Grass Silage (25% DM) </v>
      </c>
      <c r="I14" s="102" t="str">
        <f>'Field data and Bala'!I14</f>
        <v xml:space="preserve">Grass Silage (25% DM) </v>
      </c>
      <c r="J14" s="102" t="str">
        <f>'Field data and Bala'!J14</f>
        <v xml:space="preserve">Grass Silage (25% DM) </v>
      </c>
      <c r="K14" s="102" t="str">
        <f>'Field data and Bala'!K14</f>
        <v xml:space="preserve">Grass Silage (25% DM) </v>
      </c>
      <c r="L14" s="102" t="str">
        <f>'Field data and Bala'!L14</f>
        <v xml:space="preserve">Grass Silage (25% DM) </v>
      </c>
      <c r="M14" s="102" t="str">
        <f>'Field data and Bala'!M14</f>
        <v xml:space="preserve">Grass Silage (25% DM) </v>
      </c>
      <c r="N14" s="102">
        <f>'Field data and Bala'!N14</f>
        <v>0</v>
      </c>
      <c r="O14" s="102">
        <f>'Field data and Bala'!O14</f>
        <v>0</v>
      </c>
      <c r="P14" s="102">
        <f>'Field data and Bala'!P14</f>
        <v>0</v>
      </c>
      <c r="Q14" s="102">
        <f>'Field data and Bala'!Q14</f>
        <v>0</v>
      </c>
      <c r="R14" s="102">
        <f>'Field data and Bala'!R14</f>
        <v>0</v>
      </c>
      <c r="S14" s="102">
        <f>'Field data and Bala'!S14</f>
        <v>0</v>
      </c>
      <c r="T14" s="102">
        <f>'Field data and Bala'!T14</f>
        <v>0</v>
      </c>
      <c r="U14" s="102">
        <f>'Field data and Bala'!U14</f>
        <v>0</v>
      </c>
      <c r="V14" s="102">
        <f>'Field data and Bala'!V14</f>
        <v>0</v>
      </c>
      <c r="AD14" s="30" t="s">
        <v>138</v>
      </c>
      <c r="AE14" s="30">
        <v>6</v>
      </c>
      <c r="AI14" s="53" t="s">
        <v>119</v>
      </c>
      <c r="AJ14" s="54">
        <v>0.8</v>
      </c>
      <c r="AK14" s="55">
        <v>1.7</v>
      </c>
      <c r="AL14" s="11">
        <v>12</v>
      </c>
      <c r="AM14" s="11">
        <v>6.7</v>
      </c>
      <c r="AN14" s="11" t="s">
        <v>135</v>
      </c>
    </row>
    <row r="15" spans="1:41" ht="13" x14ac:dyDescent="0.25">
      <c r="A15" s="130" t="s">
        <v>9</v>
      </c>
      <c r="B15" s="130"/>
      <c r="C15" s="60">
        <f>'Field data and Bala'!C15</f>
        <v>38</v>
      </c>
      <c r="D15" s="60">
        <f>'Field data and Bala'!D15</f>
        <v>38</v>
      </c>
      <c r="E15" s="60">
        <f>'Field data and Bala'!E15</f>
        <v>38</v>
      </c>
      <c r="F15" s="60">
        <f>'Field data and Bala'!F15</f>
        <v>38</v>
      </c>
      <c r="G15" s="60">
        <f>'Field data and Bala'!G15</f>
        <v>38</v>
      </c>
      <c r="H15" s="60">
        <f>'Field data and Bala'!H15</f>
        <v>38</v>
      </c>
      <c r="I15" s="60">
        <f>'Field data and Bala'!I15</f>
        <v>38</v>
      </c>
      <c r="J15" s="60">
        <f>'Field data and Bala'!J15</f>
        <v>38</v>
      </c>
      <c r="K15" s="60">
        <f>'Field data and Bala'!K15</f>
        <v>38</v>
      </c>
      <c r="L15" s="60">
        <f>'Field data and Bala'!L15</f>
        <v>38</v>
      </c>
      <c r="M15" s="60">
        <f>'Field data and Bala'!M15</f>
        <v>38</v>
      </c>
      <c r="N15" s="60">
        <f>'Field data and Bala'!N15</f>
        <v>0</v>
      </c>
      <c r="O15" s="60">
        <f>'Field data and Bala'!O15</f>
        <v>0</v>
      </c>
      <c r="P15" s="60">
        <f>'Field data and Bala'!P15</f>
        <v>0</v>
      </c>
      <c r="Q15" s="60">
        <f>'Field data and Bala'!Q15</f>
        <v>0</v>
      </c>
      <c r="R15" s="60">
        <f>'Field data and Bala'!R15</f>
        <v>0</v>
      </c>
      <c r="S15" s="60">
        <f>'Field data and Bala'!S15</f>
        <v>0</v>
      </c>
      <c r="T15" s="60">
        <f>'Field data and Bala'!T15</f>
        <v>0</v>
      </c>
      <c r="U15" s="60">
        <f>'Field data and Bala'!U15</f>
        <v>0</v>
      </c>
      <c r="V15" s="60">
        <f>'Field data and Bala'!V15</f>
        <v>0</v>
      </c>
      <c r="AD15" s="30" t="s">
        <v>144</v>
      </c>
      <c r="AE15" s="30">
        <v>7</v>
      </c>
      <c r="AI15" s="53" t="s">
        <v>101</v>
      </c>
      <c r="AJ15" s="62">
        <v>1.8</v>
      </c>
      <c r="AK15" s="55">
        <v>5.4</v>
      </c>
      <c r="AL15" s="11">
        <v>13</v>
      </c>
      <c r="AM15" s="11">
        <v>6.7</v>
      </c>
      <c r="AN15" s="11" t="s">
        <v>135</v>
      </c>
    </row>
    <row r="16" spans="1:41" ht="13.5" thickBot="1" x14ac:dyDescent="0.3">
      <c r="A16" s="132" t="s">
        <v>44</v>
      </c>
      <c r="B16" s="132"/>
      <c r="C16" s="103" t="str">
        <f>'Field data and Bala'!C16</f>
        <v>Medium/Clay</v>
      </c>
      <c r="D16" s="103" t="str">
        <f>'Field data and Bala'!D16</f>
        <v>Medium/Clay</v>
      </c>
      <c r="E16" s="103" t="str">
        <f>'Field data and Bala'!E16</f>
        <v>Medium/Clay</v>
      </c>
      <c r="F16" s="103" t="str">
        <f>'Field data and Bala'!F16</f>
        <v>Medium/Clay</v>
      </c>
      <c r="G16" s="103" t="str">
        <f>'Field data and Bala'!G16</f>
        <v>Medium/Clay</v>
      </c>
      <c r="H16" s="103" t="str">
        <f>'Field data and Bala'!H16</f>
        <v>Medium/Clay</v>
      </c>
      <c r="I16" s="103" t="str">
        <f>'Field data and Bala'!I16</f>
        <v>Medium/Clay</v>
      </c>
      <c r="J16" s="103" t="str">
        <f>'Field data and Bala'!J16</f>
        <v>Medium/Clay</v>
      </c>
      <c r="K16" s="103" t="str">
        <f>'Field data and Bala'!K16</f>
        <v>Medium/Clay</v>
      </c>
      <c r="L16" s="103" t="str">
        <f>'Field data and Bala'!L16</f>
        <v>Medium/Clay</v>
      </c>
      <c r="M16" s="103" t="str">
        <f>'Field data and Bala'!M16</f>
        <v>Medium/Clay</v>
      </c>
      <c r="N16" s="103">
        <f>'Field data and Bala'!N16</f>
        <v>0</v>
      </c>
      <c r="O16" s="103">
        <f>'Field data and Bala'!O16</f>
        <v>0</v>
      </c>
      <c r="P16" s="103">
        <f>'Field data and Bala'!P16</f>
        <v>0</v>
      </c>
      <c r="Q16" s="103">
        <f>'Field data and Bala'!Q16</f>
        <v>0</v>
      </c>
      <c r="R16" s="103">
        <f>'Field data and Bala'!R16</f>
        <v>0</v>
      </c>
      <c r="S16" s="103">
        <f>'Field data and Bala'!S16</f>
        <v>0</v>
      </c>
      <c r="T16" s="103">
        <f>'Field data and Bala'!T16</f>
        <v>0</v>
      </c>
      <c r="U16" s="103">
        <f>'Field data and Bala'!U16</f>
        <v>0</v>
      </c>
      <c r="V16" s="103">
        <f>'Field data and Bala'!V16</f>
        <v>0</v>
      </c>
      <c r="AD16" s="52" t="s">
        <v>145</v>
      </c>
      <c r="AE16" s="30">
        <v>8</v>
      </c>
      <c r="AI16" s="53" t="s">
        <v>118</v>
      </c>
      <c r="AJ16" s="54">
        <v>8</v>
      </c>
      <c r="AK16" s="55">
        <v>5.5</v>
      </c>
      <c r="AL16" s="12">
        <v>14</v>
      </c>
      <c r="AM16" s="11">
        <v>6.7</v>
      </c>
      <c r="AN16" s="11" t="s">
        <v>135</v>
      </c>
    </row>
    <row r="17" spans="1:40" ht="13" x14ac:dyDescent="0.25">
      <c r="A17" s="122" t="s">
        <v>69</v>
      </c>
      <c r="B17" s="123"/>
      <c r="C17" s="28">
        <f>(VLOOKUP(C$14,$AI2:$AK26,2,FALSE))*C$15</f>
        <v>64.599999999999994</v>
      </c>
      <c r="D17" s="28">
        <f t="shared" ref="D17:V17" si="0">(VLOOKUP(D$14,$AI2:$AK26,2,FALSE))*D$15</f>
        <v>64.599999999999994</v>
      </c>
      <c r="E17" s="28">
        <f t="shared" si="0"/>
        <v>64.599999999999994</v>
      </c>
      <c r="F17" s="28">
        <f t="shared" si="0"/>
        <v>64.599999999999994</v>
      </c>
      <c r="G17" s="28">
        <f t="shared" si="0"/>
        <v>64.599999999999994</v>
      </c>
      <c r="H17" s="28">
        <f t="shared" si="0"/>
        <v>64.599999999999994</v>
      </c>
      <c r="I17" s="28">
        <f t="shared" si="0"/>
        <v>64.599999999999994</v>
      </c>
      <c r="J17" s="28">
        <f t="shared" si="0"/>
        <v>64.599999999999994</v>
      </c>
      <c r="K17" s="28">
        <f t="shared" si="0"/>
        <v>64.599999999999994</v>
      </c>
      <c r="L17" s="28">
        <f t="shared" si="0"/>
        <v>64.599999999999994</v>
      </c>
      <c r="M17" s="28">
        <f t="shared" si="0"/>
        <v>64.599999999999994</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24" t="s">
        <v>23</v>
      </c>
      <c r="B18" s="125"/>
      <c r="C18" s="16">
        <f>$D31</f>
        <v>16.315017432000005</v>
      </c>
      <c r="D18" s="16">
        <f>$D32</f>
        <v>16.315017432000005</v>
      </c>
      <c r="E18" s="16">
        <f>$D33</f>
        <v>16.315017432000005</v>
      </c>
      <c r="F18" s="16">
        <f>$D34</f>
        <v>26.833910250000006</v>
      </c>
      <c r="G18" s="16">
        <f>$D35</f>
        <v>26.833910250000006</v>
      </c>
      <c r="H18" s="16">
        <f>$D36</f>
        <v>26.833910250000006</v>
      </c>
      <c r="I18" s="16">
        <f>$D37</f>
        <v>16.315017432000005</v>
      </c>
      <c r="J18" s="16">
        <f>$D38</f>
        <v>16.315017432000005</v>
      </c>
      <c r="K18" s="16">
        <f>$D39</f>
        <v>16.315017432000005</v>
      </c>
      <c r="L18" s="16">
        <f>$D40</f>
        <v>26.833910250000006</v>
      </c>
      <c r="M18" s="16">
        <f>$D41</f>
        <v>26.833910250000006</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24" t="s">
        <v>90</v>
      </c>
      <c r="B19" s="125"/>
      <c r="C19" s="16">
        <f>C18-C17</f>
        <v>-48.28498256799999</v>
      </c>
      <c r="D19" s="16">
        <f t="shared" ref="D19:V19" si="1">D18-D17</f>
        <v>-48.28498256799999</v>
      </c>
      <c r="E19" s="16">
        <f t="shared" si="1"/>
        <v>-48.28498256799999</v>
      </c>
      <c r="F19" s="16">
        <f t="shared" si="1"/>
        <v>-37.766089749999992</v>
      </c>
      <c r="G19" s="16">
        <f t="shared" si="1"/>
        <v>-37.766089749999992</v>
      </c>
      <c r="H19" s="16">
        <f t="shared" si="1"/>
        <v>-37.766089749999992</v>
      </c>
      <c r="I19" s="16">
        <f t="shared" si="1"/>
        <v>-48.28498256799999</v>
      </c>
      <c r="J19" s="16">
        <f t="shared" si="1"/>
        <v>-48.28498256799999</v>
      </c>
      <c r="K19" s="16">
        <f t="shared" si="1"/>
        <v>-48.28498256799999</v>
      </c>
      <c r="L19" s="16">
        <f t="shared" si="1"/>
        <v>-37.766089749999992</v>
      </c>
      <c r="M19" s="16">
        <f t="shared" si="1"/>
        <v>-37.766089749999992</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26" t="s">
        <v>91</v>
      </c>
      <c r="B20" s="127"/>
      <c r="C20" s="26" t="str">
        <f>IF($B31="","",IF(C$19&gt;=0,"INCREASE","DECREASE"))</f>
        <v>DECREASE</v>
      </c>
      <c r="D20" s="26" t="str">
        <f>IF($B32="","",IF(D$19&gt;=0,"INCREASE","DECREASE"))</f>
        <v>DECREASE</v>
      </c>
      <c r="E20" s="26" t="str">
        <f>IF($B33="","",IF(E$19&gt;=0,"INCREASE","DECREASE"))</f>
        <v>DECREASE</v>
      </c>
      <c r="F20" s="26" t="str">
        <f>IF($B34="","",IF(F$19&gt;=0,"INCREASE","DECREASE"))</f>
        <v>DECREASE</v>
      </c>
      <c r="G20" s="26" t="str">
        <f>IF($B35="","",IF(G$19&gt;=0,"INCREASE","DECREASE"))</f>
        <v>DECREASE</v>
      </c>
      <c r="H20" s="26" t="str">
        <f>IF($B36="","",IF(H$19&gt;=0,"INCREASE","DECREASE"))</f>
        <v>DECREASE</v>
      </c>
      <c r="I20" s="26" t="str">
        <f>IF($B37="","",IF(I$19&gt;=0,"INCREASE","DECREASE"))</f>
        <v>DECREASE</v>
      </c>
      <c r="J20" s="26" t="str">
        <f>IF($B38="","",IF(J$19&gt;=0,"INCREASE","DECREASE"))</f>
        <v>DECREASE</v>
      </c>
      <c r="K20" s="26" t="str">
        <f>IF($B39="","",IF(K$19&gt;=0,"INCREASE","DECREASE"))</f>
        <v>DECREASE</v>
      </c>
      <c r="L20" s="26" t="str">
        <f>IF($B40="","",IF(L$19&gt;=0,"INCREASE","DECREASE"))</f>
        <v>DECREASE</v>
      </c>
      <c r="M20" s="26" t="str">
        <f>IF($B41="","",IF(M$19&gt;=0,"INCREASE","DECREASE"))</f>
        <v>DECREASE</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22" t="s">
        <v>88</v>
      </c>
      <c r="B21" s="123"/>
      <c r="C21" s="28">
        <f>(VLOOKUP(C$14,$AI2:$AK26,3,FALSE))*C$15</f>
        <v>228</v>
      </c>
      <c r="D21" s="28">
        <f t="shared" ref="D21:V21" si="2">(VLOOKUP(D$14,$AI2:$AK26,3,FALSE))*D$15</f>
        <v>228</v>
      </c>
      <c r="E21" s="28">
        <f t="shared" si="2"/>
        <v>228</v>
      </c>
      <c r="F21" s="28">
        <f t="shared" si="2"/>
        <v>228</v>
      </c>
      <c r="G21" s="28">
        <f t="shared" si="2"/>
        <v>228</v>
      </c>
      <c r="H21" s="28">
        <f t="shared" si="2"/>
        <v>228</v>
      </c>
      <c r="I21" s="28">
        <f t="shared" si="2"/>
        <v>228</v>
      </c>
      <c r="J21" s="28">
        <f t="shared" si="2"/>
        <v>228</v>
      </c>
      <c r="K21" s="28">
        <f t="shared" si="2"/>
        <v>228</v>
      </c>
      <c r="L21" s="28">
        <f t="shared" si="2"/>
        <v>228</v>
      </c>
      <c r="M21" s="28">
        <f t="shared" si="2"/>
        <v>228</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24" t="s">
        <v>89</v>
      </c>
      <c r="B22" s="125"/>
      <c r="C22" s="16">
        <f>$E31</f>
        <v>1.6301239999999999E-3</v>
      </c>
      <c r="D22" s="16">
        <f>$E32</f>
        <v>1.6301239999999999E-3</v>
      </c>
      <c r="E22" s="16">
        <f>$E33</f>
        <v>1.6301239999999999E-3</v>
      </c>
      <c r="F22" s="16">
        <f>$E34</f>
        <v>2.6811250000000003E-3</v>
      </c>
      <c r="G22" s="16">
        <f>$E35</f>
        <v>2.6811250000000003E-3</v>
      </c>
      <c r="H22" s="16">
        <f>$E36</f>
        <v>2.6811250000000003E-3</v>
      </c>
      <c r="I22" s="16">
        <f>$E37</f>
        <v>1.6301239999999999E-3</v>
      </c>
      <c r="J22" s="16">
        <f>$E38</f>
        <v>1.6301239999999999E-3</v>
      </c>
      <c r="K22" s="16">
        <f>$E39</f>
        <v>1.6301239999999999E-3</v>
      </c>
      <c r="L22" s="16">
        <f>$E40</f>
        <v>2.6811250000000003E-3</v>
      </c>
      <c r="M22" s="16">
        <f>$E41</f>
        <v>2.6811250000000003E-3</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24" t="s">
        <v>92</v>
      </c>
      <c r="B23" s="125"/>
      <c r="C23" s="16">
        <f>C22-C21</f>
        <v>-227.998369876</v>
      </c>
      <c r="D23" s="16">
        <f t="shared" ref="D23:V23" si="3">D22-D21</f>
        <v>-227.998369876</v>
      </c>
      <c r="E23" s="16">
        <f t="shared" si="3"/>
        <v>-227.998369876</v>
      </c>
      <c r="F23" s="16">
        <f t="shared" si="3"/>
        <v>-227.99731887499999</v>
      </c>
      <c r="G23" s="16">
        <f t="shared" si="3"/>
        <v>-227.99731887499999</v>
      </c>
      <c r="H23" s="16">
        <f t="shared" si="3"/>
        <v>-227.99731887499999</v>
      </c>
      <c r="I23" s="16">
        <f t="shared" si="3"/>
        <v>-227.998369876</v>
      </c>
      <c r="J23" s="16">
        <f t="shared" si="3"/>
        <v>-227.998369876</v>
      </c>
      <c r="K23" s="16">
        <f t="shared" si="3"/>
        <v>-227.998369876</v>
      </c>
      <c r="L23" s="16">
        <f t="shared" si="3"/>
        <v>-227.99731887499999</v>
      </c>
      <c r="M23" s="16">
        <f t="shared" si="3"/>
        <v>-227.99731887499999</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26" t="s">
        <v>93</v>
      </c>
      <c r="B24" s="127"/>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str">
        <f t="shared" si="4"/>
        <v>DECREASE</v>
      </c>
      <c r="J24" s="26" t="str">
        <f t="shared" si="4"/>
        <v>DECREASE</v>
      </c>
      <c r="K24" s="26" t="str">
        <f t="shared" si="4"/>
        <v>DECREASE</v>
      </c>
      <c r="L24" s="26" t="str">
        <f t="shared" si="4"/>
        <v>DECREASE</v>
      </c>
      <c r="M24" s="26" t="str">
        <f t="shared" si="4"/>
        <v>DECREASE</v>
      </c>
      <c r="N24" s="26" t="e">
        <f t="shared" si="4"/>
        <v>#N/A</v>
      </c>
      <c r="O24" s="26" t="e">
        <f t="shared" si="4"/>
        <v>#N/A</v>
      </c>
      <c r="P24" s="26" t="e">
        <f t="shared" si="4"/>
        <v>#N/A</v>
      </c>
      <c r="Q24" s="26" t="e">
        <f t="shared" si="4"/>
        <v>#N/A</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t="s">
        <v>57</v>
      </c>
      <c r="D27" s="107" t="s">
        <v>57</v>
      </c>
      <c r="E27" s="107" t="s">
        <v>54</v>
      </c>
      <c r="F27" s="107" t="s">
        <v>55</v>
      </c>
      <c r="G27" s="107" t="s">
        <v>55</v>
      </c>
      <c r="H27" s="107" t="s">
        <v>55</v>
      </c>
      <c r="I27" s="107" t="s">
        <v>55</v>
      </c>
      <c r="J27" s="107" t="s">
        <v>55</v>
      </c>
      <c r="K27" s="107" t="s">
        <v>55</v>
      </c>
      <c r="L27" s="107" t="s">
        <v>55</v>
      </c>
      <c r="M27" s="107" t="s">
        <v>55</v>
      </c>
      <c r="N27" s="107" t="s">
        <v>55</v>
      </c>
      <c r="O27" s="107" t="s">
        <v>55</v>
      </c>
      <c r="P27" s="107"/>
      <c r="Q27" s="107" t="s">
        <v>55</v>
      </c>
      <c r="R27" s="107"/>
      <c r="S27" s="107" t="s">
        <v>55</v>
      </c>
      <c r="T27" s="107"/>
      <c r="U27" s="107"/>
    </row>
    <row r="28" spans="1:40" s="57" customFormat="1" x14ac:dyDescent="0.35">
      <c r="A28" s="108"/>
      <c r="B28" s="24">
        <v>6.9</v>
      </c>
      <c r="C28" s="15">
        <v>0.61199999999999999</v>
      </c>
      <c r="D28" s="15">
        <v>6.7900000000000002E-2</v>
      </c>
      <c r="E28" s="15">
        <v>8.8999999999999999E-3</v>
      </c>
      <c r="F28" s="15">
        <v>300</v>
      </c>
      <c r="G28" s="15">
        <v>7.8</v>
      </c>
      <c r="H28" s="15">
        <v>259</v>
      </c>
      <c r="I28" s="15">
        <v>31.1</v>
      </c>
      <c r="J28" s="15">
        <v>0.15</v>
      </c>
      <c r="K28" s="23">
        <v>0.57999999999999996</v>
      </c>
      <c r="L28" s="15">
        <v>28.2</v>
      </c>
      <c r="M28" s="15">
        <v>20.5</v>
      </c>
      <c r="N28" s="15">
        <v>2910</v>
      </c>
      <c r="O28" s="15">
        <v>418000</v>
      </c>
      <c r="P28" s="15"/>
      <c r="Q28" s="15">
        <v>4550</v>
      </c>
      <c r="R28" s="15"/>
      <c r="S28" s="15">
        <v>31.2</v>
      </c>
      <c r="T28" s="15"/>
      <c r="U28" s="15"/>
    </row>
    <row r="29" spans="1:40" s="7" customFormat="1" ht="28" x14ac:dyDescent="0.35">
      <c r="A29" s="12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2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f>C8</f>
        <v>2</v>
      </c>
      <c r="B31" s="15">
        <v>152</v>
      </c>
      <c r="C31" s="77">
        <f>IF(C$27="%w/w SAR",((C$28*10)*$B31),IF(C$27="%w/w DM",(((C$28*10)*($B$28/100))*$B31),IF(C$27="kg/t SAR",(C$28*$B31),IF(C$27="kg/t DM",((C$28*($B$28/100))*$B31),IF(C$27="mg/kg SAR",((C$28*0.001)*$B31),IF(C$27="mg/kg DM",(((C$28*0.001)*($B$28/100))*$B31),0))))))</f>
        <v>64.18656</v>
      </c>
      <c r="D31" s="77">
        <f>(IF(D$27="%w/w SAR",((D$28*10)*$B31),IF(D$27="%w/w DM",(((D$28*10)*($B$28/100))*$B31),IF(D$27="kg/t SAR",(D$28*$B31),IF(D$27="kg/t DM",((D$28*($B$28/100))*$B31),IF(D$27="mg/kg SAR",((D$28*0.001)*$B31),IF(D$27="mg/kg DM",(((D$28*0.001)*($B$28/100))*$B31),"0")))))))*2.291</f>
        <v>16.315017432000005</v>
      </c>
      <c r="E31" s="77">
        <f>(IF(E$27="%w/w SAR",((E$28*10)*$B31),IF(E$27="%w/w DM",(((E$28*10)*($B$28/100))*$B31),IF(E$27="kg/t SAR",(E$28*$B31),IF(E$27="kg/t DM",((E$28*($B$28/100))*$B31),IF(E$27="mg/kg SAR",((E$28*0.001)*$B31),IF(E$27="mg/kg DM",(((E$28*0.001)*($B$28/100))*$B31),"0")))))))*1.205</f>
        <v>1.6301239999999999E-3</v>
      </c>
      <c r="F31" s="77">
        <f>(IF(F$27="%w/w SAR",((F$28*10)*$B31),IF(F$27="%w/w DM",(((F$28*10)*($B$28/100))*$B31),IF(F$27="kg/t SAR",(F$28*$B31),IF(F$27="kg/t DM",((F$28*($B$28/100))*$B31),IF(F$27="mg/kg SAR",((F$28*0.001)*$B31),IF(F$27="mg/kg DM",(((F$28*0.001)*($B$28/100))*$B31),"0")))))))*1.658</f>
        <v>5.2167311999999999</v>
      </c>
      <c r="G31" s="77">
        <f t="shared" ref="G31:P46" si="5">IF(G$27="%w/w SAR",((G$28*10)*$B31),IF(G$27="%w/w DM",(((G$28*10)*($B$28/100))*$B31),IF(G$27="kg/t SAR",(G$28*$B31),IF(G$27="kg/t DM",((G$28*($B$28/100))*$B31),IF(G$27="mg/kg SAR",((G$28*0.001)*$B31),IF(G$27="mg/kg DM",(((G$28*0.001)*($B$28/100))*$B31),0))))))</f>
        <v>8.1806400000000015E-2</v>
      </c>
      <c r="H31" s="77">
        <f t="shared" si="5"/>
        <v>2.7163920000000004</v>
      </c>
      <c r="I31" s="77">
        <f t="shared" si="5"/>
        <v>0.3261768000000001</v>
      </c>
      <c r="J31" s="77">
        <f t="shared" si="5"/>
        <v>1.5731999999999999E-3</v>
      </c>
      <c r="K31" s="77">
        <f t="shared" si="5"/>
        <v>6.0830400000000014E-3</v>
      </c>
      <c r="L31" s="77">
        <f t="shared" si="5"/>
        <v>0.29576160000000001</v>
      </c>
      <c r="M31" s="77">
        <f t="shared" si="5"/>
        <v>0.21500400000000003</v>
      </c>
      <c r="N31" s="77">
        <f t="shared" si="5"/>
        <v>30.520080000000004</v>
      </c>
      <c r="O31" s="77">
        <f t="shared" si="5"/>
        <v>4383.9840000000004</v>
      </c>
      <c r="P31" s="77">
        <f t="shared" si="5"/>
        <v>0</v>
      </c>
      <c r="Q31" s="77">
        <f>(IF(Q$27="%w/w SAR",((Q$28*10)*$B31),IF(Q$27="%w/w DM",(((Q$28*10)*($B$28/100))*$B31),IF(Q$27="kg/t SAR",(Q$28*$B31),IF(Q$27="kg/t DM",((Q$28*($B$28/100))*$B31),IF(Q$27="mg/kg SAR",((Q$28*0.001)*$B31),IF(Q$27="mg/kg DM",(((Q$28*0.001)*($B$28/100))*$B31),0)))))))*2.5</f>
        <v>119.30099999999999</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0.32722560000000006</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f>D8</f>
        <v>3</v>
      </c>
      <c r="B32" s="15">
        <v>152</v>
      </c>
      <c r="C32" s="77">
        <f t="shared" ref="C32:C50" si="6">IF(C$27="%w/w SAR",((C$28*10)*$B32),IF(C$27="%w/w DM",(((C$28*10)*($B$28/100))*$B32),IF(C$27="kg/t SAR",(C$28*$B32),IF(C$27="kg/t DM",((C$28*($B$28/100))*$B32),IF(C$27="mg/kg SAR",((C$28*0.001)*$B32),IF(C$27="mg/kg DM",(((C$28*0.001)*($B$28/100))*$B32),0))))))</f>
        <v>64.18656</v>
      </c>
      <c r="D32" s="77">
        <f t="shared" ref="D32:D50" si="7">(IF(D$27="%w/w SAR",((D$28*10)*$B32),IF(D$27="%w/w DM",(((D$28*10)*($B$28/100))*$B32),IF(D$27="kg/t SAR",(D$28*$B32),IF(D$27="kg/t DM",((D$28*($B$28/100))*$B32),IF(D$27="mg/kg SAR",((D$28*0.001)*$B32),IF(D$27="mg/kg DM",(((D$28*0.001)*($B$28/100))*$B32),"0")))))))*2.291</f>
        <v>16.315017432000005</v>
      </c>
      <c r="E32" s="77">
        <f t="shared" ref="E32:E50" si="8">(IF(E$27="%w/w SAR",((E$28*10)*$B32),IF(E$27="%w/w DM",(((E$28*10)*($B$28/100))*$B32),IF(E$27="kg/t SAR",(E$28*$B32),IF(E$27="kg/t DM",((E$28*($B$28/100))*$B32),IF(E$27="mg/kg SAR",((E$28*0.001)*$B32),IF(E$27="mg/kg DM",(((E$28*0.001)*($B$28/100))*$B32),"0")))))))*1.205</f>
        <v>1.6301239999999999E-3</v>
      </c>
      <c r="F32" s="77">
        <f t="shared" ref="F32:F50" si="9">(IF(F$27="%w/w SAR",((F$28*10)*$B32),IF(F$27="%w/w DM",(((F$28*10)*($B$28/100))*$B32),IF(F$27="kg/t SAR",(F$28*$B32),IF(F$27="kg/t DM",((F$28*($B$28/100))*$B32),IF(F$27="mg/kg SAR",((F$28*0.001)*$B32),IF(F$27="mg/kg DM",(((F$28*0.001)*($B$28/100))*$B32),"0")))))))*1.658</f>
        <v>5.2167311999999999</v>
      </c>
      <c r="G32" s="77">
        <f t="shared" si="5"/>
        <v>8.1806400000000015E-2</v>
      </c>
      <c r="H32" s="77">
        <f t="shared" si="5"/>
        <v>2.7163920000000004</v>
      </c>
      <c r="I32" s="77">
        <f t="shared" si="5"/>
        <v>0.3261768000000001</v>
      </c>
      <c r="J32" s="77">
        <f t="shared" si="5"/>
        <v>1.5731999999999999E-3</v>
      </c>
      <c r="K32" s="77">
        <f t="shared" si="5"/>
        <v>6.0830400000000014E-3</v>
      </c>
      <c r="L32" s="77">
        <f t="shared" si="5"/>
        <v>0.29576160000000001</v>
      </c>
      <c r="M32" s="77">
        <f t="shared" si="5"/>
        <v>0.21500400000000003</v>
      </c>
      <c r="N32" s="77">
        <f t="shared" si="5"/>
        <v>30.520080000000004</v>
      </c>
      <c r="O32" s="77">
        <f t="shared" si="5"/>
        <v>4383.9840000000004</v>
      </c>
      <c r="P32" s="77">
        <f t="shared" si="5"/>
        <v>0</v>
      </c>
      <c r="Q32" s="77">
        <f t="shared" ref="Q32:Q50" si="10">(IF(Q$27="%w/w SAR",((Q$28*10)*$B32),IF(Q$27="%w/w DM",(((Q$28*10)*($B$28/100))*$B32),IF(Q$27="kg/t SAR",(Q$28*$B32),IF(Q$27="kg/t DM",((Q$28*($B$28/100))*$B32),IF(Q$27="mg/kg SAR",((Q$28*0.001)*$B32),IF(Q$27="mg/kg DM",(((Q$28*0.001)*($B$28/100))*$B32),0)))))))*2.5</f>
        <v>119.30099999999999</v>
      </c>
      <c r="R32" s="77">
        <f t="shared" ref="R32:U50" si="11">IF(R$27="%w/w SAR",((R$28*10)*$B32),IF(R$27="%w/w DM",(((R$28*10)*($B$28/100))*$B32),IF(R$27="kg/t SAR",(R$28*$B32),IF(R$27="kg/t DM",((R$28*($B$28/100))*$B32),IF(R$27="mg/kg SAR",((R$28*0.001)*$B32),IF(R$27="mg/kg DM",(((R$28*0.001)*($B$28/100))*$B32),0))))))</f>
        <v>0</v>
      </c>
      <c r="S32" s="77">
        <f t="shared" si="11"/>
        <v>0.32722560000000006</v>
      </c>
      <c r="T32" s="77">
        <f t="shared" si="11"/>
        <v>0</v>
      </c>
      <c r="U32" s="77">
        <f t="shared" si="11"/>
        <v>0</v>
      </c>
      <c r="AB32" s="59"/>
      <c r="AC32" s="59"/>
      <c r="AD32" s="59"/>
      <c r="AE32" s="59"/>
      <c r="AF32" s="59"/>
      <c r="AG32" s="59"/>
      <c r="AH32" s="59"/>
      <c r="AI32" s="59"/>
    </row>
    <row r="33" spans="1:35" s="72" customFormat="1" ht="13" x14ac:dyDescent="0.35">
      <c r="A33" s="13">
        <f>E8</f>
        <v>5</v>
      </c>
      <c r="B33" s="15">
        <v>152</v>
      </c>
      <c r="C33" s="77">
        <f t="shared" si="6"/>
        <v>64.18656</v>
      </c>
      <c r="D33" s="77">
        <f t="shared" si="7"/>
        <v>16.315017432000005</v>
      </c>
      <c r="E33" s="77">
        <f t="shared" si="8"/>
        <v>1.6301239999999999E-3</v>
      </c>
      <c r="F33" s="77">
        <f t="shared" si="9"/>
        <v>5.2167311999999999</v>
      </c>
      <c r="G33" s="77">
        <f t="shared" si="5"/>
        <v>8.1806400000000015E-2</v>
      </c>
      <c r="H33" s="77">
        <f t="shared" si="5"/>
        <v>2.7163920000000004</v>
      </c>
      <c r="I33" s="77">
        <f t="shared" si="5"/>
        <v>0.3261768000000001</v>
      </c>
      <c r="J33" s="77">
        <f t="shared" si="5"/>
        <v>1.5731999999999999E-3</v>
      </c>
      <c r="K33" s="77">
        <f t="shared" si="5"/>
        <v>6.0830400000000014E-3</v>
      </c>
      <c r="L33" s="77">
        <f t="shared" si="5"/>
        <v>0.29576160000000001</v>
      </c>
      <c r="M33" s="77">
        <f t="shared" si="5"/>
        <v>0.21500400000000003</v>
      </c>
      <c r="N33" s="77">
        <f t="shared" si="5"/>
        <v>30.520080000000004</v>
      </c>
      <c r="O33" s="77">
        <f t="shared" si="5"/>
        <v>4383.9840000000004</v>
      </c>
      <c r="P33" s="77">
        <f t="shared" si="5"/>
        <v>0</v>
      </c>
      <c r="Q33" s="77">
        <f t="shared" si="10"/>
        <v>119.30099999999999</v>
      </c>
      <c r="R33" s="77">
        <f t="shared" si="11"/>
        <v>0</v>
      </c>
      <c r="S33" s="77">
        <f t="shared" si="11"/>
        <v>0.32722560000000006</v>
      </c>
      <c r="T33" s="77">
        <f t="shared" si="11"/>
        <v>0</v>
      </c>
      <c r="U33" s="77">
        <f t="shared" si="11"/>
        <v>0</v>
      </c>
      <c r="AB33" s="59"/>
      <c r="AC33" s="59"/>
      <c r="AD33" s="59"/>
      <c r="AE33" s="59"/>
      <c r="AF33" s="59"/>
      <c r="AG33" s="59"/>
      <c r="AH33" s="59"/>
      <c r="AI33" s="59"/>
    </row>
    <row r="34" spans="1:35" s="72" customFormat="1" ht="13" x14ac:dyDescent="0.35">
      <c r="A34" s="13">
        <f>F8</f>
        <v>6</v>
      </c>
      <c r="B34" s="15">
        <v>250</v>
      </c>
      <c r="C34" s="77">
        <f t="shared" si="6"/>
        <v>105.57000000000001</v>
      </c>
      <c r="D34" s="77">
        <f t="shared" si="7"/>
        <v>26.833910250000006</v>
      </c>
      <c r="E34" s="77">
        <f t="shared" si="8"/>
        <v>2.6811250000000003E-3</v>
      </c>
      <c r="F34" s="77">
        <f t="shared" si="9"/>
        <v>8.5801499999999997</v>
      </c>
      <c r="G34" s="77">
        <f t="shared" si="5"/>
        <v>0.13455000000000003</v>
      </c>
      <c r="H34" s="77">
        <f t="shared" si="5"/>
        <v>4.4677500000000006</v>
      </c>
      <c r="I34" s="77">
        <f t="shared" si="5"/>
        <v>0.53647500000000015</v>
      </c>
      <c r="J34" s="77">
        <f t="shared" si="5"/>
        <v>2.5875E-3</v>
      </c>
      <c r="K34" s="77">
        <f t="shared" si="5"/>
        <v>1.0005000000000002E-2</v>
      </c>
      <c r="L34" s="77">
        <f t="shared" si="5"/>
        <v>0.48645000000000005</v>
      </c>
      <c r="M34" s="77">
        <f t="shared" si="5"/>
        <v>0.35362500000000002</v>
      </c>
      <c r="N34" s="77">
        <f t="shared" si="5"/>
        <v>50.197500000000005</v>
      </c>
      <c r="O34" s="77">
        <f t="shared" si="5"/>
        <v>7210.5000000000009</v>
      </c>
      <c r="P34" s="77">
        <f t="shared" si="5"/>
        <v>0</v>
      </c>
      <c r="Q34" s="77">
        <f t="shared" si="10"/>
        <v>196.21875</v>
      </c>
      <c r="R34" s="77">
        <f t="shared" si="11"/>
        <v>0</v>
      </c>
      <c r="S34" s="77">
        <f t="shared" si="11"/>
        <v>0.53820000000000012</v>
      </c>
      <c r="T34" s="77">
        <f t="shared" si="11"/>
        <v>0</v>
      </c>
      <c r="U34" s="77">
        <f t="shared" si="11"/>
        <v>0</v>
      </c>
      <c r="AB34" s="59"/>
      <c r="AC34" s="59"/>
      <c r="AD34" s="59"/>
      <c r="AE34" s="59"/>
      <c r="AF34" s="59"/>
      <c r="AG34" s="59"/>
      <c r="AH34" s="59"/>
      <c r="AI34" s="59"/>
    </row>
    <row r="35" spans="1:35" s="72" customFormat="1" ht="13" x14ac:dyDescent="0.35">
      <c r="A35" s="13">
        <f>G8</f>
        <v>7</v>
      </c>
      <c r="B35" s="15">
        <v>250</v>
      </c>
      <c r="C35" s="77">
        <f t="shared" si="6"/>
        <v>105.57000000000001</v>
      </c>
      <c r="D35" s="77">
        <f t="shared" si="7"/>
        <v>26.833910250000006</v>
      </c>
      <c r="E35" s="77">
        <f t="shared" si="8"/>
        <v>2.6811250000000003E-3</v>
      </c>
      <c r="F35" s="77">
        <f t="shared" si="9"/>
        <v>8.5801499999999997</v>
      </c>
      <c r="G35" s="77">
        <f t="shared" si="5"/>
        <v>0.13455000000000003</v>
      </c>
      <c r="H35" s="77">
        <f t="shared" si="5"/>
        <v>4.4677500000000006</v>
      </c>
      <c r="I35" s="77">
        <f t="shared" si="5"/>
        <v>0.53647500000000015</v>
      </c>
      <c r="J35" s="77">
        <f t="shared" si="5"/>
        <v>2.5875E-3</v>
      </c>
      <c r="K35" s="77">
        <f t="shared" si="5"/>
        <v>1.0005000000000002E-2</v>
      </c>
      <c r="L35" s="77">
        <f t="shared" si="5"/>
        <v>0.48645000000000005</v>
      </c>
      <c r="M35" s="77">
        <f t="shared" si="5"/>
        <v>0.35362500000000002</v>
      </c>
      <c r="N35" s="77">
        <f t="shared" si="5"/>
        <v>50.197500000000005</v>
      </c>
      <c r="O35" s="77">
        <f t="shared" si="5"/>
        <v>7210.5000000000009</v>
      </c>
      <c r="P35" s="77">
        <f t="shared" si="5"/>
        <v>0</v>
      </c>
      <c r="Q35" s="77">
        <f t="shared" si="10"/>
        <v>196.21875</v>
      </c>
      <c r="R35" s="77">
        <f t="shared" si="11"/>
        <v>0</v>
      </c>
      <c r="S35" s="77">
        <f t="shared" si="11"/>
        <v>0.53820000000000012</v>
      </c>
      <c r="T35" s="77">
        <f t="shared" si="11"/>
        <v>0</v>
      </c>
      <c r="U35" s="77">
        <f t="shared" si="11"/>
        <v>0</v>
      </c>
      <c r="AB35" s="59"/>
      <c r="AC35" s="59"/>
      <c r="AD35" s="59"/>
      <c r="AE35" s="59"/>
      <c r="AF35" s="59"/>
      <c r="AG35" s="59"/>
      <c r="AH35" s="59"/>
      <c r="AI35" s="59"/>
    </row>
    <row r="36" spans="1:35" s="72" customFormat="1" ht="13" x14ac:dyDescent="0.35">
      <c r="A36" s="13">
        <f>H8</f>
        <v>8</v>
      </c>
      <c r="B36" s="15">
        <v>250</v>
      </c>
      <c r="C36" s="77">
        <f t="shared" si="6"/>
        <v>105.57000000000001</v>
      </c>
      <c r="D36" s="77">
        <f t="shared" si="7"/>
        <v>26.833910250000006</v>
      </c>
      <c r="E36" s="77">
        <f t="shared" si="8"/>
        <v>2.6811250000000003E-3</v>
      </c>
      <c r="F36" s="77">
        <f t="shared" si="9"/>
        <v>8.5801499999999997</v>
      </c>
      <c r="G36" s="77">
        <f t="shared" si="5"/>
        <v>0.13455000000000003</v>
      </c>
      <c r="H36" s="77">
        <f t="shared" si="5"/>
        <v>4.4677500000000006</v>
      </c>
      <c r="I36" s="77">
        <f t="shared" si="5"/>
        <v>0.53647500000000015</v>
      </c>
      <c r="J36" s="77">
        <f t="shared" si="5"/>
        <v>2.5875E-3</v>
      </c>
      <c r="K36" s="77">
        <f t="shared" si="5"/>
        <v>1.0005000000000002E-2</v>
      </c>
      <c r="L36" s="77">
        <f t="shared" si="5"/>
        <v>0.48645000000000005</v>
      </c>
      <c r="M36" s="77">
        <f t="shared" si="5"/>
        <v>0.35362500000000002</v>
      </c>
      <c r="N36" s="77">
        <f t="shared" si="5"/>
        <v>50.197500000000005</v>
      </c>
      <c r="O36" s="77">
        <f t="shared" si="5"/>
        <v>7210.5000000000009</v>
      </c>
      <c r="P36" s="77">
        <f t="shared" si="5"/>
        <v>0</v>
      </c>
      <c r="Q36" s="77">
        <f t="shared" si="10"/>
        <v>196.21875</v>
      </c>
      <c r="R36" s="77">
        <f t="shared" si="11"/>
        <v>0</v>
      </c>
      <c r="S36" s="77">
        <f t="shared" si="11"/>
        <v>0.53820000000000012</v>
      </c>
      <c r="T36" s="77">
        <f t="shared" si="11"/>
        <v>0</v>
      </c>
      <c r="U36" s="77">
        <f t="shared" si="11"/>
        <v>0</v>
      </c>
      <c r="AB36" s="59"/>
      <c r="AC36" s="59"/>
      <c r="AD36" s="59"/>
      <c r="AE36" s="59"/>
      <c r="AF36" s="59"/>
      <c r="AG36" s="59"/>
      <c r="AH36" s="59"/>
      <c r="AI36" s="59"/>
    </row>
    <row r="37" spans="1:35" s="72" customFormat="1" ht="13" x14ac:dyDescent="0.35">
      <c r="A37" s="13">
        <f>I8</f>
        <v>10</v>
      </c>
      <c r="B37" s="15">
        <v>152</v>
      </c>
      <c r="C37" s="77">
        <f t="shared" si="6"/>
        <v>64.18656</v>
      </c>
      <c r="D37" s="77">
        <f t="shared" si="7"/>
        <v>16.315017432000005</v>
      </c>
      <c r="E37" s="77">
        <f t="shared" si="8"/>
        <v>1.6301239999999999E-3</v>
      </c>
      <c r="F37" s="77">
        <f t="shared" si="9"/>
        <v>5.2167311999999999</v>
      </c>
      <c r="G37" s="77">
        <f t="shared" si="5"/>
        <v>8.1806400000000015E-2</v>
      </c>
      <c r="H37" s="77">
        <f t="shared" si="5"/>
        <v>2.7163920000000004</v>
      </c>
      <c r="I37" s="77">
        <f t="shared" si="5"/>
        <v>0.3261768000000001</v>
      </c>
      <c r="J37" s="77">
        <f t="shared" si="5"/>
        <v>1.5731999999999999E-3</v>
      </c>
      <c r="K37" s="77">
        <f t="shared" si="5"/>
        <v>6.0830400000000014E-3</v>
      </c>
      <c r="L37" s="77">
        <f t="shared" si="5"/>
        <v>0.29576160000000001</v>
      </c>
      <c r="M37" s="77">
        <f t="shared" si="5"/>
        <v>0.21500400000000003</v>
      </c>
      <c r="N37" s="77">
        <f t="shared" si="5"/>
        <v>30.520080000000004</v>
      </c>
      <c r="O37" s="77">
        <f t="shared" si="5"/>
        <v>4383.9840000000004</v>
      </c>
      <c r="P37" s="77">
        <f t="shared" si="5"/>
        <v>0</v>
      </c>
      <c r="Q37" s="77">
        <f t="shared" si="10"/>
        <v>119.30099999999999</v>
      </c>
      <c r="R37" s="77">
        <f t="shared" si="11"/>
        <v>0</v>
      </c>
      <c r="S37" s="77">
        <f t="shared" si="11"/>
        <v>0.32722560000000006</v>
      </c>
      <c r="T37" s="77">
        <f t="shared" si="11"/>
        <v>0</v>
      </c>
      <c r="U37" s="77">
        <f t="shared" si="11"/>
        <v>0</v>
      </c>
      <c r="AB37" s="59"/>
      <c r="AC37" s="59"/>
      <c r="AD37" s="59"/>
      <c r="AE37" s="59"/>
      <c r="AF37" s="59"/>
      <c r="AG37" s="59"/>
      <c r="AH37" s="59"/>
      <c r="AI37" s="59"/>
    </row>
    <row r="38" spans="1:35" s="72" customFormat="1" ht="13" x14ac:dyDescent="0.35">
      <c r="A38" s="13" t="str">
        <f>J8</f>
        <v>11a</v>
      </c>
      <c r="B38" s="15">
        <v>152</v>
      </c>
      <c r="C38" s="77">
        <f t="shared" si="6"/>
        <v>64.18656</v>
      </c>
      <c r="D38" s="77">
        <f t="shared" si="7"/>
        <v>16.315017432000005</v>
      </c>
      <c r="E38" s="77">
        <f t="shared" si="8"/>
        <v>1.6301239999999999E-3</v>
      </c>
      <c r="F38" s="77">
        <f t="shared" si="9"/>
        <v>5.2167311999999999</v>
      </c>
      <c r="G38" s="77">
        <f t="shared" si="5"/>
        <v>8.1806400000000015E-2</v>
      </c>
      <c r="H38" s="77">
        <f t="shared" si="5"/>
        <v>2.7163920000000004</v>
      </c>
      <c r="I38" s="77">
        <f t="shared" si="5"/>
        <v>0.3261768000000001</v>
      </c>
      <c r="J38" s="77">
        <f t="shared" si="5"/>
        <v>1.5731999999999999E-3</v>
      </c>
      <c r="K38" s="77">
        <f t="shared" si="5"/>
        <v>6.0830400000000014E-3</v>
      </c>
      <c r="L38" s="77">
        <f t="shared" si="5"/>
        <v>0.29576160000000001</v>
      </c>
      <c r="M38" s="77">
        <f t="shared" si="5"/>
        <v>0.21500400000000003</v>
      </c>
      <c r="N38" s="77">
        <f t="shared" si="5"/>
        <v>30.520080000000004</v>
      </c>
      <c r="O38" s="77">
        <f t="shared" si="5"/>
        <v>4383.9840000000004</v>
      </c>
      <c r="P38" s="77">
        <f t="shared" si="5"/>
        <v>0</v>
      </c>
      <c r="Q38" s="77">
        <f t="shared" si="10"/>
        <v>119.30099999999999</v>
      </c>
      <c r="R38" s="77">
        <f t="shared" si="11"/>
        <v>0</v>
      </c>
      <c r="S38" s="77">
        <f t="shared" si="11"/>
        <v>0.32722560000000006</v>
      </c>
      <c r="T38" s="77">
        <f t="shared" si="11"/>
        <v>0</v>
      </c>
      <c r="U38" s="77">
        <f t="shared" si="11"/>
        <v>0</v>
      </c>
      <c r="AB38" s="59"/>
      <c r="AC38" s="59"/>
      <c r="AD38" s="59"/>
      <c r="AE38" s="59"/>
      <c r="AF38" s="59"/>
      <c r="AG38" s="59"/>
      <c r="AH38" s="59"/>
      <c r="AI38" s="59"/>
    </row>
    <row r="39" spans="1:35" s="72" customFormat="1" ht="13" x14ac:dyDescent="0.35">
      <c r="A39" s="13" t="str">
        <f>K8</f>
        <v>11b</v>
      </c>
      <c r="B39" s="15">
        <v>152</v>
      </c>
      <c r="C39" s="77">
        <f t="shared" si="6"/>
        <v>64.18656</v>
      </c>
      <c r="D39" s="77">
        <f t="shared" si="7"/>
        <v>16.315017432000005</v>
      </c>
      <c r="E39" s="77">
        <f t="shared" si="8"/>
        <v>1.6301239999999999E-3</v>
      </c>
      <c r="F39" s="77">
        <f t="shared" si="9"/>
        <v>5.2167311999999999</v>
      </c>
      <c r="G39" s="77">
        <f t="shared" si="5"/>
        <v>8.1806400000000015E-2</v>
      </c>
      <c r="H39" s="77">
        <f t="shared" si="5"/>
        <v>2.7163920000000004</v>
      </c>
      <c r="I39" s="77">
        <f t="shared" si="5"/>
        <v>0.3261768000000001</v>
      </c>
      <c r="J39" s="77">
        <f t="shared" si="5"/>
        <v>1.5731999999999999E-3</v>
      </c>
      <c r="K39" s="77">
        <f t="shared" si="5"/>
        <v>6.0830400000000014E-3</v>
      </c>
      <c r="L39" s="77">
        <f t="shared" si="5"/>
        <v>0.29576160000000001</v>
      </c>
      <c r="M39" s="77">
        <f t="shared" si="5"/>
        <v>0.21500400000000003</v>
      </c>
      <c r="N39" s="77">
        <f t="shared" si="5"/>
        <v>30.520080000000004</v>
      </c>
      <c r="O39" s="77">
        <f t="shared" si="5"/>
        <v>4383.9840000000004</v>
      </c>
      <c r="P39" s="77">
        <f t="shared" si="5"/>
        <v>0</v>
      </c>
      <c r="Q39" s="77">
        <f t="shared" si="10"/>
        <v>119.30099999999999</v>
      </c>
      <c r="R39" s="77">
        <f t="shared" si="11"/>
        <v>0</v>
      </c>
      <c r="S39" s="77">
        <f t="shared" si="11"/>
        <v>0.32722560000000006</v>
      </c>
      <c r="T39" s="77">
        <f t="shared" si="11"/>
        <v>0</v>
      </c>
      <c r="U39" s="77">
        <f t="shared" si="11"/>
        <v>0</v>
      </c>
      <c r="AB39" s="59"/>
      <c r="AC39" s="59"/>
      <c r="AD39" s="59"/>
      <c r="AE39" s="59"/>
      <c r="AF39" s="59"/>
      <c r="AG39" s="59"/>
      <c r="AH39" s="59"/>
      <c r="AI39" s="59"/>
    </row>
    <row r="40" spans="1:35" s="72" customFormat="1" ht="13" x14ac:dyDescent="0.35">
      <c r="A40" s="13">
        <f>L8</f>
        <v>12</v>
      </c>
      <c r="B40" s="15">
        <v>250</v>
      </c>
      <c r="C40" s="77">
        <f t="shared" si="6"/>
        <v>105.57000000000001</v>
      </c>
      <c r="D40" s="77">
        <f t="shared" si="7"/>
        <v>26.833910250000006</v>
      </c>
      <c r="E40" s="77">
        <f t="shared" si="8"/>
        <v>2.6811250000000003E-3</v>
      </c>
      <c r="F40" s="77">
        <f t="shared" si="9"/>
        <v>8.5801499999999997</v>
      </c>
      <c r="G40" s="77">
        <f t="shared" si="5"/>
        <v>0.13455000000000003</v>
      </c>
      <c r="H40" s="77">
        <f t="shared" si="5"/>
        <v>4.4677500000000006</v>
      </c>
      <c r="I40" s="77">
        <f t="shared" si="5"/>
        <v>0.53647500000000015</v>
      </c>
      <c r="J40" s="77">
        <f t="shared" si="5"/>
        <v>2.5875E-3</v>
      </c>
      <c r="K40" s="77">
        <f t="shared" si="5"/>
        <v>1.0005000000000002E-2</v>
      </c>
      <c r="L40" s="77">
        <f t="shared" si="5"/>
        <v>0.48645000000000005</v>
      </c>
      <c r="M40" s="77">
        <f t="shared" si="5"/>
        <v>0.35362500000000002</v>
      </c>
      <c r="N40" s="77">
        <f t="shared" si="5"/>
        <v>50.197500000000005</v>
      </c>
      <c r="O40" s="77">
        <f t="shared" si="5"/>
        <v>7210.5000000000009</v>
      </c>
      <c r="P40" s="77">
        <f t="shared" si="5"/>
        <v>0</v>
      </c>
      <c r="Q40" s="77">
        <f t="shared" si="10"/>
        <v>196.21875</v>
      </c>
      <c r="R40" s="77">
        <f t="shared" si="11"/>
        <v>0</v>
      </c>
      <c r="S40" s="77">
        <f t="shared" si="11"/>
        <v>0.53820000000000012</v>
      </c>
      <c r="T40" s="77">
        <f t="shared" si="11"/>
        <v>0</v>
      </c>
      <c r="U40" s="77">
        <f t="shared" si="11"/>
        <v>0</v>
      </c>
      <c r="AB40" s="59"/>
      <c r="AC40" s="59"/>
      <c r="AD40" s="59"/>
      <c r="AE40" s="59"/>
      <c r="AF40" s="59"/>
      <c r="AG40" s="59"/>
      <c r="AH40" s="59"/>
      <c r="AI40" s="59"/>
    </row>
    <row r="41" spans="1:35" s="72" customFormat="1" ht="13" x14ac:dyDescent="0.35">
      <c r="A41" s="13">
        <f>M8</f>
        <v>13</v>
      </c>
      <c r="B41" s="15">
        <v>250</v>
      </c>
      <c r="C41" s="77">
        <f t="shared" si="6"/>
        <v>105.57000000000001</v>
      </c>
      <c r="D41" s="77">
        <f t="shared" si="7"/>
        <v>26.833910250000006</v>
      </c>
      <c r="E41" s="77">
        <f t="shared" si="8"/>
        <v>2.6811250000000003E-3</v>
      </c>
      <c r="F41" s="77">
        <f t="shared" si="9"/>
        <v>8.5801499999999997</v>
      </c>
      <c r="G41" s="77">
        <f t="shared" si="5"/>
        <v>0.13455000000000003</v>
      </c>
      <c r="H41" s="77">
        <f t="shared" si="5"/>
        <v>4.4677500000000006</v>
      </c>
      <c r="I41" s="77">
        <f t="shared" si="5"/>
        <v>0.53647500000000015</v>
      </c>
      <c r="J41" s="77">
        <f t="shared" si="5"/>
        <v>2.5875E-3</v>
      </c>
      <c r="K41" s="77">
        <f t="shared" si="5"/>
        <v>1.0005000000000002E-2</v>
      </c>
      <c r="L41" s="77">
        <f t="shared" si="5"/>
        <v>0.48645000000000005</v>
      </c>
      <c r="M41" s="77">
        <f t="shared" si="5"/>
        <v>0.35362500000000002</v>
      </c>
      <c r="N41" s="77">
        <f t="shared" si="5"/>
        <v>50.197500000000005</v>
      </c>
      <c r="O41" s="77">
        <f t="shared" si="5"/>
        <v>7210.5000000000009</v>
      </c>
      <c r="P41" s="77">
        <f t="shared" si="5"/>
        <v>0</v>
      </c>
      <c r="Q41" s="77">
        <f t="shared" si="10"/>
        <v>196.21875</v>
      </c>
      <c r="R41" s="77">
        <f t="shared" si="11"/>
        <v>0</v>
      </c>
      <c r="S41" s="77">
        <f t="shared" si="11"/>
        <v>0.53820000000000012</v>
      </c>
      <c r="T41" s="77">
        <f t="shared" si="11"/>
        <v>0</v>
      </c>
      <c r="U41" s="77">
        <f t="shared" si="11"/>
        <v>0</v>
      </c>
      <c r="AB41" s="59"/>
      <c r="AC41" s="59"/>
      <c r="AD41" s="59"/>
      <c r="AE41" s="59"/>
      <c r="AF41" s="59"/>
      <c r="AG41" s="59"/>
      <c r="AH41" s="59"/>
      <c r="AI41" s="59"/>
    </row>
    <row r="42" spans="1:35" s="72" customFormat="1" ht="13" x14ac:dyDescent="0.35">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f>C8</f>
        <v>2</v>
      </c>
      <c r="C57" s="8">
        <f t="shared" ref="C57:U57" si="13">D8</f>
        <v>3</v>
      </c>
      <c r="D57" s="8">
        <f t="shared" si="13"/>
        <v>5</v>
      </c>
      <c r="E57" s="8">
        <f t="shared" si="13"/>
        <v>6</v>
      </c>
      <c r="F57" s="8">
        <f t="shared" si="13"/>
        <v>7</v>
      </c>
      <c r="G57" s="8">
        <f t="shared" si="13"/>
        <v>8</v>
      </c>
      <c r="H57" s="8">
        <f t="shared" si="13"/>
        <v>10</v>
      </c>
      <c r="I57" s="8" t="str">
        <f t="shared" si="13"/>
        <v>11a</v>
      </c>
      <c r="J57" s="8" t="str">
        <f t="shared" si="13"/>
        <v>11b</v>
      </c>
      <c r="K57" s="8">
        <f t="shared" si="13"/>
        <v>12</v>
      </c>
      <c r="L57" s="8">
        <f t="shared" si="13"/>
        <v>13</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2" t="s">
        <v>136</v>
      </c>
      <c r="B58" s="13" t="str">
        <f>C16&amp;" I "&amp;(VLOOKUP(C14,Table24581113[],6,FALSE))</f>
        <v>Medium/Clay I Grass</v>
      </c>
      <c r="C58" s="13" t="str">
        <f>D16&amp;" I "&amp;(VLOOKUP(D14,Table24581113[],6,FALSE))</f>
        <v>Medium/Clay I Grass</v>
      </c>
      <c r="D58" s="13" t="str">
        <f>E16&amp;" I "&amp;(VLOOKUP(E14,Table24581113[],6,FALSE))</f>
        <v>Medium/Clay I Grass</v>
      </c>
      <c r="E58" s="13" t="str">
        <f>F16&amp;" I "&amp;(VLOOKUP(F14,Table24581113[],6,FALSE))</f>
        <v>Medium/Clay I Grass</v>
      </c>
      <c r="F58" s="13" t="str">
        <f>G16&amp;" I "&amp;(VLOOKUP(G14,Table24581113[],6,FALSE))</f>
        <v>Medium/Clay I Grass</v>
      </c>
      <c r="G58" s="13" t="str">
        <f>H16&amp;" I "&amp;(VLOOKUP(H14,Table24581113[],6,FALSE))</f>
        <v>Medium/Clay I Grass</v>
      </c>
      <c r="H58" s="13" t="str">
        <f>I16&amp;" I "&amp;(VLOOKUP(I14,Table24581113[],6,FALSE))</f>
        <v>Medium/Clay I Grass</v>
      </c>
      <c r="I58" s="13" t="str">
        <f>J16&amp;" I "&amp;(VLOOKUP(J14,Table24581113[],6,FALSE))</f>
        <v>Medium/Clay I Grass</v>
      </c>
      <c r="J58" s="13" t="str">
        <f>K16&amp;" I "&amp;(VLOOKUP(K14,Table24581113[],6,FALSE))</f>
        <v>Medium/Clay I Grass</v>
      </c>
      <c r="K58" s="13" t="str">
        <f>L16&amp;" I "&amp;(VLOOKUP(L14,Table24581113[],6,FALSE))</f>
        <v>Medium/Clay I Grass</v>
      </c>
      <c r="L58" s="13" t="str">
        <f>M16&amp;" I "&amp;(VLOOKUP(M14,Table24581113[],6,FALSE))</f>
        <v>Medium/Clay I Grass</v>
      </c>
      <c r="M58" s="13" t="e">
        <f>N16&amp;" I "&amp;(VLOOKUP(N14,Table24581113[],6,FALSE))</f>
        <v>#N/A</v>
      </c>
      <c r="N58" s="13" t="e">
        <f>O16&amp;" I "&amp;(VLOOKUP(O14,Table24581113[],6,FALSE))</f>
        <v>#N/A</v>
      </c>
      <c r="O58" s="13" t="e">
        <f>P16&amp;" I "&amp;(VLOOKUP(P14,Table24581113[],6,FALSE))</f>
        <v>#N/A</v>
      </c>
      <c r="P58" s="13" t="e">
        <f>Q16&amp;" I "&amp;(VLOOKUP(Q14,Table24581113[],6,FALSE))</f>
        <v>#N/A</v>
      </c>
      <c r="Q58" s="13" t="e">
        <f>R16&amp;" I "&amp;(VLOOKUP(R14,Table24581113[],6,FALSE))</f>
        <v>#N/A</v>
      </c>
      <c r="R58" s="13" t="e">
        <f>S16&amp;" I "&amp;(VLOOKUP(S14,Table24581113[],6,FALSE))</f>
        <v>#N/A</v>
      </c>
      <c r="S58" s="13" t="e">
        <f>T16&amp;" I "&amp;(VLOOKUP(T14,Table24581113[],6,FALSE))</f>
        <v>#N/A</v>
      </c>
      <c r="T58" s="13" t="e">
        <f>U16&amp;" I "&amp;(VLOOKUP(U14,Table24581113[],6,FALSE))</f>
        <v>#N/A</v>
      </c>
      <c r="U58" s="13" t="e">
        <f>V16&amp;" I "&amp;(VLOOKUP(V14,Table24581113[],6,FALSE))</f>
        <v>#N/A</v>
      </c>
    </row>
    <row r="59" spans="1:35" s="19" customFormat="1" ht="13" x14ac:dyDescent="0.3">
      <c r="A59" s="111" t="s">
        <v>132</v>
      </c>
      <c r="B59" s="76">
        <f>VLOOKUP(C$14,Table24581113[],5,FALSE)</f>
        <v>6.2</v>
      </c>
      <c r="C59" s="76">
        <f>VLOOKUP(D$14,Table24581113[],5,FALSE)</f>
        <v>6.2</v>
      </c>
      <c r="D59" s="76">
        <f>VLOOKUP(E$14,Table24581113[],5,FALSE)</f>
        <v>6.2</v>
      </c>
      <c r="E59" s="76">
        <f>VLOOKUP(F$14,Table24581113[],5,FALSE)</f>
        <v>6.2</v>
      </c>
      <c r="F59" s="76">
        <f>VLOOKUP(G$14,Table24581113[],5,FALSE)</f>
        <v>6.2</v>
      </c>
      <c r="G59" s="76">
        <f>VLOOKUP(H$14,Table24581113[],5,FALSE)</f>
        <v>6.2</v>
      </c>
      <c r="H59" s="76">
        <f>VLOOKUP(I$14,Table24581113[],5,FALSE)</f>
        <v>6.2</v>
      </c>
      <c r="I59" s="76">
        <f>VLOOKUP(J$14,Table24581113[],5,FALSE)</f>
        <v>6.2</v>
      </c>
      <c r="J59" s="76">
        <f>VLOOKUP(K$14,Table24581113[],5,FALSE)</f>
        <v>6.2</v>
      </c>
      <c r="K59" s="76">
        <f>VLOOKUP(L$14,Table24581113[],5,FALSE)</f>
        <v>6.2</v>
      </c>
      <c r="L59" s="76">
        <f>VLOOKUP(M$14,Table24581113[],5,FALSE)</f>
        <v>6.2</v>
      </c>
      <c r="M59" s="76" t="e">
        <f>VLOOKUP(N$14,Table24581113[],5,FALSE)</f>
        <v>#N/A</v>
      </c>
      <c r="N59" s="76" t="e">
        <f>VLOOKUP(O$14,Table24581113[],5,FALSE)</f>
        <v>#N/A</v>
      </c>
      <c r="O59" s="76" t="e">
        <f>VLOOKUP(P$14,Table24581113[],5,FALSE)</f>
        <v>#N/A</v>
      </c>
      <c r="P59" s="76" t="e">
        <f>VLOOKUP(Q$14,Table24581113[],5,FALSE)</f>
        <v>#N/A</v>
      </c>
      <c r="Q59" s="76" t="e">
        <f>VLOOKUP(R$14,Table24581113[],5,FALSE)</f>
        <v>#N/A</v>
      </c>
      <c r="R59" s="76" t="e">
        <f>VLOOKUP(S$14,Table24581113[],5,FALSE)</f>
        <v>#N/A</v>
      </c>
      <c r="S59" s="76" t="e">
        <f>VLOOKUP(T$14,Table24581113[],5,FALSE)</f>
        <v>#N/A</v>
      </c>
      <c r="T59" s="76" t="e">
        <f>VLOOKUP(U$14,Table24581113[],5,FALSE)</f>
        <v>#N/A</v>
      </c>
      <c r="U59" s="76" t="e">
        <f>VLOOKUP(V$14,Table24581113[],5,FALSE)</f>
        <v>#N/A</v>
      </c>
    </row>
    <row r="60" spans="1:35" s="19" customFormat="1" ht="13" x14ac:dyDescent="0.3">
      <c r="A60" s="111" t="s">
        <v>4</v>
      </c>
      <c r="B60" s="76">
        <f>C10</f>
        <v>6.9</v>
      </c>
      <c r="C60" s="76">
        <f t="shared" ref="C60:U60" si="14">D10</f>
        <v>7</v>
      </c>
      <c r="D60" s="76">
        <f t="shared" si="14"/>
        <v>6.7</v>
      </c>
      <c r="E60" s="76">
        <f t="shared" si="14"/>
        <v>6.8</v>
      </c>
      <c r="F60" s="76">
        <f t="shared" si="14"/>
        <v>6.9</v>
      </c>
      <c r="G60" s="76">
        <f t="shared" si="14"/>
        <v>6.8</v>
      </c>
      <c r="H60" s="76">
        <f t="shared" si="14"/>
        <v>7.3</v>
      </c>
      <c r="I60" s="76">
        <f t="shared" si="14"/>
        <v>7.1</v>
      </c>
      <c r="J60" s="76">
        <f t="shared" si="14"/>
        <v>7.4</v>
      </c>
      <c r="K60" s="76">
        <f t="shared" si="14"/>
        <v>7.2</v>
      </c>
      <c r="L60" s="76">
        <f t="shared" si="14"/>
        <v>7.1</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ht="13" x14ac:dyDescent="0.3">
      <c r="A61" s="111" t="s">
        <v>133</v>
      </c>
      <c r="B61" s="76">
        <f t="shared" ref="B61:U61" si="15">VLOOKUP(B58,$AD9:$AE18,2,FALSE)</f>
        <v>6</v>
      </c>
      <c r="C61" s="76">
        <f t="shared" si="15"/>
        <v>6</v>
      </c>
      <c r="D61" s="76">
        <f t="shared" si="15"/>
        <v>6</v>
      </c>
      <c r="E61" s="76">
        <f t="shared" si="15"/>
        <v>6</v>
      </c>
      <c r="F61" s="76">
        <f t="shared" si="15"/>
        <v>6</v>
      </c>
      <c r="G61" s="76">
        <f t="shared" si="15"/>
        <v>6</v>
      </c>
      <c r="H61" s="76">
        <f t="shared" si="15"/>
        <v>6</v>
      </c>
      <c r="I61" s="76">
        <f t="shared" si="15"/>
        <v>6</v>
      </c>
      <c r="J61" s="76">
        <f t="shared" si="15"/>
        <v>6</v>
      </c>
      <c r="K61" s="76">
        <f t="shared" si="15"/>
        <v>6</v>
      </c>
      <c r="L61" s="76">
        <f t="shared" si="15"/>
        <v>6</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ht="13" x14ac:dyDescent="0.3">
      <c r="A62" s="111" t="s">
        <v>134</v>
      </c>
      <c r="B62" s="77">
        <f>B31</f>
        <v>152</v>
      </c>
      <c r="C62" s="77">
        <f>B32</f>
        <v>152</v>
      </c>
      <c r="D62" s="77">
        <f>B33</f>
        <v>152</v>
      </c>
      <c r="E62" s="77">
        <f>B34</f>
        <v>250</v>
      </c>
      <c r="F62" s="77">
        <f>B35</f>
        <v>250</v>
      </c>
      <c r="G62" s="77">
        <f>B36</f>
        <v>250</v>
      </c>
      <c r="H62" s="77">
        <f>B37</f>
        <v>152</v>
      </c>
      <c r="I62" s="77">
        <f>B38</f>
        <v>152</v>
      </c>
      <c r="J62" s="77">
        <f>B39</f>
        <v>152</v>
      </c>
      <c r="K62" s="77">
        <f>B40</f>
        <v>250</v>
      </c>
      <c r="L62" s="77">
        <f>B41</f>
        <v>250</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-4.2000000000000011</v>
      </c>
      <c r="C64" s="77">
        <f t="shared" ref="C64:U64" si="17">(C59-C60)*C61</f>
        <v>-4.7999999999999989</v>
      </c>
      <c r="D64" s="77">
        <f t="shared" si="17"/>
        <v>-3</v>
      </c>
      <c r="E64" s="77">
        <f t="shared" si="17"/>
        <v>-3.5999999999999979</v>
      </c>
      <c r="F64" s="77">
        <f t="shared" si="17"/>
        <v>-4.2000000000000011</v>
      </c>
      <c r="G64" s="77">
        <f t="shared" si="17"/>
        <v>-3.5999999999999979</v>
      </c>
      <c r="H64" s="77">
        <f t="shared" si="17"/>
        <v>-6.5999999999999979</v>
      </c>
      <c r="I64" s="77">
        <f t="shared" si="17"/>
        <v>-5.3999999999999968</v>
      </c>
      <c r="J64" s="77">
        <f t="shared" si="17"/>
        <v>-7.2000000000000011</v>
      </c>
      <c r="K64" s="77">
        <f t="shared" si="17"/>
        <v>-6</v>
      </c>
      <c r="L64" s="77">
        <f t="shared" si="17"/>
        <v>-5.3999999999999968</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 x14ac:dyDescent="0.3">
      <c r="A65" s="112" t="s">
        <v>157</v>
      </c>
      <c r="B65" s="77">
        <f>B63-B64</f>
        <v>4.2000000000000011</v>
      </c>
      <c r="C65" s="77">
        <f t="shared" ref="C65:U65" si="18">C63-C64</f>
        <v>4.7999999999999989</v>
      </c>
      <c r="D65" s="77">
        <f t="shared" si="18"/>
        <v>3</v>
      </c>
      <c r="E65" s="77">
        <f t="shared" si="18"/>
        <v>3.5999999999999979</v>
      </c>
      <c r="F65" s="77">
        <f t="shared" si="18"/>
        <v>4.2000000000000011</v>
      </c>
      <c r="G65" s="77">
        <f t="shared" si="18"/>
        <v>3.5999999999999979</v>
      </c>
      <c r="H65" s="77">
        <f t="shared" si="18"/>
        <v>6.5999999999999979</v>
      </c>
      <c r="I65" s="77">
        <f t="shared" si="18"/>
        <v>5.3999999999999968</v>
      </c>
      <c r="J65" s="77">
        <f t="shared" si="18"/>
        <v>7.2000000000000011</v>
      </c>
      <c r="K65" s="77">
        <f t="shared" si="18"/>
        <v>6</v>
      </c>
      <c r="L65" s="77">
        <f t="shared" si="18"/>
        <v>5.3999999999999968</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26" x14ac:dyDescent="0.3">
      <c r="A66" s="112" t="s">
        <v>148</v>
      </c>
      <c r="B66" s="78" t="str">
        <f>IF(B64&lt;=B63,"OVER","UNDER")</f>
        <v>OVER</v>
      </c>
      <c r="C66" s="78" t="str">
        <f t="shared" ref="C66:U66" si="19">IF(C64&lt;=C63,"OVER","UNDER")</f>
        <v>OVER</v>
      </c>
      <c r="D66" s="78" t="str">
        <f t="shared" si="19"/>
        <v>OVER</v>
      </c>
      <c r="E66" s="78" t="str">
        <f t="shared" si="19"/>
        <v>OVER</v>
      </c>
      <c r="F66" s="78" t="str">
        <f t="shared" si="19"/>
        <v>OVER</v>
      </c>
      <c r="G66" s="78" t="str">
        <f t="shared" si="19"/>
        <v>OVER</v>
      </c>
      <c r="H66" s="78" t="str">
        <f t="shared" si="19"/>
        <v>OVER</v>
      </c>
      <c r="I66" s="78" t="str">
        <f t="shared" si="19"/>
        <v>OVER</v>
      </c>
      <c r="J66" s="78" t="str">
        <f t="shared" si="19"/>
        <v>OVER</v>
      </c>
      <c r="K66" s="78" t="str">
        <f t="shared" si="19"/>
        <v>OVER</v>
      </c>
      <c r="L66" s="78" t="str">
        <f t="shared" si="19"/>
        <v>OVER</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O8/b7DXBL/Nj6nccu4LefnDo/mM+EHj7798jAq9a6UyS7funsKzsiT6BGaobuiBjAASKO0StqVhGp5lsYW/G1A==" saltValue="+2SvsxWpO8Tod2DXT6brKA=="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C20:V21">
    <cfRule type="cellIs" dxfId="125" priority="37" operator="equal">
      <formula>"DECREASE"</formula>
    </cfRule>
    <cfRule type="cellIs" dxfId="124" priority="38" operator="equal">
      <formula>"INCREASE"</formula>
    </cfRule>
  </conditionalFormatting>
  <conditionalFormatting sqref="B31:B50 B62:U66">
    <cfRule type="cellIs" dxfId="123" priority="36" operator="greaterThan">
      <formula>$B$51</formula>
    </cfRule>
  </conditionalFormatting>
  <conditionalFormatting sqref="C31:C50">
    <cfRule type="cellIs" dxfId="122" priority="35" operator="greaterThan">
      <formula>$C$51</formula>
    </cfRule>
  </conditionalFormatting>
  <conditionalFormatting sqref="C18:V18">
    <cfRule type="cellIs" dxfId="121" priority="34" operator="equal">
      <formula>0</formula>
    </cfRule>
  </conditionalFormatting>
  <conditionalFormatting sqref="C17:V17">
    <cfRule type="cellIs" dxfId="120" priority="33" operator="equal">
      <formula>0</formula>
    </cfRule>
  </conditionalFormatting>
  <conditionalFormatting sqref="C19:V19">
    <cfRule type="cellIs" dxfId="119" priority="32" operator="equal">
      <formula>0</formula>
    </cfRule>
  </conditionalFormatting>
  <conditionalFormatting sqref="G31:G50">
    <cfRule type="cellIs" dxfId="118" priority="31" operator="greaterThan">
      <formula>$G$51</formula>
    </cfRule>
  </conditionalFormatting>
  <conditionalFormatting sqref="H31:H50">
    <cfRule type="cellIs" dxfId="117" priority="30" operator="greaterThan">
      <formula>$H$51</formula>
    </cfRule>
  </conditionalFormatting>
  <conditionalFormatting sqref="I31:I50">
    <cfRule type="cellIs" dxfId="116" priority="29" operator="greaterThan">
      <formula>$I$51</formula>
    </cfRule>
  </conditionalFormatting>
  <conditionalFormatting sqref="K31:K50">
    <cfRule type="cellIs" dxfId="115" priority="28" operator="greaterThan">
      <formula>$K$51</formula>
    </cfRule>
  </conditionalFormatting>
  <conditionalFormatting sqref="L31:L50">
    <cfRule type="cellIs" dxfId="114" priority="27" operator="greaterThan">
      <formula>$L$51</formula>
    </cfRule>
  </conditionalFormatting>
  <conditionalFormatting sqref="M31:M50">
    <cfRule type="cellIs" dxfId="113" priority="26" operator="greaterThan">
      <formula>$M$51</formula>
    </cfRule>
  </conditionalFormatting>
  <conditionalFormatting sqref="P31:P50">
    <cfRule type="cellIs" dxfId="112" priority="25" operator="greaterThan">
      <formula>$P$51</formula>
    </cfRule>
  </conditionalFormatting>
  <conditionalFormatting sqref="R31:R50">
    <cfRule type="cellIs" dxfId="111" priority="24" operator="greaterThan">
      <formula>$R$51</formula>
    </cfRule>
  </conditionalFormatting>
  <conditionalFormatting sqref="S31:S50">
    <cfRule type="cellIs" dxfId="110" priority="23" operator="greaterThan">
      <formula>$S$51</formula>
    </cfRule>
  </conditionalFormatting>
  <conditionalFormatting sqref="T31:T50">
    <cfRule type="cellIs" dxfId="109" priority="22" operator="greaterThan">
      <formula>$T$51</formula>
    </cfRule>
  </conditionalFormatting>
  <conditionalFormatting sqref="U31:U50">
    <cfRule type="cellIs" dxfId="108" priority="21" operator="greaterThan">
      <formula>$U$51</formula>
    </cfRule>
  </conditionalFormatting>
  <conditionalFormatting sqref="C22:V22">
    <cfRule type="cellIs" dxfId="107" priority="20" operator="equal">
      <formula>0</formula>
    </cfRule>
  </conditionalFormatting>
  <conditionalFormatting sqref="C24:V24">
    <cfRule type="cellIs" dxfId="106" priority="18" operator="equal">
      <formula>"DECREASE"</formula>
    </cfRule>
    <cfRule type="cellIs" dxfId="105" priority="19" operator="equal">
      <formula>"INCREASE"</formula>
    </cfRule>
  </conditionalFormatting>
  <conditionalFormatting sqref="C23:V23">
    <cfRule type="cellIs" dxfId="104" priority="17" operator="equal">
      <formula>0</formula>
    </cfRule>
  </conditionalFormatting>
  <conditionalFormatting sqref="C21:V21">
    <cfRule type="cellIs" dxfId="103" priority="13" operator="equal">
      <formula>0</formula>
    </cfRule>
  </conditionalFormatting>
  <conditionalFormatting sqref="B66:U66">
    <cfRule type="cellIs" dxfId="102" priority="11" operator="equal">
      <formula>"UNDER"</formula>
    </cfRule>
    <cfRule type="cellIs" dxfId="101" priority="12" operator="equal">
      <formula>"OVER"</formula>
    </cfRule>
  </conditionalFormatting>
  <conditionalFormatting sqref="J31:J50">
    <cfRule type="cellIs" dxfId="100" priority="8" operator="greaterThan">
      <formula>$J$51</formula>
    </cfRule>
  </conditionalFormatting>
  <conditionalFormatting sqref="L3">
    <cfRule type="cellIs" dxfId="99" priority="4" operator="lessThan">
      <formula>30</formula>
    </cfRule>
    <cfRule type="cellIs" dxfId="98" priority="5" operator="greaterThanOrEqual">
      <formula>30</formula>
    </cfRule>
  </conditionalFormatting>
  <conditionalFormatting sqref="I1">
    <cfRule type="cellIs" dxfId="97" priority="3" operator="between">
      <formula>0.1</formula>
      <formula>5</formula>
    </cfRule>
  </conditionalFormatting>
  <conditionalFormatting sqref="I2">
    <cfRule type="cellIs" dxfId="96" priority="2" operator="greaterThan">
      <formula>5000.1</formula>
    </cfRule>
  </conditionalFormatting>
  <conditionalFormatting sqref="I3">
    <cfRule type="cellIs" dxfId="95" priority="1" operator="greaterThan">
      <formula>40000.01</formula>
    </cfRule>
  </conditionalFormatting>
  <dataValidations count="4">
    <dataValidation type="list" showInputMessage="1" sqref="C27:U27" xr:uid="{CBE73369-1DBF-41FF-9202-954338D65CEF}">
      <formula1>$AB$2:$AB$8</formula1>
    </dataValidation>
    <dataValidation type="list" allowBlank="1" showInputMessage="1" showErrorMessage="1" sqref="F3" xr:uid="{10020BBB-21B1-4A11-9A02-F906BD93D461}">
      <formula1>$AG$2:$AG$5</formula1>
    </dataValidation>
    <dataValidation type="list" allowBlank="1" showInputMessage="1" showErrorMessage="1" sqref="C14:V14" xr:uid="{EAFBB546-EDA5-4786-B069-D35BF384DF50}">
      <formula1>$AI$2:$AI$26</formula1>
    </dataValidation>
    <dataValidation type="list" allowBlank="1" showInputMessage="1" showErrorMessage="1" sqref="C16:V16" xr:uid="{011DE6E9-0218-4A4B-BC04-2351F204A170}">
      <formula1>$AD$1:$AD$6</formula1>
    </dataValidation>
  </dataValidations>
  <pageMargins left="0.7" right="0.7" top="0.75" bottom="0.75" header="0.3" footer="0.3"/>
  <pageSetup paperSize="9" orientation="portrait" r:id="rId1"/>
  <legacyDrawing r:id="rId2"/>
  <tableParts count="1">
    <tablePart r:id="rId3"/>
  </tableParts>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83C1E0B-553C-4A52-8E63-9FEC17A9A695}">
  <dimension ref="A1:AO66"/>
  <sheetViews>
    <sheetView zoomScale="90" zoomScaleNormal="90" workbookViewId="0">
      <selection activeCell="A27" sqref="A27"/>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19" t="s">
        <v>41</v>
      </c>
      <c r="B1" s="119"/>
      <c r="C1" s="140" t="str">
        <f>'Field data and Bala'!C1:D1</f>
        <v>PAN-025628</v>
      </c>
      <c r="D1" s="141"/>
      <c r="E1" s="93" t="s">
        <v>45</v>
      </c>
      <c r="F1" s="39">
        <f>'Field data and Bala'!F1</f>
        <v>42.8</v>
      </c>
      <c r="G1" s="120" t="s">
        <v>43</v>
      </c>
      <c r="H1" s="121"/>
      <c r="I1" s="118">
        <v>6.9</v>
      </c>
      <c r="J1" s="119" t="s">
        <v>153</v>
      </c>
      <c r="K1" s="119"/>
      <c r="L1" s="97">
        <v>139</v>
      </c>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19" t="s">
        <v>87</v>
      </c>
      <c r="B2" s="119"/>
      <c r="C2" s="142" t="str">
        <f>'Field data and Bala'!C2:D2</f>
        <v>GP3792SK</v>
      </c>
      <c r="D2" s="143"/>
      <c r="E2" s="93" t="s">
        <v>109</v>
      </c>
      <c r="F2" s="96">
        <v>190902</v>
      </c>
      <c r="G2" s="138" t="s">
        <v>110</v>
      </c>
      <c r="H2" s="139"/>
      <c r="I2" s="118"/>
      <c r="J2" s="119" t="s">
        <v>158</v>
      </c>
      <c r="K2" s="119"/>
      <c r="L2" s="97">
        <v>1.1299999999999999</v>
      </c>
      <c r="AB2" s="30" t="s">
        <v>56</v>
      </c>
      <c r="AC2" s="17"/>
      <c r="AD2" s="30" t="s">
        <v>70</v>
      </c>
      <c r="AE2" s="17"/>
      <c r="AF2" s="17"/>
      <c r="AG2" s="44" t="s">
        <v>76</v>
      </c>
      <c r="AH2" s="18"/>
      <c r="AI2" s="45" t="s">
        <v>126</v>
      </c>
      <c r="AJ2" s="46">
        <v>0</v>
      </c>
      <c r="AK2" s="47">
        <v>0</v>
      </c>
      <c r="AL2" s="10">
        <v>0</v>
      </c>
      <c r="AM2" s="11">
        <v>0</v>
      </c>
      <c r="AN2" s="11">
        <v>0</v>
      </c>
    </row>
    <row r="3" spans="1:41" ht="13" x14ac:dyDescent="0.25">
      <c r="A3" s="120" t="s">
        <v>42</v>
      </c>
      <c r="B3" s="121"/>
      <c r="C3" s="142" t="str">
        <f>'Field data and Bala'!C3:D3</f>
        <v>Byproduct Recovery Limited</v>
      </c>
      <c r="D3" s="143"/>
      <c r="E3" s="93" t="s">
        <v>108</v>
      </c>
      <c r="F3" s="31" t="s">
        <v>78</v>
      </c>
      <c r="G3" s="119" t="s">
        <v>159</v>
      </c>
      <c r="H3" s="119"/>
      <c r="I3" s="118"/>
      <c r="J3" s="120" t="s">
        <v>154</v>
      </c>
      <c r="K3" s="121"/>
      <c r="L3" s="97">
        <f>(L1/(L2*10000))*100</f>
        <v>1.2300884955752216</v>
      </c>
      <c r="AB3" s="30" t="s">
        <v>57</v>
      </c>
      <c r="AC3" s="17"/>
      <c r="AD3" s="30" t="s">
        <v>71</v>
      </c>
      <c r="AE3" s="17"/>
      <c r="AF3" s="17"/>
      <c r="AG3" s="44" t="s">
        <v>77</v>
      </c>
      <c r="AH3" s="18"/>
      <c r="AI3" s="48" t="s">
        <v>113</v>
      </c>
      <c r="AJ3" s="49">
        <v>1.7</v>
      </c>
      <c r="AK3" s="50">
        <v>6</v>
      </c>
      <c r="AL3" s="51">
        <v>1</v>
      </c>
      <c r="AM3" s="11">
        <v>6.2</v>
      </c>
      <c r="AN3" s="11" t="s">
        <v>112</v>
      </c>
    </row>
    <row r="4" spans="1:41" ht="13" x14ac:dyDescent="0.25">
      <c r="A4" s="119" t="s">
        <v>0</v>
      </c>
      <c r="B4" s="119"/>
      <c r="C4" s="140" t="str">
        <f>'Field data and Bala'!C4:D4</f>
        <v>Maes Truan Farm
Llanelidan LL15 2RN</v>
      </c>
      <c r="D4" s="141"/>
      <c r="E4" s="94" t="s">
        <v>1</v>
      </c>
      <c r="F4" s="96" t="s">
        <v>175</v>
      </c>
      <c r="G4" s="120"/>
      <c r="H4" s="121"/>
      <c r="I4" s="39"/>
      <c r="J4" s="120"/>
      <c r="K4" s="121"/>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19" t="s">
        <v>47</v>
      </c>
      <c r="B5" s="119"/>
      <c r="C5" s="140">
        <f>'Field data and Bala'!C5:D5</f>
        <v>0</v>
      </c>
      <c r="D5" s="141"/>
      <c r="E5" s="93"/>
      <c r="F5" s="39"/>
      <c r="G5" s="120"/>
      <c r="H5" s="121"/>
      <c r="I5" s="39"/>
      <c r="J5" s="120"/>
      <c r="K5" s="121"/>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25" t="s">
        <v>63</v>
      </c>
      <c r="B7" s="125"/>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19" t="s">
        <v>2</v>
      </c>
      <c r="B8" s="119"/>
      <c r="C8" s="60">
        <f>'Field data and Bala'!C8</f>
        <v>2</v>
      </c>
      <c r="D8" s="60">
        <f>'Field data and Bala'!D8</f>
        <v>3</v>
      </c>
      <c r="E8" s="60">
        <f>'Field data and Bala'!E8</f>
        <v>5</v>
      </c>
      <c r="F8" s="60">
        <f>'Field data and Bala'!F8</f>
        <v>6</v>
      </c>
      <c r="G8" s="60">
        <f>'Field data and Bala'!G8</f>
        <v>7</v>
      </c>
      <c r="H8" s="60">
        <f>'Field data and Bala'!H8</f>
        <v>8</v>
      </c>
      <c r="I8" s="60">
        <f>'Field data and Bala'!I8</f>
        <v>10</v>
      </c>
      <c r="J8" s="60" t="str">
        <f>'Field data and Bala'!J8</f>
        <v>11a</v>
      </c>
      <c r="K8" s="60" t="str">
        <f>'Field data and Bala'!K8</f>
        <v>11b</v>
      </c>
      <c r="L8" s="60">
        <f>'Field data and Bala'!L8</f>
        <v>12</v>
      </c>
      <c r="M8" s="60">
        <f>'Field data and Bala'!M8</f>
        <v>13</v>
      </c>
      <c r="N8" s="60">
        <f>'Field data and Bala'!N8</f>
        <v>0</v>
      </c>
      <c r="O8" s="60">
        <f>'Field data and Bala'!O8</f>
        <v>0</v>
      </c>
      <c r="P8" s="60">
        <f>'Field data and Bala'!P8</f>
        <v>0</v>
      </c>
      <c r="Q8" s="60">
        <f>'Field data and Bala'!Q8</f>
        <v>0</v>
      </c>
      <c r="R8" s="60">
        <f>'Field data and Bala'!R8</f>
        <v>0</v>
      </c>
      <c r="S8" s="60">
        <f>'Field data and Bala'!S8</f>
        <v>0</v>
      </c>
      <c r="T8" s="60">
        <f>'Field data and Bala'!T8</f>
        <v>0</v>
      </c>
      <c r="U8" s="60">
        <f>'Field data and Bala'!U8</f>
        <v>0</v>
      </c>
      <c r="V8" s="60">
        <f>'Field data and Bala'!V8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19" t="s">
        <v>3</v>
      </c>
      <c r="B9" s="119"/>
      <c r="C9" s="60" t="str">
        <f>'Field data and Bala'!C9</f>
        <v>M</v>
      </c>
      <c r="D9" s="60" t="str">
        <f>'Field data and Bala'!D9</f>
        <v>M</v>
      </c>
      <c r="E9" s="60" t="str">
        <f>'Field data and Bala'!E9</f>
        <v>M</v>
      </c>
      <c r="F9" s="60" t="str">
        <f>'Field data and Bala'!F9</f>
        <v>M</v>
      </c>
      <c r="G9" s="60" t="str">
        <f>'Field data and Bala'!G9</f>
        <v>M</v>
      </c>
      <c r="H9" s="60" t="str">
        <f>'Field data and Bala'!H9</f>
        <v>M</v>
      </c>
      <c r="I9" s="60" t="str">
        <f>'Field data and Bala'!I9</f>
        <v>M</v>
      </c>
      <c r="J9" s="60" t="str">
        <f>'Field data and Bala'!J9</f>
        <v>M</v>
      </c>
      <c r="K9" s="60" t="str">
        <f>'Field data and Bala'!K9</f>
        <v>M</v>
      </c>
      <c r="L9" s="60" t="str">
        <f>'Field data and Bala'!L9</f>
        <v>M</v>
      </c>
      <c r="M9" s="60" t="str">
        <f>'Field data and Bala'!M9</f>
        <v>M</v>
      </c>
      <c r="N9" s="60">
        <f>'Field data and Bala'!N9</f>
        <v>0</v>
      </c>
      <c r="O9" s="60">
        <f>'Field data and Bala'!O9</f>
        <v>0</v>
      </c>
      <c r="P9" s="60">
        <f>'Field data and Bala'!P9</f>
        <v>0</v>
      </c>
      <c r="Q9" s="60">
        <f>'Field data and Bala'!Q9</f>
        <v>0</v>
      </c>
      <c r="R9" s="60">
        <f>'Field data and Bala'!R9</f>
        <v>0</v>
      </c>
      <c r="S9" s="60">
        <f>'Field data and Bala'!S9</f>
        <v>0</v>
      </c>
      <c r="T9" s="60">
        <f>'Field data and Bala'!T9</f>
        <v>0</v>
      </c>
      <c r="U9" s="60">
        <f>'Field data and Bala'!U9</f>
        <v>0</v>
      </c>
      <c r="V9" s="60">
        <f>'Field data and Bala'!V9</f>
        <v>0</v>
      </c>
      <c r="AB9" s="17"/>
      <c r="AC9" s="17"/>
      <c r="AD9" s="30" t="s">
        <v>137</v>
      </c>
      <c r="AE9" s="30">
        <v>4.5</v>
      </c>
      <c r="AF9" s="17"/>
      <c r="AG9" s="18"/>
      <c r="AH9" s="18"/>
      <c r="AI9" s="63" t="s">
        <v>103</v>
      </c>
      <c r="AJ9" s="64">
        <v>0.7</v>
      </c>
      <c r="AK9" s="65">
        <v>4</v>
      </c>
      <c r="AL9" s="29">
        <v>7</v>
      </c>
      <c r="AM9" s="11">
        <v>6.7</v>
      </c>
      <c r="AN9" s="11" t="s">
        <v>135</v>
      </c>
      <c r="AO9" s="99"/>
    </row>
    <row r="10" spans="1:41" ht="13" x14ac:dyDescent="0.25">
      <c r="A10" s="119" t="s">
        <v>4</v>
      </c>
      <c r="B10" s="119"/>
      <c r="C10" s="60">
        <f>'Field data and Bala'!C10</f>
        <v>6.9</v>
      </c>
      <c r="D10" s="60">
        <f>'Field data and Bala'!D10</f>
        <v>7</v>
      </c>
      <c r="E10" s="60">
        <f>'Field data and Bala'!E10</f>
        <v>6.7</v>
      </c>
      <c r="F10" s="60">
        <f>'Field data and Bala'!F10</f>
        <v>6.8</v>
      </c>
      <c r="G10" s="60">
        <f>'Field data and Bala'!G10</f>
        <v>6.9</v>
      </c>
      <c r="H10" s="60">
        <f>'Field data and Bala'!H10</f>
        <v>6.8</v>
      </c>
      <c r="I10" s="60">
        <f>'Field data and Bala'!I10</f>
        <v>7.3</v>
      </c>
      <c r="J10" s="60">
        <f>'Field data and Bala'!J10</f>
        <v>7.1</v>
      </c>
      <c r="K10" s="60">
        <f>'Field data and Bala'!K10</f>
        <v>7.4</v>
      </c>
      <c r="L10" s="60">
        <f>'Field data and Bala'!L10</f>
        <v>7.2</v>
      </c>
      <c r="M10" s="60">
        <f>'Field data and Bala'!M10</f>
        <v>7.1</v>
      </c>
      <c r="N10" s="60">
        <f>'Field data and Bala'!N10</f>
        <v>0</v>
      </c>
      <c r="O10" s="60">
        <f>'Field data and Bala'!O10</f>
        <v>0</v>
      </c>
      <c r="P10" s="60">
        <f>'Field data and Bala'!P10</f>
        <v>0</v>
      </c>
      <c r="Q10" s="60">
        <f>'Field data and Bala'!Q10</f>
        <v>0</v>
      </c>
      <c r="R10" s="60">
        <f>'Field data and Bala'!R10</f>
        <v>0</v>
      </c>
      <c r="S10" s="60">
        <f>'Field data and Bala'!S10</f>
        <v>0</v>
      </c>
      <c r="T10" s="60">
        <f>'Field data and Bala'!T10</f>
        <v>0</v>
      </c>
      <c r="U10" s="60">
        <f>'Field data and Bala'!U10</f>
        <v>0</v>
      </c>
      <c r="V10" s="60">
        <f>'Field data and Bala'!V10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19" t="s">
        <v>5</v>
      </c>
      <c r="B11" s="119"/>
      <c r="C11" s="60">
        <f>'Field data and Bala'!C11</f>
        <v>4</v>
      </c>
      <c r="D11" s="60">
        <f>'Field data and Bala'!D11</f>
        <v>4</v>
      </c>
      <c r="E11" s="60">
        <f>'Field data and Bala'!E11</f>
        <v>4</v>
      </c>
      <c r="F11" s="60">
        <f>'Field data and Bala'!F11</f>
        <v>2</v>
      </c>
      <c r="G11" s="60">
        <f>'Field data and Bala'!G11</f>
        <v>1</v>
      </c>
      <c r="H11" s="60">
        <f>'Field data and Bala'!H11</f>
        <v>3</v>
      </c>
      <c r="I11" s="60">
        <f>'Field data and Bala'!I11</f>
        <v>4</v>
      </c>
      <c r="J11" s="60">
        <f>'Field data and Bala'!J11</f>
        <v>4</v>
      </c>
      <c r="K11" s="60">
        <f>'Field data and Bala'!K11</f>
        <v>4</v>
      </c>
      <c r="L11" s="60">
        <f>'Field data and Bala'!L11</f>
        <v>3</v>
      </c>
      <c r="M11" s="60">
        <f>'Field data and Bala'!M11</f>
        <v>2</v>
      </c>
      <c r="N11" s="60">
        <f>'Field data and Bala'!N11</f>
        <v>0</v>
      </c>
      <c r="O11" s="60">
        <f>'Field data and Bala'!O11</f>
        <v>0</v>
      </c>
      <c r="P11" s="60">
        <f>'Field data and Bala'!P11</f>
        <v>0</v>
      </c>
      <c r="Q11" s="60">
        <f>'Field data and Bala'!Q11</f>
        <v>0</v>
      </c>
      <c r="R11" s="60">
        <f>'Field data and Bala'!R11</f>
        <v>0</v>
      </c>
      <c r="S11" s="60">
        <f>'Field data and Bala'!S11</f>
        <v>0</v>
      </c>
      <c r="T11" s="60">
        <f>'Field data and Bala'!T11</f>
        <v>0</v>
      </c>
      <c r="U11" s="60">
        <f>'Field data and Bala'!U11</f>
        <v>0</v>
      </c>
      <c r="V11" s="60">
        <f>'Field data and Bala'!V11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19" t="s">
        <v>6</v>
      </c>
      <c r="B12" s="119"/>
      <c r="C12" s="60">
        <f>'Field data and Bala'!C12</f>
        <v>3</v>
      </c>
      <c r="D12" s="60">
        <f>'Field data and Bala'!D12</f>
        <v>3</v>
      </c>
      <c r="E12" s="60">
        <f>'Field data and Bala'!E12</f>
        <v>2</v>
      </c>
      <c r="F12" s="60">
        <f>'Field data and Bala'!F12</f>
        <v>3</v>
      </c>
      <c r="G12" s="60">
        <f>'Field data and Bala'!G12</f>
        <v>3</v>
      </c>
      <c r="H12" s="60">
        <f>'Field data and Bala'!H12</f>
        <v>1</v>
      </c>
      <c r="I12" s="60">
        <f>'Field data and Bala'!I12</f>
        <v>2</v>
      </c>
      <c r="J12" s="60">
        <f>'Field data and Bala'!J12</f>
        <v>2</v>
      </c>
      <c r="K12" s="60">
        <f>'Field data and Bala'!K12</f>
        <v>3</v>
      </c>
      <c r="L12" s="60">
        <f>'Field data and Bala'!L12</f>
        <v>3</v>
      </c>
      <c r="M12" s="60">
        <f>'Field data and Bala'!M12</f>
        <v>3</v>
      </c>
      <c r="N12" s="60">
        <f>'Field data and Bala'!N12</f>
        <v>0</v>
      </c>
      <c r="O12" s="60">
        <f>'Field data and Bala'!O12</f>
        <v>0</v>
      </c>
      <c r="P12" s="60">
        <f>'Field data and Bala'!P12</f>
        <v>0</v>
      </c>
      <c r="Q12" s="60">
        <f>'Field data and Bala'!Q12</f>
        <v>0</v>
      </c>
      <c r="R12" s="60">
        <f>'Field data and Bala'!R12</f>
        <v>0</v>
      </c>
      <c r="S12" s="60">
        <f>'Field data and Bala'!S12</f>
        <v>0</v>
      </c>
      <c r="T12" s="60">
        <f>'Field data and Bala'!T12</f>
        <v>0</v>
      </c>
      <c r="U12" s="60">
        <f>'Field data and Bala'!U12</f>
        <v>0</v>
      </c>
      <c r="V12" s="60">
        <f>'Field data and Bala'!V12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19" t="s">
        <v>7</v>
      </c>
      <c r="B13" s="119"/>
      <c r="C13" s="60">
        <f>'Field data and Bala'!C13</f>
        <v>2</v>
      </c>
      <c r="D13" s="60">
        <f>'Field data and Bala'!D13</f>
        <v>2</v>
      </c>
      <c r="E13" s="60">
        <f>'Field data and Bala'!E13</f>
        <v>2</v>
      </c>
      <c r="F13" s="60">
        <f>'Field data and Bala'!F13</f>
        <v>1</v>
      </c>
      <c r="G13" s="60">
        <f>'Field data and Bala'!G13</f>
        <v>2</v>
      </c>
      <c r="H13" s="60">
        <f>'Field data and Bala'!H13</f>
        <v>2</v>
      </c>
      <c r="I13" s="60">
        <f>'Field data and Bala'!I13</f>
        <v>2</v>
      </c>
      <c r="J13" s="60">
        <f>'Field data and Bala'!J13</f>
        <v>2</v>
      </c>
      <c r="K13" s="60">
        <f>'Field data and Bala'!K13</f>
        <v>2</v>
      </c>
      <c r="L13" s="60">
        <f>'Field data and Bala'!L13</f>
        <v>2</v>
      </c>
      <c r="M13" s="60">
        <f>'Field data and Bala'!M13</f>
        <v>2</v>
      </c>
      <c r="N13" s="60">
        <f>'Field data and Bala'!N13</f>
        <v>0</v>
      </c>
      <c r="O13" s="60">
        <f>'Field data and Bala'!O13</f>
        <v>0</v>
      </c>
      <c r="P13" s="60">
        <f>'Field data and Bala'!P13</f>
        <v>0</v>
      </c>
      <c r="Q13" s="60">
        <f>'Field data and Bala'!Q13</f>
        <v>0</v>
      </c>
      <c r="R13" s="60">
        <f>'Field data and Bala'!R13</f>
        <v>0</v>
      </c>
      <c r="S13" s="60">
        <f>'Field data and Bala'!S13</f>
        <v>0</v>
      </c>
      <c r="T13" s="60">
        <f>'Field data and Bala'!T13</f>
        <v>0</v>
      </c>
      <c r="U13" s="60">
        <f>'Field data and Bala'!U13</f>
        <v>0</v>
      </c>
      <c r="V13" s="60">
        <f>'Field data and Bala'!V13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1" t="s">
        <v>8</v>
      </c>
      <c r="B14" s="131"/>
      <c r="C14" s="102" t="str">
        <f>'Field data and Bala'!C14</f>
        <v xml:space="preserve">Grass Silage (25% DM) </v>
      </c>
      <c r="D14" s="102" t="str">
        <f>'Field data and Bala'!D14</f>
        <v xml:space="preserve">Grass Silage (25% DM) </v>
      </c>
      <c r="E14" s="102" t="str">
        <f>'Field data and Bala'!E14</f>
        <v xml:space="preserve">Grass Silage (25% DM) </v>
      </c>
      <c r="F14" s="102" t="str">
        <f>'Field data and Bala'!F14</f>
        <v xml:space="preserve">Grass Silage (25% DM) </v>
      </c>
      <c r="G14" s="102" t="str">
        <f>'Field data and Bala'!G14</f>
        <v xml:space="preserve">Grass Silage (25% DM) </v>
      </c>
      <c r="H14" s="102" t="str">
        <f>'Field data and Bala'!H14</f>
        <v xml:space="preserve">Grass Silage (25% DM) </v>
      </c>
      <c r="I14" s="102" t="str">
        <f>'Field data and Bala'!I14</f>
        <v xml:space="preserve">Grass Silage (25% DM) </v>
      </c>
      <c r="J14" s="102" t="str">
        <f>'Field data and Bala'!J14</f>
        <v xml:space="preserve">Grass Silage (25% DM) </v>
      </c>
      <c r="K14" s="102" t="str">
        <f>'Field data and Bala'!K14</f>
        <v xml:space="preserve">Grass Silage (25% DM) </v>
      </c>
      <c r="L14" s="102" t="str">
        <f>'Field data and Bala'!L14</f>
        <v xml:space="preserve">Grass Silage (25% DM) </v>
      </c>
      <c r="M14" s="102" t="str">
        <f>'Field data and Bala'!M14</f>
        <v xml:space="preserve">Grass Silage (25% DM) </v>
      </c>
      <c r="N14" s="102">
        <f>'Field data and Bala'!N14</f>
        <v>0</v>
      </c>
      <c r="O14" s="102">
        <f>'Field data and Bala'!O14</f>
        <v>0</v>
      </c>
      <c r="P14" s="102">
        <f>'Field data and Bala'!P14</f>
        <v>0</v>
      </c>
      <c r="Q14" s="102">
        <f>'Field data and Bala'!Q14</f>
        <v>0</v>
      </c>
      <c r="R14" s="102">
        <f>'Field data and Bala'!R14</f>
        <v>0</v>
      </c>
      <c r="S14" s="102">
        <f>'Field data and Bala'!S14</f>
        <v>0</v>
      </c>
      <c r="T14" s="102">
        <f>'Field data and Bala'!T14</f>
        <v>0</v>
      </c>
      <c r="U14" s="102">
        <f>'Field data and Bala'!U14</f>
        <v>0</v>
      </c>
      <c r="V14" s="102">
        <f>'Field data and Bala'!V14</f>
        <v>0</v>
      </c>
      <c r="AD14" s="30" t="s">
        <v>138</v>
      </c>
      <c r="AE14" s="30">
        <v>6</v>
      </c>
      <c r="AI14" s="53" t="s">
        <v>119</v>
      </c>
      <c r="AJ14" s="54">
        <v>0.8</v>
      </c>
      <c r="AK14" s="55">
        <v>1.7</v>
      </c>
      <c r="AL14" s="11">
        <v>12</v>
      </c>
      <c r="AM14" s="11">
        <v>6.7</v>
      </c>
      <c r="AN14" s="11" t="s">
        <v>135</v>
      </c>
    </row>
    <row r="15" spans="1:41" ht="13" x14ac:dyDescent="0.25">
      <c r="A15" s="130" t="s">
        <v>9</v>
      </c>
      <c r="B15" s="130"/>
      <c r="C15" s="60">
        <f>'Field data and Bala'!C15</f>
        <v>38</v>
      </c>
      <c r="D15" s="60">
        <f>'Field data and Bala'!D15</f>
        <v>38</v>
      </c>
      <c r="E15" s="60">
        <f>'Field data and Bala'!E15</f>
        <v>38</v>
      </c>
      <c r="F15" s="60">
        <f>'Field data and Bala'!F15</f>
        <v>38</v>
      </c>
      <c r="G15" s="60">
        <f>'Field data and Bala'!G15</f>
        <v>38</v>
      </c>
      <c r="H15" s="60">
        <f>'Field data and Bala'!H15</f>
        <v>38</v>
      </c>
      <c r="I15" s="60">
        <f>'Field data and Bala'!I15</f>
        <v>38</v>
      </c>
      <c r="J15" s="60">
        <f>'Field data and Bala'!J15</f>
        <v>38</v>
      </c>
      <c r="K15" s="60">
        <f>'Field data and Bala'!K15</f>
        <v>38</v>
      </c>
      <c r="L15" s="60">
        <f>'Field data and Bala'!L15</f>
        <v>38</v>
      </c>
      <c r="M15" s="60">
        <f>'Field data and Bala'!M15</f>
        <v>38</v>
      </c>
      <c r="N15" s="60">
        <f>'Field data and Bala'!N15</f>
        <v>0</v>
      </c>
      <c r="O15" s="60">
        <f>'Field data and Bala'!O15</f>
        <v>0</v>
      </c>
      <c r="P15" s="60">
        <f>'Field data and Bala'!P15</f>
        <v>0</v>
      </c>
      <c r="Q15" s="60">
        <f>'Field data and Bala'!Q15</f>
        <v>0</v>
      </c>
      <c r="R15" s="60">
        <f>'Field data and Bala'!R15</f>
        <v>0</v>
      </c>
      <c r="S15" s="60">
        <f>'Field data and Bala'!S15</f>
        <v>0</v>
      </c>
      <c r="T15" s="60">
        <f>'Field data and Bala'!T15</f>
        <v>0</v>
      </c>
      <c r="U15" s="60">
        <f>'Field data and Bala'!U15</f>
        <v>0</v>
      </c>
      <c r="V15" s="60">
        <f>'Field data and Bala'!V15</f>
        <v>0</v>
      </c>
      <c r="AD15" s="30" t="s">
        <v>144</v>
      </c>
      <c r="AE15" s="30">
        <v>7</v>
      </c>
      <c r="AI15" s="53" t="s">
        <v>101</v>
      </c>
      <c r="AJ15" s="62">
        <v>1.8</v>
      </c>
      <c r="AK15" s="55">
        <v>5.4</v>
      </c>
      <c r="AL15" s="11">
        <v>13</v>
      </c>
      <c r="AM15" s="11">
        <v>6.7</v>
      </c>
      <c r="AN15" s="11" t="s">
        <v>135</v>
      </c>
    </row>
    <row r="16" spans="1:41" ht="13.5" thickBot="1" x14ac:dyDescent="0.3">
      <c r="A16" s="132" t="s">
        <v>44</v>
      </c>
      <c r="B16" s="132"/>
      <c r="C16" s="103" t="str">
        <f>'Field data and Bala'!C16</f>
        <v>Medium/Clay</v>
      </c>
      <c r="D16" s="103" t="str">
        <f>'Field data and Bala'!D16</f>
        <v>Medium/Clay</v>
      </c>
      <c r="E16" s="103" t="str">
        <f>'Field data and Bala'!E16</f>
        <v>Medium/Clay</v>
      </c>
      <c r="F16" s="103" t="str">
        <f>'Field data and Bala'!F16</f>
        <v>Medium/Clay</v>
      </c>
      <c r="G16" s="103" t="str">
        <f>'Field data and Bala'!G16</f>
        <v>Medium/Clay</v>
      </c>
      <c r="H16" s="103" t="str">
        <f>'Field data and Bala'!H16</f>
        <v>Medium/Clay</v>
      </c>
      <c r="I16" s="103" t="str">
        <f>'Field data and Bala'!I16</f>
        <v>Medium/Clay</v>
      </c>
      <c r="J16" s="103" t="str">
        <f>'Field data and Bala'!J16</f>
        <v>Medium/Clay</v>
      </c>
      <c r="K16" s="103" t="str">
        <f>'Field data and Bala'!K16</f>
        <v>Medium/Clay</v>
      </c>
      <c r="L16" s="103" t="str">
        <f>'Field data and Bala'!L16</f>
        <v>Medium/Clay</v>
      </c>
      <c r="M16" s="103" t="str">
        <f>'Field data and Bala'!M16</f>
        <v>Medium/Clay</v>
      </c>
      <c r="N16" s="103">
        <f>'Field data and Bala'!N16</f>
        <v>0</v>
      </c>
      <c r="O16" s="103">
        <f>'Field data and Bala'!O16</f>
        <v>0</v>
      </c>
      <c r="P16" s="103">
        <f>'Field data and Bala'!P16</f>
        <v>0</v>
      </c>
      <c r="Q16" s="103">
        <f>'Field data and Bala'!Q16</f>
        <v>0</v>
      </c>
      <c r="R16" s="103">
        <f>'Field data and Bala'!R16</f>
        <v>0</v>
      </c>
      <c r="S16" s="103">
        <f>'Field data and Bala'!S16</f>
        <v>0</v>
      </c>
      <c r="T16" s="103">
        <f>'Field data and Bala'!T16</f>
        <v>0</v>
      </c>
      <c r="U16" s="103">
        <f>'Field data and Bala'!U16</f>
        <v>0</v>
      </c>
      <c r="V16" s="103">
        <f>'Field data and Bala'!V16</f>
        <v>0</v>
      </c>
      <c r="AD16" s="52" t="s">
        <v>145</v>
      </c>
      <c r="AE16" s="30">
        <v>8</v>
      </c>
      <c r="AI16" s="53" t="s">
        <v>118</v>
      </c>
      <c r="AJ16" s="54">
        <v>8</v>
      </c>
      <c r="AK16" s="55">
        <v>5.5</v>
      </c>
      <c r="AL16" s="12">
        <v>14</v>
      </c>
      <c r="AM16" s="11">
        <v>6.7</v>
      </c>
      <c r="AN16" s="11" t="s">
        <v>135</v>
      </c>
    </row>
    <row r="17" spans="1:40" ht="13" x14ac:dyDescent="0.25">
      <c r="A17" s="122" t="s">
        <v>69</v>
      </c>
      <c r="B17" s="123"/>
      <c r="C17" s="28">
        <f>(VLOOKUP(C$14,$AI2:$AK26,2,FALSE))*C$15</f>
        <v>64.599999999999994</v>
      </c>
      <c r="D17" s="28">
        <f t="shared" ref="D17:V17" si="0">(VLOOKUP(D$14,$AI2:$AK26,2,FALSE))*D$15</f>
        <v>64.599999999999994</v>
      </c>
      <c r="E17" s="28">
        <f t="shared" si="0"/>
        <v>64.599999999999994</v>
      </c>
      <c r="F17" s="28">
        <f t="shared" si="0"/>
        <v>64.599999999999994</v>
      </c>
      <c r="G17" s="28">
        <f t="shared" si="0"/>
        <v>64.599999999999994</v>
      </c>
      <c r="H17" s="28">
        <f t="shared" si="0"/>
        <v>64.599999999999994</v>
      </c>
      <c r="I17" s="28">
        <f t="shared" si="0"/>
        <v>64.599999999999994</v>
      </c>
      <c r="J17" s="28">
        <f t="shared" si="0"/>
        <v>64.599999999999994</v>
      </c>
      <c r="K17" s="28">
        <f t="shared" si="0"/>
        <v>64.599999999999994</v>
      </c>
      <c r="L17" s="28">
        <f t="shared" si="0"/>
        <v>64.599999999999994</v>
      </c>
      <c r="M17" s="28">
        <f t="shared" si="0"/>
        <v>64.599999999999994</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24" t="s">
        <v>23</v>
      </c>
      <c r="B18" s="125"/>
      <c r="C18" s="16">
        <f>$D31</f>
        <v>16.237462499999999</v>
      </c>
      <c r="D18" s="16">
        <f>$D32</f>
        <v>16.237462499999999</v>
      </c>
      <c r="E18" s="16">
        <f>$D33</f>
        <v>16.237462499999999</v>
      </c>
      <c r="F18" s="16">
        <f>$D34</f>
        <v>54.124874999999996</v>
      </c>
      <c r="G18" s="16">
        <f>$D35</f>
        <v>54.124874999999996</v>
      </c>
      <c r="H18" s="16">
        <f>$D36</f>
        <v>32.691424500000004</v>
      </c>
      <c r="I18" s="16">
        <f>$D37</f>
        <v>16.237462499999999</v>
      </c>
      <c r="J18" s="16">
        <f>$D38</f>
        <v>16.237462499999999</v>
      </c>
      <c r="K18" s="16">
        <f>$D39</f>
        <v>16.237462499999999</v>
      </c>
      <c r="L18" s="16">
        <f>$D40</f>
        <v>32.691424500000004</v>
      </c>
      <c r="M18" s="16">
        <f>$D41</f>
        <v>54.124874999999996</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24" t="s">
        <v>90</v>
      </c>
      <c r="B19" s="125"/>
      <c r="C19" s="16">
        <f>C18-C17</f>
        <v>-48.362537499999995</v>
      </c>
      <c r="D19" s="16">
        <f t="shared" ref="D19:V19" si="1">D18-D17</f>
        <v>-48.362537499999995</v>
      </c>
      <c r="E19" s="16">
        <f t="shared" si="1"/>
        <v>-48.362537499999995</v>
      </c>
      <c r="F19" s="16">
        <f t="shared" si="1"/>
        <v>-10.475124999999998</v>
      </c>
      <c r="G19" s="16">
        <f t="shared" si="1"/>
        <v>-10.475124999999998</v>
      </c>
      <c r="H19" s="16">
        <f t="shared" si="1"/>
        <v>-31.908575499999991</v>
      </c>
      <c r="I19" s="16">
        <f t="shared" si="1"/>
        <v>-48.362537499999995</v>
      </c>
      <c r="J19" s="16">
        <f t="shared" si="1"/>
        <v>-48.362537499999995</v>
      </c>
      <c r="K19" s="16">
        <f t="shared" si="1"/>
        <v>-48.362537499999995</v>
      </c>
      <c r="L19" s="16">
        <f t="shared" si="1"/>
        <v>-31.908575499999991</v>
      </c>
      <c r="M19" s="16">
        <f t="shared" si="1"/>
        <v>-10.475124999999998</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26" t="s">
        <v>91</v>
      </c>
      <c r="B20" s="127"/>
      <c r="C20" s="26" t="str">
        <f>IF($B31="","",IF(C$19&gt;=0,"INCREASE","DECREASE"))</f>
        <v>DECREASE</v>
      </c>
      <c r="D20" s="26" t="str">
        <f>IF($B32="","",IF(D$19&gt;=0,"INCREASE","DECREASE"))</f>
        <v>DECREASE</v>
      </c>
      <c r="E20" s="26" t="str">
        <f>IF($B33="","",IF(E$19&gt;=0,"INCREASE","DECREASE"))</f>
        <v>DECREASE</v>
      </c>
      <c r="F20" s="26" t="str">
        <f>IF($B34="","",IF(F$19&gt;=0,"INCREASE","DECREASE"))</f>
        <v>DECREASE</v>
      </c>
      <c r="G20" s="26" t="str">
        <f>IF($B35="","",IF(G$19&gt;=0,"INCREASE","DECREASE"))</f>
        <v>DECREASE</v>
      </c>
      <c r="H20" s="26" t="str">
        <f>IF($B36="","",IF(H$19&gt;=0,"INCREASE","DECREASE"))</f>
        <v>DECREASE</v>
      </c>
      <c r="I20" s="26" t="str">
        <f>IF($B37="","",IF(I$19&gt;=0,"INCREASE","DECREASE"))</f>
        <v>DECREASE</v>
      </c>
      <c r="J20" s="26" t="str">
        <f>IF($B38="","",IF(J$19&gt;=0,"INCREASE","DECREASE"))</f>
        <v>DECREASE</v>
      </c>
      <c r="K20" s="26" t="str">
        <f>IF($B39="","",IF(K$19&gt;=0,"INCREASE","DECREASE"))</f>
        <v>DECREASE</v>
      </c>
      <c r="L20" s="26" t="str">
        <f>IF($B40="","",IF(L$19&gt;=0,"INCREASE","DECREASE"))</f>
        <v>DECREASE</v>
      </c>
      <c r="M20" s="26" t="str">
        <f>IF($B41="","",IF(M$19&gt;=0,"INCREASE","DECREASE"))</f>
        <v>DECREASE</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22" t="s">
        <v>88</v>
      </c>
      <c r="B21" s="123"/>
      <c r="C21" s="28">
        <f>(VLOOKUP(C$14,$AI2:$AK26,3,FALSE))*C$15</f>
        <v>228</v>
      </c>
      <c r="D21" s="28">
        <f t="shared" ref="D21:V21" si="2">(VLOOKUP(D$14,$AI2:$AK26,3,FALSE))*D$15</f>
        <v>228</v>
      </c>
      <c r="E21" s="28">
        <f t="shared" si="2"/>
        <v>228</v>
      </c>
      <c r="F21" s="28">
        <f t="shared" si="2"/>
        <v>228</v>
      </c>
      <c r="G21" s="28">
        <f t="shared" si="2"/>
        <v>228</v>
      </c>
      <c r="H21" s="28">
        <f t="shared" si="2"/>
        <v>228</v>
      </c>
      <c r="I21" s="28">
        <f t="shared" si="2"/>
        <v>228</v>
      </c>
      <c r="J21" s="28">
        <f t="shared" si="2"/>
        <v>228</v>
      </c>
      <c r="K21" s="28">
        <f t="shared" si="2"/>
        <v>228</v>
      </c>
      <c r="L21" s="28">
        <f t="shared" si="2"/>
        <v>228</v>
      </c>
      <c r="M21" s="28">
        <f t="shared" si="2"/>
        <v>228</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24" t="s">
        <v>89</v>
      </c>
      <c r="B22" s="125"/>
      <c r="C22" s="16">
        <f>$E31</f>
        <v>8.594662499999999E-5</v>
      </c>
      <c r="D22" s="16">
        <f>$E32</f>
        <v>8.594662499999999E-5</v>
      </c>
      <c r="E22" s="16">
        <f>$E33</f>
        <v>8.594662499999999E-5</v>
      </c>
      <c r="F22" s="16">
        <f>$E34</f>
        <v>2.8648874999999998E-4</v>
      </c>
      <c r="G22" s="16">
        <f>$E35</f>
        <v>2.8648874999999998E-4</v>
      </c>
      <c r="H22" s="16">
        <f>$E36</f>
        <v>1.7303920499999999E-4</v>
      </c>
      <c r="I22" s="16">
        <f>$E37</f>
        <v>8.594662499999999E-5</v>
      </c>
      <c r="J22" s="16">
        <f>$E38</f>
        <v>8.594662499999999E-5</v>
      </c>
      <c r="K22" s="16">
        <f>$E39</f>
        <v>8.594662499999999E-5</v>
      </c>
      <c r="L22" s="16">
        <f>$E40</f>
        <v>1.7303920499999999E-4</v>
      </c>
      <c r="M22" s="16">
        <f>$E41</f>
        <v>2.8648874999999998E-4</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24" t="s">
        <v>92</v>
      </c>
      <c r="B23" s="125"/>
      <c r="C23" s="16">
        <f>C22-C21</f>
        <v>-227.99991405337499</v>
      </c>
      <c r="D23" s="16">
        <f t="shared" ref="D23:V23" si="3">D22-D21</f>
        <v>-227.99991405337499</v>
      </c>
      <c r="E23" s="16">
        <f t="shared" si="3"/>
        <v>-227.99991405337499</v>
      </c>
      <c r="F23" s="16">
        <f t="shared" si="3"/>
        <v>-227.99971351125001</v>
      </c>
      <c r="G23" s="16">
        <f t="shared" si="3"/>
        <v>-227.99971351125001</v>
      </c>
      <c r="H23" s="16">
        <f t="shared" si="3"/>
        <v>-227.99982696079499</v>
      </c>
      <c r="I23" s="16">
        <f t="shared" si="3"/>
        <v>-227.99991405337499</v>
      </c>
      <c r="J23" s="16">
        <f t="shared" si="3"/>
        <v>-227.99991405337499</v>
      </c>
      <c r="K23" s="16">
        <f t="shared" si="3"/>
        <v>-227.99991405337499</v>
      </c>
      <c r="L23" s="16">
        <f t="shared" si="3"/>
        <v>-227.99982696079499</v>
      </c>
      <c r="M23" s="16">
        <f t="shared" si="3"/>
        <v>-227.99971351125001</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26" t="s">
        <v>93</v>
      </c>
      <c r="B24" s="127"/>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str">
        <f t="shared" si="4"/>
        <v>DECREASE</v>
      </c>
      <c r="J24" s="26" t="str">
        <f t="shared" si="4"/>
        <v>DECREASE</v>
      </c>
      <c r="K24" s="26" t="str">
        <f t="shared" si="4"/>
        <v>DECREASE</v>
      </c>
      <c r="L24" s="26" t="str">
        <f t="shared" si="4"/>
        <v>DECREASE</v>
      </c>
      <c r="M24" s="26" t="str">
        <f t="shared" si="4"/>
        <v>DECREASE</v>
      </c>
      <c r="N24" s="26" t="e">
        <f t="shared" si="4"/>
        <v>#N/A</v>
      </c>
      <c r="O24" s="26" t="e">
        <f t="shared" si="4"/>
        <v>#N/A</v>
      </c>
      <c r="P24" s="26" t="e">
        <f t="shared" si="4"/>
        <v>#N/A</v>
      </c>
      <c r="Q24" s="26" t="e">
        <f t="shared" si="4"/>
        <v>#N/A</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t="s">
        <v>57</v>
      </c>
      <c r="D27" s="107" t="s">
        <v>57</v>
      </c>
      <c r="E27" s="107" t="s">
        <v>55</v>
      </c>
      <c r="F27" s="107" t="s">
        <v>55</v>
      </c>
      <c r="G27" s="107" t="s">
        <v>55</v>
      </c>
      <c r="H27" s="107" t="s">
        <v>55</v>
      </c>
      <c r="I27" s="107" t="s">
        <v>55</v>
      </c>
      <c r="J27" s="107" t="s">
        <v>55</v>
      </c>
      <c r="K27" s="107" t="s">
        <v>55</v>
      </c>
      <c r="L27" s="107" t="s">
        <v>55</v>
      </c>
      <c r="M27" s="107" t="s">
        <v>55</v>
      </c>
      <c r="N27" s="107" t="s">
        <v>55</v>
      </c>
      <c r="O27" s="107" t="s">
        <v>55</v>
      </c>
      <c r="P27" s="107"/>
      <c r="Q27" s="107" t="s">
        <v>55</v>
      </c>
      <c r="R27" s="107"/>
      <c r="S27" s="107" t="s">
        <v>55</v>
      </c>
      <c r="T27" s="107"/>
      <c r="U27" s="107"/>
    </row>
    <row r="28" spans="1:40" s="57" customFormat="1" x14ac:dyDescent="0.35">
      <c r="A28" s="108"/>
      <c r="B28" s="24">
        <v>3</v>
      </c>
      <c r="C28" s="15">
        <v>1.1299999999999999</v>
      </c>
      <c r="D28" s="15">
        <v>0.315</v>
      </c>
      <c r="E28" s="15">
        <v>3.1699999999999999E-2</v>
      </c>
      <c r="F28" s="15">
        <v>712</v>
      </c>
      <c r="G28" s="15">
        <v>71.2</v>
      </c>
      <c r="H28" s="15">
        <v>120</v>
      </c>
      <c r="I28" s="15">
        <v>6.2</v>
      </c>
      <c r="J28" s="15">
        <v>0.48</v>
      </c>
      <c r="K28" s="23">
        <v>1.21</v>
      </c>
      <c r="L28" s="15">
        <v>5.0999999999999996</v>
      </c>
      <c r="M28" s="15">
        <v>5.16</v>
      </c>
      <c r="N28" s="15">
        <v>158000</v>
      </c>
      <c r="O28" s="15">
        <v>5910</v>
      </c>
      <c r="P28" s="15"/>
      <c r="Q28" s="15">
        <v>5240</v>
      </c>
      <c r="R28" s="15"/>
      <c r="S28" s="15">
        <v>17.5</v>
      </c>
      <c r="T28" s="15"/>
      <c r="U28" s="15"/>
    </row>
    <row r="29" spans="1:40" s="7" customFormat="1" ht="28" x14ac:dyDescent="0.35">
      <c r="A29" s="12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2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f>C8</f>
        <v>2</v>
      </c>
      <c r="B31" s="15">
        <v>75</v>
      </c>
      <c r="C31" s="77">
        <f>IF(C$27="%w/w SAR",((C$28*10)*$B31),IF(C$27="%w/w DM",(((C$28*10)*($B$28/100))*$B31),IF(C$27="kg/t SAR",(C$28*$B31),IF(C$27="kg/t DM",((C$28*($B$28/100))*$B31),IF(C$27="mg/kg SAR",((C$28*0.001)*$B31),IF(C$27="mg/kg DM",(((C$28*0.001)*($B$28/100))*$B31),0))))))</f>
        <v>25.424999999999997</v>
      </c>
      <c r="D31" s="77">
        <f>(IF(D$27="%w/w SAR",((D$28*10)*$B31),IF(D$27="%w/w DM",(((D$28*10)*($B$28/100))*$B31),IF(D$27="kg/t SAR",(D$28*$B31),IF(D$27="kg/t DM",((D$28*($B$28/100))*$B31),IF(D$27="mg/kg SAR",((D$28*0.001)*$B31),IF(D$27="mg/kg DM",(((D$28*0.001)*($B$28/100))*$B31),"0")))))))*2.291</f>
        <v>16.237462499999999</v>
      </c>
      <c r="E31" s="77">
        <f>(IF(E$27="%w/w SAR",((E$28*10)*$B31),IF(E$27="%w/w DM",(((E$28*10)*($B$28/100))*$B31),IF(E$27="kg/t SAR",(E$28*$B31),IF(E$27="kg/t DM",((E$28*($B$28/100))*$B31),IF(E$27="mg/kg SAR",((E$28*0.001)*$B31),IF(E$27="mg/kg DM",(((E$28*0.001)*($B$28/100))*$B31),"0")))))))*1.205</f>
        <v>8.594662499999999E-5</v>
      </c>
      <c r="F31" s="77">
        <f>(IF(F$27="%w/w SAR",((F$28*10)*$B31),IF(F$27="%w/w DM",(((F$28*10)*($B$28/100))*$B31),IF(F$27="kg/t SAR",(F$28*$B31),IF(F$27="kg/t DM",((F$28*($B$28/100))*$B31),IF(F$27="mg/kg SAR",((F$28*0.001)*$B31),IF(F$27="mg/kg DM",(((F$28*0.001)*($B$28/100))*$B31),"0")))))))*1.658</f>
        <v>2.6561159999999995</v>
      </c>
      <c r="G31" s="77">
        <f t="shared" ref="G31:P46" si="5">IF(G$27="%w/w SAR",((G$28*10)*$B31),IF(G$27="%w/w DM",(((G$28*10)*($B$28/100))*$B31),IF(G$27="kg/t SAR",(G$28*$B31),IF(G$27="kg/t DM",((G$28*($B$28/100))*$B31),IF(G$27="mg/kg SAR",((G$28*0.001)*$B31),IF(G$27="mg/kg DM",(((G$28*0.001)*($B$28/100))*$B31),0))))))</f>
        <v>0.16019999999999998</v>
      </c>
      <c r="H31" s="77">
        <f t="shared" si="5"/>
        <v>0.27</v>
      </c>
      <c r="I31" s="77">
        <f t="shared" si="5"/>
        <v>1.3950000000000002E-2</v>
      </c>
      <c r="J31" s="77">
        <f t="shared" si="5"/>
        <v>1.08E-3</v>
      </c>
      <c r="K31" s="77">
        <f t="shared" si="5"/>
        <v>2.7224999999999997E-3</v>
      </c>
      <c r="L31" s="77">
        <f t="shared" si="5"/>
        <v>1.1474999999999999E-2</v>
      </c>
      <c r="M31" s="77">
        <f t="shared" si="5"/>
        <v>1.1610000000000002E-2</v>
      </c>
      <c r="N31" s="77">
        <f t="shared" si="5"/>
        <v>355.5</v>
      </c>
      <c r="O31" s="77">
        <f t="shared" si="5"/>
        <v>13.297499999999999</v>
      </c>
      <c r="P31" s="77">
        <f t="shared" si="5"/>
        <v>0</v>
      </c>
      <c r="Q31" s="77">
        <f>(IF(Q$27="%w/w SAR",((Q$28*10)*$B31),IF(Q$27="%w/w DM",(((Q$28*10)*($B$28/100))*$B31),IF(Q$27="kg/t SAR",(Q$28*$B31),IF(Q$27="kg/t DM",((Q$28*($B$28/100))*$B31),IF(Q$27="mg/kg SAR",((Q$28*0.001)*$B31),IF(Q$27="mg/kg DM",(((Q$28*0.001)*($B$28/100))*$B31),0)))))))*2.5</f>
        <v>29.475000000000001</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3.9375000000000007E-2</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f>D8</f>
        <v>3</v>
      </c>
      <c r="B32" s="15">
        <v>75</v>
      </c>
      <c r="C32" s="77">
        <f t="shared" ref="C32:C50" si="6">IF(C$27="%w/w SAR",((C$28*10)*$B32),IF(C$27="%w/w DM",(((C$28*10)*($B$28/100))*$B32),IF(C$27="kg/t SAR",(C$28*$B32),IF(C$27="kg/t DM",((C$28*($B$28/100))*$B32),IF(C$27="mg/kg SAR",((C$28*0.001)*$B32),IF(C$27="mg/kg DM",(((C$28*0.001)*($B$28/100))*$B32),0))))))</f>
        <v>25.424999999999997</v>
      </c>
      <c r="D32" s="77">
        <f t="shared" ref="D32:D50" si="7">(IF(D$27="%w/w SAR",((D$28*10)*$B32),IF(D$27="%w/w DM",(((D$28*10)*($B$28/100))*$B32),IF(D$27="kg/t SAR",(D$28*$B32),IF(D$27="kg/t DM",((D$28*($B$28/100))*$B32),IF(D$27="mg/kg SAR",((D$28*0.001)*$B32),IF(D$27="mg/kg DM",(((D$28*0.001)*($B$28/100))*$B32),"0")))))))*2.291</f>
        <v>16.237462499999999</v>
      </c>
      <c r="E32" s="77">
        <f t="shared" ref="E32:E50" si="8">(IF(E$27="%w/w SAR",((E$28*10)*$B32),IF(E$27="%w/w DM",(((E$28*10)*($B$28/100))*$B32),IF(E$27="kg/t SAR",(E$28*$B32),IF(E$27="kg/t DM",((E$28*($B$28/100))*$B32),IF(E$27="mg/kg SAR",((E$28*0.001)*$B32),IF(E$27="mg/kg DM",(((E$28*0.001)*($B$28/100))*$B32),"0")))))))*1.205</f>
        <v>8.594662499999999E-5</v>
      </c>
      <c r="F32" s="77">
        <f t="shared" ref="F32:F50" si="9">(IF(F$27="%w/w SAR",((F$28*10)*$B32),IF(F$27="%w/w DM",(((F$28*10)*($B$28/100))*$B32),IF(F$27="kg/t SAR",(F$28*$B32),IF(F$27="kg/t DM",((F$28*($B$28/100))*$B32),IF(F$27="mg/kg SAR",((F$28*0.001)*$B32),IF(F$27="mg/kg DM",(((F$28*0.001)*($B$28/100))*$B32),"0")))))))*1.658</f>
        <v>2.6561159999999995</v>
      </c>
      <c r="G32" s="77">
        <f t="shared" si="5"/>
        <v>0.16019999999999998</v>
      </c>
      <c r="H32" s="77">
        <f t="shared" si="5"/>
        <v>0.27</v>
      </c>
      <c r="I32" s="77">
        <f t="shared" si="5"/>
        <v>1.3950000000000002E-2</v>
      </c>
      <c r="J32" s="77">
        <f t="shared" si="5"/>
        <v>1.08E-3</v>
      </c>
      <c r="K32" s="77">
        <f t="shared" si="5"/>
        <v>2.7224999999999997E-3</v>
      </c>
      <c r="L32" s="77">
        <f t="shared" si="5"/>
        <v>1.1474999999999999E-2</v>
      </c>
      <c r="M32" s="77">
        <f t="shared" si="5"/>
        <v>1.1610000000000002E-2</v>
      </c>
      <c r="N32" s="77">
        <f t="shared" si="5"/>
        <v>355.5</v>
      </c>
      <c r="O32" s="77">
        <f t="shared" si="5"/>
        <v>13.297499999999999</v>
      </c>
      <c r="P32" s="77">
        <f t="shared" si="5"/>
        <v>0</v>
      </c>
      <c r="Q32" s="77">
        <f t="shared" ref="Q32:Q50" si="10">(IF(Q$27="%w/w SAR",((Q$28*10)*$B32),IF(Q$27="%w/w DM",(((Q$28*10)*($B$28/100))*$B32),IF(Q$27="kg/t SAR",(Q$28*$B32),IF(Q$27="kg/t DM",((Q$28*($B$28/100))*$B32),IF(Q$27="mg/kg SAR",((Q$28*0.001)*$B32),IF(Q$27="mg/kg DM",(((Q$28*0.001)*($B$28/100))*$B32),0)))))))*2.5</f>
        <v>29.475000000000001</v>
      </c>
      <c r="R32" s="77">
        <f t="shared" ref="R32:U50" si="11">IF(R$27="%w/w SAR",((R$28*10)*$B32),IF(R$27="%w/w DM",(((R$28*10)*($B$28/100))*$B32),IF(R$27="kg/t SAR",(R$28*$B32),IF(R$27="kg/t DM",((R$28*($B$28/100))*$B32),IF(R$27="mg/kg SAR",((R$28*0.001)*$B32),IF(R$27="mg/kg DM",(((R$28*0.001)*($B$28/100))*$B32),0))))))</f>
        <v>0</v>
      </c>
      <c r="S32" s="77">
        <f t="shared" si="11"/>
        <v>3.9375000000000007E-2</v>
      </c>
      <c r="T32" s="77">
        <f t="shared" si="11"/>
        <v>0</v>
      </c>
      <c r="U32" s="77">
        <f t="shared" si="11"/>
        <v>0</v>
      </c>
      <c r="AB32" s="59"/>
      <c r="AC32" s="59"/>
      <c r="AD32" s="59"/>
      <c r="AE32" s="59"/>
      <c r="AF32" s="59"/>
      <c r="AG32" s="59"/>
      <c r="AH32" s="59"/>
      <c r="AI32" s="59"/>
    </row>
    <row r="33" spans="1:35" s="72" customFormat="1" ht="13" x14ac:dyDescent="0.35">
      <c r="A33" s="13">
        <f>E8</f>
        <v>5</v>
      </c>
      <c r="B33" s="15">
        <v>75</v>
      </c>
      <c r="C33" s="77">
        <f t="shared" si="6"/>
        <v>25.424999999999997</v>
      </c>
      <c r="D33" s="77">
        <f t="shared" si="7"/>
        <v>16.237462499999999</v>
      </c>
      <c r="E33" s="77">
        <f t="shared" si="8"/>
        <v>8.594662499999999E-5</v>
      </c>
      <c r="F33" s="77">
        <f t="shared" si="9"/>
        <v>2.6561159999999995</v>
      </c>
      <c r="G33" s="77">
        <f t="shared" si="5"/>
        <v>0.16019999999999998</v>
      </c>
      <c r="H33" s="77">
        <f t="shared" si="5"/>
        <v>0.27</v>
      </c>
      <c r="I33" s="77">
        <f t="shared" si="5"/>
        <v>1.3950000000000002E-2</v>
      </c>
      <c r="J33" s="77">
        <f t="shared" si="5"/>
        <v>1.08E-3</v>
      </c>
      <c r="K33" s="77">
        <f t="shared" si="5"/>
        <v>2.7224999999999997E-3</v>
      </c>
      <c r="L33" s="77">
        <f t="shared" si="5"/>
        <v>1.1474999999999999E-2</v>
      </c>
      <c r="M33" s="77">
        <f t="shared" si="5"/>
        <v>1.1610000000000002E-2</v>
      </c>
      <c r="N33" s="77">
        <f t="shared" si="5"/>
        <v>355.5</v>
      </c>
      <c r="O33" s="77">
        <f t="shared" si="5"/>
        <v>13.297499999999999</v>
      </c>
      <c r="P33" s="77">
        <f t="shared" si="5"/>
        <v>0</v>
      </c>
      <c r="Q33" s="77">
        <f t="shared" si="10"/>
        <v>29.475000000000001</v>
      </c>
      <c r="R33" s="77">
        <f t="shared" si="11"/>
        <v>0</v>
      </c>
      <c r="S33" s="77">
        <f t="shared" si="11"/>
        <v>3.9375000000000007E-2</v>
      </c>
      <c r="T33" s="77">
        <f t="shared" si="11"/>
        <v>0</v>
      </c>
      <c r="U33" s="77">
        <f t="shared" si="11"/>
        <v>0</v>
      </c>
      <c r="AB33" s="59"/>
      <c r="AC33" s="59"/>
      <c r="AD33" s="59"/>
      <c r="AE33" s="59"/>
      <c r="AF33" s="59"/>
      <c r="AG33" s="59"/>
      <c r="AH33" s="59"/>
      <c r="AI33" s="59"/>
    </row>
    <row r="34" spans="1:35" s="72" customFormat="1" ht="13" x14ac:dyDescent="0.35">
      <c r="A34" s="13">
        <f>F8</f>
        <v>6</v>
      </c>
      <c r="B34" s="15">
        <v>250</v>
      </c>
      <c r="C34" s="77">
        <f t="shared" si="6"/>
        <v>84.749999999999986</v>
      </c>
      <c r="D34" s="77">
        <f t="shared" si="7"/>
        <v>54.124874999999996</v>
      </c>
      <c r="E34" s="77">
        <f t="shared" si="8"/>
        <v>2.8648874999999998E-4</v>
      </c>
      <c r="F34" s="77">
        <f t="shared" si="9"/>
        <v>8.8537199999999974</v>
      </c>
      <c r="G34" s="77">
        <f t="shared" si="5"/>
        <v>0.53399999999999992</v>
      </c>
      <c r="H34" s="77">
        <f t="shared" si="5"/>
        <v>0.9</v>
      </c>
      <c r="I34" s="77">
        <f t="shared" si="5"/>
        <v>4.6500000000000007E-2</v>
      </c>
      <c r="J34" s="77">
        <f t="shared" si="5"/>
        <v>3.5999999999999999E-3</v>
      </c>
      <c r="K34" s="77">
        <f t="shared" si="5"/>
        <v>9.074999999999998E-3</v>
      </c>
      <c r="L34" s="77">
        <f t="shared" si="5"/>
        <v>3.8249999999999992E-2</v>
      </c>
      <c r="M34" s="77">
        <f t="shared" si="5"/>
        <v>3.8700000000000005E-2</v>
      </c>
      <c r="N34" s="77">
        <f t="shared" si="5"/>
        <v>1185</v>
      </c>
      <c r="O34" s="77">
        <f t="shared" si="5"/>
        <v>44.324999999999996</v>
      </c>
      <c r="P34" s="77">
        <f t="shared" si="5"/>
        <v>0</v>
      </c>
      <c r="Q34" s="77">
        <f t="shared" si="10"/>
        <v>98.250000000000014</v>
      </c>
      <c r="R34" s="77">
        <f t="shared" si="11"/>
        <v>0</v>
      </c>
      <c r="S34" s="77">
        <f t="shared" si="11"/>
        <v>0.13125000000000001</v>
      </c>
      <c r="T34" s="77">
        <f t="shared" si="11"/>
        <v>0</v>
      </c>
      <c r="U34" s="77">
        <f t="shared" si="11"/>
        <v>0</v>
      </c>
      <c r="AB34" s="59"/>
      <c r="AC34" s="59"/>
      <c r="AD34" s="59"/>
      <c r="AE34" s="59"/>
      <c r="AF34" s="59"/>
      <c r="AG34" s="59"/>
      <c r="AH34" s="59"/>
      <c r="AI34" s="59"/>
    </row>
    <row r="35" spans="1:35" s="72" customFormat="1" ht="13" x14ac:dyDescent="0.35">
      <c r="A35" s="13">
        <f>G8</f>
        <v>7</v>
      </c>
      <c r="B35" s="15">
        <v>250</v>
      </c>
      <c r="C35" s="77">
        <f t="shared" si="6"/>
        <v>84.749999999999986</v>
      </c>
      <c r="D35" s="77">
        <f t="shared" si="7"/>
        <v>54.124874999999996</v>
      </c>
      <c r="E35" s="77">
        <f t="shared" si="8"/>
        <v>2.8648874999999998E-4</v>
      </c>
      <c r="F35" s="77">
        <f t="shared" si="9"/>
        <v>8.8537199999999974</v>
      </c>
      <c r="G35" s="77">
        <f t="shared" si="5"/>
        <v>0.53399999999999992</v>
      </c>
      <c r="H35" s="77">
        <f t="shared" si="5"/>
        <v>0.9</v>
      </c>
      <c r="I35" s="77">
        <f t="shared" si="5"/>
        <v>4.6500000000000007E-2</v>
      </c>
      <c r="J35" s="77">
        <f t="shared" si="5"/>
        <v>3.5999999999999999E-3</v>
      </c>
      <c r="K35" s="77">
        <f t="shared" si="5"/>
        <v>9.074999999999998E-3</v>
      </c>
      <c r="L35" s="77">
        <f t="shared" si="5"/>
        <v>3.8249999999999992E-2</v>
      </c>
      <c r="M35" s="77">
        <f t="shared" si="5"/>
        <v>3.8700000000000005E-2</v>
      </c>
      <c r="N35" s="77">
        <f t="shared" si="5"/>
        <v>1185</v>
      </c>
      <c r="O35" s="77">
        <f t="shared" si="5"/>
        <v>44.324999999999996</v>
      </c>
      <c r="P35" s="77">
        <f t="shared" si="5"/>
        <v>0</v>
      </c>
      <c r="Q35" s="77">
        <f t="shared" si="10"/>
        <v>98.250000000000014</v>
      </c>
      <c r="R35" s="77">
        <f t="shared" si="11"/>
        <v>0</v>
      </c>
      <c r="S35" s="77">
        <f t="shared" si="11"/>
        <v>0.13125000000000001</v>
      </c>
      <c r="T35" s="77">
        <f t="shared" si="11"/>
        <v>0</v>
      </c>
      <c r="U35" s="77">
        <f t="shared" si="11"/>
        <v>0</v>
      </c>
      <c r="AB35" s="59"/>
      <c r="AC35" s="59"/>
      <c r="AD35" s="59"/>
      <c r="AE35" s="59"/>
      <c r="AF35" s="59"/>
      <c r="AG35" s="59"/>
      <c r="AH35" s="59"/>
      <c r="AI35" s="59"/>
    </row>
    <row r="36" spans="1:35" s="72" customFormat="1" ht="13" x14ac:dyDescent="0.35">
      <c r="A36" s="13">
        <f>H8</f>
        <v>8</v>
      </c>
      <c r="B36" s="15">
        <v>151</v>
      </c>
      <c r="C36" s="77">
        <f t="shared" si="6"/>
        <v>51.188999999999993</v>
      </c>
      <c r="D36" s="77">
        <f t="shared" si="7"/>
        <v>32.691424500000004</v>
      </c>
      <c r="E36" s="77">
        <f t="shared" si="8"/>
        <v>1.7303920499999999E-4</v>
      </c>
      <c r="F36" s="77">
        <f t="shared" si="9"/>
        <v>5.3476468799999983</v>
      </c>
      <c r="G36" s="77">
        <f t="shared" si="5"/>
        <v>0.32253599999999999</v>
      </c>
      <c r="H36" s="77">
        <f t="shared" si="5"/>
        <v>0.54359999999999997</v>
      </c>
      <c r="I36" s="77">
        <f t="shared" si="5"/>
        <v>2.8086000000000003E-2</v>
      </c>
      <c r="J36" s="77">
        <f t="shared" si="5"/>
        <v>2.1743999999999999E-3</v>
      </c>
      <c r="K36" s="77">
        <f t="shared" si="5"/>
        <v>5.4812999999999988E-3</v>
      </c>
      <c r="L36" s="77">
        <f t="shared" si="5"/>
        <v>2.3102999999999995E-2</v>
      </c>
      <c r="M36" s="77">
        <f t="shared" si="5"/>
        <v>2.3374800000000005E-2</v>
      </c>
      <c r="N36" s="77">
        <f t="shared" si="5"/>
        <v>715.74</v>
      </c>
      <c r="O36" s="77">
        <f t="shared" si="5"/>
        <v>26.772299999999998</v>
      </c>
      <c r="P36" s="77">
        <f t="shared" si="5"/>
        <v>0</v>
      </c>
      <c r="Q36" s="77">
        <f t="shared" si="10"/>
        <v>59.343000000000004</v>
      </c>
      <c r="R36" s="77">
        <f t="shared" si="11"/>
        <v>0</v>
      </c>
      <c r="S36" s="77">
        <f t="shared" si="11"/>
        <v>7.9275000000000012E-2</v>
      </c>
      <c r="T36" s="77">
        <f t="shared" si="11"/>
        <v>0</v>
      </c>
      <c r="U36" s="77">
        <f t="shared" si="11"/>
        <v>0</v>
      </c>
      <c r="AB36" s="59"/>
      <c r="AC36" s="59"/>
      <c r="AD36" s="59"/>
      <c r="AE36" s="59"/>
      <c r="AF36" s="59"/>
      <c r="AG36" s="59"/>
      <c r="AH36" s="59"/>
      <c r="AI36" s="59"/>
    </row>
    <row r="37" spans="1:35" s="72" customFormat="1" ht="13" x14ac:dyDescent="0.35">
      <c r="A37" s="13">
        <f>I8</f>
        <v>10</v>
      </c>
      <c r="B37" s="15">
        <v>75</v>
      </c>
      <c r="C37" s="77">
        <f t="shared" si="6"/>
        <v>25.424999999999997</v>
      </c>
      <c r="D37" s="77">
        <f t="shared" si="7"/>
        <v>16.237462499999999</v>
      </c>
      <c r="E37" s="77">
        <f t="shared" si="8"/>
        <v>8.594662499999999E-5</v>
      </c>
      <c r="F37" s="77">
        <f t="shared" si="9"/>
        <v>2.6561159999999995</v>
      </c>
      <c r="G37" s="77">
        <f t="shared" si="5"/>
        <v>0.16019999999999998</v>
      </c>
      <c r="H37" s="77">
        <f t="shared" si="5"/>
        <v>0.27</v>
      </c>
      <c r="I37" s="77">
        <f t="shared" si="5"/>
        <v>1.3950000000000002E-2</v>
      </c>
      <c r="J37" s="77">
        <f t="shared" si="5"/>
        <v>1.08E-3</v>
      </c>
      <c r="K37" s="77">
        <f t="shared" si="5"/>
        <v>2.7224999999999997E-3</v>
      </c>
      <c r="L37" s="77">
        <f t="shared" si="5"/>
        <v>1.1474999999999999E-2</v>
      </c>
      <c r="M37" s="77">
        <f t="shared" si="5"/>
        <v>1.1610000000000002E-2</v>
      </c>
      <c r="N37" s="77">
        <f t="shared" si="5"/>
        <v>355.5</v>
      </c>
      <c r="O37" s="77">
        <f t="shared" si="5"/>
        <v>13.297499999999999</v>
      </c>
      <c r="P37" s="77">
        <f t="shared" si="5"/>
        <v>0</v>
      </c>
      <c r="Q37" s="77">
        <f t="shared" si="10"/>
        <v>29.475000000000001</v>
      </c>
      <c r="R37" s="77">
        <f t="shared" si="11"/>
        <v>0</v>
      </c>
      <c r="S37" s="77">
        <f t="shared" si="11"/>
        <v>3.9375000000000007E-2</v>
      </c>
      <c r="T37" s="77">
        <f t="shared" si="11"/>
        <v>0</v>
      </c>
      <c r="U37" s="77">
        <f t="shared" si="11"/>
        <v>0</v>
      </c>
      <c r="AB37" s="59"/>
      <c r="AC37" s="59"/>
      <c r="AD37" s="59"/>
      <c r="AE37" s="59"/>
      <c r="AF37" s="59"/>
      <c r="AG37" s="59"/>
      <c r="AH37" s="59"/>
      <c r="AI37" s="59"/>
    </row>
    <row r="38" spans="1:35" s="72" customFormat="1" ht="13" x14ac:dyDescent="0.35">
      <c r="A38" s="13" t="str">
        <f>J8</f>
        <v>11a</v>
      </c>
      <c r="B38" s="15">
        <v>75</v>
      </c>
      <c r="C38" s="77">
        <f t="shared" si="6"/>
        <v>25.424999999999997</v>
      </c>
      <c r="D38" s="77">
        <f t="shared" si="7"/>
        <v>16.237462499999999</v>
      </c>
      <c r="E38" s="77">
        <f t="shared" si="8"/>
        <v>8.594662499999999E-5</v>
      </c>
      <c r="F38" s="77">
        <f t="shared" si="9"/>
        <v>2.6561159999999995</v>
      </c>
      <c r="G38" s="77">
        <f t="shared" si="5"/>
        <v>0.16019999999999998</v>
      </c>
      <c r="H38" s="77">
        <f t="shared" si="5"/>
        <v>0.27</v>
      </c>
      <c r="I38" s="77">
        <f t="shared" si="5"/>
        <v>1.3950000000000002E-2</v>
      </c>
      <c r="J38" s="77">
        <f t="shared" si="5"/>
        <v>1.08E-3</v>
      </c>
      <c r="K38" s="77">
        <f t="shared" si="5"/>
        <v>2.7224999999999997E-3</v>
      </c>
      <c r="L38" s="77">
        <f t="shared" si="5"/>
        <v>1.1474999999999999E-2</v>
      </c>
      <c r="M38" s="77">
        <f t="shared" si="5"/>
        <v>1.1610000000000002E-2</v>
      </c>
      <c r="N38" s="77">
        <f t="shared" si="5"/>
        <v>355.5</v>
      </c>
      <c r="O38" s="77">
        <f t="shared" si="5"/>
        <v>13.297499999999999</v>
      </c>
      <c r="P38" s="77">
        <f t="shared" si="5"/>
        <v>0</v>
      </c>
      <c r="Q38" s="77">
        <f t="shared" si="10"/>
        <v>29.475000000000001</v>
      </c>
      <c r="R38" s="77">
        <f t="shared" si="11"/>
        <v>0</v>
      </c>
      <c r="S38" s="77">
        <f t="shared" si="11"/>
        <v>3.9375000000000007E-2</v>
      </c>
      <c r="T38" s="77">
        <f t="shared" si="11"/>
        <v>0</v>
      </c>
      <c r="U38" s="77">
        <f t="shared" si="11"/>
        <v>0</v>
      </c>
      <c r="AB38" s="59"/>
      <c r="AC38" s="59"/>
      <c r="AD38" s="59"/>
      <c r="AE38" s="59"/>
      <c r="AF38" s="59"/>
      <c r="AG38" s="59"/>
      <c r="AH38" s="59"/>
      <c r="AI38" s="59"/>
    </row>
    <row r="39" spans="1:35" s="72" customFormat="1" ht="13" x14ac:dyDescent="0.35">
      <c r="A39" s="13" t="str">
        <f>K8</f>
        <v>11b</v>
      </c>
      <c r="B39" s="15">
        <v>75</v>
      </c>
      <c r="C39" s="77">
        <f t="shared" si="6"/>
        <v>25.424999999999997</v>
      </c>
      <c r="D39" s="77">
        <f t="shared" si="7"/>
        <v>16.237462499999999</v>
      </c>
      <c r="E39" s="77">
        <f t="shared" si="8"/>
        <v>8.594662499999999E-5</v>
      </c>
      <c r="F39" s="77">
        <f t="shared" si="9"/>
        <v>2.6561159999999995</v>
      </c>
      <c r="G39" s="77">
        <f t="shared" si="5"/>
        <v>0.16019999999999998</v>
      </c>
      <c r="H39" s="77">
        <f t="shared" si="5"/>
        <v>0.27</v>
      </c>
      <c r="I39" s="77">
        <f t="shared" si="5"/>
        <v>1.3950000000000002E-2</v>
      </c>
      <c r="J39" s="77">
        <f t="shared" si="5"/>
        <v>1.08E-3</v>
      </c>
      <c r="K39" s="77">
        <f t="shared" si="5"/>
        <v>2.7224999999999997E-3</v>
      </c>
      <c r="L39" s="77">
        <f t="shared" si="5"/>
        <v>1.1474999999999999E-2</v>
      </c>
      <c r="M39" s="77">
        <f t="shared" si="5"/>
        <v>1.1610000000000002E-2</v>
      </c>
      <c r="N39" s="77">
        <f t="shared" si="5"/>
        <v>355.5</v>
      </c>
      <c r="O39" s="77">
        <f t="shared" si="5"/>
        <v>13.297499999999999</v>
      </c>
      <c r="P39" s="77">
        <f t="shared" si="5"/>
        <v>0</v>
      </c>
      <c r="Q39" s="77">
        <f t="shared" si="10"/>
        <v>29.475000000000001</v>
      </c>
      <c r="R39" s="77">
        <f t="shared" si="11"/>
        <v>0</v>
      </c>
      <c r="S39" s="77">
        <f t="shared" si="11"/>
        <v>3.9375000000000007E-2</v>
      </c>
      <c r="T39" s="77">
        <f t="shared" si="11"/>
        <v>0</v>
      </c>
      <c r="U39" s="77">
        <f t="shared" si="11"/>
        <v>0</v>
      </c>
      <c r="AB39" s="59"/>
      <c r="AC39" s="59"/>
      <c r="AD39" s="59"/>
      <c r="AE39" s="59"/>
      <c r="AF39" s="59"/>
      <c r="AG39" s="59"/>
      <c r="AH39" s="59"/>
      <c r="AI39" s="59"/>
    </row>
    <row r="40" spans="1:35" s="72" customFormat="1" ht="13" x14ac:dyDescent="0.35">
      <c r="A40" s="13">
        <f>L8</f>
        <v>12</v>
      </c>
      <c r="B40" s="15">
        <v>151</v>
      </c>
      <c r="C40" s="77">
        <f t="shared" si="6"/>
        <v>51.188999999999993</v>
      </c>
      <c r="D40" s="77">
        <f t="shared" si="7"/>
        <v>32.691424500000004</v>
      </c>
      <c r="E40" s="77">
        <f t="shared" si="8"/>
        <v>1.7303920499999999E-4</v>
      </c>
      <c r="F40" s="77">
        <f t="shared" si="9"/>
        <v>5.3476468799999983</v>
      </c>
      <c r="G40" s="77">
        <f t="shared" si="5"/>
        <v>0.32253599999999999</v>
      </c>
      <c r="H40" s="77">
        <f t="shared" si="5"/>
        <v>0.54359999999999997</v>
      </c>
      <c r="I40" s="77">
        <f t="shared" si="5"/>
        <v>2.8086000000000003E-2</v>
      </c>
      <c r="J40" s="77">
        <f t="shared" si="5"/>
        <v>2.1743999999999999E-3</v>
      </c>
      <c r="K40" s="77">
        <f t="shared" si="5"/>
        <v>5.4812999999999988E-3</v>
      </c>
      <c r="L40" s="77">
        <f t="shared" si="5"/>
        <v>2.3102999999999995E-2</v>
      </c>
      <c r="M40" s="77">
        <f t="shared" si="5"/>
        <v>2.3374800000000005E-2</v>
      </c>
      <c r="N40" s="77">
        <f t="shared" si="5"/>
        <v>715.74</v>
      </c>
      <c r="O40" s="77">
        <f t="shared" si="5"/>
        <v>26.772299999999998</v>
      </c>
      <c r="P40" s="77">
        <f t="shared" si="5"/>
        <v>0</v>
      </c>
      <c r="Q40" s="77">
        <f t="shared" si="10"/>
        <v>59.343000000000004</v>
      </c>
      <c r="R40" s="77">
        <f t="shared" si="11"/>
        <v>0</v>
      </c>
      <c r="S40" s="77">
        <f t="shared" si="11"/>
        <v>7.9275000000000012E-2</v>
      </c>
      <c r="T40" s="77">
        <f t="shared" si="11"/>
        <v>0</v>
      </c>
      <c r="U40" s="77">
        <f t="shared" si="11"/>
        <v>0</v>
      </c>
      <c r="AB40" s="59"/>
      <c r="AC40" s="59"/>
      <c r="AD40" s="59"/>
      <c r="AE40" s="59"/>
      <c r="AF40" s="59"/>
      <c r="AG40" s="59"/>
      <c r="AH40" s="59"/>
      <c r="AI40" s="59"/>
    </row>
    <row r="41" spans="1:35" s="72" customFormat="1" ht="13" x14ac:dyDescent="0.35">
      <c r="A41" s="13">
        <f>M8</f>
        <v>13</v>
      </c>
      <c r="B41" s="15">
        <v>250</v>
      </c>
      <c r="C41" s="77">
        <f t="shared" si="6"/>
        <v>84.749999999999986</v>
      </c>
      <c r="D41" s="77">
        <f t="shared" si="7"/>
        <v>54.124874999999996</v>
      </c>
      <c r="E41" s="77">
        <f t="shared" si="8"/>
        <v>2.8648874999999998E-4</v>
      </c>
      <c r="F41" s="77">
        <f t="shared" si="9"/>
        <v>8.8537199999999974</v>
      </c>
      <c r="G41" s="77">
        <f t="shared" si="5"/>
        <v>0.53399999999999992</v>
      </c>
      <c r="H41" s="77">
        <f t="shared" si="5"/>
        <v>0.9</v>
      </c>
      <c r="I41" s="77">
        <f t="shared" si="5"/>
        <v>4.6500000000000007E-2</v>
      </c>
      <c r="J41" s="77">
        <f t="shared" si="5"/>
        <v>3.5999999999999999E-3</v>
      </c>
      <c r="K41" s="77">
        <f t="shared" si="5"/>
        <v>9.074999999999998E-3</v>
      </c>
      <c r="L41" s="77">
        <f t="shared" si="5"/>
        <v>3.8249999999999992E-2</v>
      </c>
      <c r="M41" s="77">
        <f t="shared" si="5"/>
        <v>3.8700000000000005E-2</v>
      </c>
      <c r="N41" s="77">
        <f t="shared" si="5"/>
        <v>1185</v>
      </c>
      <c r="O41" s="77">
        <f t="shared" si="5"/>
        <v>44.324999999999996</v>
      </c>
      <c r="P41" s="77">
        <f t="shared" si="5"/>
        <v>0</v>
      </c>
      <c r="Q41" s="77">
        <f t="shared" si="10"/>
        <v>98.250000000000014</v>
      </c>
      <c r="R41" s="77">
        <f t="shared" si="11"/>
        <v>0</v>
      </c>
      <c r="S41" s="77">
        <f t="shared" si="11"/>
        <v>0.13125000000000001</v>
      </c>
      <c r="T41" s="77">
        <f t="shared" si="11"/>
        <v>0</v>
      </c>
      <c r="U41" s="77">
        <f t="shared" si="11"/>
        <v>0</v>
      </c>
      <c r="AB41" s="59"/>
      <c r="AC41" s="59"/>
      <c r="AD41" s="59"/>
      <c r="AE41" s="59"/>
      <c r="AF41" s="59"/>
      <c r="AG41" s="59"/>
      <c r="AH41" s="59"/>
      <c r="AI41" s="59"/>
    </row>
    <row r="42" spans="1:35" s="72" customFormat="1" ht="13" x14ac:dyDescent="0.35">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f>C8</f>
        <v>2</v>
      </c>
      <c r="C57" s="8">
        <f t="shared" ref="C57:U57" si="13">D8</f>
        <v>3</v>
      </c>
      <c r="D57" s="8">
        <f t="shared" si="13"/>
        <v>5</v>
      </c>
      <c r="E57" s="8">
        <f t="shared" si="13"/>
        <v>6</v>
      </c>
      <c r="F57" s="8">
        <f t="shared" si="13"/>
        <v>7</v>
      </c>
      <c r="G57" s="8">
        <f t="shared" si="13"/>
        <v>8</v>
      </c>
      <c r="H57" s="8">
        <f t="shared" si="13"/>
        <v>10</v>
      </c>
      <c r="I57" s="8" t="str">
        <f t="shared" si="13"/>
        <v>11a</v>
      </c>
      <c r="J57" s="8" t="str">
        <f t="shared" si="13"/>
        <v>11b</v>
      </c>
      <c r="K57" s="8">
        <f t="shared" si="13"/>
        <v>12</v>
      </c>
      <c r="L57" s="8">
        <f t="shared" si="13"/>
        <v>13</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2" t="s">
        <v>136</v>
      </c>
      <c r="B58" s="13" t="str">
        <f>C16&amp;" I "&amp;(VLOOKUP(C14,Table24567[],6,FALSE))</f>
        <v>Medium/Clay I Grass</v>
      </c>
      <c r="C58" s="13" t="str">
        <f>D16&amp;" I "&amp;(VLOOKUP(D14,Table24567[],6,FALSE))</f>
        <v>Medium/Clay I Grass</v>
      </c>
      <c r="D58" s="13" t="str">
        <f>E16&amp;" I "&amp;(VLOOKUP(E14,Table24567[],6,FALSE))</f>
        <v>Medium/Clay I Grass</v>
      </c>
      <c r="E58" s="13" t="str">
        <f>F16&amp;" I "&amp;(VLOOKUP(F14,Table24567[],6,FALSE))</f>
        <v>Medium/Clay I Grass</v>
      </c>
      <c r="F58" s="13" t="str">
        <f>G16&amp;" I "&amp;(VLOOKUP(G14,Table24567[],6,FALSE))</f>
        <v>Medium/Clay I Grass</v>
      </c>
      <c r="G58" s="13" t="str">
        <f>H16&amp;" I "&amp;(VLOOKUP(H14,Table24567[],6,FALSE))</f>
        <v>Medium/Clay I Grass</v>
      </c>
      <c r="H58" s="13" t="str">
        <f>I16&amp;" I "&amp;(VLOOKUP(I14,Table24567[],6,FALSE))</f>
        <v>Medium/Clay I Grass</v>
      </c>
      <c r="I58" s="13" t="str">
        <f>J16&amp;" I "&amp;(VLOOKUP(J14,Table24567[],6,FALSE))</f>
        <v>Medium/Clay I Grass</v>
      </c>
      <c r="J58" s="13" t="str">
        <f>K16&amp;" I "&amp;(VLOOKUP(K14,Table24567[],6,FALSE))</f>
        <v>Medium/Clay I Grass</v>
      </c>
      <c r="K58" s="13" t="str">
        <f>L16&amp;" I "&amp;(VLOOKUP(L14,Table24567[],6,FALSE))</f>
        <v>Medium/Clay I Grass</v>
      </c>
      <c r="L58" s="13" t="str">
        <f>M16&amp;" I "&amp;(VLOOKUP(M14,Table24567[],6,FALSE))</f>
        <v>Medium/Clay I Grass</v>
      </c>
      <c r="M58" s="13" t="e">
        <f>N16&amp;" I "&amp;(VLOOKUP(N14,Table24567[],6,FALSE))</f>
        <v>#N/A</v>
      </c>
      <c r="N58" s="13" t="e">
        <f>O16&amp;" I "&amp;(VLOOKUP(O14,Table24567[],6,FALSE))</f>
        <v>#N/A</v>
      </c>
      <c r="O58" s="13" t="e">
        <f>P16&amp;" I "&amp;(VLOOKUP(P14,Table24567[],6,FALSE))</f>
        <v>#N/A</v>
      </c>
      <c r="P58" s="13" t="e">
        <f>Q16&amp;" I "&amp;(VLOOKUP(Q14,Table24567[],6,FALSE))</f>
        <v>#N/A</v>
      </c>
      <c r="Q58" s="13" t="e">
        <f>R16&amp;" I "&amp;(VLOOKUP(R14,Table24567[],6,FALSE))</f>
        <v>#N/A</v>
      </c>
      <c r="R58" s="13" t="e">
        <f>S16&amp;" I "&amp;(VLOOKUP(S14,Table24567[],6,FALSE))</f>
        <v>#N/A</v>
      </c>
      <c r="S58" s="13" t="e">
        <f>T16&amp;" I "&amp;(VLOOKUP(T14,Table24567[],6,FALSE))</f>
        <v>#N/A</v>
      </c>
      <c r="T58" s="13" t="e">
        <f>U16&amp;" I "&amp;(VLOOKUP(U14,Table24567[],6,FALSE))</f>
        <v>#N/A</v>
      </c>
      <c r="U58" s="13" t="e">
        <f>V16&amp;" I "&amp;(VLOOKUP(V14,Table24567[],6,FALSE))</f>
        <v>#N/A</v>
      </c>
    </row>
    <row r="59" spans="1:35" s="19" customFormat="1" ht="13" x14ac:dyDescent="0.3">
      <c r="A59" s="111" t="s">
        <v>132</v>
      </c>
      <c r="B59" s="76">
        <f>VLOOKUP(C$14,Table24567[],5,FALSE)</f>
        <v>6.2</v>
      </c>
      <c r="C59" s="76">
        <f>VLOOKUP(D$14,Table24567[],5,FALSE)</f>
        <v>6.2</v>
      </c>
      <c r="D59" s="76">
        <f>VLOOKUP(E$14,Table24567[],5,FALSE)</f>
        <v>6.2</v>
      </c>
      <c r="E59" s="76">
        <f>VLOOKUP(F$14,Table24567[],5,FALSE)</f>
        <v>6.2</v>
      </c>
      <c r="F59" s="76">
        <f>VLOOKUP(G$14,Table24567[],5,FALSE)</f>
        <v>6.2</v>
      </c>
      <c r="G59" s="76">
        <f>VLOOKUP(H$14,Table24567[],5,FALSE)</f>
        <v>6.2</v>
      </c>
      <c r="H59" s="76">
        <f>VLOOKUP(I$14,Table24567[],5,FALSE)</f>
        <v>6.2</v>
      </c>
      <c r="I59" s="76">
        <f>VLOOKUP(J$14,Table24567[],5,FALSE)</f>
        <v>6.2</v>
      </c>
      <c r="J59" s="76">
        <f>VLOOKUP(K$14,Table24567[],5,FALSE)</f>
        <v>6.2</v>
      </c>
      <c r="K59" s="76">
        <f>VLOOKUP(L$14,Table24567[],5,FALSE)</f>
        <v>6.2</v>
      </c>
      <c r="L59" s="76">
        <f>VLOOKUP(M$14,Table24567[],5,FALSE)</f>
        <v>6.2</v>
      </c>
      <c r="M59" s="76" t="e">
        <f>VLOOKUP(N$14,Table24567[],5,FALSE)</f>
        <v>#N/A</v>
      </c>
      <c r="N59" s="76" t="e">
        <f>VLOOKUP(O$14,Table24567[],5,FALSE)</f>
        <v>#N/A</v>
      </c>
      <c r="O59" s="76" t="e">
        <f>VLOOKUP(P$14,Table24567[],5,FALSE)</f>
        <v>#N/A</v>
      </c>
      <c r="P59" s="76" t="e">
        <f>VLOOKUP(Q$14,Table24567[],5,FALSE)</f>
        <v>#N/A</v>
      </c>
      <c r="Q59" s="76" t="e">
        <f>VLOOKUP(R$14,Table24567[],5,FALSE)</f>
        <v>#N/A</v>
      </c>
      <c r="R59" s="76" t="e">
        <f>VLOOKUP(S$14,Table24567[],5,FALSE)</f>
        <v>#N/A</v>
      </c>
      <c r="S59" s="76" t="e">
        <f>VLOOKUP(T$14,Table24567[],5,FALSE)</f>
        <v>#N/A</v>
      </c>
      <c r="T59" s="76" t="e">
        <f>VLOOKUP(U$14,Table24567[],5,FALSE)</f>
        <v>#N/A</v>
      </c>
      <c r="U59" s="76" t="e">
        <f>VLOOKUP(V$14,Table24567[],5,FALSE)</f>
        <v>#N/A</v>
      </c>
    </row>
    <row r="60" spans="1:35" s="19" customFormat="1" ht="13" x14ac:dyDescent="0.3">
      <c r="A60" s="111" t="s">
        <v>4</v>
      </c>
      <c r="B60" s="76">
        <f>C10</f>
        <v>6.9</v>
      </c>
      <c r="C60" s="76">
        <f t="shared" ref="C60:U60" si="14">D10</f>
        <v>7</v>
      </c>
      <c r="D60" s="76">
        <f t="shared" si="14"/>
        <v>6.7</v>
      </c>
      <c r="E60" s="76">
        <f t="shared" si="14"/>
        <v>6.8</v>
      </c>
      <c r="F60" s="76">
        <f t="shared" si="14"/>
        <v>6.9</v>
      </c>
      <c r="G60" s="76">
        <f t="shared" si="14"/>
        <v>6.8</v>
      </c>
      <c r="H60" s="76">
        <f t="shared" si="14"/>
        <v>7.3</v>
      </c>
      <c r="I60" s="76">
        <f t="shared" si="14"/>
        <v>7.1</v>
      </c>
      <c r="J60" s="76">
        <f t="shared" si="14"/>
        <v>7.4</v>
      </c>
      <c r="K60" s="76">
        <f t="shared" si="14"/>
        <v>7.2</v>
      </c>
      <c r="L60" s="76">
        <f t="shared" si="14"/>
        <v>7.1</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ht="13" x14ac:dyDescent="0.3">
      <c r="A61" s="111" t="s">
        <v>133</v>
      </c>
      <c r="B61" s="76">
        <f t="shared" ref="B61:U61" si="15">VLOOKUP(B58,$AD9:$AE18,2,FALSE)</f>
        <v>6</v>
      </c>
      <c r="C61" s="76">
        <f t="shared" si="15"/>
        <v>6</v>
      </c>
      <c r="D61" s="76">
        <f t="shared" si="15"/>
        <v>6</v>
      </c>
      <c r="E61" s="76">
        <f t="shared" si="15"/>
        <v>6</v>
      </c>
      <c r="F61" s="76">
        <f t="shared" si="15"/>
        <v>6</v>
      </c>
      <c r="G61" s="76">
        <f t="shared" si="15"/>
        <v>6</v>
      </c>
      <c r="H61" s="76">
        <f t="shared" si="15"/>
        <v>6</v>
      </c>
      <c r="I61" s="76">
        <f t="shared" si="15"/>
        <v>6</v>
      </c>
      <c r="J61" s="76">
        <f t="shared" si="15"/>
        <v>6</v>
      </c>
      <c r="K61" s="76">
        <f t="shared" si="15"/>
        <v>6</v>
      </c>
      <c r="L61" s="76">
        <f t="shared" si="15"/>
        <v>6</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ht="13" x14ac:dyDescent="0.3">
      <c r="A62" s="111" t="s">
        <v>134</v>
      </c>
      <c r="B62" s="77">
        <f>B31</f>
        <v>75</v>
      </c>
      <c r="C62" s="77">
        <f>B32</f>
        <v>75</v>
      </c>
      <c r="D62" s="77">
        <f>B33</f>
        <v>75</v>
      </c>
      <c r="E62" s="77">
        <f>B34</f>
        <v>250</v>
      </c>
      <c r="F62" s="77">
        <f>B35</f>
        <v>250</v>
      </c>
      <c r="G62" s="77">
        <f>B36</f>
        <v>151</v>
      </c>
      <c r="H62" s="77">
        <f>B37</f>
        <v>75</v>
      </c>
      <c r="I62" s="77">
        <f>B38</f>
        <v>75</v>
      </c>
      <c r="J62" s="77">
        <f>B39</f>
        <v>75</v>
      </c>
      <c r="K62" s="77">
        <f>B40</f>
        <v>151</v>
      </c>
      <c r="L62" s="77">
        <f>B41</f>
        <v>250</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-4.2000000000000011</v>
      </c>
      <c r="C64" s="77">
        <f t="shared" ref="C64:U64" si="17">(C59-C60)*C61</f>
        <v>-4.7999999999999989</v>
      </c>
      <c r="D64" s="77">
        <f t="shared" si="17"/>
        <v>-3</v>
      </c>
      <c r="E64" s="77">
        <f t="shared" si="17"/>
        <v>-3.5999999999999979</v>
      </c>
      <c r="F64" s="77">
        <f t="shared" si="17"/>
        <v>-4.2000000000000011</v>
      </c>
      <c r="G64" s="77">
        <f t="shared" si="17"/>
        <v>-3.5999999999999979</v>
      </c>
      <c r="H64" s="77">
        <f t="shared" si="17"/>
        <v>-6.5999999999999979</v>
      </c>
      <c r="I64" s="77">
        <f t="shared" si="17"/>
        <v>-5.3999999999999968</v>
      </c>
      <c r="J64" s="77">
        <f t="shared" si="17"/>
        <v>-7.2000000000000011</v>
      </c>
      <c r="K64" s="77">
        <f t="shared" si="17"/>
        <v>-6</v>
      </c>
      <c r="L64" s="77">
        <f t="shared" si="17"/>
        <v>-5.3999999999999968</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 x14ac:dyDescent="0.3">
      <c r="A65" s="112" t="s">
        <v>157</v>
      </c>
      <c r="B65" s="77">
        <f>B63-B64</f>
        <v>4.2000000000000011</v>
      </c>
      <c r="C65" s="77">
        <f t="shared" ref="C65:U65" si="18">C63-C64</f>
        <v>4.7999999999999989</v>
      </c>
      <c r="D65" s="77">
        <f t="shared" si="18"/>
        <v>3</v>
      </c>
      <c r="E65" s="77">
        <f t="shared" si="18"/>
        <v>3.5999999999999979</v>
      </c>
      <c r="F65" s="77">
        <f t="shared" si="18"/>
        <v>4.2000000000000011</v>
      </c>
      <c r="G65" s="77">
        <f t="shared" si="18"/>
        <v>3.5999999999999979</v>
      </c>
      <c r="H65" s="77">
        <f t="shared" si="18"/>
        <v>6.5999999999999979</v>
      </c>
      <c r="I65" s="77">
        <f t="shared" si="18"/>
        <v>5.3999999999999968</v>
      </c>
      <c r="J65" s="77">
        <f t="shared" si="18"/>
        <v>7.2000000000000011</v>
      </c>
      <c r="K65" s="77">
        <f t="shared" si="18"/>
        <v>6</v>
      </c>
      <c r="L65" s="77">
        <f t="shared" si="18"/>
        <v>5.3999999999999968</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26" x14ac:dyDescent="0.3">
      <c r="A66" s="112" t="s">
        <v>148</v>
      </c>
      <c r="B66" s="78" t="str">
        <f>IF(B64&lt;=B63,"OVER","UNDER")</f>
        <v>OVER</v>
      </c>
      <c r="C66" s="78" t="str">
        <f t="shared" ref="C66:U66" si="19">IF(C64&lt;=C63,"OVER","UNDER")</f>
        <v>OVER</v>
      </c>
      <c r="D66" s="78" t="str">
        <f t="shared" si="19"/>
        <v>OVER</v>
      </c>
      <c r="E66" s="78" t="str">
        <f t="shared" si="19"/>
        <v>OVER</v>
      </c>
      <c r="F66" s="78" t="str">
        <f t="shared" si="19"/>
        <v>OVER</v>
      </c>
      <c r="G66" s="78" t="str">
        <f t="shared" si="19"/>
        <v>OVER</v>
      </c>
      <c r="H66" s="78" t="str">
        <f t="shared" si="19"/>
        <v>OVER</v>
      </c>
      <c r="I66" s="78" t="str">
        <f t="shared" si="19"/>
        <v>OVER</v>
      </c>
      <c r="J66" s="78" t="str">
        <f t="shared" si="19"/>
        <v>OVER</v>
      </c>
      <c r="K66" s="78" t="str">
        <f t="shared" si="19"/>
        <v>OVER</v>
      </c>
      <c r="L66" s="78" t="str">
        <f t="shared" si="19"/>
        <v>OVER</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bV/LF8dO/1XjVbmVcGUwfCCtDuJHfhHI2cxBjbE3UJO6HH/2eqfMhfRs25y84IWYrTRRq04Mjv0Gtw+37M6n0g==" saltValue="/YQAwzTGECtKAnnbGGtu7g=="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C20:V21">
    <cfRule type="cellIs" dxfId="83" priority="37" operator="equal">
      <formula>"DECREASE"</formula>
    </cfRule>
    <cfRule type="cellIs" dxfId="82" priority="38" operator="equal">
      <formula>"INCREASE"</formula>
    </cfRule>
  </conditionalFormatting>
  <conditionalFormatting sqref="B31:B50 B62:U66">
    <cfRule type="cellIs" dxfId="81" priority="36" operator="greaterThan">
      <formula>$B$51</formula>
    </cfRule>
  </conditionalFormatting>
  <conditionalFormatting sqref="C31:C50">
    <cfRule type="cellIs" dxfId="80" priority="35" operator="greaterThan">
      <formula>$C$51</formula>
    </cfRule>
  </conditionalFormatting>
  <conditionalFormatting sqref="C18:V18">
    <cfRule type="cellIs" dxfId="79" priority="34" operator="equal">
      <formula>0</formula>
    </cfRule>
  </conditionalFormatting>
  <conditionalFormatting sqref="C17:V17">
    <cfRule type="cellIs" dxfId="78" priority="33" operator="equal">
      <formula>0</formula>
    </cfRule>
  </conditionalFormatting>
  <conditionalFormatting sqref="C19:V19">
    <cfRule type="cellIs" dxfId="77" priority="32" operator="equal">
      <formula>0</formula>
    </cfRule>
  </conditionalFormatting>
  <conditionalFormatting sqref="G31:G50">
    <cfRule type="cellIs" dxfId="76" priority="31" operator="greaterThan">
      <formula>$G$51</formula>
    </cfRule>
  </conditionalFormatting>
  <conditionalFormatting sqref="H31:H50">
    <cfRule type="cellIs" dxfId="75" priority="30" operator="greaterThan">
      <formula>$H$51</formula>
    </cfRule>
  </conditionalFormatting>
  <conditionalFormatting sqref="I31:I50">
    <cfRule type="cellIs" dxfId="74" priority="29" operator="greaterThan">
      <formula>$I$51</formula>
    </cfRule>
  </conditionalFormatting>
  <conditionalFormatting sqref="K31:K50">
    <cfRule type="cellIs" dxfId="73" priority="28" operator="greaterThan">
      <formula>$K$51</formula>
    </cfRule>
  </conditionalFormatting>
  <conditionalFormatting sqref="L31:L50">
    <cfRule type="cellIs" dxfId="72" priority="27" operator="greaterThan">
      <formula>$L$51</formula>
    </cfRule>
  </conditionalFormatting>
  <conditionalFormatting sqref="M31:M50">
    <cfRule type="cellIs" dxfId="71" priority="26" operator="greaterThan">
      <formula>$M$51</formula>
    </cfRule>
  </conditionalFormatting>
  <conditionalFormatting sqref="P31:P50">
    <cfRule type="cellIs" dxfId="70" priority="25" operator="greaterThan">
      <formula>$P$51</formula>
    </cfRule>
  </conditionalFormatting>
  <conditionalFormatting sqref="R31:R50">
    <cfRule type="cellIs" dxfId="69" priority="24" operator="greaterThan">
      <formula>$R$51</formula>
    </cfRule>
  </conditionalFormatting>
  <conditionalFormatting sqref="S31:S50">
    <cfRule type="cellIs" dxfId="68" priority="23" operator="greaterThan">
      <formula>$S$51</formula>
    </cfRule>
  </conditionalFormatting>
  <conditionalFormatting sqref="T31:T50">
    <cfRule type="cellIs" dxfId="67" priority="22" operator="greaterThan">
      <formula>$T$51</formula>
    </cfRule>
  </conditionalFormatting>
  <conditionalFormatting sqref="U31:U50">
    <cfRule type="cellIs" dxfId="66" priority="21" operator="greaterThan">
      <formula>$U$51</formula>
    </cfRule>
  </conditionalFormatting>
  <conditionalFormatting sqref="C22:V22">
    <cfRule type="cellIs" dxfId="65" priority="20" operator="equal">
      <formula>0</formula>
    </cfRule>
  </conditionalFormatting>
  <conditionalFormatting sqref="C24:V24">
    <cfRule type="cellIs" dxfId="64" priority="18" operator="equal">
      <formula>"DECREASE"</formula>
    </cfRule>
    <cfRule type="cellIs" dxfId="63" priority="19" operator="equal">
      <formula>"INCREASE"</formula>
    </cfRule>
  </conditionalFormatting>
  <conditionalFormatting sqref="C23:V23">
    <cfRule type="cellIs" dxfId="62" priority="17" operator="equal">
      <formula>0</formula>
    </cfRule>
  </conditionalFormatting>
  <conditionalFormatting sqref="C21:V21">
    <cfRule type="cellIs" dxfId="61" priority="13" operator="equal">
      <formula>0</formula>
    </cfRule>
  </conditionalFormatting>
  <conditionalFormatting sqref="B66:U66">
    <cfRule type="cellIs" dxfId="60" priority="11" operator="equal">
      <formula>"UNDER"</formula>
    </cfRule>
    <cfRule type="cellIs" dxfId="59" priority="12" operator="equal">
      <formula>"OVER"</formula>
    </cfRule>
  </conditionalFormatting>
  <conditionalFormatting sqref="J31:J50">
    <cfRule type="cellIs" dxfId="58" priority="8" operator="greaterThan">
      <formula>$J$51</formula>
    </cfRule>
  </conditionalFormatting>
  <conditionalFormatting sqref="L3">
    <cfRule type="cellIs" dxfId="57" priority="4" operator="lessThan">
      <formula>30</formula>
    </cfRule>
    <cfRule type="cellIs" dxfId="56" priority="5" operator="greaterThanOrEqual">
      <formula>30</formula>
    </cfRule>
  </conditionalFormatting>
  <conditionalFormatting sqref="I1">
    <cfRule type="cellIs" dxfId="55" priority="3" operator="between">
      <formula>0.1</formula>
      <formula>5</formula>
    </cfRule>
  </conditionalFormatting>
  <conditionalFormatting sqref="I2">
    <cfRule type="cellIs" dxfId="54" priority="2" operator="greaterThan">
      <formula>5000.1</formula>
    </cfRule>
  </conditionalFormatting>
  <conditionalFormatting sqref="I3">
    <cfRule type="cellIs" dxfId="53" priority="1" operator="greaterThan">
      <formula>40000.01</formula>
    </cfRule>
  </conditionalFormatting>
  <dataValidations count="4">
    <dataValidation type="list" allowBlank="1" showInputMessage="1" showErrorMessage="1" sqref="C16:V16" xr:uid="{A03B6463-A645-425A-A0CB-29D8EEC4448E}">
      <formula1>$AD$1:$AD$6</formula1>
    </dataValidation>
    <dataValidation type="list" allowBlank="1" showInputMessage="1" showErrorMessage="1" sqref="C14:V14" xr:uid="{D1DDB817-9419-4DD2-AF26-91A9FFEFCD5F}">
      <formula1>$AI$2:$AI$26</formula1>
    </dataValidation>
    <dataValidation type="list" allowBlank="1" showInputMessage="1" showErrorMessage="1" sqref="F3" xr:uid="{954E4FB1-8E5D-4301-AAA0-4E8AC8D0BD4F}">
      <formula1>$AG$2:$AG$5</formula1>
    </dataValidation>
    <dataValidation type="list" showInputMessage="1" sqref="C27:U27" xr:uid="{75F87E1B-EA51-43CC-9C12-5B8845D78076}">
      <formula1>$AB$2:$AB$8</formula1>
    </dataValidation>
  </dataValidations>
  <pageMargins left="0.7" right="0.7" top="0.75" bottom="0.75" header="0.3" footer="0.3"/>
  <pageSetup paperSize="9" orientation="portrait" r:id="rId1"/>
  <legacyDrawing r:id="rId2"/>
  <tableParts count="1">
    <tablePart r:id="rId3"/>
  </tableParts>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229D6D-226D-469B-92C0-CBC221D7FE06}">
  <dimension ref="A1:AO66"/>
  <sheetViews>
    <sheetView zoomScale="90" zoomScaleNormal="90" workbookViewId="0">
      <selection activeCell="A27" sqref="A27"/>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19" t="s">
        <v>41</v>
      </c>
      <c r="B1" s="119"/>
      <c r="C1" s="140" t="str">
        <f>'Field data and Bala'!C1:D1</f>
        <v>PAN-025628</v>
      </c>
      <c r="D1" s="141"/>
      <c r="E1" s="93" t="s">
        <v>45</v>
      </c>
      <c r="F1" s="39">
        <f>'Field data and Bala'!F1</f>
        <v>42.8</v>
      </c>
      <c r="G1" s="120" t="s">
        <v>43</v>
      </c>
      <c r="H1" s="121"/>
      <c r="I1" s="118">
        <v>5.4</v>
      </c>
      <c r="J1" s="119" t="s">
        <v>153</v>
      </c>
      <c r="K1" s="119"/>
      <c r="L1" s="97">
        <v>6</v>
      </c>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19" t="s">
        <v>87</v>
      </c>
      <c r="B2" s="119"/>
      <c r="C2" s="142" t="str">
        <f>'Field data and Bala'!C2:D2</f>
        <v>GP3792SK</v>
      </c>
      <c r="D2" s="143"/>
      <c r="E2" s="93" t="s">
        <v>109</v>
      </c>
      <c r="F2" s="96"/>
      <c r="G2" s="138" t="s">
        <v>110</v>
      </c>
      <c r="H2" s="139"/>
      <c r="I2" s="118"/>
      <c r="J2" s="119" t="s">
        <v>158</v>
      </c>
      <c r="K2" s="119"/>
      <c r="L2" s="97">
        <v>0.73499999999999999</v>
      </c>
      <c r="AB2" s="30" t="s">
        <v>56</v>
      </c>
      <c r="AC2" s="17"/>
      <c r="AD2" s="30" t="s">
        <v>70</v>
      </c>
      <c r="AE2" s="17"/>
      <c r="AF2" s="17"/>
      <c r="AG2" s="44" t="s">
        <v>76</v>
      </c>
      <c r="AH2" s="18"/>
      <c r="AI2" s="45" t="s">
        <v>126</v>
      </c>
      <c r="AJ2" s="46">
        <v>0</v>
      </c>
      <c r="AK2" s="47">
        <v>0</v>
      </c>
      <c r="AL2" s="10">
        <v>0</v>
      </c>
      <c r="AM2" s="11">
        <v>0</v>
      </c>
      <c r="AN2" s="11">
        <v>0</v>
      </c>
    </row>
    <row r="3" spans="1:41" ht="13" x14ac:dyDescent="0.25">
      <c r="A3" s="120" t="s">
        <v>42</v>
      </c>
      <c r="B3" s="121"/>
      <c r="C3" s="142" t="str">
        <f>'Field data and Bala'!C3:D3</f>
        <v>Byproduct Recovery Limited</v>
      </c>
      <c r="D3" s="143"/>
      <c r="E3" s="93" t="s">
        <v>108</v>
      </c>
      <c r="F3" s="31"/>
      <c r="G3" s="119" t="s">
        <v>159</v>
      </c>
      <c r="H3" s="119"/>
      <c r="I3" s="118"/>
      <c r="J3" s="120" t="s">
        <v>154</v>
      </c>
      <c r="K3" s="121"/>
      <c r="L3" s="97">
        <f>(L1/(L2*10000))*100</f>
        <v>8.1632653061224497E-2</v>
      </c>
      <c r="AB3" s="30" t="s">
        <v>57</v>
      </c>
      <c r="AC3" s="17"/>
      <c r="AD3" s="30" t="s">
        <v>71</v>
      </c>
      <c r="AE3" s="17"/>
      <c r="AF3" s="17"/>
      <c r="AG3" s="44" t="s">
        <v>77</v>
      </c>
      <c r="AH3" s="18"/>
      <c r="AI3" s="48" t="s">
        <v>113</v>
      </c>
      <c r="AJ3" s="49">
        <v>1.7</v>
      </c>
      <c r="AK3" s="50">
        <v>6</v>
      </c>
      <c r="AL3" s="51">
        <v>1</v>
      </c>
      <c r="AM3" s="11">
        <v>6.2</v>
      </c>
      <c r="AN3" s="11" t="s">
        <v>112</v>
      </c>
    </row>
    <row r="4" spans="1:41" ht="13" x14ac:dyDescent="0.25">
      <c r="A4" s="119" t="s">
        <v>0</v>
      </c>
      <c r="B4" s="119"/>
      <c r="C4" s="140" t="str">
        <f>'Field data and Bala'!C4:D4</f>
        <v>Maes Truan Farm
Llanelidan LL15 2RN</v>
      </c>
      <c r="D4" s="141"/>
      <c r="E4" s="94" t="s">
        <v>1</v>
      </c>
      <c r="F4" s="96"/>
      <c r="G4" s="120"/>
      <c r="H4" s="121"/>
      <c r="I4" s="39"/>
      <c r="J4" s="120"/>
      <c r="K4" s="121"/>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19" t="s">
        <v>47</v>
      </c>
      <c r="B5" s="119"/>
      <c r="C5" s="140">
        <f>'Field data and Bala'!C5:D5</f>
        <v>0</v>
      </c>
      <c r="D5" s="141"/>
      <c r="E5" s="93"/>
      <c r="F5" s="39"/>
      <c r="G5" s="120"/>
      <c r="H5" s="121"/>
      <c r="I5" s="39"/>
      <c r="J5" s="120"/>
      <c r="K5" s="121"/>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25" t="s">
        <v>63</v>
      </c>
      <c r="B7" s="125"/>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19" t="s">
        <v>2</v>
      </c>
      <c r="B8" s="119"/>
      <c r="C8" s="60">
        <f>'Field data and Bala'!C8</f>
        <v>2</v>
      </c>
      <c r="D8" s="60">
        <f>'Field data and Bala'!D8</f>
        <v>3</v>
      </c>
      <c r="E8" s="60">
        <f>'Field data and Bala'!E8</f>
        <v>5</v>
      </c>
      <c r="F8" s="60">
        <f>'Field data and Bala'!F8</f>
        <v>6</v>
      </c>
      <c r="G8" s="60">
        <f>'Field data and Bala'!G8</f>
        <v>7</v>
      </c>
      <c r="H8" s="60">
        <f>'Field data and Bala'!H8</f>
        <v>8</v>
      </c>
      <c r="I8" s="60">
        <f>'Field data and Bala'!I8</f>
        <v>10</v>
      </c>
      <c r="J8" s="60" t="str">
        <f>'Field data and Bala'!J8</f>
        <v>11a</v>
      </c>
      <c r="K8" s="60" t="str">
        <f>'Field data and Bala'!K8</f>
        <v>11b</v>
      </c>
      <c r="L8" s="60">
        <f>'Field data and Bala'!L8</f>
        <v>12</v>
      </c>
      <c r="M8" s="60">
        <f>'Field data and Bala'!M8</f>
        <v>13</v>
      </c>
      <c r="N8" s="60">
        <f>'Field data and Bala'!N8</f>
        <v>0</v>
      </c>
      <c r="O8" s="60">
        <f>'Field data and Bala'!O8</f>
        <v>0</v>
      </c>
      <c r="P8" s="60">
        <f>'Field data and Bala'!P8</f>
        <v>0</v>
      </c>
      <c r="Q8" s="60">
        <f>'Field data and Bala'!Q8</f>
        <v>0</v>
      </c>
      <c r="R8" s="60">
        <f>'Field data and Bala'!R8</f>
        <v>0</v>
      </c>
      <c r="S8" s="60">
        <f>'Field data and Bala'!S8</f>
        <v>0</v>
      </c>
      <c r="T8" s="60">
        <f>'Field data and Bala'!T8</f>
        <v>0</v>
      </c>
      <c r="U8" s="60">
        <f>'Field data and Bala'!U8</f>
        <v>0</v>
      </c>
      <c r="V8" s="60">
        <f>'Field data and Bala'!V8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19" t="s">
        <v>3</v>
      </c>
      <c r="B9" s="119"/>
      <c r="C9" s="60" t="str">
        <f>'Field data and Bala'!C9</f>
        <v>M</v>
      </c>
      <c r="D9" s="60" t="str">
        <f>'Field data and Bala'!D9</f>
        <v>M</v>
      </c>
      <c r="E9" s="60" t="str">
        <f>'Field data and Bala'!E9</f>
        <v>M</v>
      </c>
      <c r="F9" s="60" t="str">
        <f>'Field data and Bala'!F9</f>
        <v>M</v>
      </c>
      <c r="G9" s="60" t="str">
        <f>'Field data and Bala'!G9</f>
        <v>M</v>
      </c>
      <c r="H9" s="60" t="str">
        <f>'Field data and Bala'!H9</f>
        <v>M</v>
      </c>
      <c r="I9" s="60" t="str">
        <f>'Field data and Bala'!I9</f>
        <v>M</v>
      </c>
      <c r="J9" s="60" t="str">
        <f>'Field data and Bala'!J9</f>
        <v>M</v>
      </c>
      <c r="K9" s="60" t="str">
        <f>'Field data and Bala'!K9</f>
        <v>M</v>
      </c>
      <c r="L9" s="60" t="str">
        <f>'Field data and Bala'!L9</f>
        <v>M</v>
      </c>
      <c r="M9" s="60" t="str">
        <f>'Field data and Bala'!M9</f>
        <v>M</v>
      </c>
      <c r="N9" s="60">
        <f>'Field data and Bala'!N9</f>
        <v>0</v>
      </c>
      <c r="O9" s="60">
        <f>'Field data and Bala'!O9</f>
        <v>0</v>
      </c>
      <c r="P9" s="60">
        <f>'Field data and Bala'!P9</f>
        <v>0</v>
      </c>
      <c r="Q9" s="60">
        <f>'Field data and Bala'!Q9</f>
        <v>0</v>
      </c>
      <c r="R9" s="60">
        <f>'Field data and Bala'!R9</f>
        <v>0</v>
      </c>
      <c r="S9" s="60">
        <f>'Field data and Bala'!S9</f>
        <v>0</v>
      </c>
      <c r="T9" s="60">
        <f>'Field data and Bala'!T9</f>
        <v>0</v>
      </c>
      <c r="U9" s="60">
        <f>'Field data and Bala'!U9</f>
        <v>0</v>
      </c>
      <c r="V9" s="60">
        <f>'Field data and Bala'!V9</f>
        <v>0</v>
      </c>
      <c r="AB9" s="17"/>
      <c r="AC9" s="17"/>
      <c r="AD9" s="30" t="s">
        <v>137</v>
      </c>
      <c r="AE9" s="30">
        <v>4.5</v>
      </c>
      <c r="AF9" s="17"/>
      <c r="AG9" s="18"/>
      <c r="AH9" s="18"/>
      <c r="AI9" s="63" t="s">
        <v>103</v>
      </c>
      <c r="AJ9" s="64">
        <v>0.7</v>
      </c>
      <c r="AK9" s="65">
        <v>4</v>
      </c>
      <c r="AL9" s="29">
        <v>7</v>
      </c>
      <c r="AM9" s="11">
        <v>6.7</v>
      </c>
      <c r="AN9" s="11" t="s">
        <v>135</v>
      </c>
      <c r="AO9" s="99"/>
    </row>
    <row r="10" spans="1:41" ht="13" x14ac:dyDescent="0.25">
      <c r="A10" s="119" t="s">
        <v>4</v>
      </c>
      <c r="B10" s="119"/>
      <c r="C10" s="60">
        <f>'Field data and Bala'!C10</f>
        <v>6.9</v>
      </c>
      <c r="D10" s="60">
        <f>'Field data and Bala'!D10</f>
        <v>7</v>
      </c>
      <c r="E10" s="60">
        <f>'Field data and Bala'!E10</f>
        <v>6.7</v>
      </c>
      <c r="F10" s="60">
        <f>'Field data and Bala'!F10</f>
        <v>6.8</v>
      </c>
      <c r="G10" s="60">
        <f>'Field data and Bala'!G10</f>
        <v>6.9</v>
      </c>
      <c r="H10" s="60">
        <f>'Field data and Bala'!H10</f>
        <v>6.8</v>
      </c>
      <c r="I10" s="60">
        <f>'Field data and Bala'!I10</f>
        <v>7.3</v>
      </c>
      <c r="J10" s="60">
        <f>'Field data and Bala'!J10</f>
        <v>7.1</v>
      </c>
      <c r="K10" s="60">
        <f>'Field data and Bala'!K10</f>
        <v>7.4</v>
      </c>
      <c r="L10" s="60">
        <f>'Field data and Bala'!L10</f>
        <v>7.2</v>
      </c>
      <c r="M10" s="60">
        <f>'Field data and Bala'!M10</f>
        <v>7.1</v>
      </c>
      <c r="N10" s="60">
        <f>'Field data and Bala'!N10</f>
        <v>0</v>
      </c>
      <c r="O10" s="60">
        <f>'Field data and Bala'!O10</f>
        <v>0</v>
      </c>
      <c r="P10" s="60">
        <f>'Field data and Bala'!P10</f>
        <v>0</v>
      </c>
      <c r="Q10" s="60">
        <f>'Field data and Bala'!Q10</f>
        <v>0</v>
      </c>
      <c r="R10" s="60">
        <f>'Field data and Bala'!R10</f>
        <v>0</v>
      </c>
      <c r="S10" s="60">
        <f>'Field data and Bala'!S10</f>
        <v>0</v>
      </c>
      <c r="T10" s="60">
        <f>'Field data and Bala'!T10</f>
        <v>0</v>
      </c>
      <c r="U10" s="60">
        <f>'Field data and Bala'!U10</f>
        <v>0</v>
      </c>
      <c r="V10" s="60">
        <f>'Field data and Bala'!V10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19" t="s">
        <v>5</v>
      </c>
      <c r="B11" s="119"/>
      <c r="C11" s="60">
        <f>'Field data and Bala'!C11</f>
        <v>4</v>
      </c>
      <c r="D11" s="60">
        <f>'Field data and Bala'!D11</f>
        <v>4</v>
      </c>
      <c r="E11" s="60">
        <f>'Field data and Bala'!E11</f>
        <v>4</v>
      </c>
      <c r="F11" s="60">
        <f>'Field data and Bala'!F11</f>
        <v>2</v>
      </c>
      <c r="G11" s="60">
        <f>'Field data and Bala'!G11</f>
        <v>1</v>
      </c>
      <c r="H11" s="60">
        <f>'Field data and Bala'!H11</f>
        <v>3</v>
      </c>
      <c r="I11" s="60">
        <f>'Field data and Bala'!I11</f>
        <v>4</v>
      </c>
      <c r="J11" s="60">
        <f>'Field data and Bala'!J11</f>
        <v>4</v>
      </c>
      <c r="K11" s="60">
        <f>'Field data and Bala'!K11</f>
        <v>4</v>
      </c>
      <c r="L11" s="60">
        <f>'Field data and Bala'!L11</f>
        <v>3</v>
      </c>
      <c r="M11" s="60">
        <f>'Field data and Bala'!M11</f>
        <v>2</v>
      </c>
      <c r="N11" s="60">
        <f>'Field data and Bala'!N11</f>
        <v>0</v>
      </c>
      <c r="O11" s="60">
        <f>'Field data and Bala'!O11</f>
        <v>0</v>
      </c>
      <c r="P11" s="60">
        <f>'Field data and Bala'!P11</f>
        <v>0</v>
      </c>
      <c r="Q11" s="60">
        <f>'Field data and Bala'!Q11</f>
        <v>0</v>
      </c>
      <c r="R11" s="60">
        <f>'Field data and Bala'!R11</f>
        <v>0</v>
      </c>
      <c r="S11" s="60">
        <f>'Field data and Bala'!S11</f>
        <v>0</v>
      </c>
      <c r="T11" s="60">
        <f>'Field data and Bala'!T11</f>
        <v>0</v>
      </c>
      <c r="U11" s="60">
        <f>'Field data and Bala'!U11</f>
        <v>0</v>
      </c>
      <c r="V11" s="60">
        <f>'Field data and Bala'!V11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19" t="s">
        <v>6</v>
      </c>
      <c r="B12" s="119"/>
      <c r="C12" s="60">
        <f>'Field data and Bala'!C12</f>
        <v>3</v>
      </c>
      <c r="D12" s="60">
        <f>'Field data and Bala'!D12</f>
        <v>3</v>
      </c>
      <c r="E12" s="60">
        <f>'Field data and Bala'!E12</f>
        <v>2</v>
      </c>
      <c r="F12" s="60">
        <f>'Field data and Bala'!F12</f>
        <v>3</v>
      </c>
      <c r="G12" s="60">
        <f>'Field data and Bala'!G12</f>
        <v>3</v>
      </c>
      <c r="H12" s="60">
        <f>'Field data and Bala'!H12</f>
        <v>1</v>
      </c>
      <c r="I12" s="60">
        <f>'Field data and Bala'!I12</f>
        <v>2</v>
      </c>
      <c r="J12" s="60">
        <f>'Field data and Bala'!J12</f>
        <v>2</v>
      </c>
      <c r="K12" s="60">
        <f>'Field data and Bala'!K12</f>
        <v>3</v>
      </c>
      <c r="L12" s="60">
        <f>'Field data and Bala'!L12</f>
        <v>3</v>
      </c>
      <c r="M12" s="60">
        <f>'Field data and Bala'!M12</f>
        <v>3</v>
      </c>
      <c r="N12" s="60">
        <f>'Field data and Bala'!N12</f>
        <v>0</v>
      </c>
      <c r="O12" s="60">
        <f>'Field data and Bala'!O12</f>
        <v>0</v>
      </c>
      <c r="P12" s="60">
        <f>'Field data and Bala'!P12</f>
        <v>0</v>
      </c>
      <c r="Q12" s="60">
        <f>'Field data and Bala'!Q12</f>
        <v>0</v>
      </c>
      <c r="R12" s="60">
        <f>'Field data and Bala'!R12</f>
        <v>0</v>
      </c>
      <c r="S12" s="60">
        <f>'Field data and Bala'!S12</f>
        <v>0</v>
      </c>
      <c r="T12" s="60">
        <f>'Field data and Bala'!T12</f>
        <v>0</v>
      </c>
      <c r="U12" s="60">
        <f>'Field data and Bala'!U12</f>
        <v>0</v>
      </c>
      <c r="V12" s="60">
        <f>'Field data and Bala'!V12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19" t="s">
        <v>7</v>
      </c>
      <c r="B13" s="119"/>
      <c r="C13" s="60">
        <f>'Field data and Bala'!C13</f>
        <v>2</v>
      </c>
      <c r="D13" s="60">
        <f>'Field data and Bala'!D13</f>
        <v>2</v>
      </c>
      <c r="E13" s="60">
        <f>'Field data and Bala'!E13</f>
        <v>2</v>
      </c>
      <c r="F13" s="60">
        <f>'Field data and Bala'!F13</f>
        <v>1</v>
      </c>
      <c r="G13" s="60">
        <f>'Field data and Bala'!G13</f>
        <v>2</v>
      </c>
      <c r="H13" s="60">
        <f>'Field data and Bala'!H13</f>
        <v>2</v>
      </c>
      <c r="I13" s="60">
        <f>'Field data and Bala'!I13</f>
        <v>2</v>
      </c>
      <c r="J13" s="60">
        <f>'Field data and Bala'!J13</f>
        <v>2</v>
      </c>
      <c r="K13" s="60">
        <f>'Field data and Bala'!K13</f>
        <v>2</v>
      </c>
      <c r="L13" s="60">
        <f>'Field data and Bala'!L13</f>
        <v>2</v>
      </c>
      <c r="M13" s="60">
        <f>'Field data and Bala'!M13</f>
        <v>2</v>
      </c>
      <c r="N13" s="60">
        <f>'Field data and Bala'!N13</f>
        <v>0</v>
      </c>
      <c r="O13" s="60">
        <f>'Field data and Bala'!O13</f>
        <v>0</v>
      </c>
      <c r="P13" s="60">
        <f>'Field data and Bala'!P13</f>
        <v>0</v>
      </c>
      <c r="Q13" s="60">
        <f>'Field data and Bala'!Q13</f>
        <v>0</v>
      </c>
      <c r="R13" s="60">
        <f>'Field data and Bala'!R13</f>
        <v>0</v>
      </c>
      <c r="S13" s="60">
        <f>'Field data and Bala'!S13</f>
        <v>0</v>
      </c>
      <c r="T13" s="60">
        <f>'Field data and Bala'!T13</f>
        <v>0</v>
      </c>
      <c r="U13" s="60">
        <f>'Field data and Bala'!U13</f>
        <v>0</v>
      </c>
      <c r="V13" s="60">
        <f>'Field data and Bala'!V13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1" t="s">
        <v>8</v>
      </c>
      <c r="B14" s="131"/>
      <c r="C14" s="102" t="str">
        <f>'Field data and Bala'!C14</f>
        <v xml:space="preserve">Grass Silage (25% DM) </v>
      </c>
      <c r="D14" s="102" t="str">
        <f>'Field data and Bala'!D14</f>
        <v xml:space="preserve">Grass Silage (25% DM) </v>
      </c>
      <c r="E14" s="102" t="str">
        <f>'Field data and Bala'!E14</f>
        <v xml:space="preserve">Grass Silage (25% DM) </v>
      </c>
      <c r="F14" s="102" t="str">
        <f>'Field data and Bala'!F14</f>
        <v xml:space="preserve">Grass Silage (25% DM) </v>
      </c>
      <c r="G14" s="102" t="str">
        <f>'Field data and Bala'!G14</f>
        <v xml:space="preserve">Grass Silage (25% DM) </v>
      </c>
      <c r="H14" s="102" t="str">
        <f>'Field data and Bala'!H14</f>
        <v xml:space="preserve">Grass Silage (25% DM) </v>
      </c>
      <c r="I14" s="102" t="str">
        <f>'Field data and Bala'!I14</f>
        <v xml:space="preserve">Grass Silage (25% DM) </v>
      </c>
      <c r="J14" s="102" t="str">
        <f>'Field data and Bala'!J14</f>
        <v xml:space="preserve">Grass Silage (25% DM) </v>
      </c>
      <c r="K14" s="102" t="str">
        <f>'Field data and Bala'!K14</f>
        <v xml:space="preserve">Grass Silage (25% DM) </v>
      </c>
      <c r="L14" s="102" t="str">
        <f>'Field data and Bala'!L14</f>
        <v xml:space="preserve">Grass Silage (25% DM) </v>
      </c>
      <c r="M14" s="102" t="str">
        <f>'Field data and Bala'!M14</f>
        <v xml:space="preserve">Grass Silage (25% DM) </v>
      </c>
      <c r="N14" s="102">
        <f>'Field data and Bala'!N14</f>
        <v>0</v>
      </c>
      <c r="O14" s="102">
        <f>'Field data and Bala'!O14</f>
        <v>0</v>
      </c>
      <c r="P14" s="102">
        <f>'Field data and Bala'!P14</f>
        <v>0</v>
      </c>
      <c r="Q14" s="102">
        <f>'Field data and Bala'!Q14</f>
        <v>0</v>
      </c>
      <c r="R14" s="102">
        <f>'Field data and Bala'!R14</f>
        <v>0</v>
      </c>
      <c r="S14" s="102">
        <f>'Field data and Bala'!S14</f>
        <v>0</v>
      </c>
      <c r="T14" s="102">
        <f>'Field data and Bala'!T14</f>
        <v>0</v>
      </c>
      <c r="U14" s="102">
        <f>'Field data and Bala'!U14</f>
        <v>0</v>
      </c>
      <c r="V14" s="102">
        <f>'Field data and Bala'!V14</f>
        <v>0</v>
      </c>
      <c r="AD14" s="30" t="s">
        <v>138</v>
      </c>
      <c r="AE14" s="30">
        <v>6</v>
      </c>
      <c r="AI14" s="53" t="s">
        <v>119</v>
      </c>
      <c r="AJ14" s="54">
        <v>0.8</v>
      </c>
      <c r="AK14" s="55">
        <v>1.7</v>
      </c>
      <c r="AL14" s="11">
        <v>12</v>
      </c>
      <c r="AM14" s="11">
        <v>6.7</v>
      </c>
      <c r="AN14" s="11" t="s">
        <v>135</v>
      </c>
    </row>
    <row r="15" spans="1:41" ht="13" x14ac:dyDescent="0.25">
      <c r="A15" s="130" t="s">
        <v>9</v>
      </c>
      <c r="B15" s="130"/>
      <c r="C15" s="60">
        <f>'Field data and Bala'!C15</f>
        <v>38</v>
      </c>
      <c r="D15" s="60">
        <f>'Field data and Bala'!D15</f>
        <v>38</v>
      </c>
      <c r="E15" s="60">
        <f>'Field data and Bala'!E15</f>
        <v>38</v>
      </c>
      <c r="F15" s="60">
        <f>'Field data and Bala'!F15</f>
        <v>38</v>
      </c>
      <c r="G15" s="60">
        <f>'Field data and Bala'!G15</f>
        <v>38</v>
      </c>
      <c r="H15" s="60">
        <f>'Field data and Bala'!H15</f>
        <v>38</v>
      </c>
      <c r="I15" s="60">
        <f>'Field data and Bala'!I15</f>
        <v>38</v>
      </c>
      <c r="J15" s="60">
        <f>'Field data and Bala'!J15</f>
        <v>38</v>
      </c>
      <c r="K15" s="60">
        <f>'Field data and Bala'!K15</f>
        <v>38</v>
      </c>
      <c r="L15" s="60">
        <f>'Field data and Bala'!L15</f>
        <v>38</v>
      </c>
      <c r="M15" s="60">
        <f>'Field data and Bala'!M15</f>
        <v>38</v>
      </c>
      <c r="N15" s="60">
        <f>'Field data and Bala'!N15</f>
        <v>0</v>
      </c>
      <c r="O15" s="60">
        <f>'Field data and Bala'!O15</f>
        <v>0</v>
      </c>
      <c r="P15" s="60">
        <f>'Field data and Bala'!P15</f>
        <v>0</v>
      </c>
      <c r="Q15" s="60">
        <f>'Field data and Bala'!Q15</f>
        <v>0</v>
      </c>
      <c r="R15" s="60">
        <f>'Field data and Bala'!R15</f>
        <v>0</v>
      </c>
      <c r="S15" s="60">
        <f>'Field data and Bala'!S15</f>
        <v>0</v>
      </c>
      <c r="T15" s="60">
        <f>'Field data and Bala'!T15</f>
        <v>0</v>
      </c>
      <c r="U15" s="60">
        <f>'Field data and Bala'!U15</f>
        <v>0</v>
      </c>
      <c r="V15" s="60">
        <f>'Field data and Bala'!V15</f>
        <v>0</v>
      </c>
      <c r="AD15" s="30" t="s">
        <v>144</v>
      </c>
      <c r="AE15" s="30">
        <v>7</v>
      </c>
      <c r="AI15" s="53" t="s">
        <v>101</v>
      </c>
      <c r="AJ15" s="62">
        <v>1.8</v>
      </c>
      <c r="AK15" s="55">
        <v>5.4</v>
      </c>
      <c r="AL15" s="11">
        <v>13</v>
      </c>
      <c r="AM15" s="11">
        <v>6.7</v>
      </c>
      <c r="AN15" s="11" t="s">
        <v>135</v>
      </c>
    </row>
    <row r="16" spans="1:41" ht="13.5" thickBot="1" x14ac:dyDescent="0.3">
      <c r="A16" s="132" t="s">
        <v>44</v>
      </c>
      <c r="B16" s="132"/>
      <c r="C16" s="103" t="str">
        <f>'Field data and Bala'!C16</f>
        <v>Medium/Clay</v>
      </c>
      <c r="D16" s="103" t="str">
        <f>'Field data and Bala'!D16</f>
        <v>Medium/Clay</v>
      </c>
      <c r="E16" s="103" t="str">
        <f>'Field data and Bala'!E16</f>
        <v>Medium/Clay</v>
      </c>
      <c r="F16" s="103" t="str">
        <f>'Field data and Bala'!F16</f>
        <v>Medium/Clay</v>
      </c>
      <c r="G16" s="103" t="str">
        <f>'Field data and Bala'!G16</f>
        <v>Medium/Clay</v>
      </c>
      <c r="H16" s="103" t="str">
        <f>'Field data and Bala'!H16</f>
        <v>Medium/Clay</v>
      </c>
      <c r="I16" s="103" t="str">
        <f>'Field data and Bala'!I16</f>
        <v>Medium/Clay</v>
      </c>
      <c r="J16" s="103" t="str">
        <f>'Field data and Bala'!J16</f>
        <v>Medium/Clay</v>
      </c>
      <c r="K16" s="103" t="str">
        <f>'Field data and Bala'!K16</f>
        <v>Medium/Clay</v>
      </c>
      <c r="L16" s="103" t="str">
        <f>'Field data and Bala'!L16</f>
        <v>Medium/Clay</v>
      </c>
      <c r="M16" s="103" t="str">
        <f>'Field data and Bala'!M16</f>
        <v>Medium/Clay</v>
      </c>
      <c r="N16" s="103">
        <f>'Field data and Bala'!N16</f>
        <v>0</v>
      </c>
      <c r="O16" s="103">
        <f>'Field data and Bala'!O16</f>
        <v>0</v>
      </c>
      <c r="P16" s="103">
        <f>'Field data and Bala'!P16</f>
        <v>0</v>
      </c>
      <c r="Q16" s="103">
        <f>'Field data and Bala'!Q16</f>
        <v>0</v>
      </c>
      <c r="R16" s="103">
        <f>'Field data and Bala'!R16</f>
        <v>0</v>
      </c>
      <c r="S16" s="103">
        <f>'Field data and Bala'!S16</f>
        <v>0</v>
      </c>
      <c r="T16" s="103">
        <f>'Field data and Bala'!T16</f>
        <v>0</v>
      </c>
      <c r="U16" s="103">
        <f>'Field data and Bala'!U16</f>
        <v>0</v>
      </c>
      <c r="V16" s="103">
        <f>'Field data and Bala'!V16</f>
        <v>0</v>
      </c>
      <c r="AD16" s="52" t="s">
        <v>145</v>
      </c>
      <c r="AE16" s="30">
        <v>8</v>
      </c>
      <c r="AI16" s="53" t="s">
        <v>118</v>
      </c>
      <c r="AJ16" s="54">
        <v>8</v>
      </c>
      <c r="AK16" s="55">
        <v>5.5</v>
      </c>
      <c r="AL16" s="12">
        <v>14</v>
      </c>
      <c r="AM16" s="11">
        <v>6.7</v>
      </c>
      <c r="AN16" s="11" t="s">
        <v>135</v>
      </c>
    </row>
    <row r="17" spans="1:40" ht="13" x14ac:dyDescent="0.25">
      <c r="A17" s="122" t="s">
        <v>69</v>
      </c>
      <c r="B17" s="123"/>
      <c r="C17" s="28">
        <f>(VLOOKUP(C$14,$AI2:$AK26,2,FALSE))*C$15</f>
        <v>64.599999999999994</v>
      </c>
      <c r="D17" s="28">
        <f t="shared" ref="D17:V17" si="0">(VLOOKUP(D$14,$AI2:$AK26,2,FALSE))*D$15</f>
        <v>64.599999999999994</v>
      </c>
      <c r="E17" s="28">
        <f t="shared" si="0"/>
        <v>64.599999999999994</v>
      </c>
      <c r="F17" s="28">
        <f t="shared" si="0"/>
        <v>64.599999999999994</v>
      </c>
      <c r="G17" s="28">
        <f t="shared" si="0"/>
        <v>64.599999999999994</v>
      </c>
      <c r="H17" s="28">
        <f t="shared" si="0"/>
        <v>64.599999999999994</v>
      </c>
      <c r="I17" s="28">
        <f t="shared" si="0"/>
        <v>64.599999999999994</v>
      </c>
      <c r="J17" s="28">
        <f t="shared" si="0"/>
        <v>64.599999999999994</v>
      </c>
      <c r="K17" s="28">
        <f t="shared" si="0"/>
        <v>64.599999999999994</v>
      </c>
      <c r="L17" s="28">
        <f t="shared" si="0"/>
        <v>64.599999999999994</v>
      </c>
      <c r="M17" s="28">
        <f t="shared" si="0"/>
        <v>64.599999999999994</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24" t="s">
        <v>23</v>
      </c>
      <c r="B18" s="125"/>
      <c r="C18" s="16">
        <f>$D31</f>
        <v>15.874613920000002</v>
      </c>
      <c r="D18" s="16">
        <f>$D32</f>
        <v>15.874613920000002</v>
      </c>
      <c r="E18" s="16">
        <f>$D33</f>
        <v>15.874613920000002</v>
      </c>
      <c r="F18" s="16">
        <f>$D34</f>
        <v>65.034708640000005</v>
      </c>
      <c r="G18" s="16">
        <f>$D35</f>
        <v>98.832273760000007</v>
      </c>
      <c r="H18" s="16">
        <f>$D36</f>
        <v>32.261312160000003</v>
      </c>
      <c r="I18" s="16">
        <f>$D37</f>
        <v>15.874613920000002</v>
      </c>
      <c r="J18" s="16">
        <f>$D38</f>
        <v>15.874613920000002</v>
      </c>
      <c r="K18" s="16">
        <f>$D39</f>
        <v>15.874613920000002</v>
      </c>
      <c r="L18" s="16">
        <f>$D40</f>
        <v>32.261312160000003</v>
      </c>
      <c r="M18" s="16">
        <f>$D41</f>
        <v>65.034708640000005</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24" t="s">
        <v>90</v>
      </c>
      <c r="B19" s="125"/>
      <c r="C19" s="16">
        <f>C18-C17</f>
        <v>-48.725386079999993</v>
      </c>
      <c r="D19" s="16">
        <f t="shared" ref="D19:V19" si="1">D18-D17</f>
        <v>-48.725386079999993</v>
      </c>
      <c r="E19" s="16">
        <f t="shared" si="1"/>
        <v>-48.725386079999993</v>
      </c>
      <c r="F19" s="16">
        <f t="shared" si="1"/>
        <v>0.43470864000001086</v>
      </c>
      <c r="G19" s="16">
        <f t="shared" si="1"/>
        <v>34.232273760000012</v>
      </c>
      <c r="H19" s="16">
        <f t="shared" si="1"/>
        <v>-32.338687839999992</v>
      </c>
      <c r="I19" s="16">
        <f t="shared" si="1"/>
        <v>-48.725386079999993</v>
      </c>
      <c r="J19" s="16">
        <f t="shared" si="1"/>
        <v>-48.725386079999993</v>
      </c>
      <c r="K19" s="16">
        <f t="shared" si="1"/>
        <v>-48.725386079999993</v>
      </c>
      <c r="L19" s="16">
        <f t="shared" si="1"/>
        <v>-32.338687839999992</v>
      </c>
      <c r="M19" s="16">
        <f t="shared" si="1"/>
        <v>0.43470864000001086</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26" t="s">
        <v>91</v>
      </c>
      <c r="B20" s="127"/>
      <c r="C20" s="26" t="str">
        <f>IF($B31="","",IF(C$19&gt;=0,"INCREASE","DECREASE"))</f>
        <v>DECREASE</v>
      </c>
      <c r="D20" s="26" t="str">
        <f>IF($B32="","",IF(D$19&gt;=0,"INCREASE","DECREASE"))</f>
        <v>DECREASE</v>
      </c>
      <c r="E20" s="26" t="str">
        <f>IF($B33="","",IF(E$19&gt;=0,"INCREASE","DECREASE"))</f>
        <v>DECREASE</v>
      </c>
      <c r="F20" s="26" t="str">
        <f>IF($B34="","",IF(F$19&gt;=0,"INCREASE","DECREASE"))</f>
        <v>INCREASE</v>
      </c>
      <c r="G20" s="26" t="str">
        <f>IF($B35="","",IF(G$19&gt;=0,"INCREASE","DECREASE"))</f>
        <v>INCREASE</v>
      </c>
      <c r="H20" s="26" t="str">
        <f>IF($B36="","",IF(H$19&gt;=0,"INCREASE","DECREASE"))</f>
        <v>DECREASE</v>
      </c>
      <c r="I20" s="26" t="str">
        <f>IF($B37="","",IF(I$19&gt;=0,"INCREASE","DECREASE"))</f>
        <v>DECREASE</v>
      </c>
      <c r="J20" s="26" t="str">
        <f>IF($B38="","",IF(J$19&gt;=0,"INCREASE","DECREASE"))</f>
        <v>DECREASE</v>
      </c>
      <c r="K20" s="26" t="str">
        <f>IF($B39="","",IF(K$19&gt;=0,"INCREASE","DECREASE"))</f>
        <v>DECREASE</v>
      </c>
      <c r="L20" s="26" t="str">
        <f>IF($B40="","",IF(L$19&gt;=0,"INCREASE","DECREASE"))</f>
        <v>DECREASE</v>
      </c>
      <c r="M20" s="26" t="str">
        <f>IF($B41="","",IF(M$19&gt;=0,"INCREASE","DECREASE"))</f>
        <v>INCREASE</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22" t="s">
        <v>88</v>
      </c>
      <c r="B21" s="123"/>
      <c r="C21" s="28">
        <f>(VLOOKUP(C$14,$AI2:$AK26,3,FALSE))*C$15</f>
        <v>228</v>
      </c>
      <c r="D21" s="28">
        <f t="shared" ref="D21:V21" si="2">(VLOOKUP(D$14,$AI2:$AK26,3,FALSE))*D$15</f>
        <v>228</v>
      </c>
      <c r="E21" s="28">
        <f t="shared" si="2"/>
        <v>228</v>
      </c>
      <c r="F21" s="28">
        <f t="shared" si="2"/>
        <v>228</v>
      </c>
      <c r="G21" s="28">
        <f t="shared" si="2"/>
        <v>228</v>
      </c>
      <c r="H21" s="28">
        <f t="shared" si="2"/>
        <v>228</v>
      </c>
      <c r="I21" s="28">
        <f t="shared" si="2"/>
        <v>228</v>
      </c>
      <c r="J21" s="28">
        <f t="shared" si="2"/>
        <v>228</v>
      </c>
      <c r="K21" s="28">
        <f t="shared" si="2"/>
        <v>228</v>
      </c>
      <c r="L21" s="28">
        <f t="shared" si="2"/>
        <v>228</v>
      </c>
      <c r="M21" s="28">
        <f t="shared" si="2"/>
        <v>228</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24" t="s">
        <v>89</v>
      </c>
      <c r="B22" s="125"/>
      <c r="C22" s="16">
        <f>$E31</f>
        <v>1.0650657600000002E-4</v>
      </c>
      <c r="D22" s="16">
        <f>$E32</f>
        <v>1.0650657600000002E-4</v>
      </c>
      <c r="E22" s="16">
        <f>$E33</f>
        <v>1.0650657600000002E-4</v>
      </c>
      <c r="F22" s="16">
        <f>$E34</f>
        <v>4.3633339200000007E-4</v>
      </c>
      <c r="G22" s="16">
        <f>$E35</f>
        <v>6.6308932800000016E-4</v>
      </c>
      <c r="H22" s="16">
        <f>$E36</f>
        <v>2.1644884800000005E-4</v>
      </c>
      <c r="I22" s="16">
        <f>$E37</f>
        <v>1.0650657600000002E-4</v>
      </c>
      <c r="J22" s="16">
        <f>$E38</f>
        <v>1.0650657600000002E-4</v>
      </c>
      <c r="K22" s="16">
        <f>$E39</f>
        <v>1.0650657600000002E-4</v>
      </c>
      <c r="L22" s="16">
        <f>$E40</f>
        <v>2.1644884800000005E-4</v>
      </c>
      <c r="M22" s="16">
        <f>$E41</f>
        <v>4.3633339200000007E-4</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24" t="s">
        <v>92</v>
      </c>
      <c r="B23" s="125"/>
      <c r="C23" s="16">
        <f>C22-C21</f>
        <v>-227.999893493424</v>
      </c>
      <c r="D23" s="16">
        <f t="shared" ref="D23:V23" si="3">D22-D21</f>
        <v>-227.999893493424</v>
      </c>
      <c r="E23" s="16">
        <f t="shared" si="3"/>
        <v>-227.999893493424</v>
      </c>
      <c r="F23" s="16">
        <f t="shared" si="3"/>
        <v>-227.999563666608</v>
      </c>
      <c r="G23" s="16">
        <f t="shared" si="3"/>
        <v>-227.99933691067201</v>
      </c>
      <c r="H23" s="16">
        <f t="shared" si="3"/>
        <v>-227.99978355115201</v>
      </c>
      <c r="I23" s="16">
        <f t="shared" si="3"/>
        <v>-227.999893493424</v>
      </c>
      <c r="J23" s="16">
        <f t="shared" si="3"/>
        <v>-227.999893493424</v>
      </c>
      <c r="K23" s="16">
        <f t="shared" si="3"/>
        <v>-227.999893493424</v>
      </c>
      <c r="L23" s="16">
        <f t="shared" si="3"/>
        <v>-227.99978355115201</v>
      </c>
      <c r="M23" s="16">
        <f t="shared" si="3"/>
        <v>-227.999563666608</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26" t="s">
        <v>93</v>
      </c>
      <c r="B24" s="127"/>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str">
        <f t="shared" si="4"/>
        <v>DECREASE</v>
      </c>
      <c r="J24" s="26" t="str">
        <f t="shared" si="4"/>
        <v>DECREASE</v>
      </c>
      <c r="K24" s="26" t="str">
        <f t="shared" si="4"/>
        <v>DECREASE</v>
      </c>
      <c r="L24" s="26" t="str">
        <f t="shared" si="4"/>
        <v>DECREASE</v>
      </c>
      <c r="M24" s="26" t="str">
        <f t="shared" si="4"/>
        <v>DECREASE</v>
      </c>
      <c r="N24" s="26" t="e">
        <f t="shared" si="4"/>
        <v>#N/A</v>
      </c>
      <c r="O24" s="26" t="e">
        <f t="shared" si="4"/>
        <v>#N/A</v>
      </c>
      <c r="P24" s="26" t="e">
        <f t="shared" si="4"/>
        <v>#N/A</v>
      </c>
      <c r="Q24" s="26" t="e">
        <f t="shared" si="4"/>
        <v>#N/A</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t="s">
        <v>57</v>
      </c>
      <c r="D27" s="107" t="s">
        <v>57</v>
      </c>
      <c r="E27" s="107" t="s">
        <v>55</v>
      </c>
      <c r="F27" s="107" t="s">
        <v>55</v>
      </c>
      <c r="G27" s="107" t="s">
        <v>55</v>
      </c>
      <c r="H27" s="107" t="s">
        <v>55</v>
      </c>
      <c r="I27" s="107" t="s">
        <v>55</v>
      </c>
      <c r="J27" s="107" t="s">
        <v>55</v>
      </c>
      <c r="K27" s="107" t="s">
        <v>55</v>
      </c>
      <c r="L27" s="107" t="s">
        <v>55</v>
      </c>
      <c r="M27" s="107" t="s">
        <v>55</v>
      </c>
      <c r="N27" s="107" t="s">
        <v>55</v>
      </c>
      <c r="O27" s="107" t="s">
        <v>55</v>
      </c>
      <c r="P27" s="107"/>
      <c r="Q27" s="107" t="s">
        <v>55</v>
      </c>
      <c r="R27" s="107"/>
      <c r="S27" s="107" t="s">
        <v>55</v>
      </c>
      <c r="T27" s="107"/>
      <c r="U27" s="107"/>
    </row>
    <row r="28" spans="1:40" s="57" customFormat="1" x14ac:dyDescent="0.35">
      <c r="A28" s="108"/>
      <c r="B28" s="24">
        <v>17.600000000000001</v>
      </c>
      <c r="C28" s="15">
        <v>0.73499999999999999</v>
      </c>
      <c r="D28" s="15">
        <v>0.127</v>
      </c>
      <c r="E28" s="15">
        <v>1.6199999999999999E-2</v>
      </c>
      <c r="F28" s="15">
        <v>676</v>
      </c>
      <c r="G28" s="15">
        <v>20.6</v>
      </c>
      <c r="H28" s="15">
        <v>111</v>
      </c>
      <c r="I28" s="15">
        <v>23.7</v>
      </c>
      <c r="J28" s="15">
        <v>0.11</v>
      </c>
      <c r="K28" s="23">
        <v>0.6</v>
      </c>
      <c r="L28" s="15">
        <v>30.8</v>
      </c>
      <c r="M28" s="15">
        <v>17.100000000000001</v>
      </c>
      <c r="N28" s="15">
        <v>1860</v>
      </c>
      <c r="O28" s="15">
        <v>358000</v>
      </c>
      <c r="P28" s="15"/>
      <c r="Q28" s="15">
        <v>4050</v>
      </c>
      <c r="R28" s="15"/>
      <c r="S28" s="15">
        <v>11.7</v>
      </c>
      <c r="T28" s="15"/>
      <c r="U28" s="15"/>
    </row>
    <row r="29" spans="1:40" s="7" customFormat="1" ht="28" x14ac:dyDescent="0.35">
      <c r="A29" s="12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2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f>C8</f>
        <v>2</v>
      </c>
      <c r="B31" s="15">
        <v>31</v>
      </c>
      <c r="C31" s="77">
        <f>IF(C$27="%w/w SAR",((C$28*10)*$B31),IF(C$27="%w/w DM",(((C$28*10)*($B$28/100))*$B31),IF(C$27="kg/t SAR",(C$28*$B31),IF(C$27="kg/t DM",((C$28*($B$28/100))*$B31),IF(C$27="mg/kg SAR",((C$28*0.001)*$B31),IF(C$27="mg/kg DM",(((C$28*0.001)*($B$28/100))*$B31),0))))))</f>
        <v>40.101600000000005</v>
      </c>
      <c r="D31" s="77">
        <f>(IF(D$27="%w/w SAR",((D$28*10)*$B31),IF(D$27="%w/w DM",(((D$28*10)*($B$28/100))*$B31),IF(D$27="kg/t SAR",(D$28*$B31),IF(D$27="kg/t DM",((D$28*($B$28/100))*$B31),IF(D$27="mg/kg SAR",((D$28*0.001)*$B31),IF(D$27="mg/kg DM",(((D$28*0.001)*($B$28/100))*$B31),"0")))))))*2.291</f>
        <v>15.874613920000002</v>
      </c>
      <c r="E31" s="77">
        <f>(IF(E$27="%w/w SAR",((E$28*10)*$B31),IF(E$27="%w/w DM",(((E$28*10)*($B$28/100))*$B31),IF(E$27="kg/t SAR",(E$28*$B31),IF(E$27="kg/t DM",((E$28*($B$28/100))*$B31),IF(E$27="mg/kg SAR",((E$28*0.001)*$B31),IF(E$27="mg/kg DM",(((E$28*0.001)*($B$28/100))*$B31),"0")))))))*1.205</f>
        <v>1.0650657600000002E-4</v>
      </c>
      <c r="F31" s="77">
        <f>(IF(F$27="%w/w SAR",((F$28*10)*$B31),IF(F$27="%w/w DM",(((F$28*10)*($B$28/100))*$B31),IF(F$27="kg/t SAR",(F$28*$B31),IF(F$27="kg/t DM",((F$28*($B$28/100))*$B31),IF(F$27="mg/kg SAR",((F$28*0.001)*$B31),IF(F$27="mg/kg DM",(((F$28*0.001)*($B$28/100))*$B31),"0")))))))*1.658</f>
        <v>6.115128448000001</v>
      </c>
      <c r="G31" s="77">
        <f t="shared" ref="G31:P46" si="5">IF(G$27="%w/w SAR",((G$28*10)*$B31),IF(G$27="%w/w DM",(((G$28*10)*($B$28/100))*$B31),IF(G$27="kg/t SAR",(G$28*$B31),IF(G$27="kg/t DM",((G$28*($B$28/100))*$B31),IF(G$27="mg/kg SAR",((G$28*0.001)*$B31),IF(G$27="mg/kg DM",(((G$28*0.001)*($B$28/100))*$B31),0))))))</f>
        <v>0.11239360000000001</v>
      </c>
      <c r="H31" s="77">
        <f t="shared" si="5"/>
        <v>0.60561600000000004</v>
      </c>
      <c r="I31" s="77">
        <f t="shared" si="5"/>
        <v>0.12930720000000001</v>
      </c>
      <c r="J31" s="77">
        <f t="shared" si="5"/>
        <v>6.0016000000000008E-4</v>
      </c>
      <c r="K31" s="77">
        <f t="shared" si="5"/>
        <v>3.2736000000000002E-3</v>
      </c>
      <c r="L31" s="77">
        <f t="shared" si="5"/>
        <v>0.16804480000000002</v>
      </c>
      <c r="M31" s="77">
        <f t="shared" si="5"/>
        <v>9.3297600000000008E-2</v>
      </c>
      <c r="N31" s="77">
        <f t="shared" si="5"/>
        <v>10.148160000000001</v>
      </c>
      <c r="O31" s="77">
        <f t="shared" si="5"/>
        <v>1953.2480000000003</v>
      </c>
      <c r="P31" s="77">
        <f t="shared" si="5"/>
        <v>0</v>
      </c>
      <c r="Q31" s="77">
        <f>(IF(Q$27="%w/w SAR",((Q$28*10)*$B31),IF(Q$27="%w/w DM",(((Q$28*10)*($B$28/100))*$B31),IF(Q$27="kg/t SAR",(Q$28*$B31),IF(Q$27="kg/t DM",((Q$28*($B$28/100))*$B31),IF(Q$27="mg/kg SAR",((Q$28*0.001)*$B31),IF(Q$27="mg/kg DM",(((Q$28*0.001)*($B$28/100))*$B31),0)))))))*2.5</f>
        <v>55.241999999999997</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6.3835200000000009E-2</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f>D8</f>
        <v>3</v>
      </c>
      <c r="B32" s="15">
        <v>31</v>
      </c>
      <c r="C32" s="77">
        <f t="shared" ref="C32:C50" si="6">IF(C$27="%w/w SAR",((C$28*10)*$B32),IF(C$27="%w/w DM",(((C$28*10)*($B$28/100))*$B32),IF(C$27="kg/t SAR",(C$28*$B32),IF(C$27="kg/t DM",((C$28*($B$28/100))*$B32),IF(C$27="mg/kg SAR",((C$28*0.001)*$B32),IF(C$27="mg/kg DM",(((C$28*0.001)*($B$28/100))*$B32),0))))))</f>
        <v>40.101600000000005</v>
      </c>
      <c r="D32" s="77">
        <f t="shared" ref="D32:D50" si="7">(IF(D$27="%w/w SAR",((D$28*10)*$B32),IF(D$27="%w/w DM",(((D$28*10)*($B$28/100))*$B32),IF(D$27="kg/t SAR",(D$28*$B32),IF(D$27="kg/t DM",((D$28*($B$28/100))*$B32),IF(D$27="mg/kg SAR",((D$28*0.001)*$B32),IF(D$27="mg/kg DM",(((D$28*0.001)*($B$28/100))*$B32),"0")))))))*2.291</f>
        <v>15.874613920000002</v>
      </c>
      <c r="E32" s="77">
        <f t="shared" ref="E32:E50" si="8">(IF(E$27="%w/w SAR",((E$28*10)*$B32),IF(E$27="%w/w DM",(((E$28*10)*($B$28/100))*$B32),IF(E$27="kg/t SAR",(E$28*$B32),IF(E$27="kg/t DM",((E$28*($B$28/100))*$B32),IF(E$27="mg/kg SAR",((E$28*0.001)*$B32),IF(E$27="mg/kg DM",(((E$28*0.001)*($B$28/100))*$B32),"0")))))))*1.205</f>
        <v>1.0650657600000002E-4</v>
      </c>
      <c r="F32" s="77">
        <f t="shared" ref="F32:F50" si="9">(IF(F$27="%w/w SAR",((F$28*10)*$B32),IF(F$27="%w/w DM",(((F$28*10)*($B$28/100))*$B32),IF(F$27="kg/t SAR",(F$28*$B32),IF(F$27="kg/t DM",((F$28*($B$28/100))*$B32),IF(F$27="mg/kg SAR",((F$28*0.001)*$B32),IF(F$27="mg/kg DM",(((F$28*0.001)*($B$28/100))*$B32),"0")))))))*1.658</f>
        <v>6.115128448000001</v>
      </c>
      <c r="G32" s="77">
        <f t="shared" si="5"/>
        <v>0.11239360000000001</v>
      </c>
      <c r="H32" s="77">
        <f t="shared" si="5"/>
        <v>0.60561600000000004</v>
      </c>
      <c r="I32" s="77">
        <f t="shared" si="5"/>
        <v>0.12930720000000001</v>
      </c>
      <c r="J32" s="77">
        <f t="shared" si="5"/>
        <v>6.0016000000000008E-4</v>
      </c>
      <c r="K32" s="77">
        <f t="shared" si="5"/>
        <v>3.2736000000000002E-3</v>
      </c>
      <c r="L32" s="77">
        <f t="shared" si="5"/>
        <v>0.16804480000000002</v>
      </c>
      <c r="M32" s="77">
        <f t="shared" si="5"/>
        <v>9.3297600000000008E-2</v>
      </c>
      <c r="N32" s="77">
        <f t="shared" si="5"/>
        <v>10.148160000000001</v>
      </c>
      <c r="O32" s="77">
        <f t="shared" si="5"/>
        <v>1953.2480000000003</v>
      </c>
      <c r="P32" s="77">
        <f t="shared" si="5"/>
        <v>0</v>
      </c>
      <c r="Q32" s="77">
        <f t="shared" ref="Q32:Q50" si="10">(IF(Q$27="%w/w SAR",((Q$28*10)*$B32),IF(Q$27="%w/w DM",(((Q$28*10)*($B$28/100))*$B32),IF(Q$27="kg/t SAR",(Q$28*$B32),IF(Q$27="kg/t DM",((Q$28*($B$28/100))*$B32),IF(Q$27="mg/kg SAR",((Q$28*0.001)*$B32),IF(Q$27="mg/kg DM",(((Q$28*0.001)*($B$28/100))*$B32),0)))))))*2.5</f>
        <v>55.241999999999997</v>
      </c>
      <c r="R32" s="77">
        <f t="shared" ref="R32:U50" si="11">IF(R$27="%w/w SAR",((R$28*10)*$B32),IF(R$27="%w/w DM",(((R$28*10)*($B$28/100))*$B32),IF(R$27="kg/t SAR",(R$28*$B32),IF(R$27="kg/t DM",((R$28*($B$28/100))*$B32),IF(R$27="mg/kg SAR",((R$28*0.001)*$B32),IF(R$27="mg/kg DM",(((R$28*0.001)*($B$28/100))*$B32),0))))))</f>
        <v>0</v>
      </c>
      <c r="S32" s="77">
        <f t="shared" si="11"/>
        <v>6.3835200000000009E-2</v>
      </c>
      <c r="T32" s="77">
        <f t="shared" si="11"/>
        <v>0</v>
      </c>
      <c r="U32" s="77">
        <f t="shared" si="11"/>
        <v>0</v>
      </c>
      <c r="AB32" s="59"/>
      <c r="AC32" s="59"/>
      <c r="AD32" s="59"/>
      <c r="AE32" s="59"/>
      <c r="AF32" s="59"/>
      <c r="AG32" s="59"/>
      <c r="AH32" s="59"/>
      <c r="AI32" s="59"/>
    </row>
    <row r="33" spans="1:35" s="72" customFormat="1" ht="13" x14ac:dyDescent="0.35">
      <c r="A33" s="13">
        <f>E8</f>
        <v>5</v>
      </c>
      <c r="B33" s="15">
        <v>31</v>
      </c>
      <c r="C33" s="77">
        <f t="shared" si="6"/>
        <v>40.101600000000005</v>
      </c>
      <c r="D33" s="77">
        <f t="shared" si="7"/>
        <v>15.874613920000002</v>
      </c>
      <c r="E33" s="77">
        <f t="shared" si="8"/>
        <v>1.0650657600000002E-4</v>
      </c>
      <c r="F33" s="77">
        <f t="shared" si="9"/>
        <v>6.115128448000001</v>
      </c>
      <c r="G33" s="77">
        <f t="shared" si="5"/>
        <v>0.11239360000000001</v>
      </c>
      <c r="H33" s="77">
        <f t="shared" si="5"/>
        <v>0.60561600000000004</v>
      </c>
      <c r="I33" s="77">
        <f t="shared" si="5"/>
        <v>0.12930720000000001</v>
      </c>
      <c r="J33" s="77">
        <f t="shared" si="5"/>
        <v>6.0016000000000008E-4</v>
      </c>
      <c r="K33" s="77">
        <f t="shared" si="5"/>
        <v>3.2736000000000002E-3</v>
      </c>
      <c r="L33" s="77">
        <f t="shared" si="5"/>
        <v>0.16804480000000002</v>
      </c>
      <c r="M33" s="77">
        <f t="shared" si="5"/>
        <v>9.3297600000000008E-2</v>
      </c>
      <c r="N33" s="77">
        <f t="shared" si="5"/>
        <v>10.148160000000001</v>
      </c>
      <c r="O33" s="77">
        <f t="shared" si="5"/>
        <v>1953.2480000000003</v>
      </c>
      <c r="P33" s="77">
        <f t="shared" si="5"/>
        <v>0</v>
      </c>
      <c r="Q33" s="77">
        <f t="shared" si="10"/>
        <v>55.241999999999997</v>
      </c>
      <c r="R33" s="77">
        <f t="shared" si="11"/>
        <v>0</v>
      </c>
      <c r="S33" s="77">
        <f t="shared" si="11"/>
        <v>6.3835200000000009E-2</v>
      </c>
      <c r="T33" s="77">
        <f t="shared" si="11"/>
        <v>0</v>
      </c>
      <c r="U33" s="77">
        <f t="shared" si="11"/>
        <v>0</v>
      </c>
      <c r="AB33" s="59"/>
      <c r="AC33" s="59"/>
      <c r="AD33" s="59"/>
      <c r="AE33" s="59"/>
      <c r="AF33" s="59"/>
      <c r="AG33" s="59"/>
      <c r="AH33" s="59"/>
      <c r="AI33" s="59"/>
    </row>
    <row r="34" spans="1:35" s="72" customFormat="1" ht="13" x14ac:dyDescent="0.35">
      <c r="A34" s="13">
        <f>F8</f>
        <v>6</v>
      </c>
      <c r="B34" s="15">
        <v>127</v>
      </c>
      <c r="C34" s="77">
        <f t="shared" si="6"/>
        <v>164.28720000000001</v>
      </c>
      <c r="D34" s="77">
        <f t="shared" si="7"/>
        <v>65.034708640000005</v>
      </c>
      <c r="E34" s="77">
        <f t="shared" si="8"/>
        <v>4.3633339200000007E-4</v>
      </c>
      <c r="F34" s="77">
        <f t="shared" si="9"/>
        <v>25.052300416000005</v>
      </c>
      <c r="G34" s="77">
        <f t="shared" si="5"/>
        <v>0.46045120000000006</v>
      </c>
      <c r="H34" s="77">
        <f t="shared" si="5"/>
        <v>2.4810720000000002</v>
      </c>
      <c r="I34" s="77">
        <f t="shared" si="5"/>
        <v>0.52974239999999995</v>
      </c>
      <c r="J34" s="77">
        <f t="shared" si="5"/>
        <v>2.4587200000000002E-3</v>
      </c>
      <c r="K34" s="77">
        <f t="shared" si="5"/>
        <v>1.34112E-2</v>
      </c>
      <c r="L34" s="77">
        <f t="shared" si="5"/>
        <v>0.6884416000000001</v>
      </c>
      <c r="M34" s="77">
        <f t="shared" si="5"/>
        <v>0.38221920000000004</v>
      </c>
      <c r="N34" s="77">
        <f t="shared" si="5"/>
        <v>41.574720000000006</v>
      </c>
      <c r="O34" s="77">
        <f t="shared" si="5"/>
        <v>8002.0160000000014</v>
      </c>
      <c r="P34" s="77">
        <f t="shared" si="5"/>
        <v>0</v>
      </c>
      <c r="Q34" s="77">
        <f t="shared" si="10"/>
        <v>226.31399999999999</v>
      </c>
      <c r="R34" s="77">
        <f t="shared" si="11"/>
        <v>0</v>
      </c>
      <c r="S34" s="77">
        <f t="shared" si="11"/>
        <v>0.26151840000000004</v>
      </c>
      <c r="T34" s="77">
        <f t="shared" si="11"/>
        <v>0</v>
      </c>
      <c r="U34" s="77">
        <f t="shared" si="11"/>
        <v>0</v>
      </c>
      <c r="AB34" s="59"/>
      <c r="AC34" s="59"/>
      <c r="AD34" s="59"/>
      <c r="AE34" s="59"/>
      <c r="AF34" s="59"/>
      <c r="AG34" s="59"/>
      <c r="AH34" s="59"/>
      <c r="AI34" s="59"/>
    </row>
    <row r="35" spans="1:35" s="72" customFormat="1" ht="13" x14ac:dyDescent="0.35">
      <c r="A35" s="13">
        <f>G8</f>
        <v>7</v>
      </c>
      <c r="B35" s="15">
        <v>193</v>
      </c>
      <c r="C35" s="77">
        <f t="shared" si="6"/>
        <v>249.66480000000001</v>
      </c>
      <c r="D35" s="77">
        <f t="shared" si="7"/>
        <v>98.832273760000007</v>
      </c>
      <c r="E35" s="77">
        <f t="shared" si="8"/>
        <v>6.6308932800000016E-4</v>
      </c>
      <c r="F35" s="77">
        <f t="shared" si="9"/>
        <v>38.071606144000008</v>
      </c>
      <c r="G35" s="77">
        <f t="shared" si="5"/>
        <v>0.69974080000000005</v>
      </c>
      <c r="H35" s="77">
        <f t="shared" si="5"/>
        <v>3.7704480000000005</v>
      </c>
      <c r="I35" s="77">
        <f t="shared" si="5"/>
        <v>0.80504160000000002</v>
      </c>
      <c r="J35" s="77">
        <f t="shared" si="5"/>
        <v>3.7364800000000004E-3</v>
      </c>
      <c r="K35" s="77">
        <f t="shared" si="5"/>
        <v>2.0380800000000001E-2</v>
      </c>
      <c r="L35" s="77">
        <f t="shared" si="5"/>
        <v>1.0462144000000002</v>
      </c>
      <c r="M35" s="77">
        <f t="shared" si="5"/>
        <v>0.58085280000000006</v>
      </c>
      <c r="N35" s="77">
        <f t="shared" si="5"/>
        <v>63.18048000000001</v>
      </c>
      <c r="O35" s="77">
        <f t="shared" si="5"/>
        <v>12160.544000000002</v>
      </c>
      <c r="P35" s="77">
        <f t="shared" si="5"/>
        <v>0</v>
      </c>
      <c r="Q35" s="77">
        <f t="shared" si="10"/>
        <v>343.92600000000004</v>
      </c>
      <c r="R35" s="77">
        <f t="shared" si="11"/>
        <v>0</v>
      </c>
      <c r="S35" s="77">
        <f t="shared" si="11"/>
        <v>0.39742560000000005</v>
      </c>
      <c r="T35" s="77">
        <f t="shared" si="11"/>
        <v>0</v>
      </c>
      <c r="U35" s="77">
        <f t="shared" si="11"/>
        <v>0</v>
      </c>
      <c r="AB35" s="59"/>
      <c r="AC35" s="59"/>
      <c r="AD35" s="59"/>
      <c r="AE35" s="59"/>
      <c r="AF35" s="59"/>
      <c r="AG35" s="59"/>
      <c r="AH35" s="59"/>
      <c r="AI35" s="59"/>
    </row>
    <row r="36" spans="1:35" s="72" customFormat="1" ht="13" x14ac:dyDescent="0.35">
      <c r="A36" s="13">
        <f>H8</f>
        <v>8</v>
      </c>
      <c r="B36" s="15">
        <v>63</v>
      </c>
      <c r="C36" s="77">
        <f t="shared" si="6"/>
        <v>81.496800000000007</v>
      </c>
      <c r="D36" s="77">
        <f t="shared" si="7"/>
        <v>32.261312160000003</v>
      </c>
      <c r="E36" s="77">
        <f t="shared" si="8"/>
        <v>2.1644884800000005E-4</v>
      </c>
      <c r="F36" s="77">
        <f t="shared" si="9"/>
        <v>12.427519104000002</v>
      </c>
      <c r="G36" s="77">
        <f t="shared" si="5"/>
        <v>0.22841280000000003</v>
      </c>
      <c r="H36" s="77">
        <f t="shared" si="5"/>
        <v>1.2307680000000001</v>
      </c>
      <c r="I36" s="77">
        <f t="shared" si="5"/>
        <v>0.26278560000000001</v>
      </c>
      <c r="J36" s="77">
        <f t="shared" si="5"/>
        <v>1.2196800000000001E-3</v>
      </c>
      <c r="K36" s="77">
        <f t="shared" si="5"/>
        <v>6.6528000000000004E-3</v>
      </c>
      <c r="L36" s="77">
        <f t="shared" si="5"/>
        <v>0.34151040000000005</v>
      </c>
      <c r="M36" s="77">
        <f t="shared" si="5"/>
        <v>0.18960480000000002</v>
      </c>
      <c r="N36" s="77">
        <f t="shared" si="5"/>
        <v>20.623680000000004</v>
      </c>
      <c r="O36" s="77">
        <f t="shared" si="5"/>
        <v>3969.5040000000008</v>
      </c>
      <c r="P36" s="77">
        <f t="shared" si="5"/>
        <v>0</v>
      </c>
      <c r="Q36" s="77">
        <f t="shared" si="10"/>
        <v>112.26599999999999</v>
      </c>
      <c r="R36" s="77">
        <f t="shared" si="11"/>
        <v>0</v>
      </c>
      <c r="S36" s="77">
        <f t="shared" si="11"/>
        <v>0.1297296</v>
      </c>
      <c r="T36" s="77">
        <f t="shared" si="11"/>
        <v>0</v>
      </c>
      <c r="U36" s="77">
        <f t="shared" si="11"/>
        <v>0</v>
      </c>
      <c r="AB36" s="59"/>
      <c r="AC36" s="59"/>
      <c r="AD36" s="59"/>
      <c r="AE36" s="59"/>
      <c r="AF36" s="59"/>
      <c r="AG36" s="59"/>
      <c r="AH36" s="59"/>
      <c r="AI36" s="59"/>
    </row>
    <row r="37" spans="1:35" s="72" customFormat="1" ht="13" x14ac:dyDescent="0.35">
      <c r="A37" s="13">
        <f>I8</f>
        <v>10</v>
      </c>
      <c r="B37" s="15">
        <v>31</v>
      </c>
      <c r="C37" s="77">
        <f t="shared" si="6"/>
        <v>40.101600000000005</v>
      </c>
      <c r="D37" s="77">
        <f t="shared" si="7"/>
        <v>15.874613920000002</v>
      </c>
      <c r="E37" s="77">
        <f t="shared" si="8"/>
        <v>1.0650657600000002E-4</v>
      </c>
      <c r="F37" s="77">
        <f t="shared" si="9"/>
        <v>6.115128448000001</v>
      </c>
      <c r="G37" s="77">
        <f t="shared" si="5"/>
        <v>0.11239360000000001</v>
      </c>
      <c r="H37" s="77">
        <f t="shared" si="5"/>
        <v>0.60561600000000004</v>
      </c>
      <c r="I37" s="77">
        <f t="shared" si="5"/>
        <v>0.12930720000000001</v>
      </c>
      <c r="J37" s="77">
        <f t="shared" si="5"/>
        <v>6.0016000000000008E-4</v>
      </c>
      <c r="K37" s="77">
        <f t="shared" si="5"/>
        <v>3.2736000000000002E-3</v>
      </c>
      <c r="L37" s="77">
        <f t="shared" si="5"/>
        <v>0.16804480000000002</v>
      </c>
      <c r="M37" s="77">
        <f t="shared" si="5"/>
        <v>9.3297600000000008E-2</v>
      </c>
      <c r="N37" s="77">
        <f t="shared" si="5"/>
        <v>10.148160000000001</v>
      </c>
      <c r="O37" s="77">
        <f t="shared" si="5"/>
        <v>1953.2480000000003</v>
      </c>
      <c r="P37" s="77">
        <f t="shared" si="5"/>
        <v>0</v>
      </c>
      <c r="Q37" s="77">
        <f t="shared" si="10"/>
        <v>55.241999999999997</v>
      </c>
      <c r="R37" s="77">
        <f t="shared" si="11"/>
        <v>0</v>
      </c>
      <c r="S37" s="77">
        <f t="shared" si="11"/>
        <v>6.3835200000000009E-2</v>
      </c>
      <c r="T37" s="77">
        <f t="shared" si="11"/>
        <v>0</v>
      </c>
      <c r="U37" s="77">
        <f t="shared" si="11"/>
        <v>0</v>
      </c>
      <c r="AB37" s="59"/>
      <c r="AC37" s="59"/>
      <c r="AD37" s="59"/>
      <c r="AE37" s="59"/>
      <c r="AF37" s="59"/>
      <c r="AG37" s="59"/>
      <c r="AH37" s="59"/>
      <c r="AI37" s="59"/>
    </row>
    <row r="38" spans="1:35" s="72" customFormat="1" ht="13" x14ac:dyDescent="0.35">
      <c r="A38" s="13" t="str">
        <f>J8</f>
        <v>11a</v>
      </c>
      <c r="B38" s="15">
        <v>31</v>
      </c>
      <c r="C38" s="77">
        <f t="shared" si="6"/>
        <v>40.101600000000005</v>
      </c>
      <c r="D38" s="77">
        <f t="shared" si="7"/>
        <v>15.874613920000002</v>
      </c>
      <c r="E38" s="77">
        <f t="shared" si="8"/>
        <v>1.0650657600000002E-4</v>
      </c>
      <c r="F38" s="77">
        <f t="shared" si="9"/>
        <v>6.115128448000001</v>
      </c>
      <c r="G38" s="77">
        <f t="shared" si="5"/>
        <v>0.11239360000000001</v>
      </c>
      <c r="H38" s="77">
        <f t="shared" si="5"/>
        <v>0.60561600000000004</v>
      </c>
      <c r="I38" s="77">
        <f t="shared" si="5"/>
        <v>0.12930720000000001</v>
      </c>
      <c r="J38" s="77">
        <f t="shared" si="5"/>
        <v>6.0016000000000008E-4</v>
      </c>
      <c r="K38" s="77">
        <f t="shared" si="5"/>
        <v>3.2736000000000002E-3</v>
      </c>
      <c r="L38" s="77">
        <f t="shared" si="5"/>
        <v>0.16804480000000002</v>
      </c>
      <c r="M38" s="77">
        <f t="shared" si="5"/>
        <v>9.3297600000000008E-2</v>
      </c>
      <c r="N38" s="77">
        <f t="shared" si="5"/>
        <v>10.148160000000001</v>
      </c>
      <c r="O38" s="77">
        <f t="shared" si="5"/>
        <v>1953.2480000000003</v>
      </c>
      <c r="P38" s="77">
        <f t="shared" si="5"/>
        <v>0</v>
      </c>
      <c r="Q38" s="77">
        <f t="shared" si="10"/>
        <v>55.241999999999997</v>
      </c>
      <c r="R38" s="77">
        <f t="shared" si="11"/>
        <v>0</v>
      </c>
      <c r="S38" s="77">
        <f t="shared" si="11"/>
        <v>6.3835200000000009E-2</v>
      </c>
      <c r="T38" s="77">
        <f t="shared" si="11"/>
        <v>0</v>
      </c>
      <c r="U38" s="77">
        <f t="shared" si="11"/>
        <v>0</v>
      </c>
      <c r="AB38" s="59"/>
      <c r="AC38" s="59"/>
      <c r="AD38" s="59"/>
      <c r="AE38" s="59"/>
      <c r="AF38" s="59"/>
      <c r="AG38" s="59"/>
      <c r="AH38" s="59"/>
      <c r="AI38" s="59"/>
    </row>
    <row r="39" spans="1:35" s="72" customFormat="1" ht="13" x14ac:dyDescent="0.35">
      <c r="A39" s="13" t="str">
        <f>K8</f>
        <v>11b</v>
      </c>
      <c r="B39" s="15">
        <v>31</v>
      </c>
      <c r="C39" s="77">
        <f t="shared" si="6"/>
        <v>40.101600000000005</v>
      </c>
      <c r="D39" s="77">
        <f t="shared" si="7"/>
        <v>15.874613920000002</v>
      </c>
      <c r="E39" s="77">
        <f t="shared" si="8"/>
        <v>1.0650657600000002E-4</v>
      </c>
      <c r="F39" s="77">
        <f t="shared" si="9"/>
        <v>6.115128448000001</v>
      </c>
      <c r="G39" s="77">
        <f t="shared" si="5"/>
        <v>0.11239360000000001</v>
      </c>
      <c r="H39" s="77">
        <f t="shared" si="5"/>
        <v>0.60561600000000004</v>
      </c>
      <c r="I39" s="77">
        <f t="shared" si="5"/>
        <v>0.12930720000000001</v>
      </c>
      <c r="J39" s="77">
        <f t="shared" si="5"/>
        <v>6.0016000000000008E-4</v>
      </c>
      <c r="K39" s="77">
        <f t="shared" si="5"/>
        <v>3.2736000000000002E-3</v>
      </c>
      <c r="L39" s="77">
        <f t="shared" si="5"/>
        <v>0.16804480000000002</v>
      </c>
      <c r="M39" s="77">
        <f t="shared" si="5"/>
        <v>9.3297600000000008E-2</v>
      </c>
      <c r="N39" s="77">
        <f t="shared" si="5"/>
        <v>10.148160000000001</v>
      </c>
      <c r="O39" s="77">
        <f t="shared" si="5"/>
        <v>1953.2480000000003</v>
      </c>
      <c r="P39" s="77">
        <f t="shared" si="5"/>
        <v>0</v>
      </c>
      <c r="Q39" s="77">
        <f t="shared" si="10"/>
        <v>55.241999999999997</v>
      </c>
      <c r="R39" s="77">
        <f t="shared" si="11"/>
        <v>0</v>
      </c>
      <c r="S39" s="77">
        <f t="shared" si="11"/>
        <v>6.3835200000000009E-2</v>
      </c>
      <c r="T39" s="77">
        <f t="shared" si="11"/>
        <v>0</v>
      </c>
      <c r="U39" s="77">
        <f t="shared" si="11"/>
        <v>0</v>
      </c>
      <c r="AB39" s="59"/>
      <c r="AC39" s="59"/>
      <c r="AD39" s="59"/>
      <c r="AE39" s="59"/>
      <c r="AF39" s="59"/>
      <c r="AG39" s="59"/>
      <c r="AH39" s="59"/>
      <c r="AI39" s="59"/>
    </row>
    <row r="40" spans="1:35" s="72" customFormat="1" ht="13" x14ac:dyDescent="0.35">
      <c r="A40" s="13">
        <f>L8</f>
        <v>12</v>
      </c>
      <c r="B40" s="15">
        <v>63</v>
      </c>
      <c r="C40" s="77">
        <f t="shared" si="6"/>
        <v>81.496800000000007</v>
      </c>
      <c r="D40" s="77">
        <f t="shared" si="7"/>
        <v>32.261312160000003</v>
      </c>
      <c r="E40" s="77">
        <f t="shared" si="8"/>
        <v>2.1644884800000005E-4</v>
      </c>
      <c r="F40" s="77">
        <f t="shared" si="9"/>
        <v>12.427519104000002</v>
      </c>
      <c r="G40" s="77">
        <f t="shared" si="5"/>
        <v>0.22841280000000003</v>
      </c>
      <c r="H40" s="77">
        <f t="shared" si="5"/>
        <v>1.2307680000000001</v>
      </c>
      <c r="I40" s="77">
        <f t="shared" si="5"/>
        <v>0.26278560000000001</v>
      </c>
      <c r="J40" s="77">
        <f t="shared" si="5"/>
        <v>1.2196800000000001E-3</v>
      </c>
      <c r="K40" s="77">
        <f t="shared" si="5"/>
        <v>6.6528000000000004E-3</v>
      </c>
      <c r="L40" s="77">
        <f t="shared" si="5"/>
        <v>0.34151040000000005</v>
      </c>
      <c r="M40" s="77">
        <f t="shared" si="5"/>
        <v>0.18960480000000002</v>
      </c>
      <c r="N40" s="77">
        <f t="shared" si="5"/>
        <v>20.623680000000004</v>
      </c>
      <c r="O40" s="77">
        <f t="shared" si="5"/>
        <v>3969.5040000000008</v>
      </c>
      <c r="P40" s="77">
        <f t="shared" si="5"/>
        <v>0</v>
      </c>
      <c r="Q40" s="77">
        <f t="shared" si="10"/>
        <v>112.26599999999999</v>
      </c>
      <c r="R40" s="77">
        <f t="shared" si="11"/>
        <v>0</v>
      </c>
      <c r="S40" s="77">
        <f t="shared" si="11"/>
        <v>0.1297296</v>
      </c>
      <c r="T40" s="77">
        <f t="shared" si="11"/>
        <v>0</v>
      </c>
      <c r="U40" s="77">
        <f t="shared" si="11"/>
        <v>0</v>
      </c>
      <c r="AB40" s="59"/>
      <c r="AC40" s="59"/>
      <c r="AD40" s="59"/>
      <c r="AE40" s="59"/>
      <c r="AF40" s="59"/>
      <c r="AG40" s="59"/>
      <c r="AH40" s="59"/>
      <c r="AI40" s="59"/>
    </row>
    <row r="41" spans="1:35" s="72" customFormat="1" ht="13" x14ac:dyDescent="0.35">
      <c r="A41" s="13">
        <f>M8</f>
        <v>13</v>
      </c>
      <c r="B41" s="15">
        <v>127</v>
      </c>
      <c r="C41" s="77">
        <f t="shared" si="6"/>
        <v>164.28720000000001</v>
      </c>
      <c r="D41" s="77">
        <f t="shared" si="7"/>
        <v>65.034708640000005</v>
      </c>
      <c r="E41" s="77">
        <f t="shared" si="8"/>
        <v>4.3633339200000007E-4</v>
      </c>
      <c r="F41" s="77">
        <f t="shared" si="9"/>
        <v>25.052300416000005</v>
      </c>
      <c r="G41" s="77">
        <f t="shared" si="5"/>
        <v>0.46045120000000006</v>
      </c>
      <c r="H41" s="77">
        <f t="shared" si="5"/>
        <v>2.4810720000000002</v>
      </c>
      <c r="I41" s="77">
        <f t="shared" si="5"/>
        <v>0.52974239999999995</v>
      </c>
      <c r="J41" s="77">
        <f t="shared" si="5"/>
        <v>2.4587200000000002E-3</v>
      </c>
      <c r="K41" s="77">
        <f t="shared" si="5"/>
        <v>1.34112E-2</v>
      </c>
      <c r="L41" s="77">
        <f t="shared" si="5"/>
        <v>0.6884416000000001</v>
      </c>
      <c r="M41" s="77">
        <f t="shared" si="5"/>
        <v>0.38221920000000004</v>
      </c>
      <c r="N41" s="77">
        <f t="shared" si="5"/>
        <v>41.574720000000006</v>
      </c>
      <c r="O41" s="77">
        <f t="shared" si="5"/>
        <v>8002.0160000000014</v>
      </c>
      <c r="P41" s="77">
        <f t="shared" si="5"/>
        <v>0</v>
      </c>
      <c r="Q41" s="77">
        <f t="shared" si="10"/>
        <v>226.31399999999999</v>
      </c>
      <c r="R41" s="77">
        <f t="shared" si="11"/>
        <v>0</v>
      </c>
      <c r="S41" s="77">
        <f t="shared" si="11"/>
        <v>0.26151840000000004</v>
      </c>
      <c r="T41" s="77">
        <f t="shared" si="11"/>
        <v>0</v>
      </c>
      <c r="U41" s="77">
        <f t="shared" si="11"/>
        <v>0</v>
      </c>
      <c r="AB41" s="59"/>
      <c r="AC41" s="59"/>
      <c r="AD41" s="59"/>
      <c r="AE41" s="59"/>
      <c r="AF41" s="59"/>
      <c r="AG41" s="59"/>
      <c r="AH41" s="59"/>
      <c r="AI41" s="59"/>
    </row>
    <row r="42" spans="1:35" s="72" customFormat="1" ht="13" x14ac:dyDescent="0.35">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f>C8</f>
        <v>2</v>
      </c>
      <c r="C57" s="8">
        <f t="shared" ref="C57:U57" si="13">D8</f>
        <v>3</v>
      </c>
      <c r="D57" s="8">
        <f t="shared" si="13"/>
        <v>5</v>
      </c>
      <c r="E57" s="8">
        <f t="shared" si="13"/>
        <v>6</v>
      </c>
      <c r="F57" s="8">
        <f t="shared" si="13"/>
        <v>7</v>
      </c>
      <c r="G57" s="8">
        <f t="shared" si="13"/>
        <v>8</v>
      </c>
      <c r="H57" s="8">
        <f t="shared" si="13"/>
        <v>10</v>
      </c>
      <c r="I57" s="8" t="str">
        <f t="shared" si="13"/>
        <v>11a</v>
      </c>
      <c r="J57" s="8" t="str">
        <f t="shared" si="13"/>
        <v>11b</v>
      </c>
      <c r="K57" s="8">
        <f t="shared" si="13"/>
        <v>12</v>
      </c>
      <c r="L57" s="8">
        <f t="shared" si="13"/>
        <v>13</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2" t="s">
        <v>136</v>
      </c>
      <c r="B58" s="13" t="str">
        <f>C16&amp;" I "&amp;(VLOOKUP(C14,Table2456[],6,FALSE))</f>
        <v>Medium/Clay I Grass</v>
      </c>
      <c r="C58" s="13" t="str">
        <f>D16&amp;" I "&amp;(VLOOKUP(D14,Table2456[],6,FALSE))</f>
        <v>Medium/Clay I Grass</v>
      </c>
      <c r="D58" s="13" t="str">
        <f>E16&amp;" I "&amp;(VLOOKUP(E14,Table2456[],6,FALSE))</f>
        <v>Medium/Clay I Grass</v>
      </c>
      <c r="E58" s="13" t="str">
        <f>F16&amp;" I "&amp;(VLOOKUP(F14,Table2456[],6,FALSE))</f>
        <v>Medium/Clay I Grass</v>
      </c>
      <c r="F58" s="13" t="str">
        <f>G16&amp;" I "&amp;(VLOOKUP(G14,Table2456[],6,FALSE))</f>
        <v>Medium/Clay I Grass</v>
      </c>
      <c r="G58" s="13" t="str">
        <f>H16&amp;" I "&amp;(VLOOKUP(H14,Table2456[],6,FALSE))</f>
        <v>Medium/Clay I Grass</v>
      </c>
      <c r="H58" s="13" t="str">
        <f>I16&amp;" I "&amp;(VLOOKUP(I14,Table2456[],6,FALSE))</f>
        <v>Medium/Clay I Grass</v>
      </c>
      <c r="I58" s="13" t="str">
        <f>J16&amp;" I "&amp;(VLOOKUP(J14,Table2456[],6,FALSE))</f>
        <v>Medium/Clay I Grass</v>
      </c>
      <c r="J58" s="13" t="str">
        <f>K16&amp;" I "&amp;(VLOOKUP(K14,Table2456[],6,FALSE))</f>
        <v>Medium/Clay I Grass</v>
      </c>
      <c r="K58" s="13" t="str">
        <f>L16&amp;" I "&amp;(VLOOKUP(L14,Table2456[],6,FALSE))</f>
        <v>Medium/Clay I Grass</v>
      </c>
      <c r="L58" s="13" t="str">
        <f>M16&amp;" I "&amp;(VLOOKUP(M14,Table2456[],6,FALSE))</f>
        <v>Medium/Clay I Grass</v>
      </c>
      <c r="M58" s="13" t="e">
        <f>N16&amp;" I "&amp;(VLOOKUP(N14,Table2456[],6,FALSE))</f>
        <v>#N/A</v>
      </c>
      <c r="N58" s="13" t="e">
        <f>O16&amp;" I "&amp;(VLOOKUP(O14,Table2456[],6,FALSE))</f>
        <v>#N/A</v>
      </c>
      <c r="O58" s="13" t="e">
        <f>P16&amp;" I "&amp;(VLOOKUP(P14,Table2456[],6,FALSE))</f>
        <v>#N/A</v>
      </c>
      <c r="P58" s="13" t="e">
        <f>Q16&amp;" I "&amp;(VLOOKUP(Q14,Table2456[],6,FALSE))</f>
        <v>#N/A</v>
      </c>
      <c r="Q58" s="13" t="e">
        <f>R16&amp;" I "&amp;(VLOOKUP(R14,Table2456[],6,FALSE))</f>
        <v>#N/A</v>
      </c>
      <c r="R58" s="13" t="e">
        <f>S16&amp;" I "&amp;(VLOOKUP(S14,Table2456[],6,FALSE))</f>
        <v>#N/A</v>
      </c>
      <c r="S58" s="13" t="e">
        <f>T16&amp;" I "&amp;(VLOOKUP(T14,Table2456[],6,FALSE))</f>
        <v>#N/A</v>
      </c>
      <c r="T58" s="13" t="e">
        <f>U16&amp;" I "&amp;(VLOOKUP(U14,Table2456[],6,FALSE))</f>
        <v>#N/A</v>
      </c>
      <c r="U58" s="13" t="e">
        <f>V16&amp;" I "&amp;(VLOOKUP(V14,Table2456[],6,FALSE))</f>
        <v>#N/A</v>
      </c>
    </row>
    <row r="59" spans="1:35" s="19" customFormat="1" ht="13" x14ac:dyDescent="0.3">
      <c r="A59" s="111" t="s">
        <v>132</v>
      </c>
      <c r="B59" s="76">
        <f>VLOOKUP(C$14,Table2456[],5,FALSE)</f>
        <v>6.2</v>
      </c>
      <c r="C59" s="76">
        <f>VLOOKUP(D$14,Table2456[],5,FALSE)</f>
        <v>6.2</v>
      </c>
      <c r="D59" s="76">
        <f>VLOOKUP(E$14,Table2456[],5,FALSE)</f>
        <v>6.2</v>
      </c>
      <c r="E59" s="76">
        <f>VLOOKUP(F$14,Table2456[],5,FALSE)</f>
        <v>6.2</v>
      </c>
      <c r="F59" s="76">
        <f>VLOOKUP(G$14,Table2456[],5,FALSE)</f>
        <v>6.2</v>
      </c>
      <c r="G59" s="76">
        <f>VLOOKUP(H$14,Table2456[],5,FALSE)</f>
        <v>6.2</v>
      </c>
      <c r="H59" s="76">
        <f>VLOOKUP(I$14,Table2456[],5,FALSE)</f>
        <v>6.2</v>
      </c>
      <c r="I59" s="76">
        <f>VLOOKUP(J$14,Table2456[],5,FALSE)</f>
        <v>6.2</v>
      </c>
      <c r="J59" s="76">
        <f>VLOOKUP(K$14,Table2456[],5,FALSE)</f>
        <v>6.2</v>
      </c>
      <c r="K59" s="76">
        <f>VLOOKUP(L$14,Table2456[],5,FALSE)</f>
        <v>6.2</v>
      </c>
      <c r="L59" s="76">
        <f>VLOOKUP(M$14,Table2456[],5,FALSE)</f>
        <v>6.2</v>
      </c>
      <c r="M59" s="76" t="e">
        <f>VLOOKUP(N$14,Table2456[],5,FALSE)</f>
        <v>#N/A</v>
      </c>
      <c r="N59" s="76" t="e">
        <f>VLOOKUP(O$14,Table2456[],5,FALSE)</f>
        <v>#N/A</v>
      </c>
      <c r="O59" s="76" t="e">
        <f>VLOOKUP(P$14,Table2456[],5,FALSE)</f>
        <v>#N/A</v>
      </c>
      <c r="P59" s="76" t="e">
        <f>VLOOKUP(Q$14,Table2456[],5,FALSE)</f>
        <v>#N/A</v>
      </c>
      <c r="Q59" s="76" t="e">
        <f>VLOOKUP(R$14,Table2456[],5,FALSE)</f>
        <v>#N/A</v>
      </c>
      <c r="R59" s="76" t="e">
        <f>VLOOKUP(S$14,Table2456[],5,FALSE)</f>
        <v>#N/A</v>
      </c>
      <c r="S59" s="76" t="e">
        <f>VLOOKUP(T$14,Table2456[],5,FALSE)</f>
        <v>#N/A</v>
      </c>
      <c r="T59" s="76" t="e">
        <f>VLOOKUP(U$14,Table2456[],5,FALSE)</f>
        <v>#N/A</v>
      </c>
      <c r="U59" s="76" t="e">
        <f>VLOOKUP(V$14,Table2456[],5,FALSE)</f>
        <v>#N/A</v>
      </c>
    </row>
    <row r="60" spans="1:35" s="19" customFormat="1" ht="13" x14ac:dyDescent="0.3">
      <c r="A60" s="111" t="s">
        <v>4</v>
      </c>
      <c r="B60" s="76">
        <f>C10</f>
        <v>6.9</v>
      </c>
      <c r="C60" s="76">
        <f t="shared" ref="C60:U60" si="14">D10</f>
        <v>7</v>
      </c>
      <c r="D60" s="76">
        <f t="shared" si="14"/>
        <v>6.7</v>
      </c>
      <c r="E60" s="76">
        <f t="shared" si="14"/>
        <v>6.8</v>
      </c>
      <c r="F60" s="76">
        <f t="shared" si="14"/>
        <v>6.9</v>
      </c>
      <c r="G60" s="76">
        <f t="shared" si="14"/>
        <v>6.8</v>
      </c>
      <c r="H60" s="76">
        <f t="shared" si="14"/>
        <v>7.3</v>
      </c>
      <c r="I60" s="76">
        <f t="shared" si="14"/>
        <v>7.1</v>
      </c>
      <c r="J60" s="76">
        <f t="shared" si="14"/>
        <v>7.4</v>
      </c>
      <c r="K60" s="76">
        <f t="shared" si="14"/>
        <v>7.2</v>
      </c>
      <c r="L60" s="76">
        <f t="shared" si="14"/>
        <v>7.1</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ht="13" x14ac:dyDescent="0.3">
      <c r="A61" s="111" t="s">
        <v>133</v>
      </c>
      <c r="B61" s="76">
        <f t="shared" ref="B61:U61" si="15">VLOOKUP(B58,$AD9:$AE18,2,FALSE)</f>
        <v>6</v>
      </c>
      <c r="C61" s="76">
        <f t="shared" si="15"/>
        <v>6</v>
      </c>
      <c r="D61" s="76">
        <f t="shared" si="15"/>
        <v>6</v>
      </c>
      <c r="E61" s="76">
        <f t="shared" si="15"/>
        <v>6</v>
      </c>
      <c r="F61" s="76">
        <f t="shared" si="15"/>
        <v>6</v>
      </c>
      <c r="G61" s="76">
        <f t="shared" si="15"/>
        <v>6</v>
      </c>
      <c r="H61" s="76">
        <f t="shared" si="15"/>
        <v>6</v>
      </c>
      <c r="I61" s="76">
        <f t="shared" si="15"/>
        <v>6</v>
      </c>
      <c r="J61" s="76">
        <f t="shared" si="15"/>
        <v>6</v>
      </c>
      <c r="K61" s="76">
        <f t="shared" si="15"/>
        <v>6</v>
      </c>
      <c r="L61" s="76">
        <f t="shared" si="15"/>
        <v>6</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ht="13" x14ac:dyDescent="0.3">
      <c r="A62" s="111" t="s">
        <v>134</v>
      </c>
      <c r="B62" s="77">
        <f>B31</f>
        <v>31</v>
      </c>
      <c r="C62" s="77">
        <f>B32</f>
        <v>31</v>
      </c>
      <c r="D62" s="77">
        <f>B33</f>
        <v>31</v>
      </c>
      <c r="E62" s="77">
        <f>B34</f>
        <v>127</v>
      </c>
      <c r="F62" s="77">
        <f>B35</f>
        <v>193</v>
      </c>
      <c r="G62" s="77">
        <f>B36</f>
        <v>63</v>
      </c>
      <c r="H62" s="77">
        <f>B37</f>
        <v>31</v>
      </c>
      <c r="I62" s="77">
        <f>B38</f>
        <v>31</v>
      </c>
      <c r="J62" s="77">
        <f>B39</f>
        <v>31</v>
      </c>
      <c r="K62" s="77">
        <f>B40</f>
        <v>63</v>
      </c>
      <c r="L62" s="77">
        <f>B41</f>
        <v>127</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-4.2000000000000011</v>
      </c>
      <c r="C64" s="77">
        <f t="shared" ref="C64:U64" si="17">(C59-C60)*C61</f>
        <v>-4.7999999999999989</v>
      </c>
      <c r="D64" s="77">
        <f t="shared" si="17"/>
        <v>-3</v>
      </c>
      <c r="E64" s="77">
        <f t="shared" si="17"/>
        <v>-3.5999999999999979</v>
      </c>
      <c r="F64" s="77">
        <f t="shared" si="17"/>
        <v>-4.2000000000000011</v>
      </c>
      <c r="G64" s="77">
        <f t="shared" si="17"/>
        <v>-3.5999999999999979</v>
      </c>
      <c r="H64" s="77">
        <f t="shared" si="17"/>
        <v>-6.5999999999999979</v>
      </c>
      <c r="I64" s="77">
        <f t="shared" si="17"/>
        <v>-5.3999999999999968</v>
      </c>
      <c r="J64" s="77">
        <f t="shared" si="17"/>
        <v>-7.2000000000000011</v>
      </c>
      <c r="K64" s="77">
        <f t="shared" si="17"/>
        <v>-6</v>
      </c>
      <c r="L64" s="77">
        <f t="shared" si="17"/>
        <v>-5.3999999999999968</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 x14ac:dyDescent="0.3">
      <c r="A65" s="112" t="s">
        <v>157</v>
      </c>
      <c r="B65" s="77">
        <f>B63-B64</f>
        <v>4.2000000000000011</v>
      </c>
      <c r="C65" s="77">
        <f t="shared" ref="C65:U65" si="18">C63-C64</f>
        <v>4.7999999999999989</v>
      </c>
      <c r="D65" s="77">
        <f t="shared" si="18"/>
        <v>3</v>
      </c>
      <c r="E65" s="77">
        <f t="shared" si="18"/>
        <v>3.5999999999999979</v>
      </c>
      <c r="F65" s="77">
        <f t="shared" si="18"/>
        <v>4.2000000000000011</v>
      </c>
      <c r="G65" s="77">
        <f t="shared" si="18"/>
        <v>3.5999999999999979</v>
      </c>
      <c r="H65" s="77">
        <f t="shared" si="18"/>
        <v>6.5999999999999979</v>
      </c>
      <c r="I65" s="77">
        <f t="shared" si="18"/>
        <v>5.3999999999999968</v>
      </c>
      <c r="J65" s="77">
        <f t="shared" si="18"/>
        <v>7.2000000000000011</v>
      </c>
      <c r="K65" s="77">
        <f t="shared" si="18"/>
        <v>6</v>
      </c>
      <c r="L65" s="77">
        <f t="shared" si="18"/>
        <v>5.3999999999999968</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26" x14ac:dyDescent="0.3">
      <c r="A66" s="112" t="s">
        <v>148</v>
      </c>
      <c r="B66" s="78" t="str">
        <f>IF(B64&lt;=B63,"OVER","UNDER")</f>
        <v>OVER</v>
      </c>
      <c r="C66" s="78" t="str">
        <f t="shared" ref="C66:U66" si="19">IF(C64&lt;=C63,"OVER","UNDER")</f>
        <v>OVER</v>
      </c>
      <c r="D66" s="78" t="str">
        <f t="shared" si="19"/>
        <v>OVER</v>
      </c>
      <c r="E66" s="78" t="str">
        <f t="shared" si="19"/>
        <v>OVER</v>
      </c>
      <c r="F66" s="78" t="str">
        <f t="shared" si="19"/>
        <v>OVER</v>
      </c>
      <c r="G66" s="78" t="str">
        <f t="shared" si="19"/>
        <v>OVER</v>
      </c>
      <c r="H66" s="78" t="str">
        <f t="shared" si="19"/>
        <v>OVER</v>
      </c>
      <c r="I66" s="78" t="str">
        <f t="shared" si="19"/>
        <v>OVER</v>
      </c>
      <c r="J66" s="78" t="str">
        <f t="shared" si="19"/>
        <v>OVER</v>
      </c>
      <c r="K66" s="78" t="str">
        <f t="shared" si="19"/>
        <v>OVER</v>
      </c>
      <c r="L66" s="78" t="str">
        <f t="shared" si="19"/>
        <v>OVER</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LbNX3pu7mu+btv/24l8nIAtmvkAeq8FOCZ+BIlujiazYRvETHcZRjHFuOgM2Ztoo4+6ooeT4sFIrnDMhSdT0OA==" saltValue="D7G18kZu4c2i9GagKbzlzA=="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C20:V21">
    <cfRule type="cellIs" dxfId="41" priority="37" operator="equal">
      <formula>"DECREASE"</formula>
    </cfRule>
    <cfRule type="cellIs" dxfId="40" priority="38" operator="equal">
      <formula>"INCREASE"</formula>
    </cfRule>
  </conditionalFormatting>
  <conditionalFormatting sqref="B31:B50 B62:U66">
    <cfRule type="cellIs" dxfId="39" priority="36" operator="greaterThan">
      <formula>$B$51</formula>
    </cfRule>
  </conditionalFormatting>
  <conditionalFormatting sqref="C31:C50">
    <cfRule type="cellIs" dxfId="38" priority="35" operator="greaterThan">
      <formula>$C$51</formula>
    </cfRule>
  </conditionalFormatting>
  <conditionalFormatting sqref="C18:V18">
    <cfRule type="cellIs" dxfId="37" priority="34" operator="equal">
      <formula>0</formula>
    </cfRule>
  </conditionalFormatting>
  <conditionalFormatting sqref="C17:V17">
    <cfRule type="cellIs" dxfId="36" priority="33" operator="equal">
      <formula>0</formula>
    </cfRule>
  </conditionalFormatting>
  <conditionalFormatting sqref="C19:V19">
    <cfRule type="cellIs" dxfId="35" priority="32" operator="equal">
      <formula>0</formula>
    </cfRule>
  </conditionalFormatting>
  <conditionalFormatting sqref="G31:G50">
    <cfRule type="cellIs" dxfId="34" priority="31" operator="greaterThan">
      <formula>$G$51</formula>
    </cfRule>
  </conditionalFormatting>
  <conditionalFormatting sqref="H31:H50">
    <cfRule type="cellIs" dxfId="33" priority="30" operator="greaterThan">
      <formula>$H$51</formula>
    </cfRule>
  </conditionalFormatting>
  <conditionalFormatting sqref="I31:I50">
    <cfRule type="cellIs" dxfId="32" priority="29" operator="greaterThan">
      <formula>$I$51</formula>
    </cfRule>
  </conditionalFormatting>
  <conditionalFormatting sqref="K31:K50">
    <cfRule type="cellIs" dxfId="31" priority="28" operator="greaterThan">
      <formula>$K$51</formula>
    </cfRule>
  </conditionalFormatting>
  <conditionalFormatting sqref="L31:L50">
    <cfRule type="cellIs" dxfId="30" priority="27" operator="greaterThan">
      <formula>$L$51</formula>
    </cfRule>
  </conditionalFormatting>
  <conditionalFormatting sqref="M31:M50">
    <cfRule type="cellIs" dxfId="29" priority="26" operator="greaterThan">
      <formula>$M$51</formula>
    </cfRule>
  </conditionalFormatting>
  <conditionalFormatting sqref="P31:P50">
    <cfRule type="cellIs" dxfId="28" priority="25" operator="greaterThan">
      <formula>$P$51</formula>
    </cfRule>
  </conditionalFormatting>
  <conditionalFormatting sqref="R31:R50">
    <cfRule type="cellIs" dxfId="27" priority="24" operator="greaterThan">
      <formula>$R$51</formula>
    </cfRule>
  </conditionalFormatting>
  <conditionalFormatting sqref="S31:S50">
    <cfRule type="cellIs" dxfId="26" priority="23" operator="greaterThan">
      <formula>$S$51</formula>
    </cfRule>
  </conditionalFormatting>
  <conditionalFormatting sqref="T31:T50">
    <cfRule type="cellIs" dxfId="25" priority="22" operator="greaterThan">
      <formula>$T$51</formula>
    </cfRule>
  </conditionalFormatting>
  <conditionalFormatting sqref="U31:U50">
    <cfRule type="cellIs" dxfId="24" priority="21" operator="greaterThan">
      <formula>$U$51</formula>
    </cfRule>
  </conditionalFormatting>
  <conditionalFormatting sqref="C22:V22">
    <cfRule type="cellIs" dxfId="23" priority="20" operator="equal">
      <formula>0</formula>
    </cfRule>
  </conditionalFormatting>
  <conditionalFormatting sqref="C24:V24">
    <cfRule type="cellIs" dxfId="22" priority="18" operator="equal">
      <formula>"DECREASE"</formula>
    </cfRule>
    <cfRule type="cellIs" dxfId="21" priority="19" operator="equal">
      <formula>"INCREASE"</formula>
    </cfRule>
  </conditionalFormatting>
  <conditionalFormatting sqref="C23:V23">
    <cfRule type="cellIs" dxfId="20" priority="17" operator="equal">
      <formula>0</formula>
    </cfRule>
  </conditionalFormatting>
  <conditionalFormatting sqref="C21:V21">
    <cfRule type="cellIs" dxfId="19" priority="13" operator="equal">
      <formula>0</formula>
    </cfRule>
  </conditionalFormatting>
  <conditionalFormatting sqref="B66:U66">
    <cfRule type="cellIs" dxfId="18" priority="11" operator="equal">
      <formula>"UNDER"</formula>
    </cfRule>
    <cfRule type="cellIs" dxfId="17" priority="12" operator="equal">
      <formula>"OVER"</formula>
    </cfRule>
  </conditionalFormatting>
  <conditionalFormatting sqref="J31:J50">
    <cfRule type="cellIs" dxfId="16" priority="8" operator="greaterThan">
      <formula>$J$51</formula>
    </cfRule>
  </conditionalFormatting>
  <conditionalFormatting sqref="L3">
    <cfRule type="cellIs" dxfId="15" priority="4" operator="lessThan">
      <formula>30</formula>
    </cfRule>
    <cfRule type="cellIs" dxfId="14" priority="5" operator="greaterThanOrEqual">
      <formula>30</formula>
    </cfRule>
  </conditionalFormatting>
  <conditionalFormatting sqref="I1">
    <cfRule type="cellIs" dxfId="13" priority="3" operator="between">
      <formula>0.1</formula>
      <formula>5</formula>
    </cfRule>
  </conditionalFormatting>
  <conditionalFormatting sqref="I2">
    <cfRule type="cellIs" dxfId="12" priority="2" operator="greaterThan">
      <formula>5000.1</formula>
    </cfRule>
  </conditionalFormatting>
  <conditionalFormatting sqref="I3">
    <cfRule type="cellIs" dxfId="11" priority="1" operator="greaterThan">
      <formula>40000.01</formula>
    </cfRule>
  </conditionalFormatting>
  <dataValidations count="4">
    <dataValidation type="list" showInputMessage="1" sqref="C27:U27" xr:uid="{A97154AD-4961-47E0-9BEB-F4F2DA141AA7}">
      <formula1>$AB$2:$AB$8</formula1>
    </dataValidation>
    <dataValidation type="list" allowBlank="1" showInputMessage="1" showErrorMessage="1" sqref="F3" xr:uid="{367AE417-F4B5-4074-A535-26FED4D80645}">
      <formula1>$AG$2:$AG$5</formula1>
    </dataValidation>
    <dataValidation type="list" allowBlank="1" showInputMessage="1" showErrorMessage="1" sqref="C14:V14" xr:uid="{3B7874E5-D580-4D54-8D4C-3530106A87DF}">
      <formula1>$AI$2:$AI$26</formula1>
    </dataValidation>
    <dataValidation type="list" allowBlank="1" showInputMessage="1" showErrorMessage="1" sqref="C16:V16" xr:uid="{FF2D5E6D-96B0-44F9-8921-F7EF6A525E8D}">
      <formula1>$AD$1:$AD$6</formula1>
    </dataValidation>
  </dataValidations>
  <pageMargins left="0.7" right="0.7" top="0.75" bottom="0.75" header="0.3" footer="0.3"/>
  <pageSetup paperSize="9" orientation="portrait" r:id="rId1"/>
  <legacyDrawing r:id="rId2"/>
  <tableParts count="1">
    <tablePart r:id="rId3"/>
  </tablePart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U13"/>
  <sheetViews>
    <sheetView workbookViewId="0">
      <selection activeCell="N35" sqref="N35"/>
    </sheetView>
  </sheetViews>
  <sheetFormatPr defaultColWidth="9.1796875" defaultRowHeight="12.5" x14ac:dyDescent="0.25"/>
  <cols>
    <col min="1" max="13" width="9.1796875" style="79"/>
    <col min="14" max="14" width="9.7265625" style="79" bestFit="1" customWidth="1"/>
    <col min="15" max="19" width="9.1796875" style="79"/>
    <col min="20" max="20" width="10" style="79" bestFit="1" customWidth="1"/>
    <col min="21" max="16384" width="9.1796875" style="79"/>
  </cols>
  <sheetData>
    <row r="1" spans="1:21" ht="37.5" x14ac:dyDescent="0.25">
      <c r="A1" s="144" t="s">
        <v>84</v>
      </c>
      <c r="B1" s="38" t="str">
        <f>'Field data and Bala'!B29</f>
        <v>Application Rate</v>
      </c>
      <c r="C1" s="38" t="str">
        <f>'Field data and Bala'!C29</f>
        <v>Nitrogen Addition</v>
      </c>
      <c r="D1" s="38" t="str">
        <f>'Field data and Bala'!D29</f>
        <v>Phosphate Addition</v>
      </c>
      <c r="E1" s="38" t="str">
        <f>'Field data and Bala'!E29</f>
        <v>Potash  Addition</v>
      </c>
      <c r="F1" s="38" t="str">
        <f>'Field data and Bala'!F29</f>
        <v>Mg Oxide Addition</v>
      </c>
      <c r="G1" s="38" t="str">
        <f>'Field data and Bala'!G29</f>
        <v>Copper Addition</v>
      </c>
      <c r="H1" s="38" t="str">
        <f>'Field data and Bala'!H29</f>
        <v>Zinc Addition</v>
      </c>
      <c r="I1" s="38" t="str">
        <f>'Field data and Bala'!I29</f>
        <v>Lead Addition</v>
      </c>
      <c r="J1" s="38" t="str">
        <f>'Field data and Bala'!J29</f>
        <v>Cadmium Addition</v>
      </c>
      <c r="K1" s="38" t="str">
        <f>'Field data and Bala'!K29</f>
        <v>Mercury Addition</v>
      </c>
      <c r="L1" s="38" t="str">
        <f>'Field data and Bala'!L29</f>
        <v>Nickel Addition</v>
      </c>
      <c r="M1" s="38" t="str">
        <f>'Field data and Bala'!M29</f>
        <v>Chromium Addition</v>
      </c>
      <c r="N1" s="38" t="str">
        <f>'Field data and Bala'!N29</f>
        <v>Aluminium Addition</v>
      </c>
      <c r="O1" s="38" t="str">
        <f>'Field data and Bala'!O29</f>
        <v>Iron Addition</v>
      </c>
      <c r="P1" s="38" t="str">
        <f>'Field data and Bala'!P29</f>
        <v xml:space="preserve">Sodium Addition                 </v>
      </c>
      <c r="Q1" s="38" t="str">
        <f>'Field data and Bala'!Q29</f>
        <v>SO3  Addition                             kg/ha</v>
      </c>
      <c r="R1" s="38" t="str">
        <f>'Field data and Bala'!R29</f>
        <v xml:space="preserve">Selenium Addition </v>
      </c>
      <c r="S1" s="38" t="str">
        <f>'Field data and Bala'!S29</f>
        <v xml:space="preserve">Arsenic  Addition  </v>
      </c>
      <c r="T1" s="38" t="str">
        <f>'Field data and Bala'!T29</f>
        <v xml:space="preserve">Molybdenum Addition  </v>
      </c>
      <c r="U1" s="38" t="str">
        <f>'Field data and Bala'!U29</f>
        <v xml:space="preserve">Fluoride Addition </v>
      </c>
    </row>
    <row r="2" spans="1:21" ht="25" x14ac:dyDescent="0.25">
      <c r="A2" s="144"/>
      <c r="B2" s="38" t="str">
        <f>'Field data and Bala'!B30</f>
        <v>tonnes/ha</v>
      </c>
      <c r="C2" s="38" t="str">
        <f>'Field data and Bala'!C30</f>
        <v>kg/ha</v>
      </c>
      <c r="D2" s="38" t="str">
        <f>'Field data and Bala'!D30</f>
        <v>P2O5 
kg/ha</v>
      </c>
      <c r="E2" s="38" t="str">
        <f>'Field data and Bala'!E30</f>
        <v>K2O 
kg/ha</v>
      </c>
      <c r="F2" s="38" t="str">
        <f>'Field data and Bala'!F30</f>
        <v>MgO 
kg/ha</v>
      </c>
      <c r="G2" s="38" t="str">
        <f>'Field data and Bala'!G30</f>
        <v>kg/ha</v>
      </c>
      <c r="H2" s="38" t="str">
        <f>'Field data and Bala'!H30</f>
        <v>kg/ha</v>
      </c>
      <c r="I2" s="38" t="str">
        <f>'Field data and Bala'!I30</f>
        <v>kg/ha</v>
      </c>
      <c r="J2" s="38" t="str">
        <f>'Field data and Bala'!J30</f>
        <v>kg/ha</v>
      </c>
      <c r="K2" s="38" t="str">
        <f>'Field data and Bala'!K30</f>
        <v>kg/ha</v>
      </c>
      <c r="L2" s="38" t="str">
        <f>'Field data and Bala'!L30</f>
        <v>kg/ha</v>
      </c>
      <c r="M2" s="38" t="str">
        <f>'Field data and Bala'!M30</f>
        <v>kg/ha</v>
      </c>
      <c r="N2" s="38" t="str">
        <f>'Field data and Bala'!N30</f>
        <v>kg/ha</v>
      </c>
      <c r="O2" s="38" t="str">
        <f>'Field data and Bala'!O30</f>
        <v>kg/ha</v>
      </c>
      <c r="P2" s="38" t="str">
        <f>'Field data and Bala'!P30</f>
        <v>kg/ha</v>
      </c>
      <c r="Q2" s="38" t="str">
        <f>'Field data and Bala'!Q30</f>
        <v>kg/ha</v>
      </c>
      <c r="R2" s="38" t="str">
        <f>'Field data and Bala'!R30</f>
        <v>kg/ha</v>
      </c>
      <c r="S2" s="38" t="str">
        <f>'Field data and Bala'!S30</f>
        <v>kg/ha</v>
      </c>
      <c r="T2" s="38" t="str">
        <f>'Field data and Bala'!T30</f>
        <v>kg/ha</v>
      </c>
      <c r="U2" s="38" t="str">
        <f>'Field data and Bala'!U30</f>
        <v>kg/ha</v>
      </c>
    </row>
    <row r="3" spans="1:21" x14ac:dyDescent="0.25">
      <c r="A3" s="36">
        <v>1</v>
      </c>
      <c r="B3" s="33">
        <f>'Field data and Bala'!B31</f>
        <v>250</v>
      </c>
      <c r="C3" s="33">
        <f>'Field data and Bala'!C31</f>
        <v>90.399999999999991</v>
      </c>
      <c r="D3" s="33">
        <f>'Field data and Bala'!D31</f>
        <v>11.656608</v>
      </c>
      <c r="E3" s="33">
        <f>'Field data and Bala'!E31</f>
        <v>2.9305600000000003E-4</v>
      </c>
      <c r="F3" s="33">
        <f>'Field data and Bala'!F31</f>
        <v>22.150880000000001</v>
      </c>
      <c r="G3" s="33">
        <f>'Field data and Bala'!G31</f>
        <v>0.18160000000000001</v>
      </c>
      <c r="H3" s="33">
        <f>'Field data and Bala'!H31</f>
        <v>1.76</v>
      </c>
      <c r="I3" s="33">
        <f>'Field data and Bala'!I31</f>
        <v>6.88E-2</v>
      </c>
      <c r="J3" s="33">
        <f>'Field data and Bala'!J31</f>
        <v>4.0000000000000001E-3</v>
      </c>
      <c r="K3" s="33">
        <f>'Field data and Bala'!K31</f>
        <v>9.92E-3</v>
      </c>
      <c r="L3" s="33">
        <f>'Field data and Bala'!L31</f>
        <v>4.0799999999999996E-2</v>
      </c>
      <c r="M3" s="33">
        <f>'Field data and Bala'!M31</f>
        <v>9.4400000000000012E-2</v>
      </c>
      <c r="N3" s="33">
        <f>'Field data and Bala'!N31</f>
        <v>87.2</v>
      </c>
      <c r="O3" s="33">
        <f>'Field data and Bala'!O31</f>
        <v>38.32</v>
      </c>
      <c r="P3" s="33">
        <f>'Field data and Bala'!P31</f>
        <v>0</v>
      </c>
      <c r="Q3" s="33">
        <f>'Field data and Bala'!Q31</f>
        <v>140.6</v>
      </c>
      <c r="R3" s="33">
        <f>'Field data and Bala'!R31</f>
        <v>0</v>
      </c>
      <c r="S3" s="33">
        <f>'Field data and Bala'!S31</f>
        <v>5.3600000000000002E-2</v>
      </c>
      <c r="T3" s="33">
        <f>'Field data and Bala'!T31</f>
        <v>0</v>
      </c>
      <c r="U3" s="33">
        <f>'Field data and Bala'!U31</f>
        <v>0</v>
      </c>
    </row>
    <row r="4" spans="1:21" x14ac:dyDescent="0.25">
      <c r="A4" s="36">
        <v>2</v>
      </c>
      <c r="B4" s="33">
        <f>'Bryn Cowlyd'!B31</f>
        <v>250</v>
      </c>
      <c r="C4" s="33">
        <f>'Bryn Cowlyd'!C31</f>
        <v>58.35</v>
      </c>
      <c r="D4" s="33">
        <f>'Bryn Cowlyd'!D31</f>
        <v>14.708219999999999</v>
      </c>
      <c r="E4" s="33">
        <f>'Bryn Cowlyd'!E31</f>
        <v>2.4853125E-4</v>
      </c>
      <c r="F4" s="33">
        <f>'Bryn Cowlyd'!F31</f>
        <v>8.1200549999999989</v>
      </c>
      <c r="G4" s="33">
        <f>'Bryn Cowlyd'!G31</f>
        <v>0.13799999999999998</v>
      </c>
      <c r="H4" s="33">
        <f>'Bryn Cowlyd'!H31</f>
        <v>0.79499999999999993</v>
      </c>
      <c r="I4" s="33">
        <f>'Bryn Cowlyd'!I31</f>
        <v>4.6500000000000007E-2</v>
      </c>
      <c r="J4" s="33">
        <f>'Bryn Cowlyd'!J31</f>
        <v>8.25E-4</v>
      </c>
      <c r="K4" s="33">
        <f>'Bryn Cowlyd'!K31</f>
        <v>9.4500000000000001E-3</v>
      </c>
      <c r="L4" s="33">
        <f>'Bryn Cowlyd'!L31</f>
        <v>8.9249999999999996E-2</v>
      </c>
      <c r="M4" s="33">
        <f>'Bryn Cowlyd'!M31</f>
        <v>7.5749999999999998E-2</v>
      </c>
      <c r="N4" s="33">
        <f>'Bryn Cowlyd'!N31</f>
        <v>16.574999999999999</v>
      </c>
      <c r="O4" s="33">
        <f>'Bryn Cowlyd'!O31</f>
        <v>2842.5</v>
      </c>
      <c r="P4" s="33">
        <f>'Bryn Cowlyd'!P31</f>
        <v>0</v>
      </c>
      <c r="Q4" s="33">
        <f>'Bryn Cowlyd'!Q31</f>
        <v>83.062499999999986</v>
      </c>
      <c r="R4" s="33">
        <f>'Bryn Cowlyd'!R31</f>
        <v>0</v>
      </c>
      <c r="S4" s="33">
        <f>'Bryn Cowlyd'!S31</f>
        <v>8.5500000000000007E-2</v>
      </c>
      <c r="T4" s="33">
        <f>'Bryn Cowlyd'!T31</f>
        <v>0</v>
      </c>
      <c r="U4" s="33">
        <f>'Bryn Cowlyd'!U31</f>
        <v>0</v>
      </c>
    </row>
    <row r="5" spans="1:21" x14ac:dyDescent="0.25">
      <c r="A5" s="36">
        <v>3</v>
      </c>
      <c r="B5" s="33">
        <f>Cefni!B31</f>
        <v>158</v>
      </c>
      <c r="C5" s="33">
        <f>Cefni!C31</f>
        <v>50.9392</v>
      </c>
      <c r="D5" s="33">
        <f>Cefni!D31</f>
        <v>16.281770440000003</v>
      </c>
      <c r="E5" s="33">
        <f>Cefni!E31</f>
        <v>2.0543081000000006E-4</v>
      </c>
      <c r="F5" s="33">
        <f>Cefni!F31</f>
        <v>4.8699107600000007</v>
      </c>
      <c r="G5" s="33">
        <f>Cefni!G31</f>
        <v>0.186914</v>
      </c>
      <c r="H5" s="33">
        <f>Cefni!H31</f>
        <v>0.12693720000000003</v>
      </c>
      <c r="I5" s="33">
        <f>Cefni!I31</f>
        <v>2.5469600000000005E-2</v>
      </c>
      <c r="J5" s="33">
        <f>Cefni!J31</f>
        <v>2.0540000000000003E-3</v>
      </c>
      <c r="K5" s="33">
        <f>Cefni!K31</f>
        <v>5.5047200000000011E-3</v>
      </c>
      <c r="L5" s="33">
        <f>Cefni!L31</f>
        <v>3.1631600000000003E-2</v>
      </c>
      <c r="M5" s="33">
        <f>Cefni!M31</f>
        <v>1.76644E-2</v>
      </c>
      <c r="N5" s="33">
        <f>Cefni!N31</f>
        <v>903.7600000000001</v>
      </c>
      <c r="O5" s="33">
        <f>Cefni!O31</f>
        <v>28.92032</v>
      </c>
      <c r="P5" s="33">
        <f>Cefni!P31</f>
        <v>0</v>
      </c>
      <c r="Q5" s="33">
        <f>Cefni!Q31</f>
        <v>85.241000000000028</v>
      </c>
      <c r="R5" s="33">
        <f>Cefni!R31</f>
        <v>0</v>
      </c>
      <c r="S5" s="33">
        <f>Cefni!S31</f>
        <v>5.0117600000000005E-2</v>
      </c>
      <c r="T5" s="33">
        <f>Cefni!T31</f>
        <v>0</v>
      </c>
      <c r="U5" s="33">
        <f>Cefni!U31</f>
        <v>0</v>
      </c>
    </row>
    <row r="6" spans="1:21" x14ac:dyDescent="0.25">
      <c r="A6" s="36">
        <v>4</v>
      </c>
      <c r="B6" s="33">
        <f>Cwellyn!B31</f>
        <v>76</v>
      </c>
      <c r="C6" s="33">
        <f>Cwellyn!C31</f>
        <v>35.020800000000001</v>
      </c>
      <c r="D6" s="33">
        <f>Cwellyn!D31</f>
        <v>16.269399039999996</v>
      </c>
      <c r="E6" s="33">
        <f>Cwellyn!E31</f>
        <v>9.8173760000000023E-5</v>
      </c>
      <c r="F6" s="33">
        <f>Cwellyn!F31</f>
        <v>2.05645056</v>
      </c>
      <c r="G6" s="33">
        <f>Cwellyn!G31</f>
        <v>0.18021119999999999</v>
      </c>
      <c r="H6" s="33">
        <f>Cwellyn!H31</f>
        <v>0.59340799999999994</v>
      </c>
      <c r="I6" s="33">
        <f>Cwellyn!I31</f>
        <v>1.5078400000000002E-2</v>
      </c>
      <c r="J6" s="33">
        <f>Cwellyn!J31</f>
        <v>1.4591999999999999E-3</v>
      </c>
      <c r="K6" s="33">
        <f>Cwellyn!K31</f>
        <v>2.6508800000000004E-3</v>
      </c>
      <c r="L6" s="33">
        <f>Cwellyn!L31</f>
        <v>3.5507200000000003E-2</v>
      </c>
      <c r="M6" s="33">
        <f>Cwellyn!M31</f>
        <v>1.2160000000000001E-2</v>
      </c>
      <c r="N6" s="33">
        <f>Cwellyn!N31</f>
        <v>428.03199999999998</v>
      </c>
      <c r="O6" s="33">
        <f>Cwellyn!O31</f>
        <v>16.9024</v>
      </c>
      <c r="P6" s="33">
        <f>Cwellyn!P31</f>
        <v>0</v>
      </c>
      <c r="Q6" s="33">
        <f>Cwellyn!Q31</f>
        <v>37.635200000000005</v>
      </c>
      <c r="R6" s="33">
        <f>Cwellyn!R31</f>
        <v>0</v>
      </c>
      <c r="S6" s="33">
        <f>Cwellyn!S31</f>
        <v>5.6179200000000006E-2</v>
      </c>
      <c r="T6" s="33">
        <f>Cwellyn!T31</f>
        <v>0</v>
      </c>
      <c r="U6" s="33">
        <f>Cwellyn!U31</f>
        <v>0</v>
      </c>
    </row>
    <row r="7" spans="1:21" x14ac:dyDescent="0.25">
      <c r="A7" s="36">
        <v>5</v>
      </c>
      <c r="B7" s="33">
        <f>Dolbenmaen!B31</f>
        <v>188</v>
      </c>
      <c r="C7" s="33">
        <f>Dolbenmaen!C31</f>
        <v>57.377599999999994</v>
      </c>
      <c r="D7" s="33">
        <f>Dolbenmaen!D31</f>
        <v>16.2807624</v>
      </c>
      <c r="E7" s="33">
        <f>Dolbenmaen!E31</f>
        <v>1.9283084800000001E-4</v>
      </c>
      <c r="F7" s="33">
        <f>Dolbenmaen!F31</f>
        <v>3.5870896319999992</v>
      </c>
      <c r="G7" s="33">
        <f>Dolbenmaen!G31</f>
        <v>0.2195088</v>
      </c>
      <c r="H7" s="33">
        <f>Dolbenmaen!H31</f>
        <v>1.5476159999999997</v>
      </c>
      <c r="I7" s="33">
        <f>Dolbenmaen!I31</f>
        <v>3.2636800000000001E-2</v>
      </c>
      <c r="J7" s="33">
        <f>Dolbenmaen!J31</f>
        <v>1.0317439999999997E-2</v>
      </c>
      <c r="K7" s="33">
        <f>Dolbenmaen!K31</f>
        <v>7.5275199999999994E-3</v>
      </c>
      <c r="L7" s="33">
        <f>Dolbenmaen!L31</f>
        <v>6.0009599999999989E-2</v>
      </c>
      <c r="M7" s="33">
        <f>Dolbenmaen!M31</f>
        <v>2.4372319999999996E-2</v>
      </c>
      <c r="N7" s="33">
        <f>Dolbenmaen!N31</f>
        <v>1363.3759999999997</v>
      </c>
      <c r="O7" s="33">
        <f>Dolbenmaen!O31</f>
        <v>37.742879999999992</v>
      </c>
      <c r="P7" s="33">
        <f>Dolbenmaen!P31</f>
        <v>0</v>
      </c>
      <c r="Q7" s="33">
        <f>Dolbenmaen!Q31</f>
        <v>135.548</v>
      </c>
      <c r="R7" s="33">
        <f>Dolbenmaen!R31</f>
        <v>0</v>
      </c>
      <c r="S7" s="33">
        <f>Dolbenmaen!S31</f>
        <v>0.12738879999999997</v>
      </c>
      <c r="T7" s="33">
        <f>Dolbenmaen!T31</f>
        <v>0</v>
      </c>
      <c r="U7" s="33">
        <f>Dolbenmaen!U31</f>
        <v>0</v>
      </c>
    </row>
    <row r="8" spans="1:21" x14ac:dyDescent="0.25">
      <c r="A8" s="36">
        <v>6</v>
      </c>
      <c r="B8" s="33">
        <f>Garreglwyd!B31</f>
        <v>250</v>
      </c>
      <c r="C8" s="33">
        <f>Garreglwyd!C31</f>
        <v>68.594999999999999</v>
      </c>
      <c r="D8" s="33">
        <f>Garreglwyd!D31</f>
        <v>5.9783645000000005</v>
      </c>
      <c r="E8" s="33">
        <f>Garreglwyd!E31</f>
        <v>2.0382575000000005E-4</v>
      </c>
      <c r="F8" s="33">
        <f>Garreglwyd!F31</f>
        <v>9.1463570000000001</v>
      </c>
      <c r="G8" s="33">
        <f>Garreglwyd!G31</f>
        <v>0.374</v>
      </c>
      <c r="H8" s="33">
        <f>Garreglwyd!H31</f>
        <v>3.8760000000000003</v>
      </c>
      <c r="I8" s="33">
        <f>Garreglwyd!I31</f>
        <v>0.24735000000000001</v>
      </c>
      <c r="J8" s="33">
        <f>Garreglwyd!J31</f>
        <v>8.6700000000000024E-3</v>
      </c>
      <c r="K8" s="33">
        <f>Garreglwyd!K31</f>
        <v>9.4350000000000024E-3</v>
      </c>
      <c r="L8" s="33">
        <f>Garreglwyd!L31</f>
        <v>0.28304999999999997</v>
      </c>
      <c r="M8" s="33">
        <f>Garreglwyd!M31</f>
        <v>0.10455</v>
      </c>
      <c r="N8" s="33">
        <f>Garreglwyd!N31</f>
        <v>39.525000000000006</v>
      </c>
      <c r="O8" s="33">
        <f>Garreglwyd!O31</f>
        <v>3162.0000000000005</v>
      </c>
      <c r="P8" s="33">
        <f>Garreglwyd!P31</f>
        <v>0</v>
      </c>
      <c r="Q8" s="33">
        <f>Garreglwyd!Q31</f>
        <v>58.650000000000013</v>
      </c>
      <c r="R8" s="33">
        <f>Garreglwyd!R31</f>
        <v>0</v>
      </c>
      <c r="S8" s="33">
        <f>Garreglwyd!S31</f>
        <v>0.14450000000000002</v>
      </c>
      <c r="T8" s="33">
        <f>Garreglwyd!T31</f>
        <v>0</v>
      </c>
      <c r="U8" s="33">
        <f>Garreglwyd!U31</f>
        <v>0</v>
      </c>
    </row>
    <row r="9" spans="1:21" x14ac:dyDescent="0.25">
      <c r="A9" s="36">
        <v>7</v>
      </c>
      <c r="B9" s="33">
        <f>Glascoed!B31</f>
        <v>25</v>
      </c>
      <c r="C9" s="33">
        <f>Glascoed!C31</f>
        <v>43.483000000000004</v>
      </c>
      <c r="D9" s="33">
        <f>Glascoed!D31</f>
        <v>15.814773000000001</v>
      </c>
      <c r="E9" s="33">
        <f>Glascoed!E31</f>
        <v>6.5905065000000011E-4</v>
      </c>
      <c r="F9" s="33">
        <f>Glascoed!F31</f>
        <v>20.444797999999999</v>
      </c>
      <c r="G9" s="33">
        <f>Glascoed!G31</f>
        <v>9.2040000000000011E-2</v>
      </c>
      <c r="H9" s="33">
        <f>Glascoed!H31</f>
        <v>0.73160000000000003</v>
      </c>
      <c r="I9" s="33">
        <f>Glascoed!I31</f>
        <v>0.20826999999999998</v>
      </c>
      <c r="J9" s="33">
        <f>Glascoed!J31</f>
        <v>6.4900000000000005E-4</v>
      </c>
      <c r="K9" s="33">
        <f>Glascoed!K31</f>
        <v>1.3570000000000001E-3</v>
      </c>
      <c r="L9" s="33">
        <f>Glascoed!L31</f>
        <v>0.20826999999999998</v>
      </c>
      <c r="M9" s="33">
        <f>Glascoed!M31</f>
        <v>0.10502</v>
      </c>
      <c r="N9" s="33">
        <f>Glascoed!N31</f>
        <v>40.533000000000001</v>
      </c>
      <c r="O9" s="33">
        <f>Glascoed!O31</f>
        <v>2643.2000000000003</v>
      </c>
      <c r="P9" s="33">
        <f>Glascoed!P31</f>
        <v>0</v>
      </c>
      <c r="Q9" s="33">
        <f>Glascoed!Q31</f>
        <v>21.830000000000002</v>
      </c>
      <c r="R9" s="33">
        <f>Glascoed!R31</f>
        <v>0</v>
      </c>
      <c r="S9" s="33">
        <f>Glascoed!S31</f>
        <v>0.22066000000000005</v>
      </c>
      <c r="T9" s="33">
        <f>Glascoed!T31</f>
        <v>0</v>
      </c>
      <c r="U9" s="33">
        <f>Glascoed!U31</f>
        <v>0</v>
      </c>
    </row>
    <row r="10" spans="1:21" x14ac:dyDescent="0.25">
      <c r="A10" s="36">
        <v>8</v>
      </c>
      <c r="B10" s="33">
        <f>'Llyn Conwy'!B31</f>
        <v>152</v>
      </c>
      <c r="C10" s="33">
        <f>'Llyn Conwy'!C31</f>
        <v>64.18656</v>
      </c>
      <c r="D10" s="33">
        <f>'Llyn Conwy'!D31</f>
        <v>16.315017432000005</v>
      </c>
      <c r="E10" s="33">
        <f>'Llyn Conwy'!E31</f>
        <v>1.6301239999999999E-3</v>
      </c>
      <c r="F10" s="33">
        <f>'Llyn Conwy'!F31</f>
        <v>5.2167311999999999</v>
      </c>
      <c r="G10" s="33">
        <f>'Llyn Conwy'!G31</f>
        <v>8.1806400000000015E-2</v>
      </c>
      <c r="H10" s="33">
        <f>'Llyn Conwy'!H31</f>
        <v>2.7163920000000004</v>
      </c>
      <c r="I10" s="33">
        <f>'Llyn Conwy'!I31</f>
        <v>0.3261768000000001</v>
      </c>
      <c r="J10" s="33">
        <f>'Llyn Conwy'!J31</f>
        <v>1.5731999999999999E-3</v>
      </c>
      <c r="K10" s="33">
        <f>'Llyn Conwy'!K31</f>
        <v>6.0830400000000014E-3</v>
      </c>
      <c r="L10" s="33">
        <f>'Llyn Conwy'!L31</f>
        <v>0.29576160000000001</v>
      </c>
      <c r="M10" s="33">
        <f>'Llyn Conwy'!M31</f>
        <v>0.21500400000000003</v>
      </c>
      <c r="N10" s="33">
        <f>'Llyn Conwy'!N31</f>
        <v>30.520080000000004</v>
      </c>
      <c r="O10" s="33">
        <f>'Llyn Conwy'!O31</f>
        <v>4383.9840000000004</v>
      </c>
      <c r="P10" s="33">
        <f>'Llyn Conwy'!P31</f>
        <v>0</v>
      </c>
      <c r="Q10" s="33">
        <f>'Llyn Conwy'!Q31</f>
        <v>119.30099999999999</v>
      </c>
      <c r="R10" s="33">
        <f>'Llyn Conwy'!R31</f>
        <v>0</v>
      </c>
      <c r="S10" s="33">
        <f>'Llyn Conwy'!S31</f>
        <v>0.32722560000000006</v>
      </c>
      <c r="T10" s="33">
        <f>'Llyn Conwy'!T31</f>
        <v>0</v>
      </c>
      <c r="U10" s="33">
        <f>'Llyn Conwy'!U31</f>
        <v>0</v>
      </c>
    </row>
    <row r="11" spans="1:21" x14ac:dyDescent="0.25">
      <c r="A11" s="36">
        <v>9</v>
      </c>
      <c r="B11" s="33">
        <f>'Mynydd LLanngai'!B31</f>
        <v>75</v>
      </c>
      <c r="C11" s="33">
        <f>'Mynydd LLanngai'!C31</f>
        <v>25.424999999999997</v>
      </c>
      <c r="D11" s="33">
        <f>'Mynydd LLanngai'!D31</f>
        <v>16.237462499999999</v>
      </c>
      <c r="E11" s="33">
        <f>'Mynydd LLanngai'!E31</f>
        <v>8.594662499999999E-5</v>
      </c>
      <c r="F11" s="33">
        <f>'Mynydd LLanngai'!F31</f>
        <v>2.6561159999999995</v>
      </c>
      <c r="G11" s="33">
        <f>'Mynydd LLanngai'!G31</f>
        <v>0.16019999999999998</v>
      </c>
      <c r="H11" s="33">
        <f>'Mynydd LLanngai'!H31</f>
        <v>0.27</v>
      </c>
      <c r="I11" s="33">
        <f>'Mynydd LLanngai'!I31</f>
        <v>1.3950000000000002E-2</v>
      </c>
      <c r="J11" s="33">
        <f>'Mynydd LLanngai'!J31</f>
        <v>1.08E-3</v>
      </c>
      <c r="K11" s="33">
        <f>'Mynydd LLanngai'!K31</f>
        <v>2.7224999999999997E-3</v>
      </c>
      <c r="L11" s="33">
        <f>'Mynydd LLanngai'!L31</f>
        <v>1.1474999999999999E-2</v>
      </c>
      <c r="M11" s="33">
        <f>'Mynydd LLanngai'!M31</f>
        <v>1.1610000000000002E-2</v>
      </c>
      <c r="N11" s="33">
        <f>'Mynydd LLanngai'!N31</f>
        <v>355.5</v>
      </c>
      <c r="O11" s="33">
        <f>'Mynydd LLanngai'!O31</f>
        <v>13.297499999999999</v>
      </c>
      <c r="P11" s="33">
        <f>'Mynydd LLanngai'!P31</f>
        <v>0</v>
      </c>
      <c r="Q11" s="33">
        <f>'Mynydd LLanngai'!Q31</f>
        <v>29.475000000000001</v>
      </c>
      <c r="R11" s="33">
        <f>'Mynydd LLanngai'!R31</f>
        <v>0</v>
      </c>
      <c r="S11" s="33">
        <f>'Mynydd LLanngai'!S31</f>
        <v>3.9375000000000007E-2</v>
      </c>
      <c r="T11" s="33">
        <f>'Mynydd LLanngai'!T31</f>
        <v>0</v>
      </c>
      <c r="U11" s="33">
        <f>'Mynydd LLanngai'!U31</f>
        <v>0</v>
      </c>
    </row>
    <row r="12" spans="1:21" x14ac:dyDescent="0.25">
      <c r="A12" s="36">
        <v>10</v>
      </c>
      <c r="B12" s="33">
        <f>Alwen!B31</f>
        <v>31</v>
      </c>
      <c r="C12" s="33">
        <f>Alwen!C31</f>
        <v>40.101600000000005</v>
      </c>
      <c r="D12" s="33">
        <f>Alwen!D31</f>
        <v>15.874613920000002</v>
      </c>
      <c r="E12" s="33">
        <f>Alwen!E31</f>
        <v>1.0650657600000002E-4</v>
      </c>
      <c r="F12" s="33">
        <f>Alwen!F31</f>
        <v>6.115128448000001</v>
      </c>
      <c r="G12" s="33">
        <f>Alwen!G31</f>
        <v>0.11239360000000001</v>
      </c>
      <c r="H12" s="33">
        <f>Alwen!H31</f>
        <v>0.60561600000000004</v>
      </c>
      <c r="I12" s="33">
        <f>Alwen!I31</f>
        <v>0.12930720000000001</v>
      </c>
      <c r="J12" s="33">
        <f>Alwen!J31</f>
        <v>6.0016000000000008E-4</v>
      </c>
      <c r="K12" s="33">
        <f>Alwen!K31</f>
        <v>3.2736000000000002E-3</v>
      </c>
      <c r="L12" s="33">
        <f>Alwen!L31</f>
        <v>0.16804480000000002</v>
      </c>
      <c r="M12" s="33">
        <f>Alwen!M31</f>
        <v>9.3297600000000008E-2</v>
      </c>
      <c r="N12" s="33">
        <f>Alwen!N31</f>
        <v>10.148160000000001</v>
      </c>
      <c r="O12" s="33">
        <f>Alwen!O31</f>
        <v>1953.2480000000003</v>
      </c>
      <c r="P12" s="33">
        <f>Alwen!P31</f>
        <v>0</v>
      </c>
      <c r="Q12" s="33">
        <f>Alwen!Q31</f>
        <v>55.241999999999997</v>
      </c>
      <c r="R12" s="33">
        <f>Alwen!R31</f>
        <v>0</v>
      </c>
      <c r="S12" s="33">
        <f>Alwen!S31</f>
        <v>6.3835200000000009E-2</v>
      </c>
      <c r="T12" s="33">
        <f>Alwen!T31</f>
        <v>0</v>
      </c>
      <c r="U12" s="33">
        <f>Alwen!U31</f>
        <v>0</v>
      </c>
    </row>
    <row r="13" spans="1:21" s="82" customFormat="1" ht="15.5" x14ac:dyDescent="0.35">
      <c r="A13" s="80" t="s">
        <v>85</v>
      </c>
      <c r="B13" s="81">
        <f>SUM(B3:B12)</f>
        <v>1455</v>
      </c>
      <c r="C13" s="81">
        <f t="shared" ref="C13:U13" si="0">SUM(C3:C12)</f>
        <v>533.87875999999994</v>
      </c>
      <c r="D13" s="81">
        <f t="shared" si="0"/>
        <v>145.41699123200002</v>
      </c>
      <c r="E13" s="81">
        <f t="shared" si="0"/>
        <v>3.7234762690000001E-3</v>
      </c>
      <c r="F13" s="81">
        <f t="shared" si="0"/>
        <v>84.363516600000011</v>
      </c>
      <c r="G13" s="81">
        <f t="shared" si="0"/>
        <v>1.726674</v>
      </c>
      <c r="H13" s="81">
        <f t="shared" si="0"/>
        <v>13.0225692</v>
      </c>
      <c r="I13" s="81">
        <f t="shared" si="0"/>
        <v>1.1135388000000002</v>
      </c>
      <c r="J13" s="81">
        <f t="shared" si="0"/>
        <v>3.1227999999999999E-2</v>
      </c>
      <c r="K13" s="81">
        <f t="shared" si="0"/>
        <v>5.7924260000000005E-2</v>
      </c>
      <c r="L13" s="81">
        <f t="shared" si="0"/>
        <v>1.2237997999999999</v>
      </c>
      <c r="M13" s="81">
        <f t="shared" si="0"/>
        <v>0.75382832</v>
      </c>
      <c r="N13" s="81">
        <f t="shared" si="0"/>
        <v>3275.1692399999997</v>
      </c>
      <c r="O13" s="81">
        <f t="shared" si="0"/>
        <v>15120.115100000001</v>
      </c>
      <c r="P13" s="81">
        <f t="shared" si="0"/>
        <v>0</v>
      </c>
      <c r="Q13" s="81">
        <f t="shared" si="0"/>
        <v>766.5847</v>
      </c>
      <c r="R13" s="81">
        <f t="shared" si="0"/>
        <v>0</v>
      </c>
      <c r="S13" s="81">
        <f t="shared" si="0"/>
        <v>1.1683814000000001</v>
      </c>
      <c r="T13" s="81">
        <f t="shared" si="0"/>
        <v>0</v>
      </c>
      <c r="U13" s="81">
        <f t="shared" si="0"/>
        <v>0</v>
      </c>
    </row>
  </sheetData>
  <mergeCells count="1">
    <mergeCell ref="A1:A2"/>
  </mergeCells>
  <pageMargins left="0.7" right="0.7" top="0.75" bottom="0.75" header="0.3" footer="0.3"/>
  <pageSetup paperSize="9" orientation="portrait" verticalDpi="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V27"/>
  <sheetViews>
    <sheetView workbookViewId="0">
      <selection sqref="A1:A2"/>
    </sheetView>
  </sheetViews>
  <sheetFormatPr defaultColWidth="9.1796875" defaultRowHeight="12.5" x14ac:dyDescent="0.25"/>
  <cols>
    <col min="1" max="2" width="9.1796875" style="79"/>
    <col min="3" max="3" width="11" style="79" customWidth="1"/>
    <col min="4" max="4" width="9.1796875" style="79"/>
    <col min="5" max="5" width="9.7265625" style="79" customWidth="1"/>
    <col min="6" max="14" width="9.1796875" style="79"/>
    <col min="15" max="15" width="9.7265625" style="79" bestFit="1" customWidth="1"/>
    <col min="16" max="20" width="9.1796875" style="79"/>
    <col min="21" max="21" width="10" style="79" bestFit="1" customWidth="1"/>
    <col min="22" max="16384" width="9.1796875" style="79"/>
  </cols>
  <sheetData>
    <row r="1" spans="1:22" s="83" customFormat="1" ht="37.5" x14ac:dyDescent="0.35">
      <c r="A1" s="145" t="s">
        <v>84</v>
      </c>
      <c r="B1" s="34" t="s">
        <v>152</v>
      </c>
      <c r="C1" s="35" t="str">
        <f>'Field data and Bala'!B29</f>
        <v>Application Rate</v>
      </c>
      <c r="D1" s="35" t="str">
        <f>'Field data and Bala'!C29</f>
        <v>Nitrogen Addition</v>
      </c>
      <c r="E1" s="35" t="str">
        <f>'Field data and Bala'!D29</f>
        <v>Phosphate Addition</v>
      </c>
      <c r="F1" s="35" t="str">
        <f>'Field data and Bala'!E29</f>
        <v>Potash  Addition</v>
      </c>
      <c r="G1" s="35" t="str">
        <f>'Field data and Bala'!F29</f>
        <v>Mg Oxide Addition</v>
      </c>
      <c r="H1" s="35" t="str">
        <f>'Field data and Bala'!G29</f>
        <v>Copper Addition</v>
      </c>
      <c r="I1" s="35" t="str">
        <f>'Field data and Bala'!H29</f>
        <v>Zinc Addition</v>
      </c>
      <c r="J1" s="35" t="str">
        <f>'Field data and Bala'!I29</f>
        <v>Lead Addition</v>
      </c>
      <c r="K1" s="35" t="str">
        <f>'Field data and Bala'!J29</f>
        <v>Cadmium Addition</v>
      </c>
      <c r="L1" s="35" t="str">
        <f>'Field data and Bala'!K29</f>
        <v>Mercury Addition</v>
      </c>
      <c r="M1" s="35" t="str">
        <f>'Field data and Bala'!L29</f>
        <v>Nickel Addition</v>
      </c>
      <c r="N1" s="35" t="str">
        <f>'Field data and Bala'!M29</f>
        <v>Chromium Addition</v>
      </c>
      <c r="O1" s="35" t="str">
        <f>'Field data and Bala'!N29</f>
        <v>Aluminium Addition</v>
      </c>
      <c r="P1" s="35" t="str">
        <f>'Field data and Bala'!O29</f>
        <v>Iron Addition</v>
      </c>
      <c r="Q1" s="35" t="str">
        <f>'Field data and Bala'!P29</f>
        <v xml:space="preserve">Sodium Addition                 </v>
      </c>
      <c r="R1" s="35" t="str">
        <f>'Field data and Bala'!Q29</f>
        <v>SO3  Addition                             kg/ha</v>
      </c>
      <c r="S1" s="35" t="str">
        <f>'Field data and Bala'!R29</f>
        <v xml:space="preserve">Selenium Addition </v>
      </c>
      <c r="T1" s="35" t="str">
        <f>'Field data and Bala'!S29</f>
        <v xml:space="preserve">Arsenic  Addition  </v>
      </c>
      <c r="U1" s="35" t="str">
        <f>'Field data and Bala'!T29</f>
        <v xml:space="preserve">Molybdenum Addition  </v>
      </c>
      <c r="V1" s="35" t="str">
        <f>'Field data and Bala'!U29</f>
        <v xml:space="preserve">Fluoride Addition </v>
      </c>
    </row>
    <row r="2" spans="1:22" s="83" customFormat="1" ht="25" x14ac:dyDescent="0.35">
      <c r="A2" s="145"/>
      <c r="B2" s="32" t="s">
        <v>46</v>
      </c>
      <c r="C2" s="35" t="str">
        <f>'Field data and Bala'!B30</f>
        <v>tonnes/ha</v>
      </c>
      <c r="D2" s="35" t="str">
        <f>'Field data and Bala'!C30</f>
        <v>kg/ha</v>
      </c>
      <c r="E2" s="35" t="str">
        <f>'Field data and Bala'!D30</f>
        <v>P2O5 
kg/ha</v>
      </c>
      <c r="F2" s="35" t="str">
        <f>'Field data and Bala'!E30</f>
        <v>K2O 
kg/ha</v>
      </c>
      <c r="G2" s="35" t="str">
        <f>'Field data and Bala'!F30</f>
        <v>MgO 
kg/ha</v>
      </c>
      <c r="H2" s="35" t="str">
        <f>'Field data and Bala'!G30</f>
        <v>kg/ha</v>
      </c>
      <c r="I2" s="35" t="str">
        <f>'Field data and Bala'!H30</f>
        <v>kg/ha</v>
      </c>
      <c r="J2" s="35" t="str">
        <f>'Field data and Bala'!I30</f>
        <v>kg/ha</v>
      </c>
      <c r="K2" s="35" t="str">
        <f>'Field data and Bala'!J30</f>
        <v>kg/ha</v>
      </c>
      <c r="L2" s="35" t="str">
        <f>'Field data and Bala'!K30</f>
        <v>kg/ha</v>
      </c>
      <c r="M2" s="35" t="str">
        <f>'Field data and Bala'!L30</f>
        <v>kg/ha</v>
      </c>
      <c r="N2" s="35" t="str">
        <f>'Field data and Bala'!M30</f>
        <v>kg/ha</v>
      </c>
      <c r="O2" s="35" t="str">
        <f>'Field data and Bala'!N30</f>
        <v>kg/ha</v>
      </c>
      <c r="P2" s="35" t="str">
        <f>'Field data and Bala'!O30</f>
        <v>kg/ha</v>
      </c>
      <c r="Q2" s="35" t="str">
        <f>'Field data and Bala'!P30</f>
        <v>kg/ha</v>
      </c>
      <c r="R2" s="35" t="str">
        <f>'Field data and Bala'!Q30</f>
        <v>kg/ha</v>
      </c>
      <c r="S2" s="35" t="str">
        <f>'Field data and Bala'!R30</f>
        <v>kg/ha</v>
      </c>
      <c r="T2" s="35" t="str">
        <f>'Field data and Bala'!S30</f>
        <v>kg/ha</v>
      </c>
      <c r="U2" s="35" t="str">
        <f>'Field data and Bala'!T30</f>
        <v>kg/ha</v>
      </c>
      <c r="V2" s="35" t="str">
        <f>'Field data and Bala'!U30</f>
        <v>kg/ha</v>
      </c>
    </row>
    <row r="3" spans="1:22" x14ac:dyDescent="0.25">
      <c r="A3" s="36">
        <v>1</v>
      </c>
      <c r="B3" s="91"/>
      <c r="C3" s="33">
        <f>'Field data and Bala'!B31</f>
        <v>250</v>
      </c>
      <c r="D3" s="33">
        <f>'Field data and Bala'!C31</f>
        <v>90.399999999999991</v>
      </c>
      <c r="E3" s="33">
        <f>'Field data and Bala'!D31</f>
        <v>11.656608</v>
      </c>
      <c r="F3" s="33">
        <f>'Field data and Bala'!E31</f>
        <v>2.9305600000000003E-4</v>
      </c>
      <c r="G3" s="33">
        <f>'Field data and Bala'!F31</f>
        <v>22.150880000000001</v>
      </c>
      <c r="H3" s="33">
        <f>'Field data and Bala'!G31</f>
        <v>0.18160000000000001</v>
      </c>
      <c r="I3" s="33">
        <f>'Field data and Bala'!H31</f>
        <v>1.76</v>
      </c>
      <c r="J3" s="33">
        <f>'Field data and Bala'!I31</f>
        <v>6.88E-2</v>
      </c>
      <c r="K3" s="33">
        <f>'Field data and Bala'!J31</f>
        <v>4.0000000000000001E-3</v>
      </c>
      <c r="L3" s="33">
        <f>'Field data and Bala'!K31</f>
        <v>9.92E-3</v>
      </c>
      <c r="M3" s="33">
        <f>'Field data and Bala'!L31</f>
        <v>4.0799999999999996E-2</v>
      </c>
      <c r="N3" s="33">
        <f>'Field data and Bala'!M31</f>
        <v>9.4400000000000012E-2</v>
      </c>
      <c r="O3" s="33">
        <f>'Field data and Bala'!N31</f>
        <v>87.2</v>
      </c>
      <c r="P3" s="33">
        <f>'Field data and Bala'!O31</f>
        <v>38.32</v>
      </c>
      <c r="Q3" s="33">
        <f>'Field data and Bala'!P31</f>
        <v>0</v>
      </c>
      <c r="R3" s="33">
        <f>'Field data and Bala'!Q31</f>
        <v>140.6</v>
      </c>
      <c r="S3" s="33">
        <f>'Field data and Bala'!R31</f>
        <v>0</v>
      </c>
      <c r="T3" s="33">
        <f>'Field data and Bala'!S31</f>
        <v>5.3600000000000002E-2</v>
      </c>
      <c r="U3" s="33">
        <f>'Field data and Bala'!T31</f>
        <v>0</v>
      </c>
      <c r="V3" s="33">
        <f>'Field data and Bala'!U31</f>
        <v>0</v>
      </c>
    </row>
    <row r="4" spans="1:22" x14ac:dyDescent="0.25">
      <c r="A4" s="36">
        <v>2</v>
      </c>
      <c r="B4" s="91"/>
      <c r="C4" s="33">
        <f>'Bryn Cowlyd'!B31</f>
        <v>250</v>
      </c>
      <c r="D4" s="33">
        <f>'Bryn Cowlyd'!C31</f>
        <v>58.35</v>
      </c>
      <c r="E4" s="33">
        <f>'Bryn Cowlyd'!D31</f>
        <v>14.708219999999999</v>
      </c>
      <c r="F4" s="33">
        <f>'Bryn Cowlyd'!E31</f>
        <v>2.4853125E-4</v>
      </c>
      <c r="G4" s="33">
        <f>'Bryn Cowlyd'!F31</f>
        <v>8.1200549999999989</v>
      </c>
      <c r="H4" s="33">
        <f>'Bryn Cowlyd'!G31</f>
        <v>0.13799999999999998</v>
      </c>
      <c r="I4" s="33">
        <f>'Bryn Cowlyd'!H31</f>
        <v>0.79499999999999993</v>
      </c>
      <c r="J4" s="33">
        <f>'Bryn Cowlyd'!I31</f>
        <v>4.6500000000000007E-2</v>
      </c>
      <c r="K4" s="33">
        <f>'Bryn Cowlyd'!J31</f>
        <v>8.25E-4</v>
      </c>
      <c r="L4" s="33">
        <f>'Bryn Cowlyd'!K31</f>
        <v>9.4500000000000001E-3</v>
      </c>
      <c r="M4" s="33">
        <f>'Bryn Cowlyd'!L31</f>
        <v>8.9249999999999996E-2</v>
      </c>
      <c r="N4" s="33">
        <f>'Bryn Cowlyd'!M31</f>
        <v>7.5749999999999998E-2</v>
      </c>
      <c r="O4" s="33">
        <f>'Bryn Cowlyd'!N31</f>
        <v>16.574999999999999</v>
      </c>
      <c r="P4" s="33">
        <f>'Bryn Cowlyd'!O31</f>
        <v>2842.5</v>
      </c>
      <c r="Q4" s="33">
        <f>'Bryn Cowlyd'!P31</f>
        <v>0</v>
      </c>
      <c r="R4" s="33">
        <f>'Bryn Cowlyd'!Q31</f>
        <v>83.062499999999986</v>
      </c>
      <c r="S4" s="33">
        <f>'Bryn Cowlyd'!R31</f>
        <v>0</v>
      </c>
      <c r="T4" s="33">
        <f>'Bryn Cowlyd'!S31</f>
        <v>8.5500000000000007E-2</v>
      </c>
      <c r="U4" s="33">
        <f>'Bryn Cowlyd'!T31</f>
        <v>0</v>
      </c>
      <c r="V4" s="33">
        <f>'Bryn Cowlyd'!U31</f>
        <v>0</v>
      </c>
    </row>
    <row r="5" spans="1:22" x14ac:dyDescent="0.25">
      <c r="A5" s="36">
        <v>3</v>
      </c>
      <c r="B5" s="91"/>
      <c r="C5" s="33">
        <f>Cefni!B31</f>
        <v>158</v>
      </c>
      <c r="D5" s="33">
        <f>Cefni!C31</f>
        <v>50.9392</v>
      </c>
      <c r="E5" s="33">
        <f>Cefni!D31</f>
        <v>16.281770440000003</v>
      </c>
      <c r="F5" s="33">
        <f>Cefni!E31</f>
        <v>2.0543081000000006E-4</v>
      </c>
      <c r="G5" s="33">
        <f>Cefni!F31</f>
        <v>4.8699107600000007</v>
      </c>
      <c r="H5" s="33">
        <f>Cefni!G31</f>
        <v>0.186914</v>
      </c>
      <c r="I5" s="33">
        <f>Cefni!H31</f>
        <v>0.12693720000000003</v>
      </c>
      <c r="J5" s="33">
        <f>Cefni!I31</f>
        <v>2.5469600000000005E-2</v>
      </c>
      <c r="K5" s="33">
        <f>Cefni!J31</f>
        <v>2.0540000000000003E-3</v>
      </c>
      <c r="L5" s="33">
        <f>Cefni!K31</f>
        <v>5.5047200000000011E-3</v>
      </c>
      <c r="M5" s="33">
        <f>Cefni!L31</f>
        <v>3.1631600000000003E-2</v>
      </c>
      <c r="N5" s="33">
        <f>Cefni!M31</f>
        <v>1.76644E-2</v>
      </c>
      <c r="O5" s="33">
        <f>Cefni!N31</f>
        <v>903.7600000000001</v>
      </c>
      <c r="P5" s="33">
        <f>Cefni!O31</f>
        <v>28.92032</v>
      </c>
      <c r="Q5" s="33">
        <f>Cefni!P31</f>
        <v>0</v>
      </c>
      <c r="R5" s="33">
        <f>Cefni!Q31</f>
        <v>85.241000000000028</v>
      </c>
      <c r="S5" s="33">
        <f>Cefni!R31</f>
        <v>0</v>
      </c>
      <c r="T5" s="33">
        <f>Cefni!S31</f>
        <v>5.0117600000000005E-2</v>
      </c>
      <c r="U5" s="33">
        <f>Cefni!T31</f>
        <v>0</v>
      </c>
      <c r="V5" s="33">
        <f>Cefni!U31</f>
        <v>0</v>
      </c>
    </row>
    <row r="6" spans="1:22" x14ac:dyDescent="0.25">
      <c r="A6" s="36">
        <v>4</v>
      </c>
      <c r="B6" s="91"/>
      <c r="C6" s="33">
        <f>Cwellyn!B31</f>
        <v>76</v>
      </c>
      <c r="D6" s="33">
        <f>Cwellyn!C31</f>
        <v>35.020800000000001</v>
      </c>
      <c r="E6" s="33">
        <f>Cwellyn!D31</f>
        <v>16.269399039999996</v>
      </c>
      <c r="F6" s="33">
        <f>Cwellyn!E31</f>
        <v>9.8173760000000023E-5</v>
      </c>
      <c r="G6" s="33">
        <f>Cwellyn!F31</f>
        <v>2.05645056</v>
      </c>
      <c r="H6" s="33">
        <f>Cwellyn!G31</f>
        <v>0.18021119999999999</v>
      </c>
      <c r="I6" s="33">
        <f>Cwellyn!H31</f>
        <v>0.59340799999999994</v>
      </c>
      <c r="J6" s="33">
        <f>Cwellyn!I31</f>
        <v>1.5078400000000002E-2</v>
      </c>
      <c r="K6" s="33">
        <f>Cwellyn!J31</f>
        <v>1.4591999999999999E-3</v>
      </c>
      <c r="L6" s="33">
        <f>Cwellyn!K31</f>
        <v>2.6508800000000004E-3</v>
      </c>
      <c r="M6" s="33">
        <f>Cwellyn!L31</f>
        <v>3.5507200000000003E-2</v>
      </c>
      <c r="N6" s="33">
        <f>Cwellyn!M31</f>
        <v>1.2160000000000001E-2</v>
      </c>
      <c r="O6" s="33">
        <f>Cwellyn!N31</f>
        <v>428.03199999999998</v>
      </c>
      <c r="P6" s="33">
        <f>Cwellyn!O31</f>
        <v>16.9024</v>
      </c>
      <c r="Q6" s="33">
        <f>Cwellyn!P31</f>
        <v>0</v>
      </c>
      <c r="R6" s="33">
        <f>Cwellyn!Q31</f>
        <v>37.635200000000005</v>
      </c>
      <c r="S6" s="33">
        <f>Cwellyn!R31</f>
        <v>0</v>
      </c>
      <c r="T6" s="33">
        <f>Cwellyn!S31</f>
        <v>5.6179200000000006E-2</v>
      </c>
      <c r="U6" s="33">
        <f>Cwellyn!T31</f>
        <v>0</v>
      </c>
      <c r="V6" s="33">
        <f>Cwellyn!U31</f>
        <v>0</v>
      </c>
    </row>
    <row r="7" spans="1:22" x14ac:dyDescent="0.25">
      <c r="A7" s="36">
        <v>5</v>
      </c>
      <c r="B7" s="91"/>
      <c r="C7" s="33">
        <f>Dolbenmaen!B31</f>
        <v>188</v>
      </c>
      <c r="D7" s="33">
        <f>Dolbenmaen!C31</f>
        <v>57.377599999999994</v>
      </c>
      <c r="E7" s="33">
        <f>Dolbenmaen!D31</f>
        <v>16.2807624</v>
      </c>
      <c r="F7" s="33">
        <f>Dolbenmaen!E31</f>
        <v>1.9283084800000001E-4</v>
      </c>
      <c r="G7" s="33">
        <f>Dolbenmaen!F31</f>
        <v>3.5870896319999992</v>
      </c>
      <c r="H7" s="33">
        <f>Dolbenmaen!G31</f>
        <v>0.2195088</v>
      </c>
      <c r="I7" s="33">
        <f>Dolbenmaen!H31</f>
        <v>1.5476159999999997</v>
      </c>
      <c r="J7" s="33">
        <f>Dolbenmaen!I31</f>
        <v>3.2636800000000001E-2</v>
      </c>
      <c r="K7" s="33">
        <f>Dolbenmaen!J31</f>
        <v>1.0317439999999997E-2</v>
      </c>
      <c r="L7" s="33">
        <f>Dolbenmaen!K31</f>
        <v>7.5275199999999994E-3</v>
      </c>
      <c r="M7" s="33">
        <f>Dolbenmaen!L31</f>
        <v>6.0009599999999989E-2</v>
      </c>
      <c r="N7" s="33">
        <f>Dolbenmaen!M31</f>
        <v>2.4372319999999996E-2</v>
      </c>
      <c r="O7" s="33">
        <f>Dolbenmaen!N31</f>
        <v>1363.3759999999997</v>
      </c>
      <c r="P7" s="33">
        <f>Dolbenmaen!O31</f>
        <v>37.742879999999992</v>
      </c>
      <c r="Q7" s="33">
        <f>Dolbenmaen!P31</f>
        <v>0</v>
      </c>
      <c r="R7" s="33">
        <f>Dolbenmaen!Q31</f>
        <v>135.548</v>
      </c>
      <c r="S7" s="33">
        <f>Dolbenmaen!R31</f>
        <v>0</v>
      </c>
      <c r="T7" s="33">
        <f>Dolbenmaen!S31</f>
        <v>0.12738879999999997</v>
      </c>
      <c r="U7" s="33">
        <f>Dolbenmaen!T31</f>
        <v>0</v>
      </c>
      <c r="V7" s="33">
        <f>Dolbenmaen!U31</f>
        <v>0</v>
      </c>
    </row>
    <row r="8" spans="1:22" x14ac:dyDescent="0.25">
      <c r="A8" s="36">
        <v>6</v>
      </c>
      <c r="B8" s="91"/>
      <c r="C8" s="33">
        <f>Garreglwyd!B31</f>
        <v>250</v>
      </c>
      <c r="D8" s="33">
        <f>Garreglwyd!C31</f>
        <v>68.594999999999999</v>
      </c>
      <c r="E8" s="33">
        <f>Garreglwyd!D31</f>
        <v>5.9783645000000005</v>
      </c>
      <c r="F8" s="33">
        <f>Garreglwyd!E31</f>
        <v>2.0382575000000005E-4</v>
      </c>
      <c r="G8" s="33">
        <f>Garreglwyd!F31</f>
        <v>9.1463570000000001</v>
      </c>
      <c r="H8" s="33">
        <f>Garreglwyd!G31</f>
        <v>0.374</v>
      </c>
      <c r="I8" s="33">
        <f>Garreglwyd!H31</f>
        <v>3.8760000000000003</v>
      </c>
      <c r="J8" s="33">
        <f>Garreglwyd!I31</f>
        <v>0.24735000000000001</v>
      </c>
      <c r="K8" s="33">
        <f>Garreglwyd!J31</f>
        <v>8.6700000000000024E-3</v>
      </c>
      <c r="L8" s="33">
        <f>Garreglwyd!K31</f>
        <v>9.4350000000000024E-3</v>
      </c>
      <c r="M8" s="33">
        <f>Garreglwyd!L31</f>
        <v>0.28304999999999997</v>
      </c>
      <c r="N8" s="33">
        <f>Garreglwyd!M31</f>
        <v>0.10455</v>
      </c>
      <c r="O8" s="33">
        <f>Garreglwyd!N31</f>
        <v>39.525000000000006</v>
      </c>
      <c r="P8" s="33">
        <f>Garreglwyd!O31</f>
        <v>3162.0000000000005</v>
      </c>
      <c r="Q8" s="33">
        <f>Garreglwyd!P31</f>
        <v>0</v>
      </c>
      <c r="R8" s="33">
        <f>Garreglwyd!Q31</f>
        <v>58.650000000000013</v>
      </c>
      <c r="S8" s="33">
        <f>Garreglwyd!R31</f>
        <v>0</v>
      </c>
      <c r="T8" s="33">
        <f>Garreglwyd!S31</f>
        <v>0.14450000000000002</v>
      </c>
      <c r="U8" s="33">
        <f>Garreglwyd!T31</f>
        <v>0</v>
      </c>
      <c r="V8" s="33">
        <f>Garreglwyd!U31</f>
        <v>0</v>
      </c>
    </row>
    <row r="9" spans="1:22" x14ac:dyDescent="0.25">
      <c r="A9" s="36">
        <v>7</v>
      </c>
      <c r="B9" s="91"/>
      <c r="C9" s="33">
        <f>Glascoed!B31</f>
        <v>25</v>
      </c>
      <c r="D9" s="33">
        <f>Glascoed!C31</f>
        <v>43.483000000000004</v>
      </c>
      <c r="E9" s="33">
        <f>Glascoed!D31</f>
        <v>15.814773000000001</v>
      </c>
      <c r="F9" s="33">
        <f>Glascoed!E31</f>
        <v>6.5905065000000011E-4</v>
      </c>
      <c r="G9" s="33">
        <f>Glascoed!F31</f>
        <v>20.444797999999999</v>
      </c>
      <c r="H9" s="33">
        <f>Glascoed!G31</f>
        <v>9.2040000000000011E-2</v>
      </c>
      <c r="I9" s="33">
        <f>Glascoed!H31</f>
        <v>0.73160000000000003</v>
      </c>
      <c r="J9" s="33">
        <f>Glascoed!I31</f>
        <v>0.20826999999999998</v>
      </c>
      <c r="K9" s="33">
        <f>Glascoed!J31</f>
        <v>6.4900000000000005E-4</v>
      </c>
      <c r="L9" s="33">
        <f>Glascoed!K31</f>
        <v>1.3570000000000001E-3</v>
      </c>
      <c r="M9" s="33">
        <f>Glascoed!L31</f>
        <v>0.20826999999999998</v>
      </c>
      <c r="N9" s="33">
        <f>Glascoed!M31</f>
        <v>0.10502</v>
      </c>
      <c r="O9" s="33">
        <f>Glascoed!N31</f>
        <v>40.533000000000001</v>
      </c>
      <c r="P9" s="33">
        <f>Glascoed!O31</f>
        <v>2643.2000000000003</v>
      </c>
      <c r="Q9" s="33">
        <f>Glascoed!P31</f>
        <v>0</v>
      </c>
      <c r="R9" s="33">
        <f>Glascoed!Q31</f>
        <v>21.830000000000002</v>
      </c>
      <c r="S9" s="33">
        <f>Glascoed!R31</f>
        <v>0</v>
      </c>
      <c r="T9" s="33">
        <f>Glascoed!S31</f>
        <v>0.22066000000000005</v>
      </c>
      <c r="U9" s="33">
        <f>Glascoed!T31</f>
        <v>0</v>
      </c>
      <c r="V9" s="33">
        <f>Glascoed!U31</f>
        <v>0</v>
      </c>
    </row>
    <row r="10" spans="1:22" x14ac:dyDescent="0.25">
      <c r="A10" s="36">
        <v>8</v>
      </c>
      <c r="B10" s="91"/>
      <c r="C10" s="33">
        <f>'Llyn Conwy'!B31</f>
        <v>152</v>
      </c>
      <c r="D10" s="33">
        <f>'Llyn Conwy'!C31</f>
        <v>64.18656</v>
      </c>
      <c r="E10" s="33">
        <f>'Llyn Conwy'!D31</f>
        <v>16.315017432000005</v>
      </c>
      <c r="F10" s="33">
        <f>'Llyn Conwy'!E31</f>
        <v>1.6301239999999999E-3</v>
      </c>
      <c r="G10" s="33">
        <f>'Llyn Conwy'!F31</f>
        <v>5.2167311999999999</v>
      </c>
      <c r="H10" s="33">
        <f>'Llyn Conwy'!G31</f>
        <v>8.1806400000000015E-2</v>
      </c>
      <c r="I10" s="33">
        <f>'Llyn Conwy'!H31</f>
        <v>2.7163920000000004</v>
      </c>
      <c r="J10" s="33">
        <f>'Llyn Conwy'!I31</f>
        <v>0.3261768000000001</v>
      </c>
      <c r="K10" s="33">
        <f>'Llyn Conwy'!J31</f>
        <v>1.5731999999999999E-3</v>
      </c>
      <c r="L10" s="33">
        <f>'Llyn Conwy'!K31</f>
        <v>6.0830400000000014E-3</v>
      </c>
      <c r="M10" s="33">
        <f>'Llyn Conwy'!L31</f>
        <v>0.29576160000000001</v>
      </c>
      <c r="N10" s="33">
        <f>'Llyn Conwy'!M31</f>
        <v>0.21500400000000003</v>
      </c>
      <c r="O10" s="33">
        <f>'Llyn Conwy'!N31</f>
        <v>30.520080000000004</v>
      </c>
      <c r="P10" s="33">
        <f>'Llyn Conwy'!O31</f>
        <v>4383.9840000000004</v>
      </c>
      <c r="Q10" s="33">
        <f>'Llyn Conwy'!P31</f>
        <v>0</v>
      </c>
      <c r="R10" s="33">
        <f>'Llyn Conwy'!Q31</f>
        <v>119.30099999999999</v>
      </c>
      <c r="S10" s="33">
        <f>'Llyn Conwy'!R31</f>
        <v>0</v>
      </c>
      <c r="T10" s="33">
        <f>'Llyn Conwy'!S31</f>
        <v>0.32722560000000006</v>
      </c>
      <c r="U10" s="33">
        <f>'Llyn Conwy'!T31</f>
        <v>0</v>
      </c>
      <c r="V10" s="33">
        <f>'Llyn Conwy'!U31</f>
        <v>0</v>
      </c>
    </row>
    <row r="11" spans="1:22" x14ac:dyDescent="0.25">
      <c r="A11" s="36">
        <v>9</v>
      </c>
      <c r="B11" s="91"/>
      <c r="C11" s="33">
        <f>'Mynydd LLanngai'!B31</f>
        <v>75</v>
      </c>
      <c r="D11" s="33">
        <f>'Mynydd LLanngai'!C31</f>
        <v>25.424999999999997</v>
      </c>
      <c r="E11" s="33">
        <f>'Mynydd LLanngai'!D31</f>
        <v>16.237462499999999</v>
      </c>
      <c r="F11" s="33">
        <f>'Mynydd LLanngai'!E31</f>
        <v>8.594662499999999E-5</v>
      </c>
      <c r="G11" s="33">
        <f>'Mynydd LLanngai'!F31</f>
        <v>2.6561159999999995</v>
      </c>
      <c r="H11" s="33">
        <f>'Mynydd LLanngai'!G31</f>
        <v>0.16019999999999998</v>
      </c>
      <c r="I11" s="33">
        <f>'Mynydd LLanngai'!H31</f>
        <v>0.27</v>
      </c>
      <c r="J11" s="33">
        <f>'Mynydd LLanngai'!I31</f>
        <v>1.3950000000000002E-2</v>
      </c>
      <c r="K11" s="33">
        <f>'Mynydd LLanngai'!J31</f>
        <v>1.08E-3</v>
      </c>
      <c r="L11" s="33">
        <f>'Mynydd LLanngai'!K31</f>
        <v>2.7224999999999997E-3</v>
      </c>
      <c r="M11" s="33">
        <f>'Mynydd LLanngai'!L31</f>
        <v>1.1474999999999999E-2</v>
      </c>
      <c r="N11" s="33">
        <f>'Mynydd LLanngai'!M31</f>
        <v>1.1610000000000002E-2</v>
      </c>
      <c r="O11" s="33">
        <f>'Mynydd LLanngai'!N31</f>
        <v>355.5</v>
      </c>
      <c r="P11" s="33">
        <f>'Mynydd LLanngai'!O31</f>
        <v>13.297499999999999</v>
      </c>
      <c r="Q11" s="33">
        <f>'Mynydd LLanngai'!P31</f>
        <v>0</v>
      </c>
      <c r="R11" s="33">
        <f>'Mynydd LLanngai'!Q31</f>
        <v>29.475000000000001</v>
      </c>
      <c r="S11" s="33">
        <f>'Mynydd LLanngai'!R31</f>
        <v>0</v>
      </c>
      <c r="T11" s="33">
        <f>'Mynydd LLanngai'!S31</f>
        <v>3.9375000000000007E-2</v>
      </c>
      <c r="U11" s="33">
        <f>'Mynydd LLanngai'!T31</f>
        <v>0</v>
      </c>
      <c r="V11" s="33">
        <f>'Mynydd LLanngai'!U31</f>
        <v>0</v>
      </c>
    </row>
    <row r="12" spans="1:22" x14ac:dyDescent="0.25">
      <c r="A12" s="36">
        <v>10</v>
      </c>
      <c r="B12" s="91"/>
      <c r="C12" s="33">
        <f>Alwen!B31</f>
        <v>31</v>
      </c>
      <c r="D12" s="33">
        <f>Alwen!C31</f>
        <v>40.101600000000005</v>
      </c>
      <c r="E12" s="33">
        <f>Alwen!D31</f>
        <v>15.874613920000002</v>
      </c>
      <c r="F12" s="33">
        <f>Alwen!E31</f>
        <v>1.0650657600000002E-4</v>
      </c>
      <c r="G12" s="33">
        <f>Alwen!F31</f>
        <v>6.115128448000001</v>
      </c>
      <c r="H12" s="33">
        <f>Alwen!G31</f>
        <v>0.11239360000000001</v>
      </c>
      <c r="I12" s="33">
        <f>Alwen!H31</f>
        <v>0.60561600000000004</v>
      </c>
      <c r="J12" s="33">
        <f>Alwen!I31</f>
        <v>0.12930720000000001</v>
      </c>
      <c r="K12" s="33">
        <f>Alwen!J31</f>
        <v>6.0016000000000008E-4</v>
      </c>
      <c r="L12" s="33">
        <f>Alwen!K31</f>
        <v>3.2736000000000002E-3</v>
      </c>
      <c r="M12" s="33">
        <f>Alwen!L31</f>
        <v>0.16804480000000002</v>
      </c>
      <c r="N12" s="33">
        <f>Alwen!M31</f>
        <v>9.3297600000000008E-2</v>
      </c>
      <c r="O12" s="33">
        <f>Alwen!N31</f>
        <v>10.148160000000001</v>
      </c>
      <c r="P12" s="33">
        <f>Alwen!O31</f>
        <v>1953.2480000000003</v>
      </c>
      <c r="Q12" s="33">
        <f>Alwen!P31</f>
        <v>0</v>
      </c>
      <c r="R12" s="33">
        <f>Alwen!Q31</f>
        <v>55.241999999999997</v>
      </c>
      <c r="S12" s="33">
        <f>Alwen!R31</f>
        <v>0</v>
      </c>
      <c r="T12" s="33">
        <f>Alwen!S31</f>
        <v>6.3835200000000009E-2</v>
      </c>
      <c r="U12" s="33">
        <f>Alwen!T31</f>
        <v>0</v>
      </c>
      <c r="V12" s="33">
        <f>Alwen!U31</f>
        <v>0</v>
      </c>
    </row>
    <row r="13" spans="1:22" x14ac:dyDescent="0.25">
      <c r="B13" s="37"/>
      <c r="C13" s="22"/>
      <c r="D13" s="22"/>
      <c r="E13" s="22"/>
      <c r="F13" s="22"/>
      <c r="G13" s="22"/>
      <c r="H13" s="22"/>
      <c r="I13" s="22"/>
      <c r="J13" s="22"/>
      <c r="K13" s="22"/>
      <c r="L13" s="22"/>
      <c r="M13" s="22"/>
      <c r="N13" s="22"/>
      <c r="O13" s="22"/>
      <c r="P13" s="22"/>
      <c r="Q13" s="22"/>
      <c r="R13" s="22"/>
      <c r="S13" s="22"/>
      <c r="T13" s="22"/>
      <c r="U13" s="22"/>
      <c r="V13" s="22"/>
    </row>
    <row r="14" spans="1:22" x14ac:dyDescent="0.25">
      <c r="A14" s="84" t="s">
        <v>86</v>
      </c>
      <c r="C14" s="84"/>
      <c r="D14" s="84"/>
      <c r="E14" s="84"/>
      <c r="F14" s="84"/>
      <c r="G14" s="84"/>
      <c r="H14" s="84"/>
      <c r="I14" s="84"/>
      <c r="J14" s="84"/>
      <c r="K14" s="84"/>
      <c r="L14" s="84"/>
      <c r="M14" s="84"/>
      <c r="N14" s="84"/>
    </row>
    <row r="15" spans="1:22" ht="37.5" x14ac:dyDescent="0.25">
      <c r="A15" s="144" t="s">
        <v>84</v>
      </c>
      <c r="B15" s="35" t="s">
        <v>152</v>
      </c>
      <c r="C15" s="35">
        <f>'Field data and Bala'!B43</f>
        <v>0</v>
      </c>
      <c r="D15" s="38" t="str">
        <f t="shared" ref="D15:V15" si="0">D1</f>
        <v>Nitrogen Addition</v>
      </c>
      <c r="E15" s="38" t="str">
        <f t="shared" si="0"/>
        <v>Phosphate Addition</v>
      </c>
      <c r="F15" s="38" t="str">
        <f t="shared" si="0"/>
        <v>Potash  Addition</v>
      </c>
      <c r="G15" s="38" t="str">
        <f t="shared" si="0"/>
        <v>Mg Oxide Addition</v>
      </c>
      <c r="H15" s="38" t="str">
        <f t="shared" si="0"/>
        <v>Copper Addition</v>
      </c>
      <c r="I15" s="38" t="str">
        <f t="shared" si="0"/>
        <v>Zinc Addition</v>
      </c>
      <c r="J15" s="38" t="str">
        <f t="shared" si="0"/>
        <v>Lead Addition</v>
      </c>
      <c r="K15" s="38" t="str">
        <f t="shared" si="0"/>
        <v>Cadmium Addition</v>
      </c>
      <c r="L15" s="38" t="str">
        <f t="shared" si="0"/>
        <v>Mercury Addition</v>
      </c>
      <c r="M15" s="38" t="str">
        <f t="shared" si="0"/>
        <v>Nickel Addition</v>
      </c>
      <c r="N15" s="38" t="str">
        <f t="shared" si="0"/>
        <v>Chromium Addition</v>
      </c>
      <c r="O15" s="38" t="str">
        <f t="shared" si="0"/>
        <v>Aluminium Addition</v>
      </c>
      <c r="P15" s="38" t="str">
        <f t="shared" si="0"/>
        <v>Iron Addition</v>
      </c>
      <c r="Q15" s="38" t="str">
        <f t="shared" si="0"/>
        <v xml:space="preserve">Sodium Addition                 </v>
      </c>
      <c r="R15" s="38" t="str">
        <f t="shared" si="0"/>
        <v>SO3  Addition                             kg/ha</v>
      </c>
      <c r="S15" s="38" t="str">
        <f t="shared" si="0"/>
        <v xml:space="preserve">Selenium Addition </v>
      </c>
      <c r="T15" s="38" t="str">
        <f t="shared" si="0"/>
        <v xml:space="preserve">Arsenic  Addition  </v>
      </c>
      <c r="U15" s="38" t="str">
        <f t="shared" si="0"/>
        <v xml:space="preserve">Molybdenum Addition  </v>
      </c>
      <c r="V15" s="38" t="str">
        <f t="shared" si="0"/>
        <v xml:space="preserve">Fluoride Addition </v>
      </c>
    </row>
    <row r="16" spans="1:22" ht="25" x14ac:dyDescent="0.25">
      <c r="A16" s="144"/>
      <c r="B16" s="32" t="s">
        <v>46</v>
      </c>
      <c r="C16" s="35">
        <f>'Field data and Bala'!B44</f>
        <v>0</v>
      </c>
      <c r="D16" s="38" t="str">
        <f t="shared" ref="D16:V16" si="1">D2</f>
        <v>kg/ha</v>
      </c>
      <c r="E16" s="38" t="str">
        <f t="shared" si="1"/>
        <v>P2O5 
kg/ha</v>
      </c>
      <c r="F16" s="38" t="str">
        <f t="shared" si="1"/>
        <v>K2O 
kg/ha</v>
      </c>
      <c r="G16" s="38" t="str">
        <f t="shared" si="1"/>
        <v>MgO 
kg/ha</v>
      </c>
      <c r="H16" s="38" t="str">
        <f t="shared" si="1"/>
        <v>kg/ha</v>
      </c>
      <c r="I16" s="38" t="str">
        <f t="shared" si="1"/>
        <v>kg/ha</v>
      </c>
      <c r="J16" s="38" t="str">
        <f t="shared" si="1"/>
        <v>kg/ha</v>
      </c>
      <c r="K16" s="38" t="str">
        <f t="shared" si="1"/>
        <v>kg/ha</v>
      </c>
      <c r="L16" s="38" t="str">
        <f t="shared" si="1"/>
        <v>kg/ha</v>
      </c>
      <c r="M16" s="38" t="str">
        <f t="shared" si="1"/>
        <v>kg/ha</v>
      </c>
      <c r="N16" s="38" t="str">
        <f t="shared" si="1"/>
        <v>kg/ha</v>
      </c>
      <c r="O16" s="38" t="str">
        <f t="shared" si="1"/>
        <v>kg/ha</v>
      </c>
      <c r="P16" s="38" t="str">
        <f t="shared" si="1"/>
        <v>kg/ha</v>
      </c>
      <c r="Q16" s="38" t="str">
        <f t="shared" si="1"/>
        <v>kg/ha</v>
      </c>
      <c r="R16" s="38" t="str">
        <f t="shared" si="1"/>
        <v>kg/ha</v>
      </c>
      <c r="S16" s="38" t="str">
        <f t="shared" si="1"/>
        <v>kg/ha</v>
      </c>
      <c r="T16" s="38" t="str">
        <f t="shared" si="1"/>
        <v>kg/ha</v>
      </c>
      <c r="U16" s="38" t="str">
        <f t="shared" si="1"/>
        <v>kg/ha</v>
      </c>
      <c r="V16" s="38" t="str">
        <f t="shared" si="1"/>
        <v>kg/ha</v>
      </c>
    </row>
    <row r="17" spans="1:22" x14ac:dyDescent="0.25">
      <c r="A17" s="85">
        <v>1</v>
      </c>
      <c r="B17" s="86">
        <f>B3</f>
        <v>0</v>
      </c>
      <c r="C17" s="87">
        <f>C3</f>
        <v>250</v>
      </c>
      <c r="D17" s="88">
        <f>D3*$B$3</f>
        <v>0</v>
      </c>
      <c r="E17" s="88">
        <f t="shared" ref="E17:V17" si="2">E3*$B$3</f>
        <v>0</v>
      </c>
      <c r="F17" s="88">
        <f t="shared" si="2"/>
        <v>0</v>
      </c>
      <c r="G17" s="88">
        <f t="shared" si="2"/>
        <v>0</v>
      </c>
      <c r="H17" s="88">
        <f t="shared" si="2"/>
        <v>0</v>
      </c>
      <c r="I17" s="88">
        <f t="shared" si="2"/>
        <v>0</v>
      </c>
      <c r="J17" s="88">
        <f t="shared" si="2"/>
        <v>0</v>
      </c>
      <c r="K17" s="88">
        <f t="shared" si="2"/>
        <v>0</v>
      </c>
      <c r="L17" s="88">
        <f t="shared" si="2"/>
        <v>0</v>
      </c>
      <c r="M17" s="88">
        <f t="shared" si="2"/>
        <v>0</v>
      </c>
      <c r="N17" s="88">
        <f t="shared" si="2"/>
        <v>0</v>
      </c>
      <c r="O17" s="88">
        <f t="shared" si="2"/>
        <v>0</v>
      </c>
      <c r="P17" s="88">
        <f t="shared" si="2"/>
        <v>0</v>
      </c>
      <c r="Q17" s="88">
        <f t="shared" si="2"/>
        <v>0</v>
      </c>
      <c r="R17" s="88">
        <f t="shared" si="2"/>
        <v>0</v>
      </c>
      <c r="S17" s="88">
        <f t="shared" si="2"/>
        <v>0</v>
      </c>
      <c r="T17" s="88">
        <f t="shared" si="2"/>
        <v>0</v>
      </c>
      <c r="U17" s="88">
        <f t="shared" si="2"/>
        <v>0</v>
      </c>
      <c r="V17" s="88">
        <f t="shared" si="2"/>
        <v>0</v>
      </c>
    </row>
    <row r="18" spans="1:22" x14ac:dyDescent="0.25">
      <c r="A18" s="85">
        <v>2</v>
      </c>
      <c r="B18" s="86">
        <f t="shared" ref="B18:C18" si="3">B4</f>
        <v>0</v>
      </c>
      <c r="C18" s="87">
        <f t="shared" si="3"/>
        <v>250</v>
      </c>
      <c r="D18" s="88">
        <f>D4*$B$4</f>
        <v>0</v>
      </c>
      <c r="E18" s="88">
        <f t="shared" ref="E18:V18" si="4">E4*$B$4</f>
        <v>0</v>
      </c>
      <c r="F18" s="88">
        <f t="shared" si="4"/>
        <v>0</v>
      </c>
      <c r="G18" s="88">
        <f t="shared" si="4"/>
        <v>0</v>
      </c>
      <c r="H18" s="88">
        <f t="shared" si="4"/>
        <v>0</v>
      </c>
      <c r="I18" s="88">
        <f t="shared" si="4"/>
        <v>0</v>
      </c>
      <c r="J18" s="88">
        <f t="shared" si="4"/>
        <v>0</v>
      </c>
      <c r="K18" s="88">
        <f t="shared" si="4"/>
        <v>0</v>
      </c>
      <c r="L18" s="88">
        <f t="shared" si="4"/>
        <v>0</v>
      </c>
      <c r="M18" s="88">
        <f t="shared" si="4"/>
        <v>0</v>
      </c>
      <c r="N18" s="88">
        <f t="shared" si="4"/>
        <v>0</v>
      </c>
      <c r="O18" s="88">
        <f t="shared" si="4"/>
        <v>0</v>
      </c>
      <c r="P18" s="88">
        <f t="shared" si="4"/>
        <v>0</v>
      </c>
      <c r="Q18" s="88">
        <f t="shared" si="4"/>
        <v>0</v>
      </c>
      <c r="R18" s="88">
        <f t="shared" si="4"/>
        <v>0</v>
      </c>
      <c r="S18" s="88">
        <f t="shared" si="4"/>
        <v>0</v>
      </c>
      <c r="T18" s="88">
        <f t="shared" si="4"/>
        <v>0</v>
      </c>
      <c r="U18" s="88">
        <f t="shared" si="4"/>
        <v>0</v>
      </c>
      <c r="V18" s="88">
        <f t="shared" si="4"/>
        <v>0</v>
      </c>
    </row>
    <row r="19" spans="1:22" x14ac:dyDescent="0.25">
      <c r="A19" s="85">
        <v>3</v>
      </c>
      <c r="B19" s="86">
        <f t="shared" ref="B19:C19" si="5">B5</f>
        <v>0</v>
      </c>
      <c r="C19" s="87">
        <f t="shared" si="5"/>
        <v>158</v>
      </c>
      <c r="D19" s="88">
        <f>D5*$B$5</f>
        <v>0</v>
      </c>
      <c r="E19" s="88">
        <f t="shared" ref="E19:V19" si="6">E5*$B$5</f>
        <v>0</v>
      </c>
      <c r="F19" s="88">
        <f t="shared" si="6"/>
        <v>0</v>
      </c>
      <c r="G19" s="88">
        <f t="shared" si="6"/>
        <v>0</v>
      </c>
      <c r="H19" s="88">
        <f t="shared" si="6"/>
        <v>0</v>
      </c>
      <c r="I19" s="88">
        <f t="shared" si="6"/>
        <v>0</v>
      </c>
      <c r="J19" s="88">
        <f t="shared" si="6"/>
        <v>0</v>
      </c>
      <c r="K19" s="88">
        <f t="shared" si="6"/>
        <v>0</v>
      </c>
      <c r="L19" s="88">
        <f t="shared" si="6"/>
        <v>0</v>
      </c>
      <c r="M19" s="88">
        <f t="shared" si="6"/>
        <v>0</v>
      </c>
      <c r="N19" s="88">
        <f t="shared" si="6"/>
        <v>0</v>
      </c>
      <c r="O19" s="88">
        <f t="shared" si="6"/>
        <v>0</v>
      </c>
      <c r="P19" s="88">
        <f t="shared" si="6"/>
        <v>0</v>
      </c>
      <c r="Q19" s="88">
        <f t="shared" si="6"/>
        <v>0</v>
      </c>
      <c r="R19" s="88">
        <f t="shared" si="6"/>
        <v>0</v>
      </c>
      <c r="S19" s="88">
        <f t="shared" si="6"/>
        <v>0</v>
      </c>
      <c r="T19" s="88">
        <f t="shared" si="6"/>
        <v>0</v>
      </c>
      <c r="U19" s="88">
        <f t="shared" si="6"/>
        <v>0</v>
      </c>
      <c r="V19" s="88">
        <f t="shared" si="6"/>
        <v>0</v>
      </c>
    </row>
    <row r="20" spans="1:22" x14ac:dyDescent="0.25">
      <c r="A20" s="85">
        <v>4</v>
      </c>
      <c r="B20" s="86">
        <f t="shared" ref="B20:C20" si="7">B6</f>
        <v>0</v>
      </c>
      <c r="C20" s="87">
        <f t="shared" si="7"/>
        <v>76</v>
      </c>
      <c r="D20" s="88">
        <f>D6*$B$6</f>
        <v>0</v>
      </c>
      <c r="E20" s="88">
        <f t="shared" ref="E20:V20" si="8">E6*$B$6</f>
        <v>0</v>
      </c>
      <c r="F20" s="88">
        <f t="shared" si="8"/>
        <v>0</v>
      </c>
      <c r="G20" s="88">
        <f t="shared" si="8"/>
        <v>0</v>
      </c>
      <c r="H20" s="88">
        <f t="shared" si="8"/>
        <v>0</v>
      </c>
      <c r="I20" s="88">
        <f t="shared" si="8"/>
        <v>0</v>
      </c>
      <c r="J20" s="88">
        <f t="shared" si="8"/>
        <v>0</v>
      </c>
      <c r="K20" s="88">
        <f t="shared" si="8"/>
        <v>0</v>
      </c>
      <c r="L20" s="88">
        <f t="shared" si="8"/>
        <v>0</v>
      </c>
      <c r="M20" s="88">
        <f t="shared" si="8"/>
        <v>0</v>
      </c>
      <c r="N20" s="88">
        <f t="shared" si="8"/>
        <v>0</v>
      </c>
      <c r="O20" s="88">
        <f t="shared" si="8"/>
        <v>0</v>
      </c>
      <c r="P20" s="88">
        <f t="shared" si="8"/>
        <v>0</v>
      </c>
      <c r="Q20" s="88">
        <f t="shared" si="8"/>
        <v>0</v>
      </c>
      <c r="R20" s="88">
        <f t="shared" si="8"/>
        <v>0</v>
      </c>
      <c r="S20" s="88">
        <f t="shared" si="8"/>
        <v>0</v>
      </c>
      <c r="T20" s="88">
        <f t="shared" si="8"/>
        <v>0</v>
      </c>
      <c r="U20" s="88">
        <f t="shared" si="8"/>
        <v>0</v>
      </c>
      <c r="V20" s="88">
        <f t="shared" si="8"/>
        <v>0</v>
      </c>
    </row>
    <row r="21" spans="1:22" x14ac:dyDescent="0.25">
      <c r="A21" s="85">
        <v>5</v>
      </c>
      <c r="B21" s="86">
        <f t="shared" ref="B21:C21" si="9">B7</f>
        <v>0</v>
      </c>
      <c r="C21" s="87">
        <f t="shared" si="9"/>
        <v>188</v>
      </c>
      <c r="D21" s="88">
        <f>D7*$B$7</f>
        <v>0</v>
      </c>
      <c r="E21" s="88">
        <f t="shared" ref="E21:V21" si="10">E7*$B$7</f>
        <v>0</v>
      </c>
      <c r="F21" s="88">
        <f t="shared" si="10"/>
        <v>0</v>
      </c>
      <c r="G21" s="88">
        <f t="shared" si="10"/>
        <v>0</v>
      </c>
      <c r="H21" s="88">
        <f t="shared" si="10"/>
        <v>0</v>
      </c>
      <c r="I21" s="88">
        <f t="shared" si="10"/>
        <v>0</v>
      </c>
      <c r="J21" s="88">
        <f t="shared" si="10"/>
        <v>0</v>
      </c>
      <c r="K21" s="88">
        <f t="shared" si="10"/>
        <v>0</v>
      </c>
      <c r="L21" s="88">
        <f t="shared" si="10"/>
        <v>0</v>
      </c>
      <c r="M21" s="88">
        <f t="shared" si="10"/>
        <v>0</v>
      </c>
      <c r="N21" s="88">
        <f t="shared" si="10"/>
        <v>0</v>
      </c>
      <c r="O21" s="88">
        <f t="shared" si="10"/>
        <v>0</v>
      </c>
      <c r="P21" s="88">
        <f t="shared" si="10"/>
        <v>0</v>
      </c>
      <c r="Q21" s="88">
        <f t="shared" si="10"/>
        <v>0</v>
      </c>
      <c r="R21" s="88">
        <f t="shared" si="10"/>
        <v>0</v>
      </c>
      <c r="S21" s="88">
        <f t="shared" si="10"/>
        <v>0</v>
      </c>
      <c r="T21" s="88">
        <f t="shared" si="10"/>
        <v>0</v>
      </c>
      <c r="U21" s="88">
        <f t="shared" si="10"/>
        <v>0</v>
      </c>
      <c r="V21" s="88">
        <f t="shared" si="10"/>
        <v>0</v>
      </c>
    </row>
    <row r="22" spans="1:22" x14ac:dyDescent="0.25">
      <c r="A22" s="85">
        <v>6</v>
      </c>
      <c r="B22" s="86">
        <f t="shared" ref="B22:C22" si="11">B8</f>
        <v>0</v>
      </c>
      <c r="C22" s="87">
        <f t="shared" si="11"/>
        <v>250</v>
      </c>
      <c r="D22" s="88">
        <f>D8*$B$8</f>
        <v>0</v>
      </c>
      <c r="E22" s="88">
        <f t="shared" ref="E22:V22" si="12">E8*$B$8</f>
        <v>0</v>
      </c>
      <c r="F22" s="88">
        <f t="shared" si="12"/>
        <v>0</v>
      </c>
      <c r="G22" s="88">
        <f t="shared" si="12"/>
        <v>0</v>
      </c>
      <c r="H22" s="88">
        <f t="shared" si="12"/>
        <v>0</v>
      </c>
      <c r="I22" s="88">
        <f t="shared" si="12"/>
        <v>0</v>
      </c>
      <c r="J22" s="88">
        <f t="shared" si="12"/>
        <v>0</v>
      </c>
      <c r="K22" s="88">
        <f t="shared" si="12"/>
        <v>0</v>
      </c>
      <c r="L22" s="88">
        <f t="shared" si="12"/>
        <v>0</v>
      </c>
      <c r="M22" s="88">
        <f t="shared" si="12"/>
        <v>0</v>
      </c>
      <c r="N22" s="88">
        <f t="shared" si="12"/>
        <v>0</v>
      </c>
      <c r="O22" s="88">
        <f t="shared" si="12"/>
        <v>0</v>
      </c>
      <c r="P22" s="88">
        <f t="shared" si="12"/>
        <v>0</v>
      </c>
      <c r="Q22" s="88">
        <f t="shared" si="12"/>
        <v>0</v>
      </c>
      <c r="R22" s="88">
        <f t="shared" si="12"/>
        <v>0</v>
      </c>
      <c r="S22" s="88">
        <f t="shared" si="12"/>
        <v>0</v>
      </c>
      <c r="T22" s="88">
        <f t="shared" si="12"/>
        <v>0</v>
      </c>
      <c r="U22" s="88">
        <f t="shared" si="12"/>
        <v>0</v>
      </c>
      <c r="V22" s="88">
        <f t="shared" si="12"/>
        <v>0</v>
      </c>
    </row>
    <row r="23" spans="1:22" x14ac:dyDescent="0.25">
      <c r="A23" s="85">
        <v>7</v>
      </c>
      <c r="B23" s="86">
        <f t="shared" ref="B23:C23" si="13">B9</f>
        <v>0</v>
      </c>
      <c r="C23" s="87">
        <f t="shared" si="13"/>
        <v>25</v>
      </c>
      <c r="D23" s="88">
        <f>D9*$B$9</f>
        <v>0</v>
      </c>
      <c r="E23" s="88">
        <f t="shared" ref="E23:V23" si="14">E9*$B$9</f>
        <v>0</v>
      </c>
      <c r="F23" s="88">
        <f t="shared" si="14"/>
        <v>0</v>
      </c>
      <c r="G23" s="88">
        <f t="shared" si="14"/>
        <v>0</v>
      </c>
      <c r="H23" s="88">
        <f t="shared" si="14"/>
        <v>0</v>
      </c>
      <c r="I23" s="88">
        <f t="shared" si="14"/>
        <v>0</v>
      </c>
      <c r="J23" s="88">
        <f t="shared" si="14"/>
        <v>0</v>
      </c>
      <c r="K23" s="88">
        <f t="shared" si="14"/>
        <v>0</v>
      </c>
      <c r="L23" s="88">
        <f t="shared" si="14"/>
        <v>0</v>
      </c>
      <c r="M23" s="88">
        <f t="shared" si="14"/>
        <v>0</v>
      </c>
      <c r="N23" s="88">
        <f t="shared" si="14"/>
        <v>0</v>
      </c>
      <c r="O23" s="88">
        <f t="shared" si="14"/>
        <v>0</v>
      </c>
      <c r="P23" s="88">
        <f t="shared" si="14"/>
        <v>0</v>
      </c>
      <c r="Q23" s="88">
        <f t="shared" si="14"/>
        <v>0</v>
      </c>
      <c r="R23" s="88">
        <f t="shared" si="14"/>
        <v>0</v>
      </c>
      <c r="S23" s="88">
        <f t="shared" si="14"/>
        <v>0</v>
      </c>
      <c r="T23" s="88">
        <f t="shared" si="14"/>
        <v>0</v>
      </c>
      <c r="U23" s="88">
        <f t="shared" si="14"/>
        <v>0</v>
      </c>
      <c r="V23" s="88">
        <f t="shared" si="14"/>
        <v>0</v>
      </c>
    </row>
    <row r="24" spans="1:22" x14ac:dyDescent="0.25">
      <c r="A24" s="85">
        <v>8</v>
      </c>
      <c r="B24" s="86">
        <f t="shared" ref="B24:C24" si="15">B10</f>
        <v>0</v>
      </c>
      <c r="C24" s="87">
        <f t="shared" si="15"/>
        <v>152</v>
      </c>
      <c r="D24" s="88">
        <f>D10*$B$10</f>
        <v>0</v>
      </c>
      <c r="E24" s="88">
        <f t="shared" ref="E24:V24" si="16">E10*$B$10</f>
        <v>0</v>
      </c>
      <c r="F24" s="88">
        <f t="shared" si="16"/>
        <v>0</v>
      </c>
      <c r="G24" s="88">
        <f t="shared" si="16"/>
        <v>0</v>
      </c>
      <c r="H24" s="88">
        <f t="shared" si="16"/>
        <v>0</v>
      </c>
      <c r="I24" s="88">
        <f t="shared" si="16"/>
        <v>0</v>
      </c>
      <c r="J24" s="88">
        <f t="shared" si="16"/>
        <v>0</v>
      </c>
      <c r="K24" s="88">
        <f t="shared" si="16"/>
        <v>0</v>
      </c>
      <c r="L24" s="88">
        <f t="shared" si="16"/>
        <v>0</v>
      </c>
      <c r="M24" s="88">
        <f t="shared" si="16"/>
        <v>0</v>
      </c>
      <c r="N24" s="88">
        <f t="shared" si="16"/>
        <v>0</v>
      </c>
      <c r="O24" s="88">
        <f t="shared" si="16"/>
        <v>0</v>
      </c>
      <c r="P24" s="88">
        <f t="shared" si="16"/>
        <v>0</v>
      </c>
      <c r="Q24" s="88">
        <f t="shared" si="16"/>
        <v>0</v>
      </c>
      <c r="R24" s="88">
        <f t="shared" si="16"/>
        <v>0</v>
      </c>
      <c r="S24" s="88">
        <f t="shared" si="16"/>
        <v>0</v>
      </c>
      <c r="T24" s="88">
        <f t="shared" si="16"/>
        <v>0</v>
      </c>
      <c r="U24" s="88">
        <f t="shared" si="16"/>
        <v>0</v>
      </c>
      <c r="V24" s="88">
        <f t="shared" si="16"/>
        <v>0</v>
      </c>
    </row>
    <row r="25" spans="1:22" x14ac:dyDescent="0.25">
      <c r="A25" s="85">
        <v>9</v>
      </c>
      <c r="B25" s="86">
        <f t="shared" ref="B25:C25" si="17">B11</f>
        <v>0</v>
      </c>
      <c r="C25" s="87">
        <f t="shared" si="17"/>
        <v>75</v>
      </c>
      <c r="D25" s="88">
        <f>D11*$B$11</f>
        <v>0</v>
      </c>
      <c r="E25" s="88">
        <f t="shared" ref="E25:V25" si="18">E11*$B$11</f>
        <v>0</v>
      </c>
      <c r="F25" s="88">
        <f t="shared" si="18"/>
        <v>0</v>
      </c>
      <c r="G25" s="88">
        <f t="shared" si="18"/>
        <v>0</v>
      </c>
      <c r="H25" s="88">
        <f t="shared" si="18"/>
        <v>0</v>
      </c>
      <c r="I25" s="88">
        <f t="shared" si="18"/>
        <v>0</v>
      </c>
      <c r="J25" s="88">
        <f t="shared" si="18"/>
        <v>0</v>
      </c>
      <c r="K25" s="88">
        <f t="shared" si="18"/>
        <v>0</v>
      </c>
      <c r="L25" s="88">
        <f t="shared" si="18"/>
        <v>0</v>
      </c>
      <c r="M25" s="88">
        <f t="shared" si="18"/>
        <v>0</v>
      </c>
      <c r="N25" s="88">
        <f t="shared" si="18"/>
        <v>0</v>
      </c>
      <c r="O25" s="88">
        <f t="shared" si="18"/>
        <v>0</v>
      </c>
      <c r="P25" s="88">
        <f t="shared" si="18"/>
        <v>0</v>
      </c>
      <c r="Q25" s="88">
        <f t="shared" si="18"/>
        <v>0</v>
      </c>
      <c r="R25" s="88">
        <f t="shared" si="18"/>
        <v>0</v>
      </c>
      <c r="S25" s="88">
        <f t="shared" si="18"/>
        <v>0</v>
      </c>
      <c r="T25" s="88">
        <f t="shared" si="18"/>
        <v>0</v>
      </c>
      <c r="U25" s="88">
        <f t="shared" si="18"/>
        <v>0</v>
      </c>
      <c r="V25" s="88">
        <f t="shared" si="18"/>
        <v>0</v>
      </c>
    </row>
    <row r="26" spans="1:22" x14ac:dyDescent="0.25">
      <c r="A26" s="85">
        <v>10</v>
      </c>
      <c r="B26" s="86">
        <f t="shared" ref="B26:C26" si="19">B12</f>
        <v>0</v>
      </c>
      <c r="C26" s="87">
        <f t="shared" si="19"/>
        <v>31</v>
      </c>
      <c r="D26" s="88">
        <f>D12*$B$12</f>
        <v>0</v>
      </c>
      <c r="E26" s="88">
        <f t="shared" ref="E26:V26" si="20">E12*$B$12</f>
        <v>0</v>
      </c>
      <c r="F26" s="88">
        <f t="shared" si="20"/>
        <v>0</v>
      </c>
      <c r="G26" s="88">
        <f t="shared" si="20"/>
        <v>0</v>
      </c>
      <c r="H26" s="88">
        <f t="shared" si="20"/>
        <v>0</v>
      </c>
      <c r="I26" s="88">
        <f t="shared" si="20"/>
        <v>0</v>
      </c>
      <c r="J26" s="88">
        <f t="shared" si="20"/>
        <v>0</v>
      </c>
      <c r="K26" s="88">
        <f t="shared" si="20"/>
        <v>0</v>
      </c>
      <c r="L26" s="88">
        <f t="shared" si="20"/>
        <v>0</v>
      </c>
      <c r="M26" s="88">
        <f t="shared" si="20"/>
        <v>0</v>
      </c>
      <c r="N26" s="88">
        <f t="shared" si="20"/>
        <v>0</v>
      </c>
      <c r="O26" s="88">
        <f t="shared" si="20"/>
        <v>0</v>
      </c>
      <c r="P26" s="88">
        <f t="shared" si="20"/>
        <v>0</v>
      </c>
      <c r="Q26" s="88">
        <f t="shared" si="20"/>
        <v>0</v>
      </c>
      <c r="R26" s="88">
        <f t="shared" si="20"/>
        <v>0</v>
      </c>
      <c r="S26" s="88">
        <f t="shared" si="20"/>
        <v>0</v>
      </c>
      <c r="T26" s="88">
        <f t="shared" si="20"/>
        <v>0</v>
      </c>
      <c r="U26" s="88">
        <f t="shared" si="20"/>
        <v>0</v>
      </c>
      <c r="V26" s="88">
        <f t="shared" si="20"/>
        <v>0</v>
      </c>
    </row>
    <row r="27" spans="1:22" s="90" customFormat="1" ht="15.5" x14ac:dyDescent="0.35">
      <c r="A27" s="146" t="s">
        <v>85</v>
      </c>
      <c r="B27" s="146"/>
      <c r="C27" s="146"/>
      <c r="D27" s="89">
        <f>SUM(D17:D26)</f>
        <v>0</v>
      </c>
      <c r="E27" s="89">
        <f t="shared" ref="E27:V27" si="21">SUM(E17:E26)</f>
        <v>0</v>
      </c>
      <c r="F27" s="89">
        <f t="shared" si="21"/>
        <v>0</v>
      </c>
      <c r="G27" s="89">
        <f t="shared" si="21"/>
        <v>0</v>
      </c>
      <c r="H27" s="89">
        <f t="shared" si="21"/>
        <v>0</v>
      </c>
      <c r="I27" s="89">
        <f t="shared" si="21"/>
        <v>0</v>
      </c>
      <c r="J27" s="89">
        <f t="shared" si="21"/>
        <v>0</v>
      </c>
      <c r="K27" s="89">
        <f t="shared" si="21"/>
        <v>0</v>
      </c>
      <c r="L27" s="89">
        <f t="shared" si="21"/>
        <v>0</v>
      </c>
      <c r="M27" s="89">
        <f t="shared" si="21"/>
        <v>0</v>
      </c>
      <c r="N27" s="89">
        <f t="shared" si="21"/>
        <v>0</v>
      </c>
      <c r="O27" s="89">
        <f t="shared" si="21"/>
        <v>0</v>
      </c>
      <c r="P27" s="89">
        <f t="shared" si="21"/>
        <v>0</v>
      </c>
      <c r="Q27" s="89">
        <f t="shared" si="21"/>
        <v>0</v>
      </c>
      <c r="R27" s="89">
        <f t="shared" si="21"/>
        <v>0</v>
      </c>
      <c r="S27" s="89">
        <f t="shared" si="21"/>
        <v>0</v>
      </c>
      <c r="T27" s="89">
        <f t="shared" si="21"/>
        <v>0</v>
      </c>
      <c r="U27" s="89">
        <f t="shared" si="21"/>
        <v>0</v>
      </c>
      <c r="V27" s="89">
        <f t="shared" si="21"/>
        <v>0</v>
      </c>
    </row>
  </sheetData>
  <mergeCells count="3">
    <mergeCell ref="A15:A16"/>
    <mergeCell ref="A1:A2"/>
    <mergeCell ref="A27:C27"/>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mso-contentType ?>
<SharedContentType xmlns="Microsoft.SharePoint.Taxonomy.ContentTypeSync" SourceId="78499d3b-94a8-4059-8763-489d4400b14a" ContentTypeId="0x01010067EB80C5FE939D4A9B3D8BA62129B7F50202" PreviousValue="false"/>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dlc_DocId xmlns="9be56660-2c31-41ef-bc00-23e72f632f2a">REGU-415-1631844</_dlc_DocId>
    <_dlc_DocIdUrl xmlns="9be56660-2c31-41ef-bc00-23e72f632f2a">
      <Url>https://cyfoethnaturiolcymru.sharepoint.com/teams/Regulatory/Permitting/_layouts/15/DocIdRedir.aspx?ID=REGU-415-1631844</Url>
      <Description>REGU-415-1631844</Description>
    </_dlc_DocIdUrl>
    <Site_x0020_Name xmlns="859f7ad6-93f6-4205-b62b-a17f28acbbac">Mobile Plant</Site_x0020_Name>
    <Internal_x002f_External xmlns="859f7ad6-93f6-4205-b62b-a17f28acbbac">Internal document</Internal_x002f_External>
    <Post_x0020_code xmlns="859f7ad6-93f6-4205-b62b-a17f28acbbac" xsi:nil="true"/>
    <TaxCatchAll xmlns="859f7ad6-93f6-4205-b62b-a17f28acbbac" xsi:nil="true"/>
    <lcf76f155ced4ddcb4097134ff3c332f xmlns="dfa7b5af-bd1f-4e1a-a117-ad96be72b59f" xsi:nil="true"/>
    <Document_x0020_Type xmlns="859f7ad6-93f6-4205-b62b-a17f28acbbac">Form/Proforma</Document_x0020_Type>
    <Welsh_x0020_Local_x0020_Authority xmlns="859f7ad6-93f6-4205-b62b-a17f28acbbac">England</Welsh_x0020_Local_x0020_Authority>
    <Disclosure_x0020_Status xmlns="859f7ad6-93f6-4205-b62b-a17f28acbbac">Public register</Disclosure_x0020_Status>
    <Addressee xmlns="859f7ad6-93f6-4205-b62b-a17f28acbbac">Control House A1 Business Park, Knottingley Road, Knottingley, West Yorkshire, England, WF11 0BU</Addressee>
    <Process_x0020_Type xmlns="859f7ad6-93f6-4205-b62b-a17f28acbbac">Application</Process_x0020_Type>
    <License_x002f_Activity_x0020_Type xmlns="859f7ad6-93f6-4205-b62b-a17f28acbbac">2. EPR Mobile Deployments</License_x002f_Activity_x0020_Type>
    <Surrendered_x002f_Expired xmlns="859f7ad6-93f6-4205-b62b-a17f28acbbac" xsi:nil="true"/>
    <Document_x0020_Date xmlns="859f7ad6-93f6-4205-b62b-a17f28acbbac">2024-06-30T23:00:00+00:00</Document_x0020_Date>
    <Facility_x0020_Address xmlns="859f7ad6-93f6-4205-b62b-a17f28acbbac">Mobile Plant</Facility_x0020_Address>
    <Environment_x0020_Sub_x0020_Folder xmlns="859f7ad6-93f6-4205-b62b-a17f28acbbac">Licences applications</Environment_x0020_Sub_x0020_Folder>
    <Customer_x0020_Name xmlns="859f7ad6-93f6-4205-b62b-a17f28acbbac">ByProduct Recovery Limited</Customer_x0020_Name>
    <Surrendered_x002f_Expired_x0020_Date xmlns="859f7ad6-93f6-4205-b62b-a17f28acbbac" xsi:nil="true"/>
  </documentManagement>
</p:properties>
</file>

<file path=customXml/item4.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5.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0C44ECD5239ADD4297E53D0272D49A6B" ma:contentTypeVersion="773" ma:contentTypeDescription="Permitting &amp; Compliance Excel Document" ma:contentTypeScope="" ma:versionID="ab60e1d4b34e672ebbad6ef64f75377f">
  <xsd:schema xmlns:xsd="http://www.w3.org/2001/XMLSchema" xmlns:xs="http://www.w3.org/2001/XMLSchema" xmlns:p="http://schemas.microsoft.com/office/2006/metadata/properties" xmlns:ns2="859f7ad6-93f6-4205-b62b-a17f28acbbac" xmlns:ns4="005db27c-c37f-4c3b-898d-3fee1249b087" xmlns:ns5="9be56660-2c31-41ef-bc00-23e72f632f2a" xmlns:ns6="dfa7b5af-bd1f-4e1a-a117-ad96be72b59f" targetNamespace="http://schemas.microsoft.com/office/2006/metadata/properties" ma:root="true" ma:fieldsID="857e0180f29715a82228973760423e78" ns2:_="" ns4:_="" ns5:_="" ns6:_="">
    <xsd:import namespace="859f7ad6-93f6-4205-b62b-a17f28acbbac"/>
    <xsd:import namespace="005db27c-c37f-4c3b-898d-3fee1249b087"/>
    <xsd:import namespace="9be56660-2c31-41ef-bc00-23e72f632f2a"/>
    <xsd:import namespace="dfa7b5af-bd1f-4e1a-a117-ad96be72b59f"/>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xsd:element ref="ns2:Facility_x0020_Address"/>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edWithDetails" minOccurs="0"/>
                <xsd:element ref="ns4:SharedWithUsers" minOccurs="0"/>
                <xsd:element ref="ns4:SharingHintHash" minOccurs="0"/>
                <xsd:element ref="ns5:_dlc_DocId" minOccurs="0"/>
                <xsd:element ref="ns5:_dlc_DocIdUrl" minOccurs="0"/>
                <xsd:element ref="ns5:_dlc_DocIdPersistId" minOccurs="0"/>
                <xsd:element ref="ns6:lcf76f155ced4ddcb4097134ff3c332f" minOccurs="0"/>
                <xsd:element ref="ns2: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dexed="true"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OMA"/>
          <xsd:enumeration value="Post licence compliance"/>
          <xsd:enumeration value="Pre-application"/>
          <xsd:enumeration value="Returns"/>
          <xsd:enumeration value="Waste returns"/>
          <xsd:enumeration value="Waste Shipment Forms"/>
        </xsd:restriction>
      </xsd:simpleType>
    </xsd:element>
    <xsd:element name="License_x002f_Activity_x0020_Type" ma:index="14"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enumeration value="17. International Waste Shipment"/>
          <xsd:enumeration value="18. EPR Medium Combustion Plant"/>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internalName="Addressee" ma:readOnly="false">
      <xsd:simpleType>
        <xsd:restriction base="dms:Text">
          <xsd:maxLength value="255"/>
        </xsd:restriction>
      </xsd:simpleType>
    </xsd:element>
    <xsd:element name="Customer_x0020_Name" ma:index="17" ma:displayName="Customer Name" ma:internalName="Customer_x0020_Name" ma:readOnly="false">
      <xsd:simpleType>
        <xsd:restriction base="dms:Text">
          <xsd:maxLength value="255"/>
        </xsd:restriction>
      </xsd:simpleType>
    </xsd:element>
    <xsd:element name="Facility_x0020_Address" ma:index="18" ma:displayName="Facility Address" ma:internalName="Facility_x0020_Address" ma:readOnly="false">
      <xsd:simpleType>
        <xsd:restriction base="dms:Text">
          <xsd:maxLength value="255"/>
        </xsd:restriction>
      </xsd:simpleType>
    </xsd:element>
    <xsd:element name="Site_x0020_Name" ma:index="19" nillable="true" ma:displayName="Site Name" ma:internalName="Site_x0020_Name" ma:readOnly="false">
      <xsd:simpleType>
        <xsd:restriction base="dms:Text">
          <xsd:maxLength value="255"/>
        </xsd:restriction>
      </xsd:simpleType>
    </xsd:element>
    <xsd:element name="Welsh_x0020_Local_x0020_Authority" ma:index="20" nillable="true" ma:displayName="Welsh Local Authority" ma:format="Dropdown"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England"/>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internalName="Surrendered_x002F_Expired" ma:readOnly="false">
      <xsd:simpleType>
        <xsd:restriction base="dms:Choice">
          <xsd:enumeration value="Yes"/>
          <xsd:enumeration value="No"/>
        </xsd:restriction>
      </xsd:simpleType>
    </xsd:element>
    <xsd:element name="Post_x0020_code" ma:index="22" nillable="true" ma:displayName="Post cod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internalName="Surrendered_x002F_Expired_x0020_Date" ma:readOnly="false">
      <xsd:simpleType>
        <xsd:restriction base="dms:DateTime"/>
      </xsd:simpleType>
    </xsd:element>
    <xsd:element name="TaxCatchAll" ma:index="31" nillable="true" ma:displayName="Taxonomy Catch All Column" ma:hidden="true" ma:list="{7e602b1e-d2f0-4c3e-9f3d-f70bf714bda9}" ma:internalName="TaxCatchAll" ma:showField="CatchAllData" ma:web="6e121689-de5b-41b9-a751-bfeda7fa2b07">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Details" ma:index="24" nillable="true" ma:displayName="Shared With Details" ma:description="" ma:internalName="SharedWithDetails" ma:readOnly="true">
      <xsd:simpleType>
        <xsd:restriction base="dms:Note">
          <xsd:maxLength value="255"/>
        </xsd:restriction>
      </xsd:simpleType>
    </xsd:element>
    <xsd:element name="SharedWithUsers" ma:index="25"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26" nillable="true" ma:displayName="Sharing Hint Hash" ma:internalName="SharingHintHash"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27" nillable="true" ma:displayName="Document ID Value" ma:description="The value of the document ID assigned to this item." ma:indexed="true" ma:internalName="_dlc_DocId" ma:readOnly="true">
      <xsd:simpleType>
        <xsd:restriction base="dms:Text"/>
      </xsd:simpleType>
    </xsd:element>
    <xsd:element name="_dlc_DocIdUrl" ma:index="28"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29" nillable="true" ma:displayName="Persist ID" ma:description="Keep ID on add." ma:hidden="true" ma:internalName="_dlc_DocIdPersistId" ma:readOnly="true">
      <xsd:simpleType>
        <xsd:restriction base="dms:Boolean"/>
      </xsd:simpleType>
    </xsd:element>
  </xsd:schema>
  <xsd:schema xmlns:xsd="http://www.w3.org/2001/XMLSchema" xmlns:xs="http://www.w3.org/2001/XMLSchema" xmlns:dms="http://schemas.microsoft.com/office/2006/documentManagement/types" xmlns:pc="http://schemas.microsoft.com/office/infopath/2007/PartnerControls" targetNamespace="dfa7b5af-bd1f-4e1a-a117-ad96be72b59f" elementFormDefault="qualified">
    <xsd:import namespace="http://schemas.microsoft.com/office/2006/documentManagement/types"/>
    <xsd:import namespace="http://schemas.microsoft.com/office/infopath/2007/PartnerControls"/>
    <xsd:element name="lcf76f155ced4ddcb4097134ff3c332f" ma:index="30" nillable="true" ma:displayName="Image Tags_0" ma:hidden="true" ma:internalName="lcf76f155ced4ddcb4097134ff3c332f">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88C972ED-2CDF-4AAC-858A-40290F826441}"/>
</file>

<file path=customXml/itemProps2.xml><?xml version="1.0" encoding="utf-8"?>
<ds:datastoreItem xmlns:ds="http://schemas.openxmlformats.org/officeDocument/2006/customXml" ds:itemID="{AEA60B66-0495-4F42-887D-83AD6F26B1CA}">
  <ds:schemaRefs>
    <ds:schemaRef ds:uri="http://schemas.microsoft.com/sharepoint/v3/contenttype/forms"/>
  </ds:schemaRefs>
</ds:datastoreItem>
</file>

<file path=customXml/itemProps3.xml><?xml version="1.0" encoding="utf-8"?>
<ds:datastoreItem xmlns:ds="http://schemas.openxmlformats.org/officeDocument/2006/customXml" ds:itemID="{3EB88BFD-E29A-4849-A8E6-116EB74B98EA}">
  <ds:schemaRefs>
    <ds:schemaRef ds:uri="http://schemas.microsoft.com/office/2006/metadata/properties"/>
    <ds:schemaRef ds:uri="http://schemas.microsoft.com/office/2006/documentManagement/types"/>
    <ds:schemaRef ds:uri="http://purl.org/dc/terms/"/>
    <ds:schemaRef ds:uri="http://schemas.openxmlformats.org/package/2006/metadata/core-properties"/>
    <ds:schemaRef ds:uri="http://purl.org/dc/dcmitype/"/>
    <ds:schemaRef ds:uri="http://schemas.microsoft.com/office/infopath/2007/PartnerControls"/>
    <ds:schemaRef ds:uri="http://purl.org/dc/elements/1.1/"/>
    <ds:schemaRef ds:uri="9be56660-2c31-41ef-bc00-23e72f632f2a"/>
    <ds:schemaRef ds:uri="http://www.w3.org/XML/1998/namespace"/>
  </ds:schemaRefs>
</ds:datastoreItem>
</file>

<file path=customXml/itemProps4.xml><?xml version="1.0" encoding="utf-8"?>
<ds:datastoreItem xmlns:ds="http://schemas.openxmlformats.org/officeDocument/2006/customXml" ds:itemID="{F3EE4955-DA3A-40AC-A3F0-DB6816BE0801}">
  <ds:schemaRefs>
    <ds:schemaRef ds:uri="http://schemas.microsoft.com/sharepoint/events"/>
  </ds:schemaRefs>
</ds:datastoreItem>
</file>

<file path=customXml/itemProps5.xml><?xml version="1.0" encoding="utf-8"?>
<ds:datastoreItem xmlns:ds="http://schemas.openxmlformats.org/officeDocument/2006/customXml" ds:itemID="{6FE4161F-B2D8-487F-BC0B-12D760DBC895}"/>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12</vt:i4>
      </vt:variant>
    </vt:vector>
  </HeadingPairs>
  <TitlesOfParts>
    <vt:vector size="12" baseType="lpstr">
      <vt:lpstr>Field data and Bala</vt:lpstr>
      <vt:lpstr>Bryn Cowlyd</vt:lpstr>
      <vt:lpstr>Cefni</vt:lpstr>
      <vt:lpstr>Cwellyn</vt:lpstr>
      <vt:lpstr>Dolbenmaen</vt:lpstr>
      <vt:lpstr>Garreglwyd</vt:lpstr>
      <vt:lpstr>Glascoed</vt:lpstr>
      <vt:lpstr>Llyn Conwy</vt:lpstr>
      <vt:lpstr>Mynydd LLanngai</vt:lpstr>
      <vt:lpstr>Alwen</vt:lpstr>
      <vt:lpstr>Additions</vt:lpstr>
      <vt:lpstr>Ratios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NRW Nutrient Calculator</dc:title>
  <dc:creator>Louise Bailey</dc:creator>
  <cp:keywords>NRW Nutrient Calculator</cp:keywords>
  <cp:lastModifiedBy>Burn, Bryan</cp:lastModifiedBy>
  <dcterms:created xsi:type="dcterms:W3CDTF">2016-09-26T10:07:59Z</dcterms:created>
  <dcterms:modified xsi:type="dcterms:W3CDTF">2024-06-11T11:12:15Z</dcterms:modified>
  <cp:category>NRW Nutrient Calculator</cp:category>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0x01010067EB80C5FE939D4A9B3D8BA62129B7F50202000C44ECD5239ADD4297E53D0272D49A6B</vt:lpwstr>
  </property>
  <property fmtid="{D5CDD505-2E9C-101B-9397-08002B2CF9AE}" pid="3" name="_dlc_DocIdItemGuid">
    <vt:lpwstr>54f92edc-f53d-470a-8ef0-0eefc0df13e7</vt:lpwstr>
  </property>
  <property fmtid="{D5CDD505-2E9C-101B-9397-08002B2CF9AE}" pid="4" name="MediaServiceImageTags">
    <vt:lpwstr/>
  </property>
</Properties>
</file>