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my.sharepoint.com/personal/megan_tucker_cyfoethnaturiolcymru_gov_uk/Documents/Documents/PAN-025832/"/>
    </mc:Choice>
  </mc:AlternateContent>
  <xr:revisionPtr revIDLastSave="0" documentId="13_ncr:1_{FB28EA9A-FE3F-4D4C-8D22-AAEB425A7490}" xr6:coauthVersionLast="47" xr6:coauthVersionMax="47" xr10:uidLastSave="{00000000-0000-0000-0000-000000000000}"/>
  <bookViews>
    <workbookView xWindow="28680" yWindow="-120" windowWidth="29040" windowHeight="15840" tabRatio="870" xr2:uid="{00000000-000D-0000-FFFF-FFFF00000000}"/>
  </bookViews>
  <sheets>
    <sheet name="Dairy Partners" sheetId="1" r:id="rId1"/>
    <sheet name="Volvac" sheetId="21" r:id="rId2"/>
    <sheet name="First Milk"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K65" i="1" l="1"/>
  <c r="L65" i="1"/>
  <c r="M65" i="1"/>
  <c r="N65" i="1"/>
  <c r="O65" i="1"/>
  <c r="P65" i="1"/>
  <c r="Q65" i="1"/>
  <c r="R65" i="1"/>
  <c r="S65" i="1"/>
  <c r="T65" i="1"/>
  <c r="U65" i="1"/>
  <c r="K65" i="21"/>
  <c r="L65" i="21"/>
  <c r="M65" i="21"/>
  <c r="N65" i="21"/>
  <c r="O65" i="21"/>
  <c r="P65" i="21"/>
  <c r="Q65" i="21"/>
  <c r="R65" i="21"/>
  <c r="S65" i="21"/>
  <c r="T65" i="21"/>
  <c r="U65" i="21"/>
  <c r="K65" i="27"/>
  <c r="L65" i="27"/>
  <c r="M65" i="27"/>
  <c r="N65" i="27"/>
  <c r="O65" i="27"/>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20" i="27"/>
  <c r="R20" i="27"/>
  <c r="Q20" i="27"/>
  <c r="P20" i="27"/>
  <c r="O20" i="27"/>
  <c r="N20" i="27"/>
  <c r="M20" i="27"/>
  <c r="L20" i="27"/>
  <c r="T18" i="27"/>
  <c r="S18" i="27"/>
  <c r="R18" i="27"/>
  <c r="L18" i="27"/>
  <c r="K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D64" i="21" s="1"/>
  <c r="M11" i="19"/>
  <c r="M25" i="19" s="1"/>
  <c r="F8" i="19"/>
  <c r="F22" i="19" s="1"/>
  <c r="G17" i="27"/>
  <c r="O17" i="27"/>
  <c r="O19"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19" i="21" s="1"/>
  <c r="I20" i="21" s="1"/>
  <c r="I21" i="21"/>
  <c r="I23" i="21" s="1"/>
  <c r="I24" i="21" s="1"/>
  <c r="D59" i="27"/>
  <c r="E17" i="27"/>
  <c r="E19" i="27" s="1"/>
  <c r="E20" i="27" s="1"/>
  <c r="L59" i="27"/>
  <c r="M17" i="27"/>
  <c r="M19"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J59" i="27"/>
  <c r="K17" i="27"/>
  <c r="K19" i="27" s="1"/>
  <c r="K20"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H21" i="21"/>
  <c r="H17" i="21"/>
  <c r="H19" i="21" s="1"/>
  <c r="H20" i="21" s="1"/>
  <c r="E59" i="27"/>
  <c r="F17" i="27"/>
  <c r="F19" i="27" s="1"/>
  <c r="F20" i="27" s="1"/>
  <c r="M59" i="27"/>
  <c r="N17" i="27"/>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23" i="21" s="1"/>
  <c r="G24" i="21" s="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17" i="27"/>
  <c r="H19" i="27" s="1"/>
  <c r="H20" i="27" s="1"/>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1"/>
  <c r="C21" i="21"/>
  <c r="C17" i="21"/>
  <c r="C19" i="21" s="1"/>
  <c r="C20" i="21" s="1"/>
  <c r="D23" i="21"/>
  <c r="D24" i="21" s="1"/>
  <c r="S58" i="21"/>
  <c r="S61" i="21" s="1"/>
  <c r="C58" i="21"/>
  <c r="C61" i="21" s="1"/>
  <c r="C64" i="21" s="1"/>
  <c r="K58" i="21"/>
  <c r="K61" i="21" s="1"/>
  <c r="K64"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R58" i="27"/>
  <c r="R61" i="27" s="1"/>
  <c r="R64" i="27" s="1"/>
  <c r="L21" i="27"/>
  <c r="L23" i="27" s="1"/>
  <c r="L24" i="27" s="1"/>
  <c r="T21" i="27"/>
  <c r="P58" i="21"/>
  <c r="P61" i="21" s="1"/>
  <c r="H58" i="21"/>
  <c r="H61" i="21" s="1"/>
  <c r="R57" i="21"/>
  <c r="D58" i="27"/>
  <c r="D61" i="27" s="1"/>
  <c r="L58" i="27"/>
  <c r="L61" i="27" s="1"/>
  <c r="T58" i="27"/>
  <c r="T61" i="27" s="1"/>
  <c r="T64" i="27" s="1"/>
  <c r="J57" i="21"/>
  <c r="H59" i="21"/>
  <c r="R21" i="27"/>
  <c r="R23" i="27" s="1"/>
  <c r="R24" i="27" s="1"/>
  <c r="E58" i="27"/>
  <c r="E61" i="27" s="1"/>
  <c r="M58" i="27"/>
  <c r="M61" i="27" s="1"/>
  <c r="U58" i="27"/>
  <c r="U61" i="27" s="1"/>
  <c r="G59" i="21"/>
  <c r="F58" i="27"/>
  <c r="F61" i="27" s="1"/>
  <c r="N58" i="27"/>
  <c r="N61" i="27" s="1"/>
  <c r="G58" i="27"/>
  <c r="G61" i="27" s="1"/>
  <c r="K19" i="21"/>
  <c r="K20" i="21" s="1"/>
  <c r="Q57" i="21"/>
  <c r="B58" i="21"/>
  <c r="B61" i="21" s="1"/>
  <c r="H58" i="27"/>
  <c r="H61" i="27" s="1"/>
  <c r="P58" i="27"/>
  <c r="P61" i="27" s="1"/>
  <c r="F57" i="27"/>
  <c r="O58" i="27"/>
  <c r="O61" i="27" s="1"/>
  <c r="A38" i="21"/>
  <c r="I58" i="27"/>
  <c r="I61" i="27" s="1"/>
  <c r="I64" i="27" s="1"/>
  <c r="I65" i="27" s="1"/>
  <c r="Q58" i="27"/>
  <c r="Q61" i="27" s="1"/>
  <c r="Q64" i="27" s="1"/>
  <c r="H57" i="27"/>
  <c r="F59" i="27"/>
  <c r="P19" i="21"/>
  <c r="P23" i="27"/>
  <c r="P24" i="27" s="1"/>
  <c r="N57" i="27"/>
  <c r="H59" i="27"/>
  <c r="Q58" i="21"/>
  <c r="Q61" i="21" s="1"/>
  <c r="Q64" i="21" s="1"/>
  <c r="I58" i="21"/>
  <c r="I61" i="21" s="1"/>
  <c r="C58" i="27"/>
  <c r="C61" i="27" s="1"/>
  <c r="C64" i="27" s="1"/>
  <c r="C65" i="27" s="1"/>
  <c r="K58" i="27"/>
  <c r="K61" i="27" s="1"/>
  <c r="K64" i="27" s="1"/>
  <c r="S58" i="27"/>
  <c r="S61" i="27" s="1"/>
  <c r="S64" i="27" s="1"/>
  <c r="P57" i="27"/>
  <c r="N59" i="27"/>
  <c r="M19" i="21"/>
  <c r="G57" i="21"/>
  <c r="P59" i="27"/>
  <c r="B58" i="27"/>
  <c r="B61" i="27" s="1"/>
  <c r="D5" i="20"/>
  <c r="D6" i="20"/>
  <c r="D4" i="20"/>
  <c r="E9" i="20"/>
  <c r="D9" i="20"/>
  <c r="E11" i="20"/>
  <c r="D11" i="20"/>
  <c r="E8" i="20"/>
  <c r="D8" i="20"/>
  <c r="E10" i="20"/>
  <c r="D10" i="20"/>
  <c r="E7" i="20"/>
  <c r="D7" i="20"/>
  <c r="E6" i="20"/>
  <c r="E5" i="20"/>
  <c r="E4" i="20"/>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D63" i="27"/>
  <c r="L63" i="27"/>
  <c r="T63" i="27"/>
  <c r="H63" i="27"/>
  <c r="Q19" i="27"/>
  <c r="E63" i="27"/>
  <c r="M63" i="27"/>
  <c r="P64" i="21"/>
  <c r="H23" i="21"/>
  <c r="H24" i="21" s="1"/>
  <c r="L23" i="21"/>
  <c r="L24" i="21" s="1"/>
  <c r="N23" i="21"/>
  <c r="N24" i="21" s="1"/>
  <c r="A33" i="21"/>
  <c r="A37" i="21"/>
  <c r="A41" i="21"/>
  <c r="A45" i="21"/>
  <c r="A49" i="21"/>
  <c r="E58" i="21"/>
  <c r="E61" i="21" s="1"/>
  <c r="M58" i="21"/>
  <c r="M61" i="21" s="1"/>
  <c r="U58" i="21"/>
  <c r="U61" i="21" s="1"/>
  <c r="U64" i="21" s="1"/>
  <c r="U66" i="21" s="1"/>
  <c r="S19" i="21"/>
  <c r="M23" i="21"/>
  <c r="M24" i="21" s="1"/>
  <c r="C57" i="21"/>
  <c r="K57" i="21"/>
  <c r="S57" i="21"/>
  <c r="G19" i="21"/>
  <c r="G20" i="21" s="1"/>
  <c r="Q19" i="21"/>
  <c r="J23" i="21"/>
  <c r="J24" i="21" s="1"/>
  <c r="R23" i="21"/>
  <c r="R24"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D65" i="21"/>
  <c r="C65" i="21"/>
  <c r="J64" i="27"/>
  <c r="J65" i="27" s="1"/>
  <c r="E64" i="27"/>
  <c r="E65" i="27" s="1"/>
  <c r="D64" i="27"/>
  <c r="D65" i="27" s="1"/>
  <c r="P64" i="27"/>
  <c r="G64" i="21"/>
  <c r="S64" i="21"/>
  <c r="S66" i="21" s="1"/>
  <c r="E64" i="21"/>
  <c r="F64" i="21"/>
  <c r="J64" i="21"/>
  <c r="H64" i="21"/>
  <c r="H65" i="21" s="1"/>
  <c r="M64" i="27"/>
  <c r="M66" i="27" s="1"/>
  <c r="H64" i="27"/>
  <c r="O66" i="21"/>
  <c r="L64" i="27"/>
  <c r="L66" i="27" s="1"/>
  <c r="M64" i="21"/>
  <c r="I64" i="21"/>
  <c r="U64" i="27"/>
  <c r="U66" i="27" s="1"/>
  <c r="S66" i="27"/>
  <c r="B64" i="27"/>
  <c r="B64" i="21"/>
  <c r="O64" i="27"/>
  <c r="O66" i="27" s="1"/>
  <c r="N64" i="27"/>
  <c r="N66" i="27" s="1"/>
  <c r="Q66" i="21"/>
  <c r="P66" i="21"/>
  <c r="K66" i="27"/>
  <c r="R66" i="27"/>
  <c r="C66" i="27"/>
  <c r="G64" i="27"/>
  <c r="F64" i="27"/>
  <c r="T66" i="27"/>
  <c r="T66" i="21"/>
  <c r="L66" i="21"/>
  <c r="S64" i="1"/>
  <c r="R64" i="1"/>
  <c r="Q64" i="1"/>
  <c r="U64" i="1"/>
  <c r="P64" i="1"/>
  <c r="Q66" i="27"/>
  <c r="I66" i="27"/>
  <c r="P66" i="27"/>
  <c r="M66" i="21"/>
  <c r="K66" i="21"/>
  <c r="C66" i="21"/>
  <c r="D66" i="21"/>
  <c r="R66" i="21"/>
  <c r="N64" i="1"/>
  <c r="M64" i="1"/>
  <c r="T64" i="1"/>
  <c r="L64" i="1"/>
  <c r="J64" i="1"/>
  <c r="K64" i="1"/>
  <c r="O64" i="1"/>
  <c r="C64" i="1"/>
  <c r="I64" i="1"/>
  <c r="I65" i="1" s="1"/>
  <c r="H64" i="1"/>
  <c r="G64" i="1"/>
  <c r="F64" i="1"/>
  <c r="E64" i="1"/>
  <c r="D64" i="1"/>
  <c r="D65" i="1" s="1"/>
  <c r="B64" i="1"/>
  <c r="D63" i="1"/>
  <c r="L63" i="1"/>
  <c r="F63" i="1"/>
  <c r="R63" i="1"/>
  <c r="J63" i="1"/>
  <c r="Q63" i="1"/>
  <c r="Q66" i="1" s="1"/>
  <c r="I63" i="1"/>
  <c r="C63" i="1"/>
  <c r="K63" i="1"/>
  <c r="P63" i="1"/>
  <c r="H63" i="1"/>
  <c r="T63" i="1"/>
  <c r="T66" i="1" s="1"/>
  <c r="S63" i="1"/>
  <c r="O63" i="1"/>
  <c r="G63" i="1"/>
  <c r="N63" i="1"/>
  <c r="E63" i="1"/>
  <c r="B63" i="1"/>
  <c r="U63" i="1"/>
  <c r="M63" i="1"/>
  <c r="E65" i="1" l="1"/>
  <c r="F65" i="1"/>
  <c r="G65" i="1"/>
  <c r="J65" i="1"/>
  <c r="H65" i="1"/>
  <c r="C65" i="1"/>
  <c r="B65" i="1"/>
  <c r="J66" i="27"/>
  <c r="E66" i="27"/>
  <c r="D66" i="27"/>
  <c r="H66" i="21"/>
  <c r="J66" i="21"/>
  <c r="J65" i="21"/>
  <c r="I66" i="21"/>
  <c r="I65" i="21"/>
  <c r="H66" i="27"/>
  <c r="H65" i="27"/>
  <c r="G66" i="27"/>
  <c r="G65" i="27"/>
  <c r="G66" i="21"/>
  <c r="G65" i="21"/>
  <c r="F66" i="21"/>
  <c r="F65" i="21"/>
  <c r="F66" i="27"/>
  <c r="F65" i="27"/>
  <c r="E66" i="21"/>
  <c r="E65" i="21"/>
  <c r="B66" i="27"/>
  <c r="B65" i="27"/>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<sst xmlns="http://schemas.openxmlformats.org/spreadsheetml/2006/main" count="704" uniqueCount="179">
  <si>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</si>
  <si>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</si>
  <si>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</si>
  <si>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</si>
  <si>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</si>
  <si>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</si>
  <si>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</si>
  <si>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</si>
  <si>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</si>
  <si>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</si>
  <si>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</si>
  <si>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</si>
  <si>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</si>
  <si>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</si>
  <si>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</si>
  <si>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</si>
  <si>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</si>
  <si>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</si>
  <si>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</si>
  <si>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</si>
  <si>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</si>
  <si>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</si>
  <si>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</si>
  <si>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</si>
  <si>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</si>
  <si>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</si>
  <si>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</si>
  <si>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</si>
  <si>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</si>
  <si>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</si>
  <si>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</si>
  <si>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</si>
  <si>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</si>
  <si>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</si>
  <si>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</si>
  <si>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</si>
  <si>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</si>
  <si>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</si>
  <si>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</si>
  <si>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</si>
  <si>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</si>
  <si>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</si>
  <si>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</si>
  <si>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</si>
  <si>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</si>
  <si>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</si>
  <si>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</si>
  <si>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</si>
  <si>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</si>
  <si>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</si>
  <si>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</si>
  <si>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</si>
  <si>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</si>
  <si>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</si>
  <si>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</si>
  <si>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</si>
  <si>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</si>
  <si>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</si>
  <si>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</si>
  <si>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</si>
  <si>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</si>
  <si>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</si>
  <si>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</si>
  <si>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</si>
  <si>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</si>
  <si>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</si>
  <si>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</si>
  <si>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</si>
  <si>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</si>
  <si>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</si>
  <si>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</si>
  <si>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</si>
  <si>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</si>
  <si>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</si>
  <si>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</si>
  <si>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</si>
  <si>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</si>
  <si>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</si>
  <si>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</si>
  <si>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</si>
  <si>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</si>
  <si>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</si>
  <si>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</si>
  <si>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</si>
  <si>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</si>
  <si>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</si>
  <si>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</si>
  <si>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</si>
  <si>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</si>
  <si>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</si>
  <si>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</si>
  <si>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</si>
  <si>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</si>
  <si>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</si>
  <si>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</si>
  <si>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</si>
  <si>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</si>
  <si>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</si>
  <si>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</si>
  <si>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</si>
  <si>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</si>
  <si>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</si>
  <si>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</si>
  <si>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</si>
  <si>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</si>
  <si>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</si>
  <si>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</si>
  <si>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</si>
  <si>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</si>
  <si>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</si>
  <si>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</si>
  <si>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</si>
  <si>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</si>
  <si>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</si>
  <si>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</si>
  <si>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</si>
  <si>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</si>
  <si>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</si>
  <si>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</si>
  <si>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</si>
  <si>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</si>
  <si>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</si>
  <si>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</si>
  <si>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</si>
  <si>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</si>
  <si>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</si>
  <si>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</si>
  <si>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</si>
  <si>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</si>
  <si>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</si>
  <si>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</si>
  <si>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</si>
  <si>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</si>
  <si>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</si>
  <si>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</si>
  <si>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</si>
  <si>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</si>
  <si>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</si>
  <si>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</si>
  <si>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</si>
  <si>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</si>
  <si>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</si>
  <si>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</si>
  <si>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</si>
  <si>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</si>
  <si>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</si>
  <si>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</si>
  <si>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</si>
  <si>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</si>
  <si>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</si>
  <si>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</si>
  <si>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</si>
  <si>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</si>
  <si>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</si>
  <si>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</si>
  <si>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</si>
  <si>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</si>
  <si>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</si>
  <si>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</si>
  <si>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</si>
  <si>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PAN-025832</t>
  </si>
  <si>
    <t>EPR/AB3891CX</t>
  </si>
  <si>
    <t>Mr Daniel James and Ms Carys James</t>
  </si>
  <si>
    <t>Trewindsor Farm, Llangoedmor, Cardigan, Ceredigion, SA43 2LN</t>
  </si>
  <si>
    <t>Megan Tucker</t>
  </si>
  <si>
    <t>02 05 02</t>
  </si>
  <si>
    <t>Dairy Partners</t>
  </si>
  <si>
    <t xml:space="preserve">Trewindsor 1 </t>
  </si>
  <si>
    <t>Trewindsor 2</t>
  </si>
  <si>
    <t>Trewindsor 3</t>
  </si>
  <si>
    <t>Trewindsor 4</t>
  </si>
  <si>
    <t>Trewindsor 6</t>
  </si>
  <si>
    <t>Trewindsor 7</t>
  </si>
  <si>
    <t>CM 0165</t>
  </si>
  <si>
    <t>CM 0438</t>
  </si>
  <si>
    <t>CM 3169</t>
  </si>
  <si>
    <t>Moderate</t>
  </si>
  <si>
    <t>Volvac</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</si>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</sst>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I19" sqref="I1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49.1</v>
      </c>
      <c r="G1" s="120" t="s">
        <v>43</v>
      </c>
      <c r="H1" s="121"/>
      <c r="I1" s="96">
        <v>5.62</v>
      </c>
      <c r="J1" s="119" t="s">
        <v>153</v>
      </c>
      <c r="K1" s="119"/>
      <c r="L1" s="96">
        <v>109</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t="s">
        <v>165</v>
      </c>
      <c r="G2" s="138" t="s">
        <v>110</v>
      </c>
      <c r="H2" s="139"/>
      <c r="I2" s="96">
        <v>477</v>
      </c>
      <c r="J2" s="119" t="s">
        <v>158</v>
      </c>
      <c r="K2" s="119"/>
      <c r="L2" s="96">
        <v>0.13</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78</v>
      </c>
      <c r="G3" s="119" t="s">
        <v>159</v>
      </c>
      <c r="H3" s="119"/>
      <c r="I3" s="96">
        <v>5420</v>
      </c>
      <c r="J3" s="120" t="s">
        <v>154</v>
      </c>
      <c r="K3" s="121"/>
      <c r="L3" s="96">
        <f>(L1/(L2*10000))*100</f>
        <v>8.384615384615385</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163</v>
      </c>
      <c r="D4" s="136"/>
      <c r="E4" s="94" t="s">
        <v>1</v>
      </c>
      <c r="F4" s="95" t="s">
        <v>166</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t="s">
        <v>167</v>
      </c>
      <c r="D8" s="15" t="s">
        <v>168</v>
      </c>
      <c r="E8" s="15" t="s">
        <v>169</v>
      </c>
      <c r="F8" s="15" t="s">
        <v>170</v>
      </c>
      <c r="G8" s="15" t="s">
        <v>171</v>
      </c>
      <c r="H8" s="15" t="s">
        <v>172</v>
      </c>
      <c r="I8" s="15" t="s">
        <v>173</v>
      </c>
      <c r="J8" s="15" t="s">
        <v>174</v>
      </c>
      <c r="K8" s="15" t="s">
        <v>175</v>
      </c>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v>1</v>
      </c>
      <c r="D9" s="15" t="s">
        <v>176</v>
      </c>
      <c r="E9" s="15" t="s">
        <v>176</v>
      </c>
      <c r="F9" s="15" t="s">
        <v>176</v>
      </c>
      <c r="G9" s="15" t="s">
        <v>176</v>
      </c>
      <c r="H9" s="15" t="s">
        <v>176</v>
      </c>
      <c r="I9" s="15" t="s">
        <v>176</v>
      </c>
      <c r="J9" s="15" t="s">
        <v>176</v>
      </c>
      <c r="K9" s="15" t="s">
        <v>176</v>
      </c>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5.4</v>
      </c>
      <c r="D10" s="15">
        <v>5.6</v>
      </c>
      <c r="E10" s="15">
        <v>5.6</v>
      </c>
      <c r="F10" s="15">
        <v>5.3</v>
      </c>
      <c r="G10" s="15">
        <v>5.9</v>
      </c>
      <c r="H10" s="15">
        <v>6.2</v>
      </c>
      <c r="I10" s="15">
        <v>6.2</v>
      </c>
      <c r="J10" s="15">
        <v>6.6</v>
      </c>
      <c r="K10" s="15">
        <v>6</v>
      </c>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3</v>
      </c>
      <c r="D11" s="15">
        <v>3</v>
      </c>
      <c r="E11" s="15">
        <v>3</v>
      </c>
      <c r="F11" s="15">
        <v>2</v>
      </c>
      <c r="G11" s="15">
        <v>3</v>
      </c>
      <c r="H11" s="15">
        <v>3</v>
      </c>
      <c r="I11" s="15">
        <v>0</v>
      </c>
      <c r="J11" s="15">
        <v>0</v>
      </c>
      <c r="K11" s="15">
        <v>1</v>
      </c>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2</v>
      </c>
      <c r="D12" s="15">
        <v>4</v>
      </c>
      <c r="E12" s="15">
        <v>2</v>
      </c>
      <c r="F12" s="15">
        <v>1</v>
      </c>
      <c r="G12" s="15">
        <v>2</v>
      </c>
      <c r="H12" s="15">
        <v>2</v>
      </c>
      <c r="I12" s="15">
        <v>0</v>
      </c>
      <c r="J12" s="15">
        <v>0</v>
      </c>
      <c r="K12" s="15">
        <v>0</v>
      </c>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2</v>
      </c>
      <c r="D13" s="15">
        <v>2</v>
      </c>
      <c r="E13" s="15">
        <v>2</v>
      </c>
      <c r="F13" s="15">
        <v>2</v>
      </c>
      <c r="G13" s="15">
        <v>2</v>
      </c>
      <c r="H13" s="15">
        <v>2</v>
      </c>
      <c r="I13" s="15">
        <v>3</v>
      </c>
      <c r="J13" s="15">
        <v>2</v>
      </c>
      <c r="K13" s="15">
        <v>3</v>
      </c>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105</v>
      </c>
      <c r="D14" s="100" t="s">
        <v>113</v>
      </c>
      <c r="E14" s="100" t="s">
        <v>113</v>
      </c>
      <c r="F14" s="100" t="s">
        <v>113</v>
      </c>
      <c r="G14" s="100" t="s">
        <v>113</v>
      </c>
      <c r="H14" s="100" t="s">
        <v>113</v>
      </c>
      <c r="I14" s="100" t="s">
        <v>113</v>
      </c>
      <c r="J14" s="100" t="s">
        <v>113</v>
      </c>
      <c r="K14" s="100" t="s">
        <v>113</v>
      </c>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45</v>
      </c>
      <c r="D15" s="15">
        <v>47</v>
      </c>
      <c r="E15" s="15">
        <v>47</v>
      </c>
      <c r="F15" s="15">
        <v>47</v>
      </c>
      <c r="G15" s="15">
        <v>47</v>
      </c>
      <c r="H15" s="15">
        <v>47</v>
      </c>
      <c r="I15" s="15">
        <v>38</v>
      </c>
      <c r="J15" s="15">
        <v>38</v>
      </c>
      <c r="K15" s="15">
        <v>38</v>
      </c>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30.149560000000001</v>
      </c>
      <c r="D18" s="16">
        <f>$D32</f>
        <v>45.978079000000001</v>
      </c>
      <c r="E18" s="16">
        <f>$D33</f>
        <v>45.978079000000001</v>
      </c>
      <c r="F18" s="16">
        <f>$D34</f>
        <v>45.978079000000001</v>
      </c>
      <c r="G18" s="16">
        <f>$D35</f>
        <v>45.978079000000001</v>
      </c>
      <c r="H18" s="16">
        <f>$D36</f>
        <v>45.978079000000001</v>
      </c>
      <c r="I18" s="16">
        <f>$D37</f>
        <v>143.96414900000002</v>
      </c>
      <c r="J18" s="16">
        <f>$D38</f>
        <v>143.96414900000002</v>
      </c>
      <c r="K18" s="16">
        <f>$D39</f>
        <v>143.96414900000002</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-32.850439999999992</v>
      </c>
      <c r="D19" s="16">
        <f t="shared" ref="D19:V19" si="1">D18-D17</f>
        <v>-33.92192099999999</v>
      </c>
      <c r="E19" s="16">
        <f t="shared" si="1"/>
        <v>-33.92192099999999</v>
      </c>
      <c r="F19" s="16">
        <f t="shared" si="1"/>
        <v>-33.92192099999999</v>
      </c>
      <c r="G19" s="16">
        <f t="shared" si="1"/>
        <v>-33.92192099999999</v>
      </c>
      <c r="H19" s="16">
        <f t="shared" si="1"/>
        <v>-33.92192099999999</v>
      </c>
      <c r="I19" s="16">
        <f t="shared" si="1"/>
        <v>79.364149000000026</v>
      </c>
      <c r="J19" s="16">
        <f t="shared" si="1"/>
        <v>79.364149000000026</v>
      </c>
      <c r="K19" s="16">
        <f t="shared" si="1"/>
        <v>79.364149000000026</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(VLOOKUP(D$14,$AI2:$AK26,3,FALSE))*D$15</f>
        <v>282</v>
      </c>
      <c r="E21" s="28">
        <f t="shared" si="2"/>
        <v>282</v>
      </c>
      <c r="F21" s="28">
        <f t="shared" si="2"/>
        <v>282</v>
      </c>
      <c r="G21" s="28">
        <f t="shared" si="2"/>
        <v>282</v>
      </c>
      <c r="H21" s="28">
        <f t="shared" si="2"/>
        <v>282</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10.941400000000002</v>
      </c>
      <c r="D22" s="16">
        <f>$E32</f>
        <v>16.685635000000001</v>
      </c>
      <c r="E22" s="16">
        <f>$E33</f>
        <v>16.685635000000001</v>
      </c>
      <c r="F22" s="16">
        <f>$E34</f>
        <v>16.685635000000001</v>
      </c>
      <c r="G22" s="16">
        <f>$E35</f>
        <v>16.685635000000001</v>
      </c>
      <c r="H22" s="16">
        <f>$E36</f>
        <v>16.685635000000001</v>
      </c>
      <c r="I22" s="16">
        <f>$E37</f>
        <v>52.245184999999999</v>
      </c>
      <c r="J22" s="16">
        <f>$E38</f>
        <v>52.245184999999999</v>
      </c>
      <c r="K22" s="16">
        <f>$E39</f>
        <v>52.245184999999999</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-187.05860000000001</v>
      </c>
      <c r="D23" s="16">
        <f t="shared" ref="D23:V23" si="3">D22-D21</f>
        <v>-265.31436500000001</v>
      </c>
      <c r="E23" s="16">
        <f t="shared" si="3"/>
        <v>-265.31436500000001</v>
      </c>
      <c r="F23" s="16">
        <f t="shared" si="3"/>
        <v>-265.31436500000001</v>
      </c>
      <c r="G23" s="16">
        <f t="shared" si="3"/>
        <v>-265.31436500000001</v>
      </c>
      <c r="H23" s="16">
        <f t="shared" si="3"/>
        <v>-265.31436500000001</v>
      </c>
      <c r="I23" s="16">
        <f t="shared" si="3"/>
        <v>-175.75481500000001</v>
      </c>
      <c r="J23" s="16">
        <f t="shared" si="3"/>
        <v>-175.75481500000001</v>
      </c>
      <c r="K23" s="16">
        <f t="shared" si="3"/>
        <v>-175.75481500000001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3.07</v>
      </c>
      <c r="C28" s="15">
        <v>0.13</v>
      </c>
      <c r="D28" s="15">
        <v>329</v>
      </c>
      <c r="E28" s="15">
        <v>227</v>
      </c>
      <c r="F28" s="15">
        <v>32.1</v>
      </c>
      <c r="G28" s="15">
        <v>0.23</v>
      </c>
      <c r="H28" s="15">
        <v>2.19</v>
      </c>
      <c r="I28" s="15">
        <v>0.5</v>
      </c>
      <c r="J28" s="15">
        <v>0.01</v>
      </c>
      <c r="K28" s="23">
        <v>0.05</v>
      </c>
      <c r="L28" s="15">
        <v>0.2</v>
      </c>
      <c r="M28" s="15">
        <v>0.35</v>
      </c>
      <c r="N28" s="15"/>
      <c r="O28" s="15"/>
      <c r="P28" s="15">
        <v>295</v>
      </c>
      <c r="Q28" s="15">
        <v>92.8</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Trewindsor 1 </v>
      </c>
      <c r="B31" s="15">
        <v>40</v>
      </c>
      <c r="C31" s="77">
        <f>IF(C$27="%w/w SAR",((C$28*10)*$B31),IF(C$27="%w/w DM",(((C$28*10)*($B$28/100))*$B31),IF(C$27="kg/t SAR",(C$28*$B31),IF(C$27="kg/t DM",((C$28*($B$28/100))*$B31),IF(C$27="mg/kg SAR",((C$28*0.001)*$B31),IF(C$27="mg/kg DM",(((C$28*0.001)*($B$28/100))*$B31),0))))))</f>
        <v>52</v>
      </c>
      <c r="D31" s="77">
        <f>(IF(D$27="%w/w SAR",((D$28*10)*$B31),IF(D$27="%w/w DM",(((D$28*10)*($B$28/100))*$B31),IF(D$27="kg/t SAR",(D$28*$B31),IF(D$27="kg/t DM",((D$28*($B$28/100))*$B31),IF(D$27="mg/kg SAR",((D$28*0.001)*$B31),IF(D$27="mg/kg DM",(((D$28*0.001)*($B$28/100))*$B31),"0")))))))*2.291</f>
        <v>30.149560000000001</v>
      </c>
      <c r="E31" s="77">
        <f>(IF(E$27="%w/w SAR",((E$28*10)*$B31),IF(E$27="%w/w DM",(((E$28*10)*($B$28/100))*$B31),IF(E$27="kg/t SAR",(E$28*$B31),IF(E$27="kg/t DM",((E$28*($B$28/100))*$B31),IF(E$27="mg/kg SAR",((E$28*0.001)*$B31),IF(E$27="mg/kg DM",(((E$28*0.001)*($B$28/100))*$B31),"0")))))))*1.205</f>
        <v>10.941400000000002</v>
      </c>
      <c r="F31" s="77">
        <f>(IF(F$27="%w/w SAR",((F$28*10)*$B31),IF(F$27="%w/w DM",(((F$28*10)*($B$28/100))*$B31),IF(F$27="kg/t SAR",(F$28*$B31),IF(F$27="kg/t DM",((F$28*($B$28/100))*$B31),IF(F$27="mg/kg SAR",((F$28*0.001)*$B31),IF(F$27="mg/kg DM",(((F$28*0.001)*($B$28/100))*$B31),"0")))))))*1.658</f>
        <v>2.1288720000000003</v>
      </c>
      <c r="G31" s="77">
        <f t="shared" ref="G31:P31" si="5">IF(G$27="%w/w SAR",((G$28*10)*$B31),IF(G$27="%w/w DM",(((G$28*10)*($B$28/100))*$B31),IF(G$27="kg/t SAR",(G$28*$B31),IF(G$27="kg/t DM",((G$28*($B$28/100))*$B31),IF(G$27="mg/kg SAR",((G$28*0.001)*$B31),IF(G$27="mg/kg DM",(((G$28*0.001)*($B$28/100))*$B31),0))))))</f>
        <v>9.1999999999999998E-3</v>
      </c>
      <c r="H31" s="77">
        <f t="shared" si="5"/>
        <v>8.7600000000000011E-2</v>
      </c>
      <c r="I31" s="77">
        <f t="shared" si="5"/>
        <v>0.02</v>
      </c>
      <c r="J31" s="77">
        <f t="shared" si="5"/>
        <v>4.0000000000000002E-4</v>
      </c>
      <c r="K31" s="77">
        <f t="shared" si="5"/>
        <v>2E-3</v>
      </c>
      <c r="L31" s="77">
        <f t="shared" si="5"/>
        <v>8.0000000000000002E-3</v>
      </c>
      <c r="M31" s="77">
        <f t="shared" si="5"/>
        <v>1.4E-2</v>
      </c>
      <c r="N31" s="77">
        <f t="shared" si="5"/>
        <v>0</v>
      </c>
      <c r="O31" s="77">
        <f t="shared" si="5"/>
        <v>0</v>
      </c>
      <c r="P31" s="77">
        <f t="shared" si="5"/>
        <v>11.799999999999999</v>
      </c>
      <c r="Q31" s="77">
        <f>(IF(Q$27="%w/w SAR",((Q$28*10)*$B31),IF(Q$27="%w/w DM",(((Q$28*10)*($B$28/100))*$B31),IF(Q$27="kg/t SAR",(Q$28*$B31),IF(Q$27="kg/t DM",((Q$28*($B$28/100))*$B31),IF(Q$27="mg/kg SAR",((Q$28*0.001)*$B31),IF(Q$27="mg/kg DM",(((Q$28*0.001)*($B$28/100))*$B31),0)))))))*2.5</f>
        <v>9.2799999999999994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Trewindsor 2</v>
      </c>
      <c r="B32" s="15">
        <v>61</v>
      </c>
      <c r="C32" s="77">
        <f t="shared" ref="C32:C50" si="6">IF(C$27="%w/w SAR",((C$28*10)*$B32),IF(C$27="%w/w DM",(((C$28*10)*($B$28/100))*$B32),IF(C$27="kg/t SAR",(C$28*$B32),IF(C$27="kg/t DM",((C$28*($B$28/100))*$B32),IF(C$27="mg/kg SAR",((C$28*0.001)*$B32),IF(C$27="mg/kg DM",(((C$28*0.001)*($B$28/100))*$B32),0))))))</f>
        <v>79.3</v>
      </c>
      <c r="D32" s="77">
        <f t="shared" ref="D32:D50" si="7">(IF(D$27="%w/w SAR",((D$28*10)*$B32),IF(D$27="%w/w DM",(((D$28*10)*($B$28/100))*$B32),IF(D$27="kg/t SAR",(D$28*$B32),IF(D$27="kg/t DM",((D$28*($B$28/100))*$B32),IF(D$27="mg/kg SAR",((D$28*0.001)*$B32),IF(D$27="mg/kg DM",(((D$28*0.001)*($B$28/100))*$B32),"0")))))))*2.291</f>
        <v>45.978079000000001</v>
      </c>
      <c r="E32" s="77">
        <f t="shared" ref="E32:E50" si="8">(IF(E$27="%w/w SAR",((E$28*10)*$B32),IF(E$27="%w/w DM",(((E$28*10)*($B$28/100))*$B32),IF(E$27="kg/t SAR",(E$28*$B32),IF(E$27="kg/t DM",((E$28*($B$28/100))*$B32),IF(E$27="mg/kg SAR",((E$28*0.001)*$B32),IF(E$27="mg/kg DM",(((E$28*0.001)*($B$28/100))*$B32),"0")))))))*1.205</f>
        <v>16.685635000000001</v>
      </c>
      <c r="F32" s="77">
        <f t="shared" ref="F32:F50" si="9">(IF(F$27="%w/w SAR",((F$28*10)*$B32),IF(F$27="%w/w DM",(((F$28*10)*($B$28/100))*$B32),IF(F$27="kg/t SAR",(F$28*$B32),IF(F$27="kg/t DM",((F$28*($B$28/100))*$B32),IF(F$27="mg/kg SAR",((F$28*0.001)*$B32),IF(F$27="mg/kg DM",(((F$28*0.001)*($B$28/100))*$B32),"0")))))))*1.658</f>
        <v>3.2465298000000002</v>
      </c>
      <c r="G32" s="77">
        <f t="shared" ref="G32:P50" si="10">IF(G$27="%w/w SAR",((G$28*10)*$B32),IF(G$27="%w/w DM",(((G$28*10)*($B$28/100))*$B32),IF(G$27="kg/t SAR",(G$28*$B32),IF(G$27="kg/t DM",((G$28*($B$28/100))*$B32),IF(G$27="mg/kg SAR",((G$28*0.001)*$B32),IF(G$27="mg/kg DM",(((G$28*0.001)*($B$28/100))*$B32),0))))))</f>
        <v>1.4030000000000001E-2</v>
      </c>
      <c r="H32" s="77">
        <f t="shared" si="10"/>
        <v>0.13359000000000001</v>
      </c>
      <c r="I32" s="77">
        <f t="shared" si="10"/>
        <v>3.0499999999999999E-2</v>
      </c>
      <c r="J32" s="77">
        <f t="shared" si="10"/>
        <v>6.1000000000000008E-4</v>
      </c>
      <c r="K32" s="77">
        <f t="shared" si="10"/>
        <v>3.0500000000000002E-3</v>
      </c>
      <c r="L32" s="77">
        <f t="shared" si="10"/>
        <v>1.2200000000000001E-2</v>
      </c>
      <c r="M32" s="77">
        <f t="shared" si="10"/>
        <v>2.1350000000000001E-2</v>
      </c>
      <c r="N32" s="77">
        <f t="shared" si="10"/>
        <v>0</v>
      </c>
      <c r="O32" s="77">
        <f t="shared" si="10"/>
        <v>0</v>
      </c>
      <c r="P32" s="77">
        <f t="shared" si="10"/>
        <v>17.994999999999997</v>
      </c>
      <c r="Q32" s="77">
        <f t="shared" ref="Q32:Q50" si="11">(IF(Q$27="%w/w SAR",((Q$28*10)*$B32),IF(Q$27="%w/w DM",(((Q$28*10)*($B$28/100))*$B32),IF(Q$27="kg/t SAR",(Q$28*$B32),IF(Q$27="kg/t DM",((Q$28*($B$28/100))*$B32),IF(Q$27="mg/kg SAR",((Q$28*0.001)*$B32),IF(Q$27="mg/kg DM",(((Q$28*0.001)*($B$28/100))*$B32),0)))))))*2.5</f>
        <v>14.152000000000001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Trewindsor 3</v>
      </c>
      <c r="B33" s="15">
        <v>61</v>
      </c>
      <c r="C33" s="77">
        <f t="shared" si="6"/>
        <v>79.3</v>
      </c>
      <c r="D33" s="77">
        <f t="shared" si="7"/>
        <v>45.978079000000001</v>
      </c>
      <c r="E33" s="77">
        <f t="shared" si="8"/>
        <v>16.685635000000001</v>
      </c>
      <c r="F33" s="77">
        <f t="shared" si="9"/>
        <v>3.2465298000000002</v>
      </c>
      <c r="G33" s="77">
        <f t="shared" si="10"/>
        <v>1.4030000000000001E-2</v>
      </c>
      <c r="H33" s="77">
        <f t="shared" si="10"/>
        <v>0.13359000000000001</v>
      </c>
      <c r="I33" s="77">
        <f t="shared" si="10"/>
        <v>3.0499999999999999E-2</v>
      </c>
      <c r="J33" s="77">
        <f t="shared" si="10"/>
        <v>6.1000000000000008E-4</v>
      </c>
      <c r="K33" s="77">
        <f t="shared" si="10"/>
        <v>3.0500000000000002E-3</v>
      </c>
      <c r="L33" s="77">
        <f t="shared" si="10"/>
        <v>1.2200000000000001E-2</v>
      </c>
      <c r="M33" s="77">
        <f t="shared" si="10"/>
        <v>2.1350000000000001E-2</v>
      </c>
      <c r="N33" s="77">
        <f t="shared" si="10"/>
        <v>0</v>
      </c>
      <c r="O33" s="77">
        <f t="shared" si="10"/>
        <v>0</v>
      </c>
      <c r="P33" s="77">
        <f t="shared" si="10"/>
        <v>17.994999999999997</v>
      </c>
      <c r="Q33" s="77">
        <f t="shared" si="11"/>
        <v>14.152000000000001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Trewindsor 4</v>
      </c>
      <c r="B34" s="15">
        <v>61</v>
      </c>
      <c r="C34" s="77">
        <f t="shared" si="6"/>
        <v>79.3</v>
      </c>
      <c r="D34" s="77">
        <f t="shared" si="7"/>
        <v>45.978079000000001</v>
      </c>
      <c r="E34" s="77">
        <f t="shared" si="8"/>
        <v>16.685635000000001</v>
      </c>
      <c r="F34" s="77">
        <f t="shared" si="9"/>
        <v>3.2465298000000002</v>
      </c>
      <c r="G34" s="77">
        <f t="shared" si="10"/>
        <v>1.4030000000000001E-2</v>
      </c>
      <c r="H34" s="77">
        <f t="shared" si="10"/>
        <v>0.13359000000000001</v>
      </c>
      <c r="I34" s="77">
        <f t="shared" si="10"/>
        <v>3.0499999999999999E-2</v>
      </c>
      <c r="J34" s="77">
        <f t="shared" si="10"/>
        <v>6.1000000000000008E-4</v>
      </c>
      <c r="K34" s="77">
        <f t="shared" si="10"/>
        <v>3.0500000000000002E-3</v>
      </c>
      <c r="L34" s="77">
        <f t="shared" si="10"/>
        <v>1.2200000000000001E-2</v>
      </c>
      <c r="M34" s="77">
        <f t="shared" si="10"/>
        <v>2.1350000000000001E-2</v>
      </c>
      <c r="N34" s="77">
        <f t="shared" si="10"/>
        <v>0</v>
      </c>
      <c r="O34" s="77">
        <f t="shared" si="10"/>
        <v>0</v>
      </c>
      <c r="P34" s="77">
        <f t="shared" si="10"/>
        <v>17.994999999999997</v>
      </c>
      <c r="Q34" s="77">
        <f t="shared" si="11"/>
        <v>14.152000000000001</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Trewindsor 6</v>
      </c>
      <c r="B35" s="15">
        <v>61</v>
      </c>
      <c r="C35" s="77">
        <f t="shared" si="6"/>
        <v>79.3</v>
      </c>
      <c r="D35" s="77">
        <f t="shared" si="7"/>
        <v>45.978079000000001</v>
      </c>
      <c r="E35" s="77">
        <f t="shared" si="8"/>
        <v>16.685635000000001</v>
      </c>
      <c r="F35" s="77">
        <f t="shared" si="9"/>
        <v>3.2465298000000002</v>
      </c>
      <c r="G35" s="77">
        <f t="shared" si="10"/>
        <v>1.4030000000000001E-2</v>
      </c>
      <c r="H35" s="77">
        <f t="shared" si="10"/>
        <v>0.13359000000000001</v>
      </c>
      <c r="I35" s="77">
        <f t="shared" si="10"/>
        <v>3.0499999999999999E-2</v>
      </c>
      <c r="J35" s="77">
        <f t="shared" si="10"/>
        <v>6.1000000000000008E-4</v>
      </c>
      <c r="K35" s="77">
        <f t="shared" si="10"/>
        <v>3.0500000000000002E-3</v>
      </c>
      <c r="L35" s="77">
        <f t="shared" si="10"/>
        <v>1.2200000000000001E-2</v>
      </c>
      <c r="M35" s="77">
        <f t="shared" si="10"/>
        <v>2.1350000000000001E-2</v>
      </c>
      <c r="N35" s="77">
        <f t="shared" si="10"/>
        <v>0</v>
      </c>
      <c r="O35" s="77">
        <f t="shared" si="10"/>
        <v>0</v>
      </c>
      <c r="P35" s="77">
        <f t="shared" si="10"/>
        <v>17.994999999999997</v>
      </c>
      <c r="Q35" s="77">
        <f t="shared" si="11"/>
        <v>14.152000000000001</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Trewindsor 7</v>
      </c>
      <c r="B36" s="15">
        <v>61</v>
      </c>
      <c r="C36" s="77">
        <f t="shared" si="6"/>
        <v>79.3</v>
      </c>
      <c r="D36" s="77">
        <f t="shared" si="7"/>
        <v>45.978079000000001</v>
      </c>
      <c r="E36" s="77">
        <f t="shared" si="8"/>
        <v>16.685635000000001</v>
      </c>
      <c r="F36" s="77">
        <f t="shared" si="9"/>
        <v>3.2465298000000002</v>
      </c>
      <c r="G36" s="77">
        <f t="shared" si="10"/>
        <v>1.4030000000000001E-2</v>
      </c>
      <c r="H36" s="77">
        <f t="shared" si="10"/>
        <v>0.13359000000000001</v>
      </c>
      <c r="I36" s="77">
        <f t="shared" si="10"/>
        <v>3.0499999999999999E-2</v>
      </c>
      <c r="J36" s="77">
        <f t="shared" si="10"/>
        <v>6.1000000000000008E-4</v>
      </c>
      <c r="K36" s="77">
        <f t="shared" si="10"/>
        <v>3.0500000000000002E-3</v>
      </c>
      <c r="L36" s="77">
        <f t="shared" si="10"/>
        <v>1.2200000000000001E-2</v>
      </c>
      <c r="M36" s="77">
        <f t="shared" si="10"/>
        <v>2.1350000000000001E-2</v>
      </c>
      <c r="N36" s="77">
        <f t="shared" si="10"/>
        <v>0</v>
      </c>
      <c r="O36" s="77">
        <f t="shared" si="10"/>
        <v>0</v>
      </c>
      <c r="P36" s="77">
        <f t="shared" si="10"/>
        <v>17.994999999999997</v>
      </c>
      <c r="Q36" s="77">
        <f t="shared" si="11"/>
        <v>14.152000000000001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CM 0165</v>
      </c>
      <c r="B37" s="15">
        <v>191</v>
      </c>
      <c r="C37" s="77">
        <f t="shared" si="6"/>
        <v>248.3</v>
      </c>
      <c r="D37" s="77">
        <f t="shared" si="7"/>
        <v>143.96414900000002</v>
      </c>
      <c r="E37" s="77">
        <f t="shared" si="8"/>
        <v>52.245184999999999</v>
      </c>
      <c r="F37" s="77">
        <f t="shared" si="9"/>
        <v>10.165363800000002</v>
      </c>
      <c r="G37" s="77">
        <f t="shared" si="10"/>
        <v>4.3930000000000004E-2</v>
      </c>
      <c r="H37" s="77">
        <f t="shared" si="10"/>
        <v>0.41829</v>
      </c>
      <c r="I37" s="77">
        <f t="shared" si="10"/>
        <v>9.5500000000000002E-2</v>
      </c>
      <c r="J37" s="77">
        <f t="shared" si="10"/>
        <v>1.9100000000000002E-3</v>
      </c>
      <c r="K37" s="77">
        <f t="shared" si="10"/>
        <v>9.5500000000000012E-3</v>
      </c>
      <c r="L37" s="77">
        <f t="shared" si="10"/>
        <v>3.8200000000000005E-2</v>
      </c>
      <c r="M37" s="77">
        <f t="shared" si="10"/>
        <v>6.6849999999999993E-2</v>
      </c>
      <c r="N37" s="77">
        <f t="shared" si="10"/>
        <v>0</v>
      </c>
      <c r="O37" s="77">
        <f t="shared" si="10"/>
        <v>0</v>
      </c>
      <c r="P37" s="77">
        <f t="shared" si="10"/>
        <v>56.344999999999999</v>
      </c>
      <c r="Q37" s="77">
        <f t="shared" si="11"/>
        <v>44.311999999999998</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CM 0438</v>
      </c>
      <c r="B38" s="15">
        <v>191</v>
      </c>
      <c r="C38" s="77">
        <f t="shared" si="6"/>
        <v>248.3</v>
      </c>
      <c r="D38" s="77">
        <f t="shared" si="7"/>
        <v>143.96414900000002</v>
      </c>
      <c r="E38" s="77">
        <f t="shared" si="8"/>
        <v>52.245184999999999</v>
      </c>
      <c r="F38" s="77">
        <f t="shared" si="9"/>
        <v>10.165363800000002</v>
      </c>
      <c r="G38" s="77">
        <f t="shared" si="10"/>
        <v>4.3930000000000004E-2</v>
      </c>
      <c r="H38" s="77">
        <f t="shared" si="10"/>
        <v>0.41829</v>
      </c>
      <c r="I38" s="77">
        <f t="shared" si="10"/>
        <v>9.5500000000000002E-2</v>
      </c>
      <c r="J38" s="77">
        <f t="shared" si="10"/>
        <v>1.9100000000000002E-3</v>
      </c>
      <c r="K38" s="77">
        <f t="shared" si="10"/>
        <v>9.5500000000000012E-3</v>
      </c>
      <c r="L38" s="77">
        <f t="shared" si="10"/>
        <v>3.8200000000000005E-2</v>
      </c>
      <c r="M38" s="77">
        <f t="shared" si="10"/>
        <v>6.6849999999999993E-2</v>
      </c>
      <c r="N38" s="77">
        <f t="shared" si="10"/>
        <v>0</v>
      </c>
      <c r="O38" s="77">
        <f t="shared" si="10"/>
        <v>0</v>
      </c>
      <c r="P38" s="77">
        <f t="shared" si="10"/>
        <v>56.344999999999999</v>
      </c>
      <c r="Q38" s="77">
        <f t="shared" si="11"/>
        <v>44.311999999999998</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CM 3169</v>
      </c>
      <c r="B39" s="15">
        <v>191</v>
      </c>
      <c r="C39" s="77">
        <f t="shared" si="6"/>
        <v>248.3</v>
      </c>
      <c r="D39" s="77">
        <f t="shared" si="7"/>
        <v>143.96414900000002</v>
      </c>
      <c r="E39" s="77">
        <f t="shared" si="8"/>
        <v>52.245184999999999</v>
      </c>
      <c r="F39" s="77">
        <f t="shared" si="9"/>
        <v>10.165363800000002</v>
      </c>
      <c r="G39" s="77">
        <f t="shared" si="10"/>
        <v>4.3930000000000004E-2</v>
      </c>
      <c r="H39" s="77">
        <f t="shared" si="10"/>
        <v>0.41829</v>
      </c>
      <c r="I39" s="77">
        <f t="shared" si="10"/>
        <v>9.5500000000000002E-2</v>
      </c>
      <c r="J39" s="77">
        <f t="shared" si="10"/>
        <v>1.9100000000000002E-3</v>
      </c>
      <c r="K39" s="77">
        <f t="shared" si="10"/>
        <v>9.5500000000000012E-3</v>
      </c>
      <c r="L39" s="77">
        <f t="shared" si="10"/>
        <v>3.8200000000000005E-2</v>
      </c>
      <c r="M39" s="77">
        <f t="shared" si="10"/>
        <v>6.6849999999999993E-2</v>
      </c>
      <c r="N39" s="77">
        <f t="shared" si="10"/>
        <v>0</v>
      </c>
      <c r="O39" s="77">
        <f t="shared" si="10"/>
        <v>0</v>
      </c>
      <c r="P39" s="77">
        <f t="shared" si="10"/>
        <v>56.344999999999999</v>
      </c>
      <c r="Q39" s="77">
        <f t="shared" si="11"/>
        <v>44.311999999999998</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Trewindsor 1 </v>
      </c>
      <c r="C57" s="8" t="str">
        <f t="shared" ref="C57:U57" si="13">D8</f>
        <v>Trewindsor 2</v>
      </c>
      <c r="D57" s="8" t="str">
        <f t="shared" si="13"/>
        <v>Trewindsor 3</v>
      </c>
      <c r="E57" s="8" t="str">
        <f t="shared" si="13"/>
        <v>Trewindsor 4</v>
      </c>
      <c r="F57" s="8" t="str">
        <f t="shared" si="13"/>
        <v>Trewindsor 6</v>
      </c>
      <c r="G57" s="8" t="str">
        <f t="shared" si="13"/>
        <v>Trewindsor 7</v>
      </c>
      <c r="H57" s="8" t="str">
        <f t="shared" si="13"/>
        <v>CM 0165</v>
      </c>
      <c r="I57" s="8" t="str">
        <f t="shared" si="13"/>
        <v>CM 0438</v>
      </c>
      <c r="J57" s="8" t="str">
        <f t="shared" si="13"/>
        <v>CM 3169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5.4</v>
      </c>
      <c r="C60" s="76">
        <f t="shared" ref="C60:U60" si="14">D10</f>
        <v>5.6</v>
      </c>
      <c r="D60" s="76">
        <f t="shared" si="14"/>
        <v>5.6</v>
      </c>
      <c r="E60" s="76">
        <f t="shared" si="14"/>
        <v>5.3</v>
      </c>
      <c r="F60" s="76">
        <f t="shared" si="14"/>
        <v>5.9</v>
      </c>
      <c r="G60" s="76">
        <f t="shared" si="14"/>
        <v>6.2</v>
      </c>
      <c r="H60" s="76">
        <f t="shared" si="14"/>
        <v>6.2</v>
      </c>
      <c r="I60" s="76">
        <f t="shared" si="14"/>
        <v>6.6</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40</v>
      </c>
      <c r="C62" s="77">
        <f>B32</f>
        <v>61</v>
      </c>
      <c r="D62" s="77">
        <f>B33</f>
        <v>61</v>
      </c>
      <c r="E62" s="77">
        <f>B34</f>
        <v>61</v>
      </c>
      <c r="F62" s="77">
        <f>B35</f>
        <v>61</v>
      </c>
      <c r="G62" s="77">
        <f>B36</f>
        <v>61</v>
      </c>
      <c r="H62" s="77">
        <f>B37</f>
        <v>191</v>
      </c>
      <c r="I62" s="77">
        <f>B38</f>
        <v>191</v>
      </c>
      <c r="J62" s="77">
        <f>B39</f>
        <v>191</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10.399999999999999</v>
      </c>
      <c r="C64" s="77">
        <f t="shared" ref="C64:U64" si="17">(C59-C60)*C61</f>
        <v>3.6000000000000032</v>
      </c>
      <c r="D64" s="77">
        <f t="shared" si="17"/>
        <v>3.6000000000000032</v>
      </c>
      <c r="E64" s="77">
        <f t="shared" si="17"/>
        <v>5.4000000000000021</v>
      </c>
      <c r="F64" s="77">
        <f t="shared" si="17"/>
        <v>1.7999999999999989</v>
      </c>
      <c r="G64" s="77">
        <f t="shared" si="17"/>
        <v>0</v>
      </c>
      <c r="H64" s="77">
        <f t="shared" si="17"/>
        <v>0</v>
      </c>
      <c r="I64" s="77">
        <f t="shared" si="17"/>
        <v>-2.3999999999999968</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-10.399999999999999</v>
      </c>
      <c r="C65" s="77">
        <f t="shared" ref="C65:U65" si="18">C63-C64</f>
        <v>-3.6000000000000032</v>
      </c>
      <c r="D65" s="77">
        <f t="shared" si="18"/>
        <v>-3.6000000000000032</v>
      </c>
      <c r="E65" s="77">
        <f t="shared" si="18"/>
        <v>-5.4000000000000021</v>
      </c>
      <c r="F65" s="77">
        <f t="shared" si="18"/>
        <v>-1.7999999999999989</v>
      </c>
      <c r="G65" s="77">
        <f t="shared" si="18"/>
        <v>0</v>
      </c>
      <c r="H65" s="77">
        <f t="shared" si="18"/>
        <v>0</v>
      </c>
      <c r="I65" s="77">
        <f t="shared" si="18"/>
        <v>2.3999999999999968</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25" priority="43" operator="equal">
      <formula>"DECREASE"</formula>
    </cfRule>
    <cfRule type="cellIs" dxfId="124" priority="44" operator="equal">
      <formula>"INCREASE"</formula>
    </cfRule>
  </conditionalFormatting>
  <conditionalFormatting sqref="B31:B50 B62:U66">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4" zoomScale="90" zoomScaleNormal="90" workbookViewId="0">
      <selection activeCell="R27" sqref="R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'Dairy Partners'!C1:D1</f>
        <v>PAN-025832</v>
      </c>
      <c r="D1" s="141"/>
      <c r="E1" s="93" t="s">
        <v>45</v>
      </c>
      <c r="F1" s="39">
        <f>'Dairy Partners'!F1</f>
        <v>49.1</v>
      </c>
      <c r="G1" s="120" t="s">
        <v>43</v>
      </c>
      <c r="H1" s="121"/>
      <c r="I1" s="118">
        <v>5.95</v>
      </c>
      <c r="J1" s="119" t="s">
        <v>153</v>
      </c>
      <c r="K1" s="119"/>
      <c r="L1" s="97">
        <v>30.6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'Dairy Partners'!C2:D2</f>
        <v>EPR/AB3891CX</v>
      </c>
      <c r="D2" s="143"/>
      <c r="E2" s="93" t="s">
        <v>109</v>
      </c>
      <c r="F2" s="96" t="s">
        <v>165</v>
      </c>
      <c r="G2" s="138" t="s">
        <v>110</v>
      </c>
      <c r="H2" s="139"/>
      <c r="I2" s="118">
        <v>317</v>
      </c>
      <c r="J2" s="119" t="s">
        <v>158</v>
      </c>
      <c r="K2" s="119"/>
      <c r="L2" s="97">
        <v>0.22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'Dairy Partners'!C3:D3</f>
        <v>Mr Daniel James and Ms Carys James</v>
      </c>
      <c r="D3" s="143"/>
      <c r="E3" s="93" t="s">
        <v>108</v>
      </c>
      <c r="F3" s="31" t="s">
        <v>78</v>
      </c>
      <c r="G3" s="119" t="s">
        <v>159</v>
      </c>
      <c r="H3" s="119"/>
      <c r="I3" s="118">
        <v>4820</v>
      </c>
      <c r="J3" s="120" t="s">
        <v>154</v>
      </c>
      <c r="K3" s="121"/>
      <c r="L3" s="97">
        <f>(L1/(L2*10000))*100</f>
        <v>1.3909090909090909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'Dairy Partners'!C4:D4</f>
        <v>Trewindsor Farm, Llangoedmor, Cardigan, Ceredigion, SA43 2LN</v>
      </c>
      <c r="D4" s="141"/>
      <c r="E4" s="94" t="s">
        <v>1</v>
      </c>
      <c r="F4" s="96" t="s">
        <v>177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'Dairy Partners'!C5:D5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'Dairy Partners'!C8</f>
        <v xml:space="preserve">Trewindsor 1 </v>
      </c>
      <c r="D8" s="60" t="str">
        <f>'Dairy Partners'!D8</f>
        <v>Trewindsor 2</v>
      </c>
      <c r="E8" s="60" t="str">
        <f>'Dairy Partners'!E8</f>
        <v>Trewindsor 3</v>
      </c>
      <c r="F8" s="60" t="str">
        <f>'Dairy Partners'!F8</f>
        <v>Trewindsor 4</v>
      </c>
      <c r="G8" s="60" t="str">
        <f>'Dairy Partners'!G8</f>
        <v>Trewindsor 6</v>
      </c>
      <c r="H8" s="60" t="str">
        <f>'Dairy Partners'!H8</f>
        <v>Trewindsor 7</v>
      </c>
      <c r="I8" s="60" t="str">
        <f>'Dairy Partners'!I8</f>
        <v>CM 0165</v>
      </c>
      <c r="J8" s="60" t="str">
        <f>'Dairy Partners'!J8</f>
        <v>CM 0438</v>
      </c>
      <c r="K8" s="60" t="str">
        <f>'Dairy Partners'!K8</f>
        <v>CM 3169</v>
      </c>
      <c r="L8" s="60">
        <f>'Dairy Partners'!L8</f>
        <v>0</v>
      </c>
      <c r="M8" s="60">
        <f>'Dairy Partners'!M8</f>
        <v>0</v>
      </c>
      <c r="N8" s="60">
        <f>'Dairy Partners'!N8</f>
        <v>0</v>
      </c>
      <c r="O8" s="60">
        <f>'Dairy Partners'!O8</f>
        <v>0</v>
      </c>
      <c r="P8" s="60">
        <f>'Dairy Partners'!P8</f>
        <v>0</v>
      </c>
      <c r="Q8" s="60">
        <f>'Dairy Partners'!Q8</f>
        <v>0</v>
      </c>
      <c r="R8" s="60">
        <f>'Dairy Partners'!R8</f>
        <v>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'Dairy Partners'!C9</f>
        <v>1</v>
      </c>
      <c r="D9" s="60" t="str">
        <f>'Dairy Partners'!D9</f>
        <v>Moderate</v>
      </c>
      <c r="E9" s="60" t="str">
        <f>'Dairy Partners'!E9</f>
        <v>Moderate</v>
      </c>
      <c r="F9" s="60" t="str">
        <f>'Dairy Partners'!F9</f>
        <v>Moderate</v>
      </c>
      <c r="G9" s="60" t="str">
        <f>'Dairy Partners'!G9</f>
        <v>Moderate</v>
      </c>
      <c r="H9" s="60" t="str">
        <f>'Dairy Partners'!H9</f>
        <v>Moderate</v>
      </c>
      <c r="I9" s="60" t="str">
        <f>'Dairy Partners'!I9</f>
        <v>Moderate</v>
      </c>
      <c r="J9" s="60" t="str">
        <f>'Dairy Partners'!J9</f>
        <v>Moderate</v>
      </c>
      <c r="K9" s="60" t="str">
        <f>'Dairy Partners'!K9</f>
        <v>Moderate</v>
      </c>
      <c r="L9" s="60">
        <f>'Dairy Partners'!L9</f>
        <v>0</v>
      </c>
      <c r="M9" s="60">
        <f>'Dairy Partners'!M9</f>
        <v>0</v>
      </c>
      <c r="N9" s="60">
        <f>'Dairy Partners'!N9</f>
        <v>0</v>
      </c>
      <c r="O9" s="60">
        <f>'Dairy Partners'!O9</f>
        <v>0</v>
      </c>
      <c r="P9" s="60">
        <f>'Dairy Partners'!P9</f>
        <v>0</v>
      </c>
      <c r="Q9" s="60">
        <f>'Dairy Partners'!Q9</f>
        <v>0</v>
      </c>
      <c r="R9" s="60">
        <f>'Dairy Partners'!R9</f>
        <v>0</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'Dairy Partners'!C10</f>
        <v>5.4</v>
      </c>
      <c r="D10" s="60">
        <f>'Dairy Partners'!D10</f>
        <v>5.6</v>
      </c>
      <c r="E10" s="60">
        <f>'Dairy Partners'!E10</f>
        <v>5.6</v>
      </c>
      <c r="F10" s="60">
        <f>'Dairy Partners'!F10</f>
        <v>5.3</v>
      </c>
      <c r="G10" s="60">
        <f>'Dairy Partners'!G10</f>
        <v>5.9</v>
      </c>
      <c r="H10" s="60">
        <f>'Dairy Partners'!H10</f>
        <v>6.2</v>
      </c>
      <c r="I10" s="60">
        <f>'Dairy Partners'!I10</f>
        <v>6.2</v>
      </c>
      <c r="J10" s="60">
        <f>'Dairy Partners'!J10</f>
        <v>6.6</v>
      </c>
      <c r="K10" s="60">
        <f>'Dairy Partners'!K10</f>
        <v>6</v>
      </c>
      <c r="L10" s="60">
        <f>'Dairy Partners'!L10</f>
        <v>0</v>
      </c>
      <c r="M10" s="60">
        <f>'Dairy Partners'!M10</f>
        <v>0</v>
      </c>
      <c r="N10" s="60">
        <f>'Dairy Partners'!N10</f>
        <v>0</v>
      </c>
      <c r="O10" s="60">
        <f>'Dairy Partners'!O10</f>
        <v>0</v>
      </c>
      <c r="P10" s="60">
        <f>'Dairy Partners'!P10</f>
        <v>0</v>
      </c>
      <c r="Q10" s="60">
        <f>'Dairy Partners'!Q10</f>
        <v>0</v>
      </c>
      <c r="R10" s="60">
        <f>'Dairy Partners'!R10</f>
        <v>0</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'Dairy Partners'!C11</f>
        <v>3</v>
      </c>
      <c r="D11" s="60">
        <f>'Dairy Partners'!D11</f>
        <v>3</v>
      </c>
      <c r="E11" s="60">
        <f>'Dairy Partners'!E11</f>
        <v>3</v>
      </c>
      <c r="F11" s="60">
        <f>'Dairy Partners'!F11</f>
        <v>2</v>
      </c>
      <c r="G11" s="60">
        <f>'Dairy Partners'!G11</f>
        <v>3</v>
      </c>
      <c r="H11" s="60">
        <f>'Dairy Partners'!H11</f>
        <v>3</v>
      </c>
      <c r="I11" s="60">
        <f>'Dairy Partners'!I11</f>
        <v>0</v>
      </c>
      <c r="J11" s="60">
        <f>'Dairy Partners'!J11</f>
        <v>0</v>
      </c>
      <c r="K11" s="60">
        <f>'Dairy Partners'!K11</f>
        <v>1</v>
      </c>
      <c r="L11" s="60">
        <f>'Dairy Partners'!L11</f>
        <v>0</v>
      </c>
      <c r="M11" s="60">
        <f>'Dairy Partners'!M11</f>
        <v>0</v>
      </c>
      <c r="N11" s="60">
        <f>'Dairy Partners'!N11</f>
        <v>0</v>
      </c>
      <c r="O11" s="60">
        <f>'Dairy Partners'!O11</f>
        <v>0</v>
      </c>
      <c r="P11" s="60">
        <f>'Dairy Partners'!P11</f>
        <v>0</v>
      </c>
      <c r="Q11" s="60">
        <f>'Dairy Partners'!Q11</f>
        <v>0</v>
      </c>
      <c r="R11" s="60">
        <f>'Dairy Partners'!R11</f>
        <v>0</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'Dairy Partners'!C12</f>
        <v>2</v>
      </c>
      <c r="D12" s="60">
        <f>'Dairy Partners'!D12</f>
        <v>4</v>
      </c>
      <c r="E12" s="60">
        <f>'Dairy Partners'!E12</f>
        <v>2</v>
      </c>
      <c r="F12" s="60">
        <f>'Dairy Partners'!F12</f>
        <v>1</v>
      </c>
      <c r="G12" s="60">
        <f>'Dairy Partners'!G12</f>
        <v>2</v>
      </c>
      <c r="H12" s="60">
        <f>'Dairy Partners'!H12</f>
        <v>2</v>
      </c>
      <c r="I12" s="60">
        <f>'Dairy Partners'!I12</f>
        <v>0</v>
      </c>
      <c r="J12" s="60">
        <f>'Dairy Partners'!J12</f>
        <v>0</v>
      </c>
      <c r="K12" s="60">
        <f>'Dairy Partners'!K12</f>
        <v>0</v>
      </c>
      <c r="L12" s="60">
        <f>'Dairy Partners'!L12</f>
        <v>0</v>
      </c>
      <c r="M12" s="60">
        <f>'Dairy Partners'!M12</f>
        <v>0</v>
      </c>
      <c r="N12" s="60">
        <f>'Dairy Partners'!N12</f>
        <v>0</v>
      </c>
      <c r="O12" s="60">
        <f>'Dairy Partners'!O12</f>
        <v>0</v>
      </c>
      <c r="P12" s="60">
        <f>'Dairy Partners'!P12</f>
        <v>0</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'Dairy Partners'!C13</f>
        <v>2</v>
      </c>
      <c r="D13" s="60">
        <f>'Dairy Partners'!D13</f>
        <v>2</v>
      </c>
      <c r="E13" s="60">
        <f>'Dairy Partners'!E13</f>
        <v>2</v>
      </c>
      <c r="F13" s="60">
        <f>'Dairy Partners'!F13</f>
        <v>2</v>
      </c>
      <c r="G13" s="60">
        <f>'Dairy Partners'!G13</f>
        <v>2</v>
      </c>
      <c r="H13" s="60">
        <f>'Dairy Partners'!H13</f>
        <v>2</v>
      </c>
      <c r="I13" s="60">
        <f>'Dairy Partners'!I13</f>
        <v>3</v>
      </c>
      <c r="J13" s="60">
        <f>'Dairy Partners'!J13</f>
        <v>2</v>
      </c>
      <c r="K13" s="60">
        <f>'Dairy Partners'!K13</f>
        <v>3</v>
      </c>
      <c r="L13" s="60">
        <f>'Dairy Partners'!L13</f>
        <v>0</v>
      </c>
      <c r="M13" s="60">
        <f>'Dairy Partners'!M13</f>
        <v>0</v>
      </c>
      <c r="N13" s="60">
        <f>'Dairy Partners'!N13</f>
        <v>0</v>
      </c>
      <c r="O13" s="60">
        <f>'Dairy Partners'!O13</f>
        <v>0</v>
      </c>
      <c r="P13" s="60">
        <f>'Dairy Partners'!P13</f>
        <v>0</v>
      </c>
      <c r="Q13" s="60">
        <f>'Dairy Partners'!Q13</f>
        <v>0</v>
      </c>
      <c r="R13" s="60">
        <f>'Dairy Partners'!R13</f>
        <v>0</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'Dairy Partners'!C14</f>
        <v>Maize- Silage (30% DM)</v>
      </c>
      <c r="D14" s="102" t="str">
        <f>'Dairy Partners'!D14</f>
        <v xml:space="preserve">Grass Silage (25% DM) </v>
      </c>
      <c r="E14" s="102" t="str">
        <f>'Dairy Partners'!E14</f>
        <v xml:space="preserve">Grass Silage (25% DM) </v>
      </c>
      <c r="F14" s="102" t="str">
        <f>'Dairy Partners'!F14</f>
        <v xml:space="preserve">Grass Silage (25% DM) </v>
      </c>
      <c r="G14" s="102" t="str">
        <f>'Dairy Partners'!G14</f>
        <v xml:space="preserve">Grass Silage (25% DM) </v>
      </c>
      <c r="H14" s="102" t="str">
        <f>'Dairy Partners'!H14</f>
        <v xml:space="preserve">Grass Silage (25% DM) </v>
      </c>
      <c r="I14" s="102" t="str">
        <f>'Dairy Partners'!I14</f>
        <v xml:space="preserve">Grass Silage (25% DM) </v>
      </c>
      <c r="J14" s="102" t="str">
        <f>'Dairy Partners'!J14</f>
        <v xml:space="preserve">Grass Silage (25% DM) </v>
      </c>
      <c r="K14" s="102" t="str">
        <f>'Dairy Partners'!K14</f>
        <v xml:space="preserve">Grass Silage (25% DM) </v>
      </c>
      <c r="L14" s="102">
        <f>'Dairy Partners'!L14</f>
        <v>0</v>
      </c>
      <c r="M14" s="102">
        <f>'Dairy Partners'!M14</f>
        <v>0</v>
      </c>
      <c r="N14" s="102">
        <f>'Dairy Partners'!N14</f>
        <v>0</v>
      </c>
      <c r="O14" s="102">
        <f>'Dairy Partners'!O14</f>
        <v>0</v>
      </c>
      <c r="P14" s="102">
        <f>'Dairy Partners'!P14</f>
        <v>0</v>
      </c>
      <c r="Q14" s="102">
        <f>'Dairy Partners'!Q14</f>
        <v>0</v>
      </c>
      <c r="R14" s="102">
        <f>'Dairy Partners'!R14</f>
        <v>0</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ht="13" x14ac:dyDescent="0.25">
      <c r="A15" s="130" t="s">
        <v>9</v>
      </c>
      <c r="B15" s="130"/>
      <c r="C15" s="60">
        <f>'Dairy Partners'!C15</f>
        <v>45</v>
      </c>
      <c r="D15" s="60">
        <f>'Dairy Partners'!D15</f>
        <v>47</v>
      </c>
      <c r="E15" s="60">
        <f>'Dairy Partners'!E15</f>
        <v>47</v>
      </c>
      <c r="F15" s="60">
        <f>'Dairy Partners'!F15</f>
        <v>47</v>
      </c>
      <c r="G15" s="60">
        <f>'Dairy Partners'!G15</f>
        <v>47</v>
      </c>
      <c r="H15" s="60">
        <f>'Dairy Partners'!H15</f>
        <v>47</v>
      </c>
      <c r="I15" s="60">
        <f>'Dairy Partners'!I15</f>
        <v>38</v>
      </c>
      <c r="J15" s="60">
        <f>'Dairy Partners'!J15</f>
        <v>38</v>
      </c>
      <c r="K15" s="60">
        <f>'Dairy Partners'!K15</f>
        <v>38</v>
      </c>
      <c r="L15" s="60">
        <f>'Dairy Partners'!L15</f>
        <v>0</v>
      </c>
      <c r="M15" s="60">
        <f>'Dairy Partners'!M15</f>
        <v>0</v>
      </c>
      <c r="N15" s="60">
        <f>'Dairy Partners'!N15</f>
        <v>0</v>
      </c>
      <c r="O15" s="60">
        <f>'Dairy Partners'!O15</f>
        <v>0</v>
      </c>
      <c r="P15" s="60">
        <f>'Dairy Partners'!P15</f>
        <v>0</v>
      </c>
      <c r="Q15" s="60">
        <f>'Dairy Partners'!Q15</f>
        <v>0</v>
      </c>
      <c r="R15" s="60">
        <f>'Dairy Partners'!R15</f>
        <v>0</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'Dairy Partners'!C16</f>
        <v>Medium/Clay</v>
      </c>
      <c r="D16" s="103" t="str">
        <f>'Dairy Partners'!D16</f>
        <v>Medium/Clay</v>
      </c>
      <c r="E16" s="103" t="str">
        <f>'Dairy Partners'!E16</f>
        <v>Medium/Clay</v>
      </c>
      <c r="F16" s="103" t="str">
        <f>'Dairy Partners'!F16</f>
        <v>Medium/Clay</v>
      </c>
      <c r="G16" s="103" t="str">
        <f>'Dairy Partners'!G16</f>
        <v>Medium/Clay</v>
      </c>
      <c r="H16" s="103" t="str">
        <f>'Dairy Partners'!H16</f>
        <v>Medium/Clay</v>
      </c>
      <c r="I16" s="103" t="str">
        <f>'Dairy Partners'!I16</f>
        <v>Medium/Clay</v>
      </c>
      <c r="J16" s="103" t="str">
        <f>'Dairy Partners'!J16</f>
        <v>Medium/Clay</v>
      </c>
      <c r="K16" s="103" t="str">
        <f>'Dairy Partners'!K16</f>
        <v>Medium/Clay</v>
      </c>
      <c r="L16" s="103">
        <f>'Dairy Partners'!L16</f>
        <v>0</v>
      </c>
      <c r="M16" s="103">
        <f>'Dairy Partners'!M16</f>
        <v>0</v>
      </c>
      <c r="N16" s="103">
        <f>'Dairy Partners'!N16</f>
        <v>0</v>
      </c>
      <c r="O16" s="103">
        <f>'Dairy Partners'!O16</f>
        <v>0</v>
      </c>
      <c r="P16" s="103">
        <f>'Dairy Partners'!P16</f>
        <v>0</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29.622629999999997</v>
      </c>
      <c r="D18" s="16">
        <f>$D32</f>
        <v>46.408787000000004</v>
      </c>
      <c r="E18" s="16">
        <f>$D33</f>
        <v>46.408787000000004</v>
      </c>
      <c r="F18" s="16">
        <f>$D34</f>
        <v>46.408787000000004</v>
      </c>
      <c r="G18" s="16">
        <f>$D35</f>
        <v>46.408787000000004</v>
      </c>
      <c r="H18" s="16">
        <f>$D36</f>
        <v>46.408787000000004</v>
      </c>
      <c r="I18" s="16">
        <f>$D37</f>
        <v>110.59115199999999</v>
      </c>
      <c r="J18" s="16">
        <f>$D38</f>
        <v>110.59115199999999</v>
      </c>
      <c r="K18" s="16">
        <f>$D39</f>
        <v>110.59115199999999</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-33.377369999999999</v>
      </c>
      <c r="D19" s="16">
        <f t="shared" ref="D19:V19" si="1">D18-D17</f>
        <v>-33.491212999999988</v>
      </c>
      <c r="E19" s="16">
        <f t="shared" si="1"/>
        <v>-33.491212999999988</v>
      </c>
      <c r="F19" s="16">
        <f t="shared" si="1"/>
        <v>-33.491212999999988</v>
      </c>
      <c r="G19" s="16">
        <f t="shared" si="1"/>
        <v>-33.491212999999988</v>
      </c>
      <c r="H19" s="16">
        <f t="shared" si="1"/>
        <v>-33.491212999999988</v>
      </c>
      <c r="I19" s="16">
        <f t="shared" si="1"/>
        <v>45.991152</v>
      </c>
      <c r="J19" s="16">
        <f t="shared" si="1"/>
        <v>45.991152</v>
      </c>
      <c r="K19" s="16">
        <f t="shared" si="1"/>
        <v>45.991152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(VLOOKUP(D$14,$AI2:$AK26,3,FALSE))*D$15</f>
        <v>282</v>
      </c>
      <c r="E21" s="28">
        <f t="shared" si="2"/>
        <v>282</v>
      </c>
      <c r="F21" s="28">
        <f t="shared" si="2"/>
        <v>282</v>
      </c>
      <c r="G21" s="28">
        <f t="shared" si="2"/>
        <v>282</v>
      </c>
      <c r="H21" s="28">
        <f t="shared" si="2"/>
        <v>282</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7.4830500000000013</v>
      </c>
      <c r="D22" s="16">
        <f>$E32</f>
        <v>11.723445000000002</v>
      </c>
      <c r="E22" s="16">
        <f>$E33</f>
        <v>11.723445000000002</v>
      </c>
      <c r="F22" s="16">
        <f>$E34</f>
        <v>11.723445000000002</v>
      </c>
      <c r="G22" s="16">
        <f>$E35</f>
        <v>11.723445000000002</v>
      </c>
      <c r="H22" s="16">
        <f>$E36</f>
        <v>11.723445000000002</v>
      </c>
      <c r="I22" s="16">
        <f>$E37</f>
        <v>27.936720000000005</v>
      </c>
      <c r="J22" s="16">
        <f>$E38</f>
        <v>27.936720000000005</v>
      </c>
      <c r="K22" s="16">
        <f>$E39</f>
        <v>27.936720000000005</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-190.51695000000004</v>
      </c>
      <c r="D23" s="16">
        <f t="shared" ref="D23:V23" si="3">D22-D21</f>
        <v>-270.27655499999997</v>
      </c>
      <c r="E23" s="16">
        <f t="shared" si="3"/>
        <v>-270.27655499999997</v>
      </c>
      <c r="F23" s="16">
        <f t="shared" si="3"/>
        <v>-270.27655499999997</v>
      </c>
      <c r="G23" s="16">
        <f t="shared" si="3"/>
        <v>-270.27655499999997</v>
      </c>
      <c r="H23" s="16">
        <f t="shared" si="3"/>
        <v>-270.27655499999997</v>
      </c>
      <c r="I23" s="16">
        <f t="shared" si="3"/>
        <v>-200.06327999999999</v>
      </c>
      <c r="J23" s="16">
        <f t="shared" si="3"/>
        <v>-200.06327999999999</v>
      </c>
      <c r="K23" s="16">
        <f t="shared" si="3"/>
        <v>-200.06327999999999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55</v>
      </c>
      <c r="J27" s="107" t="s">
        <v>54</v>
      </c>
      <c r="K27" s="107" t="s">
        <v>54</v>
      </c>
      <c r="L27" s="107" t="s">
        <v>55</v>
      </c>
      <c r="M27" s="107" t="s">
        <v>55</v>
      </c>
      <c r="N27" s="107"/>
      <c r="O27" s="107"/>
      <c r="P27" s="107" t="s">
        <v>54</v>
      </c>
      <c r="Q27" s="107" t="s">
        <v>54</v>
      </c>
      <c r="R27" s="107"/>
      <c r="S27" s="107"/>
      <c r="T27" s="107"/>
      <c r="U27" s="107"/>
    </row>
    <row r="28" spans="1:40" s="57" customFormat="1" x14ac:dyDescent="0.35">
      <c r="A28" s="108"/>
      <c r="B28" s="24">
        <v>2.37</v>
      </c>
      <c r="C28" s="15">
        <v>0.22</v>
      </c>
      <c r="D28" s="15">
        <v>431</v>
      </c>
      <c r="E28" s="15">
        <v>207</v>
      </c>
      <c r="F28" s="15">
        <v>28.1</v>
      </c>
      <c r="G28" s="15">
        <v>0.2</v>
      </c>
      <c r="H28" s="15">
        <v>1.08</v>
      </c>
      <c r="I28" s="15">
        <v>0.5</v>
      </c>
      <c r="J28" s="15">
        <v>0.01</v>
      </c>
      <c r="K28" s="23">
        <v>0.05</v>
      </c>
      <c r="L28" s="15">
        <v>0.02</v>
      </c>
      <c r="M28" s="15">
        <v>0.2</v>
      </c>
      <c r="N28" s="15"/>
      <c r="O28" s="15"/>
      <c r="P28" s="15">
        <v>297</v>
      </c>
      <c r="Q28" s="15">
        <v>90.5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Trewindsor 1 </v>
      </c>
      <c r="B31" s="15">
        <v>30</v>
      </c>
      <c r="C31" s="77">
        <f>IF(C$27="%w/w SAR",((C$28*10)*$B31),IF(C$27="%w/w DM",(((C$28*10)*($B$28/100))*$B31),IF(C$27="kg/t SAR",(C$28*$B31),IF(C$27="kg/t DM",((C$28*($B$28/100))*$B31),IF(C$27="mg/kg SAR",((C$28*0.001)*$B31),IF(C$27="mg/kg DM",(((C$28*0.001)*($B$28/100))*$B31),0))))))</f>
        <v>66</v>
      </c>
      <c r="D31" s="77">
        <f>(IF(D$27="%w/w SAR",((D$28*10)*$B31),IF(D$27="%w/w DM",(((D$28*10)*($B$28/100))*$B31),IF(D$27="kg/t SAR",(D$28*$B31),IF(D$27="kg/t DM",((D$28*($B$28/100))*$B31),IF(D$27="mg/kg SAR",((D$28*0.001)*$B31),IF(D$27="mg/kg DM",(((D$28*0.001)*($B$28/100))*$B31),"0")))))))*2.291</f>
        <v>29.622629999999997</v>
      </c>
      <c r="E31" s="77">
        <f>(IF(E$27="%w/w SAR",((E$28*10)*$B31),IF(E$27="%w/w DM",(((E$28*10)*($B$28/100))*$B31),IF(E$27="kg/t SAR",(E$28*$B31),IF(E$27="kg/t DM",((E$28*($B$28/100))*$B31),IF(E$27="mg/kg SAR",((E$28*0.001)*$B31),IF(E$27="mg/kg DM",(((E$28*0.001)*($B$28/100))*$B31),"0")))))))*1.205</f>
        <v>7.4830500000000013</v>
      </c>
      <c r="F31" s="77">
        <f>(IF(F$27="%w/w SAR",((F$28*10)*$B31),IF(F$27="%w/w DM",(((F$28*10)*($B$28/100))*$B31),IF(F$27="kg/t SAR",(F$28*$B31),IF(F$27="kg/t DM",((F$28*($B$28/100))*$B31),IF(F$27="mg/kg SAR",((F$28*0.001)*$B31),IF(F$27="mg/kg DM",(((F$28*0.001)*($B$28/100))*$B31),"0")))))))*1.658</f>
        <v>1.397694</v>
      </c>
      <c r="G31" s="77">
        <f t="shared" ref="G31:P46" si="5">IF(G$27="%w/w SAR",((G$28*10)*$B31),IF(G$27="%w/w DM",(((G$28*10)*($B$28/100))*$B31),IF(G$27="kg/t SAR",(G$28*$B31),IF(G$27="kg/t DM",((G$28*($B$28/100))*$B31),IF(G$27="mg/kg SAR",((G$28*0.001)*$B31),IF(G$27="mg/kg DM",(((G$28*0.001)*($B$28/100))*$B31),0))))))</f>
        <v>6.0000000000000001E-3</v>
      </c>
      <c r="H31" s="77">
        <f t="shared" si="5"/>
        <v>3.2399999999999998E-2</v>
      </c>
      <c r="I31" s="77">
        <f t="shared" si="5"/>
        <v>3.5550000000000008E-4</v>
      </c>
      <c r="J31" s="77">
        <f t="shared" si="5"/>
        <v>3.0000000000000003E-4</v>
      </c>
      <c r="K31" s="77">
        <f t="shared" si="5"/>
        <v>1.5E-3</v>
      </c>
      <c r="L31" s="77">
        <f t="shared" si="5"/>
        <v>1.4220000000000003E-5</v>
      </c>
      <c r="M31" s="77">
        <f t="shared" si="5"/>
        <v>1.4220000000000001E-4</v>
      </c>
      <c r="N31" s="77">
        <f t="shared" si="5"/>
        <v>0</v>
      </c>
      <c r="O31" s="77">
        <f t="shared" si="5"/>
        <v>0</v>
      </c>
      <c r="P31" s="77">
        <f t="shared" si="5"/>
        <v>8.91</v>
      </c>
      <c r="Q31" s="77">
        <f>(IF(Q$27="%w/w SAR",((Q$28*10)*$B31),IF(Q$27="%w/w DM",(((Q$28*10)*($B$28/100))*$B31),IF(Q$27="kg/t SAR",(Q$28*$B31),IF(Q$27="kg/t DM",((Q$28*($B$28/100))*$B31),IF(Q$27="mg/kg SAR",((Q$28*0.001)*$B31),IF(Q$27="mg/kg DM",(((Q$28*0.001)*($B$28/100))*$B31),0)))))))*2.5</f>
        <v>6.7874999999999996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Trewindsor 2</v>
      </c>
      <c r="B32" s="15">
        <v>47</v>
      </c>
      <c r="C32" s="77">
        <f t="shared" ref="C32:C50" si="6">IF(C$27="%w/w SAR",((C$28*10)*$B32),IF(C$27="%w/w DM",(((C$28*10)*($B$28/100))*$B32),IF(C$27="kg/t SAR",(C$28*$B32),IF(C$27="kg/t DM",((C$28*($B$28/100))*$B32),IF(C$27="mg/kg SAR",((C$28*0.001)*$B32),IF(C$27="mg/kg DM",(((C$28*0.001)*($B$28/100))*$B32),0))))))</f>
        <v>103.4</v>
      </c>
      <c r="D32" s="77">
        <f t="shared" ref="D32:D50" si="7">(IF(D$27="%w/w SAR",((D$28*10)*$B32),IF(D$27="%w/w DM",(((D$28*10)*($B$28/100))*$B32),IF(D$27="kg/t SAR",(D$28*$B32),IF(D$27="kg/t DM",((D$28*($B$28/100))*$B32),IF(D$27="mg/kg SAR",((D$28*0.001)*$B32),IF(D$27="mg/kg DM",(((D$28*0.001)*($B$28/100))*$B32),"0")))))))*2.291</f>
        <v>46.408787000000004</v>
      </c>
      <c r="E32" s="77">
        <f t="shared" ref="E32:E50" si="8">(IF(E$27="%w/w SAR",((E$28*10)*$B32),IF(E$27="%w/w DM",(((E$28*10)*($B$28/100))*$B32),IF(E$27="kg/t SAR",(E$28*$B32),IF(E$27="kg/t DM",((E$28*($B$28/100))*$B32),IF(E$27="mg/kg SAR",((E$28*0.001)*$B32),IF(E$27="mg/kg DM",(((E$28*0.001)*($B$28/100))*$B32),"0")))))))*1.205</f>
        <v>11.723445000000002</v>
      </c>
      <c r="F32" s="77">
        <f t="shared" ref="F32:F50" si="9">(IF(F$27="%w/w SAR",((F$28*10)*$B32),IF(F$27="%w/w DM",(((F$28*10)*($B$28/100))*$B32),IF(F$27="kg/t SAR",(F$28*$B32),IF(F$27="kg/t DM",((F$28*($B$28/100))*$B32),IF(F$27="mg/kg SAR",((F$28*0.001)*$B32),IF(F$27="mg/kg DM",(((F$28*0.001)*($B$28/100))*$B32),"0")))))))*1.658</f>
        <v>2.1897206000000002</v>
      </c>
      <c r="G32" s="77">
        <f t="shared" si="5"/>
        <v>9.4000000000000004E-3</v>
      </c>
      <c r="H32" s="77">
        <f t="shared" si="5"/>
        <v>5.076E-2</v>
      </c>
      <c r="I32" s="77">
        <f t="shared" si="5"/>
        <v>5.5695000000000007E-4</v>
      </c>
      <c r="J32" s="77">
        <f t="shared" si="5"/>
        <v>4.7000000000000004E-4</v>
      </c>
      <c r="K32" s="77">
        <f t="shared" si="5"/>
        <v>2.3500000000000001E-3</v>
      </c>
      <c r="L32" s="77">
        <f t="shared" si="5"/>
        <v>2.2278000000000003E-5</v>
      </c>
      <c r="M32" s="77">
        <f t="shared" si="5"/>
        <v>2.2278E-4</v>
      </c>
      <c r="N32" s="77">
        <f t="shared" si="5"/>
        <v>0</v>
      </c>
      <c r="O32" s="77">
        <f t="shared" si="5"/>
        <v>0</v>
      </c>
      <c r="P32" s="77">
        <f t="shared" si="5"/>
        <v>13.959</v>
      </c>
      <c r="Q32" s="77">
        <f t="shared" ref="Q32:Q50" si="10">(IF(Q$27="%w/w SAR",((Q$28*10)*$B32),IF(Q$27="%w/w DM",(((Q$28*10)*($B$28/100))*$B32),IF(Q$27="kg/t SAR",(Q$28*$B32),IF(Q$27="kg/t DM",((Q$28*($B$28/100))*$B32),IF(Q$27="mg/kg SAR",((Q$28*0.001)*$B32),IF(Q$27="mg/kg DM",(((Q$28*0.001)*($B$28/100))*$B32),0)))))))*2.5</f>
        <v>10.633749999999999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Trewindsor 3</v>
      </c>
      <c r="B33" s="15">
        <v>47</v>
      </c>
      <c r="C33" s="77">
        <f t="shared" si="6"/>
        <v>103.4</v>
      </c>
      <c r="D33" s="77">
        <f t="shared" si="7"/>
        <v>46.408787000000004</v>
      </c>
      <c r="E33" s="77">
        <f t="shared" si="8"/>
        <v>11.723445000000002</v>
      </c>
      <c r="F33" s="77">
        <f t="shared" si="9"/>
        <v>2.1897206000000002</v>
      </c>
      <c r="G33" s="77">
        <f t="shared" si="5"/>
        <v>9.4000000000000004E-3</v>
      </c>
      <c r="H33" s="77">
        <f t="shared" si="5"/>
        <v>5.076E-2</v>
      </c>
      <c r="I33" s="77">
        <f t="shared" si="5"/>
        <v>5.5695000000000007E-4</v>
      </c>
      <c r="J33" s="77">
        <f t="shared" si="5"/>
        <v>4.7000000000000004E-4</v>
      </c>
      <c r="K33" s="77">
        <f t="shared" si="5"/>
        <v>2.3500000000000001E-3</v>
      </c>
      <c r="L33" s="77">
        <f t="shared" si="5"/>
        <v>2.2278000000000003E-5</v>
      </c>
      <c r="M33" s="77">
        <f t="shared" si="5"/>
        <v>2.2278E-4</v>
      </c>
      <c r="N33" s="77">
        <f t="shared" si="5"/>
        <v>0</v>
      </c>
      <c r="O33" s="77">
        <f t="shared" si="5"/>
        <v>0</v>
      </c>
      <c r="P33" s="77">
        <f t="shared" si="5"/>
        <v>13.959</v>
      </c>
      <c r="Q33" s="77">
        <f t="shared" si="10"/>
        <v>10.633749999999999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Trewindsor 4</v>
      </c>
      <c r="B34" s="15">
        <v>47</v>
      </c>
      <c r="C34" s="77">
        <f t="shared" si="6"/>
        <v>103.4</v>
      </c>
      <c r="D34" s="77">
        <f t="shared" si="7"/>
        <v>46.408787000000004</v>
      </c>
      <c r="E34" s="77">
        <f t="shared" si="8"/>
        <v>11.723445000000002</v>
      </c>
      <c r="F34" s="77">
        <f t="shared" si="9"/>
        <v>2.1897206000000002</v>
      </c>
      <c r="G34" s="77">
        <f t="shared" si="5"/>
        <v>9.4000000000000004E-3</v>
      </c>
      <c r="H34" s="77">
        <f t="shared" si="5"/>
        <v>5.076E-2</v>
      </c>
      <c r="I34" s="77">
        <f t="shared" si="5"/>
        <v>5.5695000000000007E-4</v>
      </c>
      <c r="J34" s="77">
        <f t="shared" si="5"/>
        <v>4.7000000000000004E-4</v>
      </c>
      <c r="K34" s="77">
        <f t="shared" si="5"/>
        <v>2.3500000000000001E-3</v>
      </c>
      <c r="L34" s="77">
        <f t="shared" si="5"/>
        <v>2.2278000000000003E-5</v>
      </c>
      <c r="M34" s="77">
        <f t="shared" si="5"/>
        <v>2.2278E-4</v>
      </c>
      <c r="N34" s="77">
        <f t="shared" si="5"/>
        <v>0</v>
      </c>
      <c r="O34" s="77">
        <f t="shared" si="5"/>
        <v>0</v>
      </c>
      <c r="P34" s="77">
        <f t="shared" si="5"/>
        <v>13.959</v>
      </c>
      <c r="Q34" s="77">
        <f t="shared" si="10"/>
        <v>10.633749999999999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Trewindsor 6</v>
      </c>
      <c r="B35" s="15">
        <v>47</v>
      </c>
      <c r="C35" s="77">
        <f t="shared" si="6"/>
        <v>103.4</v>
      </c>
      <c r="D35" s="77">
        <f t="shared" si="7"/>
        <v>46.408787000000004</v>
      </c>
      <c r="E35" s="77">
        <f t="shared" si="8"/>
        <v>11.723445000000002</v>
      </c>
      <c r="F35" s="77">
        <f t="shared" si="9"/>
        <v>2.1897206000000002</v>
      </c>
      <c r="G35" s="77">
        <f t="shared" si="5"/>
        <v>9.4000000000000004E-3</v>
      </c>
      <c r="H35" s="77">
        <f t="shared" si="5"/>
        <v>5.076E-2</v>
      </c>
      <c r="I35" s="77">
        <f t="shared" si="5"/>
        <v>5.5695000000000007E-4</v>
      </c>
      <c r="J35" s="77">
        <f t="shared" si="5"/>
        <v>4.7000000000000004E-4</v>
      </c>
      <c r="K35" s="77">
        <f t="shared" si="5"/>
        <v>2.3500000000000001E-3</v>
      </c>
      <c r="L35" s="77">
        <f t="shared" si="5"/>
        <v>2.2278000000000003E-5</v>
      </c>
      <c r="M35" s="77">
        <f t="shared" si="5"/>
        <v>2.2278E-4</v>
      </c>
      <c r="N35" s="77">
        <f t="shared" si="5"/>
        <v>0</v>
      </c>
      <c r="O35" s="77">
        <f t="shared" si="5"/>
        <v>0</v>
      </c>
      <c r="P35" s="77">
        <f t="shared" si="5"/>
        <v>13.959</v>
      </c>
      <c r="Q35" s="77">
        <f t="shared" si="10"/>
        <v>10.633749999999999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Trewindsor 7</v>
      </c>
      <c r="B36" s="15">
        <v>47</v>
      </c>
      <c r="C36" s="77">
        <f t="shared" si="6"/>
        <v>103.4</v>
      </c>
      <c r="D36" s="77">
        <f t="shared" si="7"/>
        <v>46.408787000000004</v>
      </c>
      <c r="E36" s="77">
        <f t="shared" si="8"/>
        <v>11.723445000000002</v>
      </c>
      <c r="F36" s="77">
        <f t="shared" si="9"/>
        <v>2.1897206000000002</v>
      </c>
      <c r="G36" s="77">
        <f t="shared" si="5"/>
        <v>9.4000000000000004E-3</v>
      </c>
      <c r="H36" s="77">
        <f t="shared" si="5"/>
        <v>5.076E-2</v>
      </c>
      <c r="I36" s="77">
        <f t="shared" si="5"/>
        <v>5.5695000000000007E-4</v>
      </c>
      <c r="J36" s="77">
        <f t="shared" si="5"/>
        <v>4.7000000000000004E-4</v>
      </c>
      <c r="K36" s="77">
        <f t="shared" si="5"/>
        <v>2.3500000000000001E-3</v>
      </c>
      <c r="L36" s="77">
        <f t="shared" si="5"/>
        <v>2.2278000000000003E-5</v>
      </c>
      <c r="M36" s="77">
        <f t="shared" si="5"/>
        <v>2.2278E-4</v>
      </c>
      <c r="N36" s="77">
        <f t="shared" si="5"/>
        <v>0</v>
      </c>
      <c r="O36" s="77">
        <f t="shared" si="5"/>
        <v>0</v>
      </c>
      <c r="P36" s="77">
        <f t="shared" si="5"/>
        <v>13.959</v>
      </c>
      <c r="Q36" s="77">
        <f t="shared" si="10"/>
        <v>10.633749999999999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 0165</v>
      </c>
      <c r="B37" s="15">
        <v>112</v>
      </c>
      <c r="C37" s="77">
        <f t="shared" si="6"/>
        <v>246.40000000000003</v>
      </c>
      <c r="D37" s="77">
        <f t="shared" si="7"/>
        <v>110.59115199999999</v>
      </c>
      <c r="E37" s="77">
        <f t="shared" si="8"/>
        <v>27.936720000000005</v>
      </c>
      <c r="F37" s="77">
        <f t="shared" si="9"/>
        <v>5.2180575999999999</v>
      </c>
      <c r="G37" s="77">
        <f t="shared" si="5"/>
        <v>2.24E-2</v>
      </c>
      <c r="H37" s="77">
        <f t="shared" si="5"/>
        <v>0.12096</v>
      </c>
      <c r="I37" s="77">
        <f t="shared" si="5"/>
        <v>1.3272000000000002E-3</v>
      </c>
      <c r="J37" s="77">
        <f t="shared" si="5"/>
        <v>1.1200000000000001E-3</v>
      </c>
      <c r="K37" s="77">
        <f t="shared" si="5"/>
        <v>5.5999999999999999E-3</v>
      </c>
      <c r="L37" s="77">
        <f t="shared" si="5"/>
        <v>5.3088000000000011E-5</v>
      </c>
      <c r="M37" s="77">
        <f t="shared" si="5"/>
        <v>5.3088000000000007E-4</v>
      </c>
      <c r="N37" s="77">
        <f t="shared" si="5"/>
        <v>0</v>
      </c>
      <c r="O37" s="77">
        <f t="shared" si="5"/>
        <v>0</v>
      </c>
      <c r="P37" s="77">
        <f t="shared" si="5"/>
        <v>33.263999999999996</v>
      </c>
      <c r="Q37" s="77">
        <f t="shared" si="10"/>
        <v>25.339999999999996</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0438</v>
      </c>
      <c r="B38" s="15">
        <v>112</v>
      </c>
      <c r="C38" s="77">
        <f t="shared" si="6"/>
        <v>246.40000000000003</v>
      </c>
      <c r="D38" s="77">
        <f t="shared" si="7"/>
        <v>110.59115199999999</v>
      </c>
      <c r="E38" s="77">
        <f t="shared" si="8"/>
        <v>27.936720000000005</v>
      </c>
      <c r="F38" s="77">
        <f t="shared" si="9"/>
        <v>5.2180575999999999</v>
      </c>
      <c r="G38" s="77">
        <f t="shared" si="5"/>
        <v>2.24E-2</v>
      </c>
      <c r="H38" s="77">
        <f t="shared" si="5"/>
        <v>0.12096</v>
      </c>
      <c r="I38" s="77">
        <f t="shared" si="5"/>
        <v>1.3272000000000002E-3</v>
      </c>
      <c r="J38" s="77">
        <f t="shared" si="5"/>
        <v>1.1200000000000001E-3</v>
      </c>
      <c r="K38" s="77">
        <f t="shared" si="5"/>
        <v>5.5999999999999999E-3</v>
      </c>
      <c r="L38" s="77">
        <f t="shared" si="5"/>
        <v>5.3088000000000011E-5</v>
      </c>
      <c r="M38" s="77">
        <f t="shared" si="5"/>
        <v>5.3088000000000007E-4</v>
      </c>
      <c r="N38" s="77">
        <f t="shared" si="5"/>
        <v>0</v>
      </c>
      <c r="O38" s="77">
        <f t="shared" si="5"/>
        <v>0</v>
      </c>
      <c r="P38" s="77">
        <f t="shared" si="5"/>
        <v>33.263999999999996</v>
      </c>
      <c r="Q38" s="77">
        <f t="shared" si="10"/>
        <v>25.339999999999996</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3169</v>
      </c>
      <c r="B39" s="15">
        <v>112</v>
      </c>
      <c r="C39" s="77">
        <f t="shared" si="6"/>
        <v>246.40000000000003</v>
      </c>
      <c r="D39" s="77">
        <f t="shared" si="7"/>
        <v>110.59115199999999</v>
      </c>
      <c r="E39" s="77">
        <f t="shared" si="8"/>
        <v>27.936720000000005</v>
      </c>
      <c r="F39" s="77">
        <f t="shared" si="9"/>
        <v>5.2180575999999999</v>
      </c>
      <c r="G39" s="77">
        <f t="shared" si="5"/>
        <v>2.24E-2</v>
      </c>
      <c r="H39" s="77">
        <f t="shared" si="5"/>
        <v>0.12096</v>
      </c>
      <c r="I39" s="77">
        <f t="shared" si="5"/>
        <v>1.3272000000000002E-3</v>
      </c>
      <c r="J39" s="77">
        <f t="shared" si="5"/>
        <v>1.1200000000000001E-3</v>
      </c>
      <c r="K39" s="77">
        <f t="shared" si="5"/>
        <v>5.5999999999999999E-3</v>
      </c>
      <c r="L39" s="77">
        <f t="shared" si="5"/>
        <v>5.3088000000000011E-5</v>
      </c>
      <c r="M39" s="77">
        <f t="shared" si="5"/>
        <v>5.3088000000000007E-4</v>
      </c>
      <c r="N39" s="77">
        <f t="shared" si="5"/>
        <v>0</v>
      </c>
      <c r="O39" s="77">
        <f t="shared" si="5"/>
        <v>0</v>
      </c>
      <c r="P39" s="77">
        <f t="shared" si="5"/>
        <v>33.263999999999996</v>
      </c>
      <c r="Q39" s="77">
        <f t="shared" si="10"/>
        <v>25.339999999999996</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Trewindsor 1 </v>
      </c>
      <c r="C57" s="8" t="str">
        <f t="shared" ref="C57:U57" si="13">D8</f>
        <v>Trewindsor 2</v>
      </c>
      <c r="D57" s="8" t="str">
        <f t="shared" si="13"/>
        <v>Trewindsor 3</v>
      </c>
      <c r="E57" s="8" t="str">
        <f t="shared" si="13"/>
        <v>Trewindsor 4</v>
      </c>
      <c r="F57" s="8" t="str">
        <f t="shared" si="13"/>
        <v>Trewindsor 6</v>
      </c>
      <c r="G57" s="8" t="str">
        <f t="shared" si="13"/>
        <v>Trewindsor 7</v>
      </c>
      <c r="H57" s="8" t="str">
        <f t="shared" si="13"/>
        <v>CM 0165</v>
      </c>
      <c r="I57" s="8" t="str">
        <f t="shared" si="13"/>
        <v>CM 0438</v>
      </c>
      <c r="J57" s="8" t="str">
        <f t="shared" si="13"/>
        <v>CM 3169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5.4</v>
      </c>
      <c r="C60" s="76">
        <f t="shared" ref="C60:U60" si="14">D10</f>
        <v>5.6</v>
      </c>
      <c r="D60" s="76">
        <f t="shared" si="14"/>
        <v>5.6</v>
      </c>
      <c r="E60" s="76">
        <f t="shared" si="14"/>
        <v>5.3</v>
      </c>
      <c r="F60" s="76">
        <f t="shared" si="14"/>
        <v>5.9</v>
      </c>
      <c r="G60" s="76">
        <f t="shared" si="14"/>
        <v>6.2</v>
      </c>
      <c r="H60" s="76">
        <f t="shared" si="14"/>
        <v>6.2</v>
      </c>
      <c r="I60" s="76">
        <f t="shared" si="14"/>
        <v>6.6</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30</v>
      </c>
      <c r="C62" s="77">
        <f>B32</f>
        <v>47</v>
      </c>
      <c r="D62" s="77">
        <f>B33</f>
        <v>47</v>
      </c>
      <c r="E62" s="77">
        <f>B34</f>
        <v>47</v>
      </c>
      <c r="F62" s="77">
        <f>B35</f>
        <v>47</v>
      </c>
      <c r="G62" s="77">
        <f>B36</f>
        <v>47</v>
      </c>
      <c r="H62" s="77">
        <f>B37</f>
        <v>112</v>
      </c>
      <c r="I62" s="77">
        <f>B38</f>
        <v>112</v>
      </c>
      <c r="J62" s="77">
        <f>B39</f>
        <v>112</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10.399999999999999</v>
      </c>
      <c r="C64" s="77">
        <f t="shared" ref="C64:U64" si="17">(C59-C60)*C61</f>
        <v>3.6000000000000032</v>
      </c>
      <c r="D64" s="77">
        <f t="shared" si="17"/>
        <v>3.6000000000000032</v>
      </c>
      <c r="E64" s="77">
        <f t="shared" si="17"/>
        <v>5.4000000000000021</v>
      </c>
      <c r="F64" s="77">
        <f t="shared" si="17"/>
        <v>1.7999999999999989</v>
      </c>
      <c r="G64" s="77">
        <f t="shared" si="17"/>
        <v>0</v>
      </c>
      <c r="H64" s="77">
        <f t="shared" si="17"/>
        <v>0</v>
      </c>
      <c r="I64" s="77">
        <f t="shared" si="17"/>
        <v>-2.3999999999999968</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-10.399999999999999</v>
      </c>
      <c r="C65" s="77">
        <f t="shared" ref="C65:U65" si="18">C63-C64</f>
        <v>-3.6000000000000032</v>
      </c>
      <c r="D65" s="77">
        <f t="shared" si="18"/>
        <v>-3.6000000000000032</v>
      </c>
      <c r="E65" s="77">
        <f t="shared" si="18"/>
        <v>-5.4000000000000021</v>
      </c>
      <c r="F65" s="77">
        <f t="shared" si="18"/>
        <v>-1.7999999999999989</v>
      </c>
      <c r="G65" s="77">
        <f t="shared" si="18"/>
        <v>0</v>
      </c>
      <c r="H65" s="77">
        <f t="shared" si="18"/>
        <v>0</v>
      </c>
      <c r="I65" s="77">
        <f t="shared" si="18"/>
        <v>2.3999999999999968</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J12" sqref="J1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'Dairy Partners'!C1:D1</f>
        <v>PAN-025832</v>
      </c>
      <c r="D1" s="141"/>
      <c r="E1" s="93" t="s">
        <v>45</v>
      </c>
      <c r="F1" s="39">
        <f>'Dairy Partners'!F1</f>
        <v>49.1</v>
      </c>
      <c r="G1" s="120" t="s">
        <v>43</v>
      </c>
      <c r="H1" s="121"/>
      <c r="I1" s="118">
        <v>7.29</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'Dairy Partners'!C2:D2</f>
        <v>EPR/AB3891CX</v>
      </c>
      <c r="D2" s="143"/>
      <c r="E2" s="93" t="s">
        <v>109</v>
      </c>
      <c r="F2" s="96" t="s">
        <v>165</v>
      </c>
      <c r="G2" s="138" t="s">
        <v>110</v>
      </c>
      <c r="H2" s="139"/>
      <c r="I2" s="118">
        <v>611</v>
      </c>
      <c r="J2" s="119" t="s">
        <v>158</v>
      </c>
      <c r="K2" s="119"/>
      <c r="L2" s="97">
        <v>0.01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'Dairy Partners'!C3:D3</f>
        <v>Mr Daniel James and Ms Carys James</v>
      </c>
      <c r="D3" s="143"/>
      <c r="E3" s="93" t="s">
        <v>108</v>
      </c>
      <c r="F3" s="31" t="s">
        <v>78</v>
      </c>
      <c r="G3" s="119" t="s">
        <v>159</v>
      </c>
      <c r="H3" s="119"/>
      <c r="I3" s="118">
        <v>200</v>
      </c>
      <c r="J3" s="120" t="s">
        <v>154</v>
      </c>
      <c r="K3" s="121"/>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'Dairy Partners'!C4:D4</f>
        <v>Trewindsor Farm, Llangoedmor, Cardigan, Ceredigion, SA43 2LN</v>
      </c>
      <c r="D4" s="141"/>
      <c r="E4" s="94" t="s">
        <v>1</v>
      </c>
      <c r="F4" s="96" t="s">
        <v>178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'Dairy Partners'!C5:D5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'Dairy Partners'!C8</f>
        <v xml:space="preserve">Trewindsor 1 </v>
      </c>
      <c r="D8" s="60" t="str">
        <f>'Dairy Partners'!D8</f>
        <v>Trewindsor 2</v>
      </c>
      <c r="E8" s="60" t="str">
        <f>'Dairy Partners'!E8</f>
        <v>Trewindsor 3</v>
      </c>
      <c r="F8" s="60" t="str">
        <f>'Dairy Partners'!F8</f>
        <v>Trewindsor 4</v>
      </c>
      <c r="G8" s="60" t="str">
        <f>'Dairy Partners'!G8</f>
        <v>Trewindsor 6</v>
      </c>
      <c r="H8" s="60" t="str">
        <f>'Dairy Partners'!H8</f>
        <v>Trewindsor 7</v>
      </c>
      <c r="I8" s="60" t="str">
        <f>'Dairy Partners'!I8</f>
        <v>CM 0165</v>
      </c>
      <c r="J8" s="60" t="str">
        <f>'Dairy Partners'!J8</f>
        <v>CM 0438</v>
      </c>
      <c r="K8" s="60" t="str">
        <f>'Dairy Partners'!K8</f>
        <v>CM 3169</v>
      </c>
      <c r="L8" s="60">
        <f>'Dairy Partners'!L8</f>
        <v>0</v>
      </c>
      <c r="M8" s="60">
        <f>'Dairy Partners'!M8</f>
        <v>0</v>
      </c>
      <c r="N8" s="60">
        <f>'Dairy Partners'!N8</f>
        <v>0</v>
      </c>
      <c r="O8" s="60">
        <f>'Dairy Partners'!O8</f>
        <v>0</v>
      </c>
      <c r="P8" s="60">
        <f>'Dairy Partners'!P8</f>
        <v>0</v>
      </c>
      <c r="Q8" s="60">
        <f>'Dairy Partners'!Q8</f>
        <v>0</v>
      </c>
      <c r="R8" s="60">
        <f>'Dairy Partners'!R8</f>
        <v>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'Dairy Partners'!C9</f>
        <v>1</v>
      </c>
      <c r="D9" s="60" t="str">
        <f>'Dairy Partners'!D9</f>
        <v>Moderate</v>
      </c>
      <c r="E9" s="60" t="str">
        <f>'Dairy Partners'!E9</f>
        <v>Moderate</v>
      </c>
      <c r="F9" s="60" t="str">
        <f>'Dairy Partners'!F9</f>
        <v>Moderate</v>
      </c>
      <c r="G9" s="60" t="str">
        <f>'Dairy Partners'!G9</f>
        <v>Moderate</v>
      </c>
      <c r="H9" s="60" t="str">
        <f>'Dairy Partners'!H9</f>
        <v>Moderate</v>
      </c>
      <c r="I9" s="60" t="str">
        <f>'Dairy Partners'!I9</f>
        <v>Moderate</v>
      </c>
      <c r="J9" s="60" t="str">
        <f>'Dairy Partners'!J9</f>
        <v>Moderate</v>
      </c>
      <c r="K9" s="60" t="str">
        <f>'Dairy Partners'!K9</f>
        <v>Moderate</v>
      </c>
      <c r="L9" s="60">
        <f>'Dairy Partners'!L9</f>
        <v>0</v>
      </c>
      <c r="M9" s="60">
        <f>'Dairy Partners'!M9</f>
        <v>0</v>
      </c>
      <c r="N9" s="60">
        <f>'Dairy Partners'!N9</f>
        <v>0</v>
      </c>
      <c r="O9" s="60">
        <f>'Dairy Partners'!O9</f>
        <v>0</v>
      </c>
      <c r="P9" s="60">
        <f>'Dairy Partners'!P9</f>
        <v>0</v>
      </c>
      <c r="Q9" s="60">
        <f>'Dairy Partners'!Q9</f>
        <v>0</v>
      </c>
      <c r="R9" s="60">
        <f>'Dairy Partners'!R9</f>
        <v>0</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'Dairy Partners'!C10</f>
        <v>5.4</v>
      </c>
      <c r="D10" s="60">
        <f>'Dairy Partners'!D10</f>
        <v>5.6</v>
      </c>
      <c r="E10" s="60">
        <f>'Dairy Partners'!E10</f>
        <v>5.6</v>
      </c>
      <c r="F10" s="60">
        <f>'Dairy Partners'!F10</f>
        <v>5.3</v>
      </c>
      <c r="G10" s="60">
        <f>'Dairy Partners'!G10</f>
        <v>5.9</v>
      </c>
      <c r="H10" s="60">
        <f>'Dairy Partners'!H10</f>
        <v>6.2</v>
      </c>
      <c r="I10" s="60">
        <f>'Dairy Partners'!I10</f>
        <v>6.2</v>
      </c>
      <c r="J10" s="60">
        <f>'Dairy Partners'!J10</f>
        <v>6.6</v>
      </c>
      <c r="K10" s="60">
        <f>'Dairy Partners'!K10</f>
        <v>6</v>
      </c>
      <c r="L10" s="60">
        <f>'Dairy Partners'!L10</f>
        <v>0</v>
      </c>
      <c r="M10" s="60">
        <f>'Dairy Partners'!M10</f>
        <v>0</v>
      </c>
      <c r="N10" s="60">
        <f>'Dairy Partners'!N10</f>
        <v>0</v>
      </c>
      <c r="O10" s="60">
        <f>'Dairy Partners'!O10</f>
        <v>0</v>
      </c>
      <c r="P10" s="60">
        <f>'Dairy Partners'!P10</f>
        <v>0</v>
      </c>
      <c r="Q10" s="60">
        <f>'Dairy Partners'!Q10</f>
        <v>0</v>
      </c>
      <c r="R10" s="60">
        <f>'Dairy Partners'!R10</f>
        <v>0</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'Dairy Partners'!C11</f>
        <v>3</v>
      </c>
      <c r="D11" s="60">
        <f>'Dairy Partners'!D11</f>
        <v>3</v>
      </c>
      <c r="E11" s="60">
        <f>'Dairy Partners'!E11</f>
        <v>3</v>
      </c>
      <c r="F11" s="60">
        <f>'Dairy Partners'!F11</f>
        <v>2</v>
      </c>
      <c r="G11" s="60">
        <f>'Dairy Partners'!G11</f>
        <v>3</v>
      </c>
      <c r="H11" s="60">
        <f>'Dairy Partners'!H11</f>
        <v>3</v>
      </c>
      <c r="I11" s="60">
        <f>'Dairy Partners'!I11</f>
        <v>0</v>
      </c>
      <c r="J11" s="60">
        <f>'Dairy Partners'!J11</f>
        <v>0</v>
      </c>
      <c r="K11" s="60">
        <f>'Dairy Partners'!K11</f>
        <v>1</v>
      </c>
      <c r="L11" s="60">
        <f>'Dairy Partners'!L11</f>
        <v>0</v>
      </c>
      <c r="M11" s="60">
        <f>'Dairy Partners'!M11</f>
        <v>0</v>
      </c>
      <c r="N11" s="60">
        <f>'Dairy Partners'!N11</f>
        <v>0</v>
      </c>
      <c r="O11" s="60">
        <f>'Dairy Partners'!O11</f>
        <v>0</v>
      </c>
      <c r="P11" s="60">
        <f>'Dairy Partners'!P11</f>
        <v>0</v>
      </c>
      <c r="Q11" s="60">
        <f>'Dairy Partners'!Q11</f>
        <v>0</v>
      </c>
      <c r="R11" s="60">
        <f>'Dairy Partners'!R11</f>
        <v>0</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'Dairy Partners'!C12</f>
        <v>2</v>
      </c>
      <c r="D12" s="60">
        <f>'Dairy Partners'!D12</f>
        <v>4</v>
      </c>
      <c r="E12" s="60">
        <f>'Dairy Partners'!E12</f>
        <v>2</v>
      </c>
      <c r="F12" s="60">
        <f>'Dairy Partners'!F12</f>
        <v>1</v>
      </c>
      <c r="G12" s="60">
        <f>'Dairy Partners'!G12</f>
        <v>2</v>
      </c>
      <c r="H12" s="60">
        <f>'Dairy Partners'!H12</f>
        <v>2</v>
      </c>
      <c r="I12" s="60">
        <f>'Dairy Partners'!I12</f>
        <v>0</v>
      </c>
      <c r="J12" s="60">
        <f>'Dairy Partners'!J12</f>
        <v>0</v>
      </c>
      <c r="K12" s="60">
        <f>'Dairy Partners'!K12</f>
        <v>0</v>
      </c>
      <c r="L12" s="60">
        <f>'Dairy Partners'!L12</f>
        <v>0</v>
      </c>
      <c r="M12" s="60">
        <f>'Dairy Partners'!M12</f>
        <v>0</v>
      </c>
      <c r="N12" s="60">
        <f>'Dairy Partners'!N12</f>
        <v>0</v>
      </c>
      <c r="O12" s="60">
        <f>'Dairy Partners'!O12</f>
        <v>0</v>
      </c>
      <c r="P12" s="60">
        <f>'Dairy Partners'!P12</f>
        <v>0</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'Dairy Partners'!C13</f>
        <v>2</v>
      </c>
      <c r="D13" s="60">
        <f>'Dairy Partners'!D13</f>
        <v>2</v>
      </c>
      <c r="E13" s="60">
        <f>'Dairy Partners'!E13</f>
        <v>2</v>
      </c>
      <c r="F13" s="60">
        <f>'Dairy Partners'!F13</f>
        <v>2</v>
      </c>
      <c r="G13" s="60">
        <f>'Dairy Partners'!G13</f>
        <v>2</v>
      </c>
      <c r="H13" s="60">
        <f>'Dairy Partners'!H13</f>
        <v>2</v>
      </c>
      <c r="I13" s="60">
        <f>'Dairy Partners'!I13</f>
        <v>3</v>
      </c>
      <c r="J13" s="60">
        <f>'Dairy Partners'!J13</f>
        <v>2</v>
      </c>
      <c r="K13" s="60">
        <f>'Dairy Partners'!K13</f>
        <v>3</v>
      </c>
      <c r="L13" s="60">
        <f>'Dairy Partners'!L13</f>
        <v>0</v>
      </c>
      <c r="M13" s="60">
        <f>'Dairy Partners'!M13</f>
        <v>0</v>
      </c>
      <c r="N13" s="60">
        <f>'Dairy Partners'!N13</f>
        <v>0</v>
      </c>
      <c r="O13" s="60">
        <f>'Dairy Partners'!O13</f>
        <v>0</v>
      </c>
      <c r="P13" s="60">
        <f>'Dairy Partners'!P13</f>
        <v>0</v>
      </c>
      <c r="Q13" s="60">
        <f>'Dairy Partners'!Q13</f>
        <v>0</v>
      </c>
      <c r="R13" s="60">
        <f>'Dairy Partners'!R13</f>
        <v>0</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'Dairy Partners'!C14</f>
        <v>Maize- Silage (30% DM)</v>
      </c>
      <c r="D14" s="102" t="str">
        <f>'Dairy Partners'!D14</f>
        <v xml:space="preserve">Grass Silage (25% DM) </v>
      </c>
      <c r="E14" s="102" t="str">
        <f>'Dairy Partners'!E14</f>
        <v xml:space="preserve">Grass Silage (25% DM) </v>
      </c>
      <c r="F14" s="102" t="str">
        <f>'Dairy Partners'!F14</f>
        <v xml:space="preserve">Grass Silage (25% DM) </v>
      </c>
      <c r="G14" s="102" t="str">
        <f>'Dairy Partners'!G14</f>
        <v xml:space="preserve">Grass Silage (25% DM) </v>
      </c>
      <c r="H14" s="102" t="str">
        <f>'Dairy Partners'!H14</f>
        <v xml:space="preserve">Grass Silage (25% DM) </v>
      </c>
      <c r="I14" s="102" t="str">
        <f>'Dairy Partners'!I14</f>
        <v xml:space="preserve">Grass Silage (25% DM) </v>
      </c>
      <c r="J14" s="102" t="str">
        <f>'Dairy Partners'!J14</f>
        <v xml:space="preserve">Grass Silage (25% DM) </v>
      </c>
      <c r="K14" s="102" t="str">
        <f>'Dairy Partners'!K14</f>
        <v xml:space="preserve">Grass Silage (25% DM) </v>
      </c>
      <c r="L14" s="102">
        <f>'Dairy Partners'!L14</f>
        <v>0</v>
      </c>
      <c r="M14" s="102">
        <f>'Dairy Partners'!M14</f>
        <v>0</v>
      </c>
      <c r="N14" s="102">
        <f>'Dairy Partners'!N14</f>
        <v>0</v>
      </c>
      <c r="O14" s="102">
        <f>'Dairy Partners'!O14</f>
        <v>0</v>
      </c>
      <c r="P14" s="102">
        <f>'Dairy Partners'!P14</f>
        <v>0</v>
      </c>
      <c r="Q14" s="102">
        <f>'Dairy Partners'!Q14</f>
        <v>0</v>
      </c>
      <c r="R14" s="102">
        <f>'Dairy Partners'!R14</f>
        <v>0</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ht="13" x14ac:dyDescent="0.25">
      <c r="A15" s="130" t="s">
        <v>9</v>
      </c>
      <c r="B15" s="130"/>
      <c r="C15" s="60">
        <f>'Dairy Partners'!C15</f>
        <v>45</v>
      </c>
      <c r="D15" s="60">
        <f>'Dairy Partners'!D15</f>
        <v>47</v>
      </c>
      <c r="E15" s="60">
        <f>'Dairy Partners'!E15</f>
        <v>47</v>
      </c>
      <c r="F15" s="60">
        <f>'Dairy Partners'!F15</f>
        <v>47</v>
      </c>
      <c r="G15" s="60">
        <f>'Dairy Partners'!G15</f>
        <v>47</v>
      </c>
      <c r="H15" s="60">
        <f>'Dairy Partners'!H15</f>
        <v>47</v>
      </c>
      <c r="I15" s="60">
        <f>'Dairy Partners'!I15</f>
        <v>38</v>
      </c>
      <c r="J15" s="60">
        <f>'Dairy Partners'!J15</f>
        <v>38</v>
      </c>
      <c r="K15" s="60">
        <f>'Dairy Partners'!K15</f>
        <v>38</v>
      </c>
      <c r="L15" s="60">
        <f>'Dairy Partners'!L15</f>
        <v>0</v>
      </c>
      <c r="M15" s="60">
        <f>'Dairy Partners'!M15</f>
        <v>0</v>
      </c>
      <c r="N15" s="60">
        <f>'Dairy Partners'!N15</f>
        <v>0</v>
      </c>
      <c r="O15" s="60">
        <f>'Dairy Partners'!O15</f>
        <v>0</v>
      </c>
      <c r="P15" s="60">
        <f>'Dairy Partners'!P15</f>
        <v>0</v>
      </c>
      <c r="Q15" s="60">
        <f>'Dairy Partners'!Q15</f>
        <v>0</v>
      </c>
      <c r="R15" s="60">
        <f>'Dairy Partners'!R15</f>
        <v>0</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'Dairy Partners'!C16</f>
        <v>Medium/Clay</v>
      </c>
      <c r="D16" s="103" t="str">
        <f>'Dairy Partners'!D16</f>
        <v>Medium/Clay</v>
      </c>
      <c r="E16" s="103" t="str">
        <f>'Dairy Partners'!E16</f>
        <v>Medium/Clay</v>
      </c>
      <c r="F16" s="103" t="str">
        <f>'Dairy Partners'!F16</f>
        <v>Medium/Clay</v>
      </c>
      <c r="G16" s="103" t="str">
        <f>'Dairy Partners'!G16</f>
        <v>Medium/Clay</v>
      </c>
      <c r="H16" s="103" t="str">
        <f>'Dairy Partners'!H16</f>
        <v>Medium/Clay</v>
      </c>
      <c r="I16" s="103" t="str">
        <f>'Dairy Partners'!I16</f>
        <v>Medium/Clay</v>
      </c>
      <c r="J16" s="103" t="str">
        <f>'Dairy Partners'!J16</f>
        <v>Medium/Clay</v>
      </c>
      <c r="K16" s="103" t="str">
        <f>'Dairy Partners'!K16</f>
        <v>Medium/Clay</v>
      </c>
      <c r="L16" s="103">
        <f>'Dairy Partners'!L16</f>
        <v>0</v>
      </c>
      <c r="M16" s="103">
        <f>'Dairy Partners'!M16</f>
        <v>0</v>
      </c>
      <c r="N16" s="103">
        <f>'Dairy Partners'!N16</f>
        <v>0</v>
      </c>
      <c r="O16" s="103">
        <f>'Dairy Partners'!O16</f>
        <v>0</v>
      </c>
      <c r="P16" s="103">
        <f>'Dairy Partners'!P16</f>
        <v>0</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64.599999999999994</v>
      </c>
      <c r="J17" s="28">
        <f t="shared" si="0"/>
        <v>64.599999999999994</v>
      </c>
      <c r="K17" s="28">
        <f t="shared" si="0"/>
        <v>64.599999999999994</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5.3609399999999994</v>
      </c>
      <c r="D18" s="16">
        <f>$D32</f>
        <v>8.934899999999999</v>
      </c>
      <c r="E18" s="16">
        <f>$D33</f>
        <v>8.934899999999999</v>
      </c>
      <c r="F18" s="16">
        <f>$D34</f>
        <v>8.934899999999999</v>
      </c>
      <c r="G18" s="16">
        <f>$D35</f>
        <v>8.934899999999999</v>
      </c>
      <c r="H18" s="16">
        <f>$D36</f>
        <v>8.934899999999999</v>
      </c>
      <c r="I18" s="16">
        <f>$D37</f>
        <v>8.934899999999999</v>
      </c>
      <c r="J18" s="16">
        <f>$D38</f>
        <v>8.934899999999999</v>
      </c>
      <c r="K18" s="16">
        <f>$D39</f>
        <v>8.934899999999999</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-57.639059999999994</v>
      </c>
      <c r="D19" s="16">
        <f t="shared" ref="D19:V19" si="1">D18-D17</f>
        <v>-70.965099999999993</v>
      </c>
      <c r="E19" s="16">
        <f t="shared" si="1"/>
        <v>-70.965099999999993</v>
      </c>
      <c r="F19" s="16">
        <f t="shared" si="1"/>
        <v>-70.965099999999993</v>
      </c>
      <c r="G19" s="16">
        <f t="shared" si="1"/>
        <v>-70.965099999999993</v>
      </c>
      <c r="H19" s="16">
        <f t="shared" si="1"/>
        <v>-70.965099999999993</v>
      </c>
      <c r="I19" s="16">
        <f t="shared" si="1"/>
        <v>-55.665099999999995</v>
      </c>
      <c r="J19" s="16">
        <f t="shared" si="1"/>
        <v>-55.665099999999995</v>
      </c>
      <c r="K19" s="16">
        <f t="shared" si="1"/>
        <v>-55.665099999999995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198.00000000000003</v>
      </c>
      <c r="D21" s="28">
        <f t="shared" ref="D21:V21" si="2">(VLOOKUP(D$14,$AI2:$AK24,3,FALSE))*D$15</f>
        <v>282</v>
      </c>
      <c r="E21" s="28">
        <f t="shared" si="2"/>
        <v>282</v>
      </c>
      <c r="F21" s="28">
        <f t="shared" si="2"/>
        <v>282</v>
      </c>
      <c r="G21" s="28">
        <f t="shared" si="2"/>
        <v>282</v>
      </c>
      <c r="H21" s="28">
        <f t="shared" si="2"/>
        <v>282</v>
      </c>
      <c r="I21" s="28">
        <f t="shared" si="2"/>
        <v>228</v>
      </c>
      <c r="J21" s="28">
        <f t="shared" si="2"/>
        <v>228</v>
      </c>
      <c r="K21" s="28">
        <f t="shared" si="2"/>
        <v>228</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18.978750000000002</v>
      </c>
      <c r="D22" s="16">
        <f>$E32</f>
        <v>31.631250000000001</v>
      </c>
      <c r="E22" s="16">
        <f>$E33</f>
        <v>31.631250000000001</v>
      </c>
      <c r="F22" s="16">
        <f>$E34</f>
        <v>31.631250000000001</v>
      </c>
      <c r="G22" s="16">
        <f>$E35</f>
        <v>31.631250000000001</v>
      </c>
      <c r="H22" s="16">
        <f>$E36</f>
        <v>31.631250000000001</v>
      </c>
      <c r="I22" s="16">
        <f>$E37</f>
        <v>31.631250000000001</v>
      </c>
      <c r="J22" s="16">
        <f>$E38</f>
        <v>31.631250000000001</v>
      </c>
      <c r="K22" s="16">
        <f>$E39</f>
        <v>31.631250000000001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-179.02125000000004</v>
      </c>
      <c r="D23" s="16">
        <f t="shared" ref="D23:V23" si="3">D22-D21</f>
        <v>-250.36875000000001</v>
      </c>
      <c r="E23" s="16">
        <f t="shared" si="3"/>
        <v>-250.36875000000001</v>
      </c>
      <c r="F23" s="16">
        <f t="shared" si="3"/>
        <v>-250.36875000000001</v>
      </c>
      <c r="G23" s="16">
        <f t="shared" si="3"/>
        <v>-250.36875000000001</v>
      </c>
      <c r="H23" s="16">
        <f t="shared" si="3"/>
        <v>-250.36875000000001</v>
      </c>
      <c r="I23" s="16">
        <f t="shared" si="3"/>
        <v>-196.36875000000001</v>
      </c>
      <c r="J23" s="16">
        <f t="shared" si="3"/>
        <v>-196.36875000000001</v>
      </c>
      <c r="K23" s="16">
        <f t="shared" si="3"/>
        <v>-196.36875000000001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0.38</v>
      </c>
      <c r="C28" s="15">
        <v>0.01</v>
      </c>
      <c r="D28" s="15">
        <v>15.6</v>
      </c>
      <c r="E28" s="15">
        <v>105</v>
      </c>
      <c r="F28" s="15">
        <v>10</v>
      </c>
      <c r="G28" s="15">
        <v>0.2</v>
      </c>
      <c r="H28" s="15">
        <v>2</v>
      </c>
      <c r="I28" s="15">
        <v>0.5</v>
      </c>
      <c r="J28" s="15">
        <v>0.01</v>
      </c>
      <c r="K28" s="23">
        <v>0.05</v>
      </c>
      <c r="L28" s="15">
        <v>0.2</v>
      </c>
      <c r="M28" s="15">
        <v>0.2</v>
      </c>
      <c r="N28" s="15"/>
      <c r="O28" s="15"/>
      <c r="P28" s="15">
        <v>684</v>
      </c>
      <c r="Q28" s="15">
        <v>28.6</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 xml:space="preserve">Trewindsor 1 </v>
      </c>
      <c r="B31" s="15">
        <v>150</v>
      </c>
      <c r="C31" s="77">
        <f>IF(C$27="%w/w SAR",((C$28*10)*$B31),IF(C$27="%w/w DM",(((C$28*10)*($B$28/100))*$B31),IF(C$27="kg/t SAR",(C$28*$B31),IF(C$27="kg/t DM",((C$28*($B$28/100))*$B31),IF(C$27="mg/kg SAR",((C$28*0.001)*$B31),IF(C$27="mg/kg DM",(((C$28*0.001)*($B$28/100))*$B31),0))))))</f>
        <v>15</v>
      </c>
      <c r="D31" s="77">
        <f>(IF(D$27="%w/w SAR",((D$28*10)*$B31),IF(D$27="%w/w DM",(((D$28*10)*($B$28/100))*$B31),IF(D$27="kg/t SAR",(D$28*$B31),IF(D$27="kg/t DM",((D$28*($B$28/100))*$B31),IF(D$27="mg/kg SAR",((D$28*0.001)*$B31),IF(D$27="mg/kg DM",(((D$28*0.001)*($B$28/100))*$B31),"0")))))))*2.291</f>
        <v>5.3609399999999994</v>
      </c>
      <c r="E31" s="77">
        <f>(IF(E$27="%w/w SAR",((E$28*10)*$B31),IF(E$27="%w/w DM",(((E$28*10)*($B$28/100))*$B31),IF(E$27="kg/t SAR",(E$28*$B31),IF(E$27="kg/t DM",((E$28*($B$28/100))*$B31),IF(E$27="mg/kg SAR",((E$28*0.001)*$B31),IF(E$27="mg/kg DM",(((E$28*0.001)*($B$28/100))*$B31),"0")))))))*1.205</f>
        <v>18.978750000000002</v>
      </c>
      <c r="F31" s="77">
        <f>(IF(F$27="%w/w SAR",((F$28*10)*$B31),IF(F$27="%w/w DM",(((F$28*10)*($B$28/100))*$B31),IF(F$27="kg/t SAR",(F$28*$B31),IF(F$27="kg/t DM",((F$28*($B$28/100))*$B31),IF(F$27="mg/kg SAR",((F$28*0.001)*$B31),IF(F$27="mg/kg DM",(((F$28*0.001)*($B$28/100))*$B31),"0")))))))*1.658</f>
        <v>2.4870000000000001</v>
      </c>
      <c r="G31" s="77">
        <f t="shared" ref="G31:P46" si="5">IF(G$27="%w/w SAR",((G$28*10)*$B31),IF(G$27="%w/w DM",(((G$28*10)*($B$28/100))*$B31),IF(G$27="kg/t SAR",(G$28*$B31),IF(G$27="kg/t DM",((G$28*($B$28/100))*$B31),IF(G$27="mg/kg SAR",((G$28*0.001)*$B31),IF(G$27="mg/kg DM",(((G$28*0.001)*($B$28/100))*$B31),0))))))</f>
        <v>3.0000000000000002E-2</v>
      </c>
      <c r="H31" s="77">
        <f t="shared" si="5"/>
        <v>0.3</v>
      </c>
      <c r="I31" s="77">
        <f t="shared" si="5"/>
        <v>7.4999999999999997E-2</v>
      </c>
      <c r="J31" s="77">
        <f t="shared" si="5"/>
        <v>1.5E-3</v>
      </c>
      <c r="K31" s="77">
        <f t="shared" si="5"/>
        <v>7.5000000000000006E-3</v>
      </c>
      <c r="L31" s="77">
        <f t="shared" si="5"/>
        <v>3.0000000000000002E-2</v>
      </c>
      <c r="M31" s="77">
        <f t="shared" si="5"/>
        <v>3.0000000000000002E-2</v>
      </c>
      <c r="N31" s="77">
        <f t="shared" si="5"/>
        <v>0</v>
      </c>
      <c r="O31" s="77">
        <f t="shared" si="5"/>
        <v>0</v>
      </c>
      <c r="P31" s="77">
        <f t="shared" si="5"/>
        <v>102.60000000000001</v>
      </c>
      <c r="Q31" s="77">
        <f>(IF(Q$27="%w/w SAR",((Q$28*10)*$B31),IF(Q$27="%w/w DM",(((Q$28*10)*($B$28/100))*$B31),IF(Q$27="kg/t SAR",(Q$28*$B31),IF(Q$27="kg/t DM",((Q$28*($B$28/100))*$B31),IF(Q$27="mg/kg SAR",((Q$28*0.001)*$B31),IF(Q$27="mg/kg DM",(((Q$28*0.001)*($B$28/100))*$B31),0)))))))*2.5</f>
        <v>10.725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Trewindsor 2</v>
      </c>
      <c r="B32" s="1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8.934899999999999</v>
      </c>
      <c r="E32" s="77">
        <f t="shared" ref="E32:E50" si="8">(IF(E$27="%w/w SAR",((E$28*10)*$B32),IF(E$27="%w/w DM",(((E$28*10)*($B$28/100))*$B32),IF(E$27="kg/t SAR",(E$28*$B32),IF(E$27="kg/t DM",((E$28*($B$28/100))*$B32),IF(E$27="mg/kg SAR",((E$28*0.001)*$B32),IF(E$27="mg/kg DM",(((E$28*0.001)*($B$28/100))*$B32),"0")))))))*1.205</f>
        <v>31.631250000000001</v>
      </c>
      <c r="F32" s="77">
        <f t="shared" ref="F32:F50" si="9">(IF(F$27="%w/w SAR",((F$28*10)*$B32),IF(F$27="%w/w DM",(((F$28*10)*($B$28/100))*$B32),IF(F$27="kg/t SAR",(F$28*$B32),IF(F$27="kg/t DM",((F$28*($B$28/100))*$B32),IF(F$27="mg/kg SAR",((F$28*0.001)*$B32),IF(F$27="mg/kg DM",(((F$28*0.001)*($B$28/100))*$B32),"0")))))))*1.658</f>
        <v>4.1449999999999996</v>
      </c>
      <c r="G32" s="77">
        <f t="shared" si="5"/>
        <v>0.05</v>
      </c>
      <c r="H32" s="77">
        <f t="shared" si="5"/>
        <v>0.5</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171</v>
      </c>
      <c r="Q32" s="77">
        <f t="shared" ref="Q32:Q50" si="10">(IF(Q$27="%w/w SAR",((Q$28*10)*$B32),IF(Q$27="%w/w DM",(((Q$28*10)*($B$28/100))*$B32),IF(Q$27="kg/t SAR",(Q$28*$B32),IF(Q$27="kg/t DM",((Q$28*($B$28/100))*$B32),IF(Q$27="mg/kg SAR",((Q$28*0.001)*$B32),IF(Q$27="mg/kg DM",(((Q$28*0.001)*($B$28/100))*$B32),0)))))))*2.5</f>
        <v>17.875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Trewindsor 3</v>
      </c>
      <c r="B33" s="15">
        <v>250</v>
      </c>
      <c r="C33" s="77">
        <f t="shared" si="6"/>
        <v>25</v>
      </c>
      <c r="D33" s="77">
        <f t="shared" si="7"/>
        <v>8.934899999999999</v>
      </c>
      <c r="E33" s="77">
        <f t="shared" si="8"/>
        <v>31.631250000000001</v>
      </c>
      <c r="F33" s="77">
        <f t="shared" si="9"/>
        <v>4.1449999999999996</v>
      </c>
      <c r="G33" s="77">
        <f t="shared" si="5"/>
        <v>0.05</v>
      </c>
      <c r="H33" s="77">
        <f t="shared" si="5"/>
        <v>0.5</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171</v>
      </c>
      <c r="Q33" s="77">
        <f t="shared" si="10"/>
        <v>17.875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Trewindsor 4</v>
      </c>
      <c r="B34" s="15">
        <v>250</v>
      </c>
      <c r="C34" s="77">
        <f t="shared" si="6"/>
        <v>25</v>
      </c>
      <c r="D34" s="77">
        <f t="shared" si="7"/>
        <v>8.934899999999999</v>
      </c>
      <c r="E34" s="77">
        <f t="shared" si="8"/>
        <v>31.631250000000001</v>
      </c>
      <c r="F34" s="77">
        <f t="shared" si="9"/>
        <v>4.1449999999999996</v>
      </c>
      <c r="G34" s="77">
        <f t="shared" si="5"/>
        <v>0.05</v>
      </c>
      <c r="H34" s="77">
        <f t="shared" si="5"/>
        <v>0.5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171</v>
      </c>
      <c r="Q34" s="77">
        <f t="shared" si="10"/>
        <v>17.875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Trewindsor 6</v>
      </c>
      <c r="B35" s="15">
        <v>250</v>
      </c>
      <c r="C35" s="77">
        <f t="shared" si="6"/>
        <v>25</v>
      </c>
      <c r="D35" s="77">
        <f t="shared" si="7"/>
        <v>8.934899999999999</v>
      </c>
      <c r="E35" s="77">
        <f t="shared" si="8"/>
        <v>31.631250000000001</v>
      </c>
      <c r="F35" s="77">
        <f t="shared" si="9"/>
        <v>4.1449999999999996</v>
      </c>
      <c r="G35" s="77">
        <f t="shared" si="5"/>
        <v>0.05</v>
      </c>
      <c r="H35" s="77">
        <f t="shared" si="5"/>
        <v>0.5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171</v>
      </c>
      <c r="Q35" s="77">
        <f t="shared" si="10"/>
        <v>17.875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Trewindsor 7</v>
      </c>
      <c r="B36" s="15">
        <v>250</v>
      </c>
      <c r="C36" s="77">
        <f t="shared" si="6"/>
        <v>25</v>
      </c>
      <c r="D36" s="77">
        <f t="shared" si="7"/>
        <v>8.934899999999999</v>
      </c>
      <c r="E36" s="77">
        <f t="shared" si="8"/>
        <v>31.631250000000001</v>
      </c>
      <c r="F36" s="77">
        <f t="shared" si="9"/>
        <v>4.1449999999999996</v>
      </c>
      <c r="G36" s="77">
        <f t="shared" si="5"/>
        <v>0.05</v>
      </c>
      <c r="H36" s="77">
        <f t="shared" si="5"/>
        <v>0.5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171</v>
      </c>
      <c r="Q36" s="77">
        <f t="shared" si="10"/>
        <v>17.875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 0165</v>
      </c>
      <c r="B37" s="15">
        <v>250</v>
      </c>
      <c r="C37" s="77">
        <f t="shared" si="6"/>
        <v>25</v>
      </c>
      <c r="D37" s="77">
        <f t="shared" si="7"/>
        <v>8.934899999999999</v>
      </c>
      <c r="E37" s="77">
        <f t="shared" si="8"/>
        <v>31.631250000000001</v>
      </c>
      <c r="F37" s="77">
        <f t="shared" si="9"/>
        <v>4.1449999999999996</v>
      </c>
      <c r="G37" s="77">
        <f t="shared" si="5"/>
        <v>0.05</v>
      </c>
      <c r="H37" s="77">
        <f t="shared" si="5"/>
        <v>0.5</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171</v>
      </c>
      <c r="Q37" s="77">
        <f t="shared" si="10"/>
        <v>17.875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0438</v>
      </c>
      <c r="B38" s="15">
        <v>250</v>
      </c>
      <c r="C38" s="77">
        <f t="shared" si="6"/>
        <v>25</v>
      </c>
      <c r="D38" s="77">
        <f t="shared" si="7"/>
        <v>8.934899999999999</v>
      </c>
      <c r="E38" s="77">
        <f t="shared" si="8"/>
        <v>31.631250000000001</v>
      </c>
      <c r="F38" s="77">
        <f t="shared" si="9"/>
        <v>4.1449999999999996</v>
      </c>
      <c r="G38" s="77">
        <f t="shared" si="5"/>
        <v>0.05</v>
      </c>
      <c r="H38" s="77">
        <f t="shared" si="5"/>
        <v>0.5</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171</v>
      </c>
      <c r="Q38" s="77">
        <f t="shared" si="10"/>
        <v>17.875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3169</v>
      </c>
      <c r="B39" s="15">
        <v>250</v>
      </c>
      <c r="C39" s="77">
        <f t="shared" si="6"/>
        <v>25</v>
      </c>
      <c r="D39" s="77">
        <f t="shared" si="7"/>
        <v>8.934899999999999</v>
      </c>
      <c r="E39" s="77">
        <f t="shared" si="8"/>
        <v>31.631250000000001</v>
      </c>
      <c r="F39" s="77">
        <f t="shared" si="9"/>
        <v>4.1449999999999996</v>
      </c>
      <c r="G39" s="77">
        <f t="shared" si="5"/>
        <v>0.05</v>
      </c>
      <c r="H39" s="77">
        <f t="shared" si="5"/>
        <v>0.5</v>
      </c>
      <c r="I39" s="77">
        <f t="shared" si="5"/>
        <v>0.125</v>
      </c>
      <c r="J39" s="77">
        <f t="shared" si="5"/>
        <v>2.5000000000000001E-3</v>
      </c>
      <c r="K39" s="77">
        <f t="shared" si="5"/>
        <v>1.2500000000000001E-2</v>
      </c>
      <c r="L39" s="77">
        <f t="shared" si="5"/>
        <v>0.05</v>
      </c>
      <c r="M39" s="77">
        <f t="shared" si="5"/>
        <v>0.05</v>
      </c>
      <c r="N39" s="77">
        <f t="shared" si="5"/>
        <v>0</v>
      </c>
      <c r="O39" s="77">
        <f t="shared" si="5"/>
        <v>0</v>
      </c>
      <c r="P39" s="77">
        <f t="shared" si="5"/>
        <v>171</v>
      </c>
      <c r="Q39" s="77">
        <f t="shared" si="10"/>
        <v>17.875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 xml:space="preserve">Trewindsor 1 </v>
      </c>
      <c r="C57" s="8" t="str">
        <f t="shared" ref="C57:U57" si="13">D8</f>
        <v>Trewindsor 2</v>
      </c>
      <c r="D57" s="8" t="str">
        <f t="shared" si="13"/>
        <v>Trewindsor 3</v>
      </c>
      <c r="E57" s="8" t="str">
        <f t="shared" si="13"/>
        <v>Trewindsor 4</v>
      </c>
      <c r="F57" s="8" t="str">
        <f t="shared" si="13"/>
        <v>Trewindsor 6</v>
      </c>
      <c r="G57" s="8" t="str">
        <f t="shared" si="13"/>
        <v>Trewindsor 7</v>
      </c>
      <c r="H57" s="8" t="str">
        <f t="shared" si="13"/>
        <v>CM 0165</v>
      </c>
      <c r="I57" s="8" t="str">
        <f t="shared" si="13"/>
        <v>CM 0438</v>
      </c>
      <c r="J57" s="8" t="str">
        <f t="shared" si="13"/>
        <v>CM 3169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5.4</v>
      </c>
      <c r="C60" s="76">
        <f t="shared" ref="C60:U60" si="14">D10</f>
        <v>5.6</v>
      </c>
      <c r="D60" s="76">
        <f t="shared" si="14"/>
        <v>5.6</v>
      </c>
      <c r="E60" s="76">
        <f t="shared" si="14"/>
        <v>5.3</v>
      </c>
      <c r="F60" s="76">
        <f t="shared" si="14"/>
        <v>5.9</v>
      </c>
      <c r="G60" s="76">
        <f t="shared" si="14"/>
        <v>6.2</v>
      </c>
      <c r="H60" s="76">
        <f t="shared" si="14"/>
        <v>6.2</v>
      </c>
      <c r="I60" s="76">
        <f t="shared" si="14"/>
        <v>6.6</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10.399999999999999</v>
      </c>
      <c r="C64" s="77">
        <f t="shared" ref="C64:U64" si="17">(C59-C60)*C61</f>
        <v>3.6000000000000032</v>
      </c>
      <c r="D64" s="77">
        <f t="shared" si="17"/>
        <v>3.6000000000000032</v>
      </c>
      <c r="E64" s="77">
        <f t="shared" si="17"/>
        <v>5.4000000000000021</v>
      </c>
      <c r="F64" s="77">
        <f t="shared" si="17"/>
        <v>1.7999999999999989</v>
      </c>
      <c r="G64" s="77">
        <f t="shared" si="17"/>
        <v>0</v>
      </c>
      <c r="H64" s="77">
        <f t="shared" si="17"/>
        <v>0</v>
      </c>
      <c r="I64" s="77">
        <f t="shared" si="17"/>
        <v>-2.3999999999999968</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-10.399999999999999</v>
      </c>
      <c r="C65" s="77">
        <f t="shared" ref="C65:U65" si="18">C63-C64</f>
        <v>-3.6000000000000032</v>
      </c>
      <c r="D65" s="77">
        <f t="shared" si="18"/>
        <v>-3.6000000000000032</v>
      </c>
      <c r="E65" s="77">
        <f t="shared" si="18"/>
        <v>-5.4000000000000021</v>
      </c>
      <c r="F65" s="77">
        <f t="shared" si="18"/>
        <v>-1.7999999999999989</v>
      </c>
      <c r="G65" s="77">
        <f t="shared" si="18"/>
        <v>0</v>
      </c>
      <c r="H65" s="77">
        <f t="shared" si="18"/>
        <v>0</v>
      </c>
      <c r="I65" s="77">
        <f t="shared" si="18"/>
        <v>2.3999999999999968</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OVER</v>
      </c>
      <c r="H66" s="78" t="str">
        <f t="shared" si="19"/>
        <v>OVER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'Dairy Partners'!B29</f>
        <v>Application Rate</v>
      </c>
      <c r="C1" s="38" t="str">
        <f>'Dairy Partners'!C29</f>
        <v>Nitrogen Addition</v>
      </c>
      <c r="D1" s="38" t="str">
        <f>'Dairy Partners'!D29</f>
        <v>Phosphate Addition</v>
      </c>
      <c r="E1" s="38" t="str">
        <f>'Dairy Partners'!E29</f>
        <v>Potash  Addition</v>
      </c>
      <c r="F1" s="38" t="str">
        <f>'Dairy Partners'!F29</f>
        <v>Mg Oxide Addition</v>
      </c>
      <c r="G1" s="38" t="str">
        <f>'Dairy Partners'!G29</f>
        <v>Copper Addition</v>
      </c>
      <c r="H1" s="38" t="str">
        <f>'Dairy Partners'!H29</f>
        <v>Zinc Addition</v>
      </c>
      <c r="I1" s="38" t="str">
        <f>'Dairy Partners'!I29</f>
        <v>Lead Addition</v>
      </c>
      <c r="J1" s="38" t="str">
        <f>'Dairy Partners'!J29</f>
        <v>Cadmium Addition</v>
      </c>
      <c r="K1" s="38" t="str">
        <f>'Dairy Partners'!K29</f>
        <v>Mercury Addition</v>
      </c>
      <c r="L1" s="38" t="str">
        <f>'Dairy Partners'!L29</f>
        <v>Nickel Addition</v>
      </c>
      <c r="M1" s="38" t="str">
        <f>'Dairy Partners'!M29</f>
        <v>Chromium Addition</v>
      </c>
      <c r="N1" s="38" t="str">
        <f>'Dairy Partners'!N29</f>
        <v>Aluminium Addition</v>
      </c>
      <c r="O1" s="38" t="str">
        <f>'Dairy Partners'!O29</f>
        <v>Iron Addition</v>
      </c>
      <c r="P1" s="38" t="str">
        <f>'Dairy Partners'!P29</f>
        <v xml:space="preserve">Sodium Addition                 </v>
      </c>
      <c r="Q1" s="38" t="str">
        <f>'Dairy Partners'!Q29</f>
        <v>SO3  Addition                             kg/ha</v>
      </c>
      <c r="R1" s="38" t="str">
        <f>'Dairy Partners'!R29</f>
        <v xml:space="preserve">Selenium Addition </v>
      </c>
      <c r="S1" s="38" t="str">
        <f>'Dairy Partners'!S29</f>
        <v xml:space="preserve">Arsenic  Addition  </v>
      </c>
      <c r="T1" s="38" t="str">
        <f>'Dairy Partners'!T29</f>
        <v xml:space="preserve">Molybdenum Addition  </v>
      </c>
      <c r="U1" s="38" t="str">
        <f>'Dairy Partners'!U29</f>
        <v xml:space="preserve">Fluoride Addition </v>
      </c>
    </row>
    <row r="2" spans="1:21" ht="25" x14ac:dyDescent="0.25">
      <c r="A2" s="144"/>
      <c r="B2" s="38" t="str">
        <f>'Dairy Partners'!B30</f>
        <v>tonnes/ha</v>
      </c>
      <c r="C2" s="38" t="str">
        <f>'Dairy Partners'!C30</f>
        <v>kg/ha</v>
      </c>
      <c r="D2" s="38" t="str">
        <f>'Dairy Partners'!D30</f>
        <v>P2O5 
kg/ha</v>
      </c>
      <c r="E2" s="38" t="str">
        <f>'Dairy Partners'!E30</f>
        <v>K2O 
kg/ha</v>
      </c>
      <c r="F2" s="38" t="str">
        <f>'Dairy Partners'!F30</f>
        <v>MgO 
kg/ha</v>
      </c>
      <c r="G2" s="38" t="str">
        <f>'Dairy Partners'!G30</f>
        <v>kg/ha</v>
      </c>
      <c r="H2" s="38" t="str">
        <f>'Dairy Partners'!H30</f>
        <v>kg/ha</v>
      </c>
      <c r="I2" s="38" t="str">
        <f>'Dairy Partners'!I30</f>
        <v>kg/ha</v>
      </c>
      <c r="J2" s="38" t="str">
        <f>'Dairy Partners'!J30</f>
        <v>kg/ha</v>
      </c>
      <c r="K2" s="38" t="str">
        <f>'Dairy Partners'!K30</f>
        <v>kg/ha</v>
      </c>
      <c r="L2" s="38" t="str">
        <f>'Dairy Partners'!L30</f>
        <v>kg/ha</v>
      </c>
      <c r="M2" s="38" t="str">
        <f>'Dairy Partners'!M30</f>
        <v>kg/ha</v>
      </c>
      <c r="N2" s="38" t="str">
        <f>'Dairy Partners'!N30</f>
        <v>kg/ha</v>
      </c>
      <c r="O2" s="38" t="str">
        <f>'Dairy Partners'!O30</f>
        <v>kg/ha</v>
      </c>
      <c r="P2" s="38" t="str">
        <f>'Dairy Partners'!P30</f>
        <v>kg/ha</v>
      </c>
      <c r="Q2" s="38" t="str">
        <f>'Dairy Partners'!Q30</f>
        <v>kg/ha</v>
      </c>
      <c r="R2" s="38" t="str">
        <f>'Dairy Partners'!R30</f>
        <v>kg/ha</v>
      </c>
      <c r="S2" s="38" t="str">
        <f>'Dairy Partners'!S30</f>
        <v>kg/ha</v>
      </c>
      <c r="T2" s="38" t="str">
        <f>'Dairy Partners'!T30</f>
        <v>kg/ha</v>
      </c>
      <c r="U2" s="38" t="str">
        <f>'Dairy Partners'!U30</f>
        <v>kg/ha</v>
      </c>
    </row>
    <row r="3" spans="1:21" x14ac:dyDescent="0.25">
      <c r="A3" s="36">
        <v>1</v>
      </c>
      <c r="B3" s="33">
        <f>'Dairy Partners'!B31</f>
        <v>40</v>
      </c>
      <c r="C3" s="33">
        <f>'Dairy Partners'!C31</f>
        <v>52</v>
      </c>
      <c r="D3" s="33">
        <f>'Dairy Partners'!D31</f>
        <v>30.149560000000001</v>
      </c>
      <c r="E3" s="33">
        <f>'Dairy Partners'!E31</f>
        <v>10.941400000000002</v>
      </c>
      <c r="F3" s="33">
        <f>'Dairy Partners'!F31</f>
        <v>2.1288720000000003</v>
      </c>
      <c r="G3" s="33">
        <f>'Dairy Partners'!G31</f>
        <v>9.1999999999999998E-3</v>
      </c>
      <c r="H3" s="33">
        <f>'Dairy Partners'!H31</f>
        <v>8.7600000000000011E-2</v>
      </c>
      <c r="I3" s="33">
        <f>'Dairy Partners'!I31</f>
        <v>0.02</v>
      </c>
      <c r="J3" s="33">
        <f>'Dairy Partners'!J31</f>
        <v>4.0000000000000002E-4</v>
      </c>
      <c r="K3" s="33">
        <f>'Dairy Partners'!K31</f>
        <v>2E-3</v>
      </c>
      <c r="L3" s="33">
        <f>'Dairy Partners'!L31</f>
        <v>8.0000000000000002E-3</v>
      </c>
      <c r="M3" s="33">
        <f>'Dairy Partners'!M31</f>
        <v>1.4E-2</v>
      </c>
      <c r="N3" s="33">
        <f>'Dairy Partners'!N31</f>
        <v>0</v>
      </c>
      <c r="O3" s="33">
        <f>'Dairy Partners'!O31</f>
        <v>0</v>
      </c>
      <c r="P3" s="33">
        <f>'Dairy Partners'!P31</f>
        <v>11.799999999999999</v>
      </c>
      <c r="Q3" s="33">
        <f>'Dairy Partners'!Q31</f>
        <v>9.2799999999999994</v>
      </c>
      <c r="R3" s="33">
        <f>'Dairy Partners'!R31</f>
        <v>0</v>
      </c>
      <c r="S3" s="33">
        <f>'Dairy Partners'!S31</f>
        <v>0</v>
      </c>
      <c r="T3" s="33">
        <f>'Dairy Partners'!T31</f>
        <v>0</v>
      </c>
      <c r="U3" s="33">
        <f>'Dairy Partners'!U31</f>
        <v>0</v>
      </c>
    </row>
    <row r="4" spans="1:21" x14ac:dyDescent="0.25">
      <c r="A4" s="36">
        <v>2</v>
      </c>
      <c r="B4" s="33">
        <f>Volvac!B31</f>
        <v>30</v>
      </c>
      <c r="C4" s="33">
        <f>Volvac!C31</f>
        <v>66</v>
      </c>
      <c r="D4" s="33">
        <f>Volvac!D31</f>
        <v>29.622629999999997</v>
      </c>
      <c r="E4" s="33">
        <f>Volvac!E31</f>
        <v>7.4830500000000013</v>
      </c>
      <c r="F4" s="33">
        <f>Volvac!F31</f>
        <v>1.397694</v>
      </c>
      <c r="G4" s="33">
        <f>Volvac!G31</f>
        <v>6.0000000000000001E-3</v>
      </c>
      <c r="H4" s="33">
        <f>Volvac!H31</f>
        <v>3.2399999999999998E-2</v>
      </c>
      <c r="I4" s="33">
        <f>Volvac!I31</f>
        <v>3.5550000000000008E-4</v>
      </c>
      <c r="J4" s="33">
        <f>Volvac!J31</f>
        <v>3.0000000000000003E-4</v>
      </c>
      <c r="K4" s="33">
        <f>Volvac!K31</f>
        <v>1.5E-3</v>
      </c>
      <c r="L4" s="33">
        <f>Volvac!L31</f>
        <v>1.4220000000000003E-5</v>
      </c>
      <c r="M4" s="33">
        <f>Volvac!M31</f>
        <v>1.4220000000000001E-4</v>
      </c>
      <c r="N4" s="33">
        <f>Volvac!N31</f>
        <v>0</v>
      </c>
      <c r="O4" s="33">
        <f>Volvac!O31</f>
        <v>0</v>
      </c>
      <c r="P4" s="33">
        <f>Volvac!P31</f>
        <v>8.91</v>
      </c>
      <c r="Q4" s="33">
        <f>Volvac!Q31</f>
        <v>6.7874999999999996</v>
      </c>
      <c r="R4" s="33">
        <f>Volvac!R31</f>
        <v>0</v>
      </c>
      <c r="S4" s="33">
        <f>Volvac!S31</f>
        <v>0</v>
      </c>
      <c r="T4" s="33">
        <f>Volvac!T31</f>
        <v>0</v>
      </c>
      <c r="U4" s="33">
        <f>Volvac!U31</f>
        <v>0</v>
      </c>
    </row>
    <row r="5" spans="1:21" x14ac:dyDescent="0.25">
      <c r="A5" s="36">
        <v>3</v>
      </c>
      <c r="B5" s="33">
        <f>'First Milk'!B31</f>
        <v>150</v>
      </c>
      <c r="C5" s="33">
        <f>'First Milk'!C31</f>
        <v>15</v>
      </c>
      <c r="D5" s="33">
        <f>'First Milk'!D31</f>
        <v>5.3609399999999994</v>
      </c>
      <c r="E5" s="33">
        <f>'First Milk'!E31</f>
        <v>18.978750000000002</v>
      </c>
      <c r="F5" s="33">
        <f>'First Milk'!F31</f>
        <v>2.4870000000000001</v>
      </c>
      <c r="G5" s="33">
        <f>'First Milk'!G31</f>
        <v>3.0000000000000002E-2</v>
      </c>
      <c r="H5" s="33">
        <f>'First Milk'!H31</f>
        <v>0.3</v>
      </c>
      <c r="I5" s="33">
        <f>'First Milk'!I31</f>
        <v>7.4999999999999997E-2</v>
      </c>
      <c r="J5" s="33">
        <f>'First Milk'!J31</f>
        <v>1.5E-3</v>
      </c>
      <c r="K5" s="33">
        <f>'First Milk'!K31</f>
        <v>7.5000000000000006E-3</v>
      </c>
      <c r="L5" s="33">
        <f>'First Milk'!L31</f>
        <v>3.0000000000000002E-2</v>
      </c>
      <c r="M5" s="33">
        <f>'First Milk'!M31</f>
        <v>3.0000000000000002E-2</v>
      </c>
      <c r="N5" s="33">
        <f>'First Milk'!N31</f>
        <v>0</v>
      </c>
      <c r="O5" s="33">
        <f>'First Milk'!O31</f>
        <v>0</v>
      </c>
      <c r="P5" s="33">
        <f>'First Milk'!P31</f>
        <v>102.60000000000001</v>
      </c>
      <c r="Q5" s="33">
        <f>'First Milk'!Q31</f>
        <v>10.725</v>
      </c>
      <c r="R5" s="33">
        <f>'First Milk'!R31</f>
        <v>0</v>
      </c>
      <c r="S5" s="33">
        <f>'First Milk'!S31</f>
        <v>0</v>
      </c>
      <c r="T5" s="33">
        <f>'First Milk'!T31</f>
        <v>0</v>
      </c>
      <c r="U5" s="33">
        <f>'First Milk'!U31</f>
        <v>0</v>
      </c>
    </row>
    <row r="6" spans="1:21" x14ac:dyDescent="0.25">
      <c r="A6" s="36">
        <v>4</v>
      </c>
      <c r="B6" s="33" t="e">
        <f>#REF!</f>
        <v>#REF!</v>
      </c>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'Dairy Partners'!B29</f>
        <v>Application Rate</v>
      </c>
      <c r="D1" s="35" t="str">
        <f>'Dairy Partners'!C29</f>
        <v>Nitrogen Addition</v>
      </c>
      <c r="E1" s="35" t="str">
        <f>'Dairy Partners'!D29</f>
        <v>Phosphate Addition</v>
      </c>
      <c r="F1" s="35" t="str">
        <f>'Dairy Partners'!E29</f>
        <v>Potash  Addition</v>
      </c>
      <c r="G1" s="35" t="str">
        <f>'Dairy Partners'!F29</f>
        <v>Mg Oxide Addition</v>
      </c>
      <c r="H1" s="35" t="str">
        <f>'Dairy Partners'!G29</f>
        <v>Copper Addition</v>
      </c>
      <c r="I1" s="35" t="str">
        <f>'Dairy Partners'!H29</f>
        <v>Zinc Addition</v>
      </c>
      <c r="J1" s="35" t="str">
        <f>'Dairy Partners'!I29</f>
        <v>Lead Addition</v>
      </c>
      <c r="K1" s="35" t="str">
        <f>'Dairy Partners'!J29</f>
        <v>Cadmium Addition</v>
      </c>
      <c r="L1" s="35" t="str">
        <f>'Dairy Partners'!K29</f>
        <v>Mercury Addition</v>
      </c>
      <c r="M1" s="35" t="str">
        <f>'Dairy Partners'!L29</f>
        <v>Nickel Addition</v>
      </c>
      <c r="N1" s="35" t="str">
        <f>'Dairy Partners'!M29</f>
        <v>Chromium Addition</v>
      </c>
      <c r="O1" s="35" t="str">
        <f>'Dairy Partners'!N29</f>
        <v>Aluminium Addition</v>
      </c>
      <c r="P1" s="35" t="str">
        <f>'Dairy Partners'!O29</f>
        <v>Iron Addition</v>
      </c>
      <c r="Q1" s="35" t="str">
        <f>'Dairy Partners'!P29</f>
        <v xml:space="preserve">Sodium Addition                 </v>
      </c>
      <c r="R1" s="35" t="str">
        <f>'Dairy Partners'!Q29</f>
        <v>SO3  Addition                             kg/ha</v>
      </c>
      <c r="S1" s="35" t="str">
        <f>'Dairy Partners'!R29</f>
        <v xml:space="preserve">Selenium Addition </v>
      </c>
      <c r="T1" s="35" t="str">
        <f>'Dairy Partners'!S29</f>
        <v xml:space="preserve">Arsenic  Addition  </v>
      </c>
      <c r="U1" s="35" t="str">
        <f>'Dairy Partners'!T29</f>
        <v xml:space="preserve">Molybdenum Addition  </v>
      </c>
      <c r="V1" s="35" t="str">
        <f>'Dairy Partners'!U29</f>
        <v xml:space="preserve">Fluoride Addition </v>
      </c>
    </row>
    <row r="2" spans="1:22" s="83" customFormat="1" ht="25" x14ac:dyDescent="0.35">
      <c r="A2" s="145"/>
      <c r="B2" s="32" t="s">
        <v>46</v>
      </c>
      <c r="C2" s="35" t="str">
        <f>'Dairy Partners'!B30</f>
        <v>tonnes/ha</v>
      </c>
      <c r="D2" s="35" t="str">
        <f>'Dairy Partners'!C30</f>
        <v>kg/ha</v>
      </c>
      <c r="E2" s="35" t="str">
        <f>'Dairy Partners'!D30</f>
        <v>P2O5 
kg/ha</v>
      </c>
      <c r="F2" s="35" t="str">
        <f>'Dairy Partners'!E30</f>
        <v>K2O 
kg/ha</v>
      </c>
      <c r="G2" s="35" t="str">
        <f>'Dairy Partners'!F30</f>
        <v>MgO 
kg/ha</v>
      </c>
      <c r="H2" s="35" t="str">
        <f>'Dairy Partners'!G30</f>
        <v>kg/ha</v>
      </c>
      <c r="I2" s="35" t="str">
        <f>'Dairy Partners'!H30</f>
        <v>kg/ha</v>
      </c>
      <c r="J2" s="35" t="str">
        <f>'Dairy Partners'!I30</f>
        <v>kg/ha</v>
      </c>
      <c r="K2" s="35" t="str">
        <f>'Dairy Partners'!J30</f>
        <v>kg/ha</v>
      </c>
      <c r="L2" s="35" t="str">
        <f>'Dairy Partners'!K30</f>
        <v>kg/ha</v>
      </c>
      <c r="M2" s="35" t="str">
        <f>'Dairy Partners'!L30</f>
        <v>kg/ha</v>
      </c>
      <c r="N2" s="35" t="str">
        <f>'Dairy Partners'!M30</f>
        <v>kg/ha</v>
      </c>
      <c r="O2" s="35" t="str">
        <f>'Dairy Partners'!N30</f>
        <v>kg/ha</v>
      </c>
      <c r="P2" s="35" t="str">
        <f>'Dairy Partners'!O30</f>
        <v>kg/ha</v>
      </c>
      <c r="Q2" s="35" t="str">
        <f>'Dairy Partners'!P30</f>
        <v>kg/ha</v>
      </c>
      <c r="R2" s="35" t="str">
        <f>'Dairy Partners'!Q30</f>
        <v>kg/ha</v>
      </c>
      <c r="S2" s="35" t="str">
        <f>'Dairy Partners'!R30</f>
        <v>kg/ha</v>
      </c>
      <c r="T2" s="35" t="str">
        <f>'Dairy Partners'!S30</f>
        <v>kg/ha</v>
      </c>
      <c r="U2" s="35" t="str">
        <f>'Dairy Partners'!T30</f>
        <v>kg/ha</v>
      </c>
      <c r="V2" s="35" t="str">
        <f>'Dairy Partners'!U30</f>
        <v>kg/ha</v>
      </c>
    </row>
    <row r="3" spans="1:22" x14ac:dyDescent="0.25">
      <c r="A3" s="36">
        <v>1</v>
      </c>
      <c r="B3" s="91"/>
      <c r="C3" s="33">
        <f>'Dairy Partners'!B31</f>
        <v>40</v>
      </c>
      <c r="D3" s="33">
        <f>'Dairy Partners'!C31</f>
        <v>52</v>
      </c>
      <c r="E3" s="33">
        <f>'Dairy Partners'!D31</f>
        <v>30.149560000000001</v>
      </c>
      <c r="F3" s="33">
        <f>'Dairy Partners'!E31</f>
        <v>10.941400000000002</v>
      </c>
      <c r="G3" s="33">
        <f>'Dairy Partners'!F31</f>
        <v>2.1288720000000003</v>
      </c>
      <c r="H3" s="33">
        <f>'Dairy Partners'!G31</f>
        <v>9.1999999999999998E-3</v>
      </c>
      <c r="I3" s="33">
        <f>'Dairy Partners'!H31</f>
        <v>8.7600000000000011E-2</v>
      </c>
      <c r="J3" s="33">
        <f>'Dairy Partners'!I31</f>
        <v>0.02</v>
      </c>
      <c r="K3" s="33">
        <f>'Dairy Partners'!J31</f>
        <v>4.0000000000000002E-4</v>
      </c>
      <c r="L3" s="33">
        <f>'Dairy Partners'!K31</f>
        <v>2E-3</v>
      </c>
      <c r="M3" s="33">
        <f>'Dairy Partners'!L31</f>
        <v>8.0000000000000002E-3</v>
      </c>
      <c r="N3" s="33">
        <f>'Dairy Partners'!M31</f>
        <v>1.4E-2</v>
      </c>
      <c r="O3" s="33">
        <f>'Dairy Partners'!N31</f>
        <v>0</v>
      </c>
      <c r="P3" s="33">
        <f>'Dairy Partners'!O31</f>
        <v>0</v>
      </c>
      <c r="Q3" s="33">
        <f>'Dairy Partners'!P31</f>
        <v>11.799999999999999</v>
      </c>
      <c r="R3" s="33">
        <f>'Dairy Partners'!Q31</f>
        <v>9.2799999999999994</v>
      </c>
      <c r="S3" s="33">
        <f>'Dairy Partners'!R31</f>
        <v>0</v>
      </c>
      <c r="T3" s="33">
        <f>'Dairy Partners'!S31</f>
        <v>0</v>
      </c>
      <c r="U3" s="33">
        <f>'Dairy Partners'!T31</f>
        <v>0</v>
      </c>
      <c r="V3" s="33">
        <f>'Dairy Partners'!U31</f>
        <v>0</v>
      </c>
    </row>
    <row r="4" spans="1:22" x14ac:dyDescent="0.25">
      <c r="A4" s="36">
        <v>2</v>
      </c>
      <c r="B4" s="91"/>
      <c r="C4" s="33">
        <f>Volvac!B31</f>
        <v>30</v>
      </c>
      <c r="D4" s="33">
        <f>Volvac!C31</f>
        <v>66</v>
      </c>
      <c r="E4" s="33">
        <f>Volvac!D31</f>
        <v>29.622629999999997</v>
      </c>
      <c r="F4" s="33">
        <f>Volvac!E31</f>
        <v>7.4830500000000013</v>
      </c>
      <c r="G4" s="33">
        <f>Volvac!F31</f>
        <v>1.397694</v>
      </c>
      <c r="H4" s="33">
        <f>Volvac!G31</f>
        <v>6.0000000000000001E-3</v>
      </c>
      <c r="I4" s="33">
        <f>Volvac!H31</f>
        <v>3.2399999999999998E-2</v>
      </c>
      <c r="J4" s="33">
        <f>Volvac!I31</f>
        <v>3.5550000000000008E-4</v>
      </c>
      <c r="K4" s="33">
        <f>Volvac!J31</f>
        <v>3.0000000000000003E-4</v>
      </c>
      <c r="L4" s="33">
        <f>Volvac!K31</f>
        <v>1.5E-3</v>
      </c>
      <c r="M4" s="33">
        <f>Volvac!L31</f>
        <v>1.4220000000000003E-5</v>
      </c>
      <c r="N4" s="33">
        <f>Volvac!M31</f>
        <v>1.4220000000000001E-4</v>
      </c>
      <c r="O4" s="33">
        <f>Volvac!N31</f>
        <v>0</v>
      </c>
      <c r="P4" s="33">
        <f>Volvac!O31</f>
        <v>0</v>
      </c>
      <c r="Q4" s="33">
        <f>Volvac!P31</f>
        <v>8.91</v>
      </c>
      <c r="R4" s="33">
        <f>Volvac!Q31</f>
        <v>6.7874999999999996</v>
      </c>
      <c r="S4" s="33">
        <f>Volvac!R31</f>
        <v>0</v>
      </c>
      <c r="T4" s="33">
        <f>Volvac!S31</f>
        <v>0</v>
      </c>
      <c r="U4" s="33">
        <f>Volvac!T31</f>
        <v>0</v>
      </c>
      <c r="V4" s="33">
        <f>Volvac!U31</f>
        <v>0</v>
      </c>
    </row>
    <row r="5" spans="1:22" x14ac:dyDescent="0.25">
      <c r="A5" s="36">
        <v>3</v>
      </c>
      <c r="B5" s="91"/>
      <c r="C5" s="33">
        <f>'First Milk'!B31</f>
        <v>150</v>
      </c>
      <c r="D5" s="33">
        <f>'First Milk'!C31</f>
        <v>15</v>
      </c>
      <c r="E5" s="33">
        <f>'First Milk'!D31</f>
        <v>5.3609399999999994</v>
      </c>
      <c r="F5" s="33">
        <f>'First Milk'!E31</f>
        <v>18.978750000000002</v>
      </c>
      <c r="G5" s="33">
        <f>'First Milk'!F31</f>
        <v>2.4870000000000001</v>
      </c>
      <c r="H5" s="33">
        <f>'First Milk'!G31</f>
        <v>3.0000000000000002E-2</v>
      </c>
      <c r="I5" s="33">
        <f>'First Milk'!H31</f>
        <v>0.3</v>
      </c>
      <c r="J5" s="33">
        <f>'First Milk'!I31</f>
        <v>7.4999999999999997E-2</v>
      </c>
      <c r="K5" s="33">
        <f>'First Milk'!J31</f>
        <v>1.5E-3</v>
      </c>
      <c r="L5" s="33">
        <f>'First Milk'!K31</f>
        <v>7.5000000000000006E-3</v>
      </c>
      <c r="M5" s="33">
        <f>'First Milk'!L31</f>
        <v>3.0000000000000002E-2</v>
      </c>
      <c r="N5" s="33">
        <f>'First Milk'!M31</f>
        <v>3.0000000000000002E-2</v>
      </c>
      <c r="O5" s="33">
        <f>'First Milk'!N31</f>
        <v>0</v>
      </c>
      <c r="P5" s="33">
        <f>'First Milk'!O31</f>
        <v>0</v>
      </c>
      <c r="Q5" s="33">
        <f>'First Milk'!P31</f>
        <v>102.60000000000001</v>
      </c>
      <c r="R5" s="33">
        <f>'First Milk'!Q31</f>
        <v>10.725</v>
      </c>
      <c r="S5" s="33">
        <f>'First Milk'!R31</f>
        <v>0</v>
      </c>
      <c r="T5" s="33">
        <f>'First Milk'!S31</f>
        <v>0</v>
      </c>
      <c r="U5" s="33">
        <f>'First Milk'!T31</f>
        <v>0</v>
      </c>
      <c r="V5" s="33">
        <f>'First Milk'!U31</f>
        <v>0</v>
      </c>
    </row>
    <row r="6" spans="1:22" x14ac:dyDescent="0.25">
      <c r="A6" s="36">
        <v>4</v>
      </c>
      <c r="B6" s="91"/>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c r="V6" s="33" t="e">
        <f>#REF!</f>
        <v>#REF!</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'Dairy Partners'!B43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'Dairy Partners'!B44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40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30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t="e">
        <f t="shared" si="7"/>
        <v>#REF!</v>
      </c>
      <c r="D20" s="88" t="e">
        <f>D6*$B$6</f>
        <v>#REF!</v>
      </c>
      <c r="E20" s="88" t="e">
        <f t="shared" ref="E20:V20" si="8">E6*$B$6</f>
        <v>#REF!</v>
      </c>
      <c r="F20" s="88" t="e">
        <f t="shared" si="8"/>
        <v>#REF!</v>
      </c>
      <c r="G20" s="88" t="e">
        <f t="shared" si="8"/>
        <v>#REF!</v>
      </c>
      <c r="H20" s="88" t="e">
        <f t="shared" si="8"/>
        <v>#REF!</v>
      </c>
      <c r="I20" s="88" t="e">
        <f t="shared" si="8"/>
        <v>#REF!</v>
      </c>
      <c r="J20" s="88" t="e">
        <f t="shared" si="8"/>
        <v>#REF!</v>
      </c>
      <c r="K20" s="88" t="e">
        <f t="shared" si="8"/>
        <v>#REF!</v>
      </c>
      <c r="L20" s="88" t="e">
        <f t="shared" si="8"/>
        <v>#REF!</v>
      </c>
      <c r="M20" s="88" t="e">
        <f t="shared" si="8"/>
        <v>#REF!</v>
      </c>
      <c r="N20" s="88" t="e">
        <f t="shared" si="8"/>
        <v>#REF!</v>
      </c>
      <c r="O20" s="88" t="e">
        <f t="shared" si="8"/>
        <v>#REF!</v>
      </c>
      <c r="P20" s="88" t="e">
        <f t="shared" si="8"/>
        <v>#REF!</v>
      </c>
      <c r="Q20" s="88" t="e">
        <f t="shared" si="8"/>
        <v>#REF!</v>
      </c>
      <c r="R20" s="88" t="e">
        <f t="shared" si="8"/>
        <v>#REF!</v>
      </c>
      <c r="S20" s="88" t="e">
        <f t="shared" si="8"/>
        <v>#REF!</v>
      </c>
      <c r="T20" s="88" t="e">
        <f t="shared" si="8"/>
        <v>#REF!</v>
      </c>
      <c r="U20" s="88" t="e">
        <f t="shared" si="8"/>
        <v>#REF!</v>
      </c>
      <c r="V20" s="88" t="e">
        <f t="shared" si="8"/>
        <v>#REF!</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6" t="s">
        <v>85</v>
      </c>
      <c r="B27" s="146"/>
      <c r="C27" s="146"/>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e7b1c1f2aba91afaf91f11b1b3d0ad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480de996f0d07c01b6e165b9b7a4654"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REGU-195-6586673</_dlc_DocId>
    <_dlc_DocIdUrl xmlns="9be56660-2c31-41ef-bc00-23e72f632f2a">
      <Url>https://cyfoethnaturiolcymru.sharepoint.com/teams/Regulatory/Permitting/_layouts/15/DocIdRedir.aspx?ID=REGU-195-6586673</Url>
      <Description>REGU-195-6586673</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2024-07-18T23:00:00+00:00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Props1.xml><?xml version="1.0" encoding="utf-8"?>
<ds:datastoreItem xmlns:ds="http://schemas.openxmlformats.org/officeDocument/2006/customXml" ds:itemID="{2A28917E-7388-448E-AB21-4DAE7D1D7A8B}"/>
</file>

<file path=customXml/itemProps2.xml><?xml version="1.0" encoding="utf-8"?>
<ds:datastoreItem xmlns:ds="http://schemas.openxmlformats.org/officeDocument/2006/customXml" ds:itemID="{C4A75A7F-560D-4C35-B921-ABA610DBC781}"/>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9be56660-2c31-41ef-bc00-23e72f632f2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Dairy Partners</vt:lpstr>
      <vt:lpstr>Volvac</vt:lpstr>
      <vt:lpstr>First Milk</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2024-07-19T08:13:25Z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291f023b-d6c3-43ad-9a10-02005efecc67</vt:lpwstr>
  </property>
  <property fmtid="{D5CDD505-2E9C-101B-9397-08002B2CF9AE}" pid="4" name="Order">
    <vt:r8>658667300</vt:r8>
  </property>
  <property fmtid="{D5CDD505-2E9C-101B-9397-08002B2CF9AE}" pid="5" name="MediaServiceImageTags">
    <vt:lpwstr/>
  </property>
</Properties>
</file>