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5791/"/>
    </mc:Choice>
  </mc:AlternateContent>
  <xr:revisionPtr revIDLastSave="0" documentId="13_ncr:1_{B92F0384-1B2B-43F5-A64C-EB8F95FA244B}" xr6:coauthVersionLast="47" xr6:coauthVersionMax="47" xr10:uidLastSave="{00000000-0000-0000-0000-000000000000}"/>
  <bookViews>
    <workbookView xWindow="-28920" yWindow="-120" windowWidth="29040" windowHeight="15840" tabRatio="870" activeTab="2"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Q65" i="1" l="1"/>
  <c r="R65" i="1"/>
  <c r="S65" i="1"/>
  <c r="T65" i="1"/>
  <c r="U65" i="1"/>
  <c r="Q65" i="21"/>
  <c r="R65" i="21"/>
  <c r="S65" i="21"/>
  <c r="T65" i="21"/>
  <c r="U65" i="21"/>
  <c r="Q65" i="27"/>
  <c r="R65" i="27"/>
  <c r="S65" i="27"/>
  <c r="T65" i="27"/>
  <c r="U65" i="27"/>
  <c r="Q65" i="28"/>
  <c r="R65" i="28"/>
  <c r="S65" i="28"/>
  <c r="T65" i="28"/>
  <c r="U65" i="28"/>
  <c r="Q65" i="30"/>
  <c r="R65" i="30"/>
  <c r="S65" i="30"/>
  <c r="T65" i="30"/>
  <c r="U65" i="30"/>
  <c r="Q65" i="26"/>
  <c r="R65" i="26"/>
  <c r="S65" i="26"/>
  <c r="T65" i="26"/>
  <c r="U65" i="26"/>
  <c r="Q65" i="24"/>
  <c r="R65" i="24"/>
  <c r="S65" i="24"/>
  <c r="T65" i="24"/>
  <c r="U65" i="24"/>
  <c r="Q65" i="29"/>
  <c r="R65" i="29"/>
  <c r="S65" i="29"/>
  <c r="T65" i="29"/>
  <c r="U65" i="29"/>
  <c r="Q65" i="23"/>
  <c r="R65" i="23"/>
  <c r="S65" i="23"/>
  <c r="T65" i="23"/>
  <c r="U65" i="23"/>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V20" i="27"/>
  <c r="U20" i="27"/>
  <c r="T20" i="27"/>
  <c r="S20" i="27"/>
  <c r="R20" i="27"/>
  <c r="U18" i="27"/>
  <c r="R18" i="27"/>
  <c r="L18" i="27"/>
  <c r="J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O20"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L19" i="29" s="1"/>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T59" i="28"/>
  <c r="U17" i="28"/>
  <c r="U21" i="28"/>
  <c r="U23" i="28" s="1"/>
  <c r="I4" i="20"/>
  <c r="J4" i="19"/>
  <c r="J18" i="19" s="1"/>
  <c r="I59" i="21"/>
  <c r="J17" i="21"/>
  <c r="J19" i="21" s="1"/>
  <c r="J20" i="21" s="1"/>
  <c r="J21" i="21"/>
  <c r="J23" i="21" s="1"/>
  <c r="J24" i="21" s="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23" i="22" s="1"/>
  <c r="L17" i="22"/>
  <c r="L19" i="22" s="1"/>
  <c r="G12" i="20"/>
  <c r="H12" i="19"/>
  <c r="H26" i="19" s="1"/>
  <c r="J4" i="20"/>
  <c r="K4" i="19"/>
  <c r="K18" i="19" s="1"/>
  <c r="U63" i="21"/>
  <c r="N63" i="21"/>
  <c r="F63" i="21"/>
  <c r="P59" i="21"/>
  <c r="Q21" i="21"/>
  <c r="Q23" i="21" s="1"/>
  <c r="Q24" i="21" s="1"/>
  <c r="Q17" i="21"/>
  <c r="Q19" i="21" s="1"/>
  <c r="Q20" i="21" s="1"/>
  <c r="I17" i="21"/>
  <c r="I21" i="21"/>
  <c r="I23" i="21" s="1"/>
  <c r="I24" i="21" s="1"/>
  <c r="D59" i="22"/>
  <c r="E21" i="22"/>
  <c r="E17" i="22"/>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I59" i="22"/>
  <c r="J17" i="22"/>
  <c r="J21" i="22"/>
  <c r="J23" i="22" s="1"/>
  <c r="K59" i="23"/>
  <c r="L17" i="23"/>
  <c r="L19" i="23" s="1"/>
  <c r="L21" i="23"/>
  <c r="M57" i="21"/>
  <c r="R59" i="21"/>
  <c r="S21" i="21"/>
  <c r="S23" i="21" s="1"/>
  <c r="S24" i="21" s="1"/>
  <c r="S17" i="21"/>
  <c r="J59" i="21"/>
  <c r="K21" i="21"/>
  <c r="K23" i="21" s="1"/>
  <c r="K24" i="21" s="1"/>
  <c r="K17" i="21"/>
  <c r="K19" i="21" s="1"/>
  <c r="K20" i="21" s="1"/>
  <c r="J59" i="22"/>
  <c r="K17" i="22"/>
  <c r="K21" i="22"/>
  <c r="R59" i="22"/>
  <c r="S17" i="22"/>
  <c r="S21" i="22"/>
  <c r="S23" i="22" s="1"/>
  <c r="D59" i="23"/>
  <c r="E17" i="23"/>
  <c r="E21" i="23"/>
  <c r="L59" i="23"/>
  <c r="M17" i="23"/>
  <c r="M21" i="23"/>
  <c r="T59" i="23"/>
  <c r="U17" i="23"/>
  <c r="U19" i="23" s="1"/>
  <c r="U21" i="23"/>
  <c r="U23" i="23" s="1"/>
  <c r="H21" i="24"/>
  <c r="H17" i="24"/>
  <c r="H19" i="24" s="1"/>
  <c r="P17" i="24"/>
  <c r="P19" i="24" s="1"/>
  <c r="P21" i="24"/>
  <c r="C59" i="26"/>
  <c r="D21" i="26"/>
  <c r="D23" i="26" s="1"/>
  <c r="D17" i="26"/>
  <c r="D19" i="26" s="1"/>
  <c r="K59" i="26"/>
  <c r="L21" i="26"/>
  <c r="L17" i="26"/>
  <c r="L19" i="26" s="1"/>
  <c r="S59" i="26"/>
  <c r="T21" i="26"/>
  <c r="T17" i="26"/>
  <c r="N63" i="26"/>
  <c r="J59" i="27"/>
  <c r="K17" i="27"/>
  <c r="K19" i="27" s="1"/>
  <c r="K20" i="27" s="1"/>
  <c r="R59" i="27"/>
  <c r="S17" i="27"/>
  <c r="S19" i="27" s="1"/>
  <c r="J59" i="28"/>
  <c r="K17" i="28"/>
  <c r="K19" i="28" s="1"/>
  <c r="K21" i="28"/>
  <c r="R59" i="28"/>
  <c r="S17" i="28"/>
  <c r="S21" i="28"/>
  <c r="S23" i="28" s="1"/>
  <c r="I59" i="29"/>
  <c r="J17" i="29"/>
  <c r="J19" i="29" s="1"/>
  <c r="J21" i="29"/>
  <c r="Q59" i="29"/>
  <c r="R21" i="29"/>
  <c r="R23" i="29" s="1"/>
  <c r="R17" i="29"/>
  <c r="H59" i="30"/>
  <c r="I17" i="30"/>
  <c r="I19" i="30" s="1"/>
  <c r="I21" i="30"/>
  <c r="Q17" i="30"/>
  <c r="Q19" i="30" s="1"/>
  <c r="Q21" i="30"/>
  <c r="Q23" i="30"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I23" i="24" s="1"/>
  <c r="Q17" i="24"/>
  <c r="Q19" i="24" s="1"/>
  <c r="Q21" i="24"/>
  <c r="Q23" i="24" s="1"/>
  <c r="D59" i="26"/>
  <c r="E21" i="26"/>
  <c r="E23" i="26" s="1"/>
  <c r="E17" i="26"/>
  <c r="E19" i="26" s="1"/>
  <c r="L59" i="26"/>
  <c r="M21" i="26"/>
  <c r="M17" i="26"/>
  <c r="T59" i="26"/>
  <c r="U21" i="26"/>
  <c r="U23" i="26" s="1"/>
  <c r="U17" i="26"/>
  <c r="U19" i="26" s="1"/>
  <c r="C59" i="27"/>
  <c r="D17" i="27"/>
  <c r="D19" i="27" s="1"/>
  <c r="D20" i="27" s="1"/>
  <c r="K59" i="27"/>
  <c r="L17" i="27"/>
  <c r="S59" i="27"/>
  <c r="T17" i="27"/>
  <c r="T19" i="27" s="1"/>
  <c r="C59" i="28"/>
  <c r="D21" i="28"/>
  <c r="D23" i="28" s="1"/>
  <c r="D24" i="28" s="1"/>
  <c r="D17" i="28"/>
  <c r="K59" i="28"/>
  <c r="L21" i="28"/>
  <c r="L23" i="28" s="1"/>
  <c r="L17" i="28"/>
  <c r="S59" i="28"/>
  <c r="T21" i="28"/>
  <c r="T17" i="28"/>
  <c r="T19" i="28" s="1"/>
  <c r="J59" i="29"/>
  <c r="K17" i="29"/>
  <c r="K19" i="29" s="1"/>
  <c r="K21" i="29"/>
  <c r="K23" i="29" s="1"/>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H20" i="21" s="1"/>
  <c r="E59" i="22"/>
  <c r="F21" i="22"/>
  <c r="F23" i="22" s="1"/>
  <c r="F17" i="22"/>
  <c r="F19" i="22" s="1"/>
  <c r="M59" i="22"/>
  <c r="N21" i="22"/>
  <c r="N23" i="22" s="1"/>
  <c r="N17" i="22"/>
  <c r="N19" i="22" s="1"/>
  <c r="U59" i="22"/>
  <c r="V17" i="22"/>
  <c r="V21" i="22"/>
  <c r="C18" i="22"/>
  <c r="H21" i="23"/>
  <c r="H23" i="23" s="1"/>
  <c r="H17" i="23"/>
  <c r="P17" i="23"/>
  <c r="P19" i="23" s="1"/>
  <c r="P21" i="23"/>
  <c r="J59" i="24"/>
  <c r="K21" i="24"/>
  <c r="K17" i="24"/>
  <c r="R59" i="24"/>
  <c r="S21" i="24"/>
  <c r="S23" i="24" s="1"/>
  <c r="S17" i="24"/>
  <c r="G21" i="26"/>
  <c r="G17" i="26"/>
  <c r="O17" i="26"/>
  <c r="O21" i="26"/>
  <c r="O23" i="26" s="1"/>
  <c r="E59" i="27"/>
  <c r="F17" i="27"/>
  <c r="F19" i="27" s="1"/>
  <c r="F20" i="27" s="1"/>
  <c r="M59" i="27"/>
  <c r="N17" i="27"/>
  <c r="N19" i="27" s="1"/>
  <c r="N20" i="27" s="1"/>
  <c r="U59" i="27"/>
  <c r="V17" i="27"/>
  <c r="E59" i="28"/>
  <c r="F17" i="28"/>
  <c r="F19" i="28" s="1"/>
  <c r="F21" i="28"/>
  <c r="M59" i="28"/>
  <c r="N17" i="28"/>
  <c r="N19" i="28" s="1"/>
  <c r="N21" i="28"/>
  <c r="N23" i="28" s="1"/>
  <c r="U59" i="28"/>
  <c r="V17" i="28"/>
  <c r="V21" i="28"/>
  <c r="D59" i="29"/>
  <c r="E17" i="29"/>
  <c r="E21" i="29"/>
  <c r="L59" i="29"/>
  <c r="M17" i="29"/>
  <c r="M21" i="29"/>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19" i="22" s="1"/>
  <c r="G21" i="22"/>
  <c r="O17" i="22"/>
  <c r="O19" i="22" s="1"/>
  <c r="O21" i="22"/>
  <c r="O23" i="22" s="1"/>
  <c r="H59" i="23"/>
  <c r="I21" i="23"/>
  <c r="I23" i="23" s="1"/>
  <c r="I17" i="23"/>
  <c r="P59" i="23"/>
  <c r="Q17" i="23"/>
  <c r="Q21" i="23"/>
  <c r="Q23" i="23" s="1"/>
  <c r="C59" i="24"/>
  <c r="D17" i="24"/>
  <c r="D19" i="24" s="1"/>
  <c r="D21" i="24"/>
  <c r="D23" i="24" s="1"/>
  <c r="K59" i="24"/>
  <c r="L21" i="24"/>
  <c r="L23" i="24" s="1"/>
  <c r="L17" i="24"/>
  <c r="L19" i="24" s="1"/>
  <c r="S59" i="24"/>
  <c r="T21" i="24"/>
  <c r="T17" i="24"/>
  <c r="T19" i="24" s="1"/>
  <c r="H21" i="26"/>
  <c r="H23" i="26" s="1"/>
  <c r="H17" i="26"/>
  <c r="H19" i="26" s="1"/>
  <c r="P21" i="26"/>
  <c r="P23" i="26" s="1"/>
  <c r="P17" i="26"/>
  <c r="F59" i="28"/>
  <c r="G17" i="28"/>
  <c r="G19" i="28" s="1"/>
  <c r="G21" i="28"/>
  <c r="G23" i="28" s="1"/>
  <c r="N59" i="28"/>
  <c r="O17" i="28"/>
  <c r="O19" i="28" s="1"/>
  <c r="O21" i="28"/>
  <c r="E59" i="29"/>
  <c r="F17" i="29"/>
  <c r="F21" i="29"/>
  <c r="M59" i="29"/>
  <c r="N17" i="29"/>
  <c r="N21" i="29"/>
  <c r="N23" i="29" s="1"/>
  <c r="U59" i="29"/>
  <c r="V17" i="29"/>
  <c r="V21" i="29"/>
  <c r="V23" i="29" s="1"/>
  <c r="D59" i="30"/>
  <c r="E17" i="30"/>
  <c r="E19" i="30" s="1"/>
  <c r="E21" i="30"/>
  <c r="E23" i="30" s="1"/>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17" i="22"/>
  <c r="H19" i="22" s="1"/>
  <c r="I59" i="23"/>
  <c r="J21" i="23"/>
  <c r="J17" i="23"/>
  <c r="J19" i="23" s="1"/>
  <c r="Q59" i="23"/>
  <c r="R21" i="23"/>
  <c r="R17" i="23"/>
  <c r="D59" i="24"/>
  <c r="E17" i="24"/>
  <c r="E21" i="24"/>
  <c r="E23" i="24" s="1"/>
  <c r="L59" i="24"/>
  <c r="M17" i="24"/>
  <c r="M19" i="24" s="1"/>
  <c r="M21" i="24"/>
  <c r="M23" i="24" s="1"/>
  <c r="T59" i="24"/>
  <c r="U21" i="24"/>
  <c r="U17" i="24"/>
  <c r="H59" i="26"/>
  <c r="I17" i="26"/>
  <c r="I21" i="26"/>
  <c r="I23" i="26" s="1"/>
  <c r="P59" i="26"/>
  <c r="Q17" i="26"/>
  <c r="Q19" i="26" s="1"/>
  <c r="Q21" i="26"/>
  <c r="Q23" i="26" s="1"/>
  <c r="E63" i="26"/>
  <c r="H17" i="27"/>
  <c r="P17" i="27"/>
  <c r="P19" i="27" s="1"/>
  <c r="P20" i="27" s="1"/>
  <c r="H21" i="28"/>
  <c r="H23" i="28" s="1"/>
  <c r="H17" i="28"/>
  <c r="P21" i="28"/>
  <c r="P17" i="28"/>
  <c r="P19" i="28" s="1"/>
  <c r="G17" i="29"/>
  <c r="G21" i="29"/>
  <c r="G23" i="29" s="1"/>
  <c r="O17" i="29"/>
  <c r="O19" i="29" s="1"/>
  <c r="O21" i="29"/>
  <c r="E59" i="30"/>
  <c r="F21" i="30"/>
  <c r="F17" i="30"/>
  <c r="F19" i="30" s="1"/>
  <c r="M59" i="30"/>
  <c r="N21" i="30"/>
  <c r="N23" i="30" s="1"/>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23" i="22" s="1"/>
  <c r="P17" i="22"/>
  <c r="T59" i="21"/>
  <c r="T64" i="21" s="1"/>
  <c r="U17" i="21"/>
  <c r="U19" i="21" s="1"/>
  <c r="U21" i="21"/>
  <c r="U23" i="21" s="1"/>
  <c r="U24" i="21" s="1"/>
  <c r="M17" i="21"/>
  <c r="M19" i="21" s="1"/>
  <c r="M20" i="21" s="1"/>
  <c r="M21" i="21"/>
  <c r="E17" i="21"/>
  <c r="E21" i="21"/>
  <c r="E23" i="21" s="1"/>
  <c r="E24" i="21" s="1"/>
  <c r="H59" i="22"/>
  <c r="I17" i="22"/>
  <c r="I19" i="22" s="1"/>
  <c r="I21" i="22"/>
  <c r="I23" i="22" s="1"/>
  <c r="P59" i="22"/>
  <c r="Q17" i="22"/>
  <c r="Q19" i="22" s="1"/>
  <c r="Q21" i="22"/>
  <c r="Q23" i="22" s="1"/>
  <c r="J59" i="23"/>
  <c r="K17" i="23"/>
  <c r="K19" i="23" s="1"/>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Q19" i="27" s="1"/>
  <c r="Q20" i="27" s="1"/>
  <c r="I21" i="28"/>
  <c r="I23" i="28" s="1"/>
  <c r="I17" i="28"/>
  <c r="Q21" i="28"/>
  <c r="Q23" i="28" s="1"/>
  <c r="Q17" i="28"/>
  <c r="Q19" i="28" s="1"/>
  <c r="H21" i="29"/>
  <c r="H23" i="29" s="1"/>
  <c r="H17" i="29"/>
  <c r="H19" i="29" s="1"/>
  <c r="P21" i="29"/>
  <c r="P23" i="29" s="1"/>
  <c r="P17" i="29"/>
  <c r="P19" i="29" s="1"/>
  <c r="G21" i="30"/>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K23" i="26" s="1"/>
  <c r="R59" i="26"/>
  <c r="S17" i="26"/>
  <c r="S19" i="26" s="1"/>
  <c r="S21" i="26"/>
  <c r="S23" i="26" s="1"/>
  <c r="M63" i="26"/>
  <c r="I59" i="27"/>
  <c r="J17" i="27"/>
  <c r="J19" i="27" s="1"/>
  <c r="J20" i="27" s="1"/>
  <c r="Q59" i="27"/>
  <c r="R17" i="27"/>
  <c r="I59" i="28"/>
  <c r="J17" i="28"/>
  <c r="J19" i="28" s="1"/>
  <c r="J21" i="28"/>
  <c r="J23" i="28" s="1"/>
  <c r="Q59" i="28"/>
  <c r="R21" i="28"/>
  <c r="R23" i="28" s="1"/>
  <c r="R17" i="28"/>
  <c r="I21" i="29"/>
  <c r="I23" i="29" s="1"/>
  <c r="I17" i="29"/>
  <c r="I19" i="29" s="1"/>
  <c r="Q21" i="29"/>
  <c r="Q17" i="29"/>
  <c r="Q19" i="29" s="1"/>
  <c r="H17" i="30"/>
  <c r="H19" i="30" s="1"/>
  <c r="H21" i="30"/>
  <c r="H23" i="30" s="1"/>
  <c r="P17" i="30"/>
  <c r="P19" i="30" s="1"/>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C64" i="21" s="1"/>
  <c r="C65" i="21" s="1"/>
  <c r="G23" i="22"/>
  <c r="K58" i="21"/>
  <c r="K61" i="21" s="1"/>
  <c r="R19" i="24"/>
  <c r="I21" i="27"/>
  <c r="I23" i="27" s="1"/>
  <c r="I24" i="27" s="1"/>
  <c r="Q21" i="27"/>
  <c r="R58" i="21"/>
  <c r="R61" i="21" s="1"/>
  <c r="R64" i="21" s="1"/>
  <c r="O57" i="21"/>
  <c r="A43" i="21"/>
  <c r="J58" i="21"/>
  <c r="J61" i="21" s="1"/>
  <c r="E19" i="21"/>
  <c r="E20" i="21" s="1"/>
  <c r="G23" i="26"/>
  <c r="D58" i="29"/>
  <c r="D61" i="29" s="1"/>
  <c r="G21" i="27"/>
  <c r="G23" i="27" s="1"/>
  <c r="G24" i="27" s="1"/>
  <c r="O21" i="27"/>
  <c r="O23" i="27" s="1"/>
  <c r="O24" i="27" s="1"/>
  <c r="D58" i="30"/>
  <c r="D61" i="30" s="1"/>
  <c r="L58" i="30"/>
  <c r="L61" i="30" s="1"/>
  <c r="L64" i="30" s="1"/>
  <c r="L65" i="30" s="1"/>
  <c r="R58" i="23"/>
  <c r="R61" i="23" s="1"/>
  <c r="H21" i="27"/>
  <c r="H23" i="27" s="1"/>
  <c r="H24" i="27" s="1"/>
  <c r="P21" i="27"/>
  <c r="P23" i="27" s="1"/>
  <c r="P24" i="27" s="1"/>
  <c r="J58" i="22"/>
  <c r="J61" i="22" s="1"/>
  <c r="J58" i="26"/>
  <c r="J61" i="26" s="1"/>
  <c r="J23" i="23"/>
  <c r="R19" i="23"/>
  <c r="J58" i="27"/>
  <c r="J61" i="27" s="1"/>
  <c r="J64" i="27" s="1"/>
  <c r="R58" i="27"/>
  <c r="R61" i="27" s="1"/>
  <c r="R64" i="27" s="1"/>
  <c r="R58" i="28"/>
  <c r="R61" i="28" s="1"/>
  <c r="R64" i="28" s="1"/>
  <c r="F58" i="22"/>
  <c r="F61" i="22" s="1"/>
  <c r="N58" i="22"/>
  <c r="N61"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P65" i="22" s="1"/>
  <c r="F59" i="22"/>
  <c r="K58" i="29"/>
  <c r="K61" i="29" s="1"/>
  <c r="F19" i="23"/>
  <c r="I58" i="23"/>
  <c r="I61" i="23" s="1"/>
  <c r="I64" i="23" s="1"/>
  <c r="I65" i="23" s="1"/>
  <c r="Q58" i="23"/>
  <c r="Q61" i="23" s="1"/>
  <c r="L58" i="29"/>
  <c r="L61" i="29" s="1"/>
  <c r="T58" i="29"/>
  <c r="T61" i="29" s="1"/>
  <c r="T64" i="29" s="1"/>
  <c r="I23" i="30"/>
  <c r="U23" i="30"/>
  <c r="J58" i="28"/>
  <c r="J61" i="28" s="1"/>
  <c r="R58" i="22"/>
  <c r="R61" i="22" s="1"/>
  <c r="R64" i="22" s="1"/>
  <c r="J58" i="23"/>
  <c r="J61" i="23" s="1"/>
  <c r="J64" i="23" s="1"/>
  <c r="J65" i="23" s="1"/>
  <c r="J58" i="24"/>
  <c r="J61" i="24" s="1"/>
  <c r="J64" i="24" s="1"/>
  <c r="J65"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C64" i="29" s="1"/>
  <c r="C65" i="29" s="1"/>
  <c r="H58" i="30"/>
  <c r="H61" i="30" s="1"/>
  <c r="H64" i="30" s="1"/>
  <c r="H65" i="30" s="1"/>
  <c r="N59" i="30"/>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0" i="21" s="1"/>
  <c r="H23" i="22"/>
  <c r="C58" i="22"/>
  <c r="C61" i="22" s="1"/>
  <c r="C64" i="22" s="1"/>
  <c r="C65" i="22" s="1"/>
  <c r="K58" i="22"/>
  <c r="K61" i="22" s="1"/>
  <c r="K64" i="22" s="1"/>
  <c r="K65" i="22" s="1"/>
  <c r="S58" i="22"/>
  <c r="S61" i="22" s="1"/>
  <c r="S64" i="22" s="1"/>
  <c r="F57" i="23"/>
  <c r="T23" i="24"/>
  <c r="G58" i="24"/>
  <c r="G61" i="24" s="1"/>
  <c r="O58" i="24"/>
  <c r="O61" i="24" s="1"/>
  <c r="N59" i="24"/>
  <c r="C58" i="26"/>
  <c r="C61" i="26" s="1"/>
  <c r="C64" i="26" s="1"/>
  <c r="C65" i="26" s="1"/>
  <c r="K58" i="26"/>
  <c r="K61" i="26" s="1"/>
  <c r="S58" i="26"/>
  <c r="S61" i="26" s="1"/>
  <c r="S64" i="26" s="1"/>
  <c r="N57" i="27"/>
  <c r="H59" i="27"/>
  <c r="G58" i="28"/>
  <c r="G61" i="28" s="1"/>
  <c r="O58" i="28"/>
  <c r="O61" i="28" s="1"/>
  <c r="F57" i="28"/>
  <c r="F58" i="29"/>
  <c r="F61" i="29" s="1"/>
  <c r="N58" i="29"/>
  <c r="N61" i="29" s="1"/>
  <c r="H59" i="29"/>
  <c r="C58" i="30"/>
  <c r="C61" i="30" s="1"/>
  <c r="C64" i="30" s="1"/>
  <c r="C65" i="30" s="1"/>
  <c r="K58" i="30"/>
  <c r="K61"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D58" i="26"/>
  <c r="D61" i="26" s="1"/>
  <c r="L58" i="26"/>
  <c r="L61" i="26" s="1"/>
  <c r="L64" i="26" s="1"/>
  <c r="L65" i="26" s="1"/>
  <c r="T58" i="26"/>
  <c r="T61" i="26" s="1"/>
  <c r="F57" i="26"/>
  <c r="C58" i="27"/>
  <c r="C61" i="27" s="1"/>
  <c r="C64" i="27" s="1"/>
  <c r="C65" i="27" s="1"/>
  <c r="K58" i="27"/>
  <c r="K61" i="27" s="1"/>
  <c r="S58" i="27"/>
  <c r="S61" i="27" s="1"/>
  <c r="S64" i="27" s="1"/>
  <c r="P57" i="27"/>
  <c r="N59" i="27"/>
  <c r="H58" i="28"/>
  <c r="H61" i="28" s="1"/>
  <c r="P58" i="28"/>
  <c r="P61" i="28" s="1"/>
  <c r="N57" i="28"/>
  <c r="D23" i="29"/>
  <c r="L23" i="29"/>
  <c r="T23" i="29"/>
  <c r="G58" i="29"/>
  <c r="G61" i="29" s="1"/>
  <c r="O58" i="29"/>
  <c r="O61" i="29" s="1"/>
  <c r="P59" i="29"/>
  <c r="D64" i="30"/>
  <c r="D65" i="30" s="1"/>
  <c r="I57" i="30"/>
  <c r="G57" i="21"/>
  <c r="J19" i="22"/>
  <c r="E58" i="22"/>
  <c r="E61" i="22" s="1"/>
  <c r="E64" i="22" s="1"/>
  <c r="E65" i="22" s="1"/>
  <c r="M58" i="22"/>
  <c r="M61" i="22" s="1"/>
  <c r="U58" i="22"/>
  <c r="U61" i="22" s="1"/>
  <c r="A45" i="22"/>
  <c r="O57" i="22"/>
  <c r="H58" i="23"/>
  <c r="H61" i="23" s="1"/>
  <c r="H64" i="23" s="1"/>
  <c r="H65" i="23" s="1"/>
  <c r="P58" i="23"/>
  <c r="P61" i="23" s="1"/>
  <c r="P64" i="23" s="1"/>
  <c r="P65" i="23" s="1"/>
  <c r="I58" i="24"/>
  <c r="I61" i="24" s="1"/>
  <c r="Q58" i="24"/>
  <c r="Q61" i="24" s="1"/>
  <c r="Q64" i="24" s="1"/>
  <c r="E58" i="26"/>
  <c r="E61" i="26" s="1"/>
  <c r="M58" i="26"/>
  <c r="M61" i="26" s="1"/>
  <c r="M64" i="26" s="1"/>
  <c r="U58" i="26"/>
  <c r="U61" i="26" s="1"/>
  <c r="N57" i="26"/>
  <c r="P59" i="27"/>
  <c r="I58" i="28"/>
  <c r="I61" i="28" s="1"/>
  <c r="I64" i="28" s="1"/>
  <c r="I65" i="28" s="1"/>
  <c r="Q58" i="28"/>
  <c r="Q61" i="28" s="1"/>
  <c r="Q64" i="28" s="1"/>
  <c r="P23" i="28"/>
  <c r="H58" i="29"/>
  <c r="H61" i="29" s="1"/>
  <c r="P58" i="29"/>
  <c r="P61" i="29" s="1"/>
  <c r="E58" i="30"/>
  <c r="E61"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G23" i="30"/>
  <c r="R19" i="30"/>
  <c r="F63" i="30"/>
  <c r="N63" i="30"/>
  <c r="K19" i="30"/>
  <c r="S19" i="30"/>
  <c r="S23" i="30"/>
  <c r="A31" i="30"/>
  <c r="A33" i="30"/>
  <c r="A39" i="30"/>
  <c r="A41" i="30"/>
  <c r="A47" i="30"/>
  <c r="A49" i="30"/>
  <c r="G57" i="30"/>
  <c r="O57" i="30"/>
  <c r="G59" i="30"/>
  <c r="G64" i="30" s="1"/>
  <c r="G65" i="30" s="1"/>
  <c r="O59" i="30"/>
  <c r="G63" i="30"/>
  <c r="O63" i="30"/>
  <c r="P63" i="30"/>
  <c r="I63" i="30"/>
  <c r="Q63" i="30"/>
  <c r="T19" i="30"/>
  <c r="V19" i="30"/>
  <c r="F23" i="30"/>
  <c r="B63" i="30"/>
  <c r="J63" i="30"/>
  <c r="R63" i="30"/>
  <c r="A32" i="30"/>
  <c r="A34" i="30"/>
  <c r="A40" i="30"/>
  <c r="A42" i="30"/>
  <c r="A48" i="30"/>
  <c r="A50" i="30"/>
  <c r="C63" i="30"/>
  <c r="K63" i="30"/>
  <c r="S63" i="30"/>
  <c r="D63" i="30"/>
  <c r="L63" i="30"/>
  <c r="T63" i="30"/>
  <c r="H63" i="30"/>
  <c r="E63" i="30"/>
  <c r="M63" i="30"/>
  <c r="Q23" i="29"/>
  <c r="O23" i="29"/>
  <c r="T19" i="29"/>
  <c r="P63" i="29"/>
  <c r="R19" i="29"/>
  <c r="J23" i="29"/>
  <c r="F57" i="29"/>
  <c r="N57" i="29"/>
  <c r="F59" i="29"/>
  <c r="N59" i="29"/>
  <c r="F63" i="29"/>
  <c r="N63" i="29"/>
  <c r="H63" i="29"/>
  <c r="S19" i="29"/>
  <c r="S23" i="29"/>
  <c r="A31" i="29"/>
  <c r="A33" i="29"/>
  <c r="A39" i="29"/>
  <c r="A41" i="29"/>
  <c r="A47" i="29"/>
  <c r="A49" i="29"/>
  <c r="G57" i="29"/>
  <c r="O57" i="29"/>
  <c r="G59" i="29"/>
  <c r="O59" i="29"/>
  <c r="G63" i="29"/>
  <c r="O63" i="29"/>
  <c r="E19" i="29"/>
  <c r="M19" i="29"/>
  <c r="U19" i="29"/>
  <c r="E23" i="29"/>
  <c r="M23" i="29"/>
  <c r="U23" i="29"/>
  <c r="I57" i="29"/>
  <c r="Q57" i="29"/>
  <c r="I63" i="29"/>
  <c r="Q63" i="29"/>
  <c r="F19" i="29"/>
  <c r="N19" i="29"/>
  <c r="V19" i="29"/>
  <c r="F23" i="29"/>
  <c r="B63" i="29"/>
  <c r="J63" i="29"/>
  <c r="R63" i="29"/>
  <c r="G19" i="29"/>
  <c r="A32" i="29"/>
  <c r="A34" i="29"/>
  <c r="A40" i="29"/>
  <c r="A42" i="29"/>
  <c r="A48" i="29"/>
  <c r="A50" i="29"/>
  <c r="C63" i="29"/>
  <c r="K63" i="29"/>
  <c r="S63" i="29"/>
  <c r="D63" i="29"/>
  <c r="L63" i="29"/>
  <c r="T63" i="29"/>
  <c r="E63" i="29"/>
  <c r="M63" i="29"/>
  <c r="S19" i="28"/>
  <c r="K23" i="28"/>
  <c r="A31" i="28"/>
  <c r="A33" i="28"/>
  <c r="A37" i="28"/>
  <c r="A39" i="28"/>
  <c r="A41" i="28"/>
  <c r="A45" i="28"/>
  <c r="A47" i="28"/>
  <c r="A49" i="28"/>
  <c r="G57" i="28"/>
  <c r="O57" i="28"/>
  <c r="G59" i="28"/>
  <c r="O59" i="28"/>
  <c r="G63" i="28"/>
  <c r="O63" i="28"/>
  <c r="D19" i="28"/>
  <c r="L19" i="28"/>
  <c r="T23" i="28"/>
  <c r="H59" i="28"/>
  <c r="P59" i="28"/>
  <c r="H63" i="28"/>
  <c r="P63" i="28"/>
  <c r="E19" i="28"/>
  <c r="M19" i="28"/>
  <c r="U19" i="28"/>
  <c r="M23" i="28"/>
  <c r="I57" i="28"/>
  <c r="Q57" i="28"/>
  <c r="I63" i="28"/>
  <c r="Q63" i="28"/>
  <c r="R19" i="28"/>
  <c r="V19" i="28"/>
  <c r="F23" i="28"/>
  <c r="V23" i="28"/>
  <c r="B63" i="28"/>
  <c r="J63" i="28"/>
  <c r="R63" i="28"/>
  <c r="A32" i="28"/>
  <c r="A34" i="28"/>
  <c r="A40" i="28"/>
  <c r="A42" i="28"/>
  <c r="A48" i="28"/>
  <c r="A50" i="28"/>
  <c r="C63" i="28"/>
  <c r="K63" i="28"/>
  <c r="S63" i="28"/>
  <c r="H19" i="28"/>
  <c r="D63" i="28"/>
  <c r="L63" i="28"/>
  <c r="T63" i="28"/>
  <c r="I19" i="28"/>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E63" i="27"/>
  <c r="M63" i="27"/>
  <c r="U64" i="26"/>
  <c r="U66" i="26" s="1"/>
  <c r="J23" i="26"/>
  <c r="H64" i="26"/>
  <c r="H65" i="26" s="1"/>
  <c r="A31" i="26"/>
  <c r="A33" i="26"/>
  <c r="A37" i="26"/>
  <c r="A39" i="26"/>
  <c r="A41" i="26"/>
  <c r="A45" i="26"/>
  <c r="A47" i="26"/>
  <c r="A49" i="26"/>
  <c r="G57" i="26"/>
  <c r="O57" i="26"/>
  <c r="G59" i="26"/>
  <c r="O59" i="26"/>
  <c r="G63" i="26"/>
  <c r="O63" i="26"/>
  <c r="T19" i="26"/>
  <c r="L23" i="26"/>
  <c r="T23" i="26"/>
  <c r="H63" i="26"/>
  <c r="P63" i="26"/>
  <c r="M19" i="26"/>
  <c r="M23" i="26"/>
  <c r="I57" i="26"/>
  <c r="Q57" i="26"/>
  <c r="I59" i="26"/>
  <c r="Q59" i="26"/>
  <c r="Q64" i="26" s="1"/>
  <c r="I63" i="26"/>
  <c r="Q63" i="26"/>
  <c r="N19" i="26"/>
  <c r="N23" i="26"/>
  <c r="V23" i="26"/>
  <c r="B63" i="26"/>
  <c r="J63" i="26"/>
  <c r="R63" i="26"/>
  <c r="G19" i="26"/>
  <c r="O19" i="26"/>
  <c r="A32" i="26"/>
  <c r="A34" i="26"/>
  <c r="A40" i="26"/>
  <c r="A42" i="26"/>
  <c r="A48" i="26"/>
  <c r="A50" i="26"/>
  <c r="C63" i="26"/>
  <c r="K63" i="26"/>
  <c r="S63"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E19" i="24"/>
  <c r="U19" i="24"/>
  <c r="U23" i="24"/>
  <c r="I57" i="24"/>
  <c r="Q57" i="24"/>
  <c r="I63" i="24"/>
  <c r="Q63" i="24"/>
  <c r="F19" i="24"/>
  <c r="F23" i="24"/>
  <c r="V23" i="24"/>
  <c r="B63" i="24"/>
  <c r="J63" i="24"/>
  <c r="R63" i="24"/>
  <c r="O19" i="24"/>
  <c r="A32" i="24"/>
  <c r="A34" i="24"/>
  <c r="A40" i="24"/>
  <c r="A42" i="24"/>
  <c r="A48" i="24"/>
  <c r="A50" i="24"/>
  <c r="C63" i="24"/>
  <c r="K63" i="24"/>
  <c r="S63" i="24"/>
  <c r="R23"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T19" i="23"/>
  <c r="D23" i="23"/>
  <c r="L23" i="23"/>
  <c r="T23" i="23"/>
  <c r="E19" i="23"/>
  <c r="M19" i="23"/>
  <c r="E23" i="23"/>
  <c r="M23" i="23"/>
  <c r="I57" i="23"/>
  <c r="Q57" i="23"/>
  <c r="F23" i="23"/>
  <c r="N23"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T19" i="22"/>
  <c r="T23" i="22"/>
  <c r="K23" i="22"/>
  <c r="A31" i="22"/>
  <c r="A33" i="22"/>
  <c r="A41" i="22"/>
  <c r="A47" i="22"/>
  <c r="E19" i="22"/>
  <c r="M19" i="22"/>
  <c r="E23" i="22"/>
  <c r="U23" i="22"/>
  <c r="I57" i="22"/>
  <c r="Q57" i="22"/>
  <c r="K19" i="22"/>
  <c r="A39" i="22"/>
  <c r="A49" i="22"/>
  <c r="V19" i="22"/>
  <c r="V23" i="22"/>
  <c r="A32" i="22"/>
  <c r="A34" i="22"/>
  <c r="A40" i="22"/>
  <c r="A42" i="22"/>
  <c r="A48" i="22"/>
  <c r="A50" i="22"/>
  <c r="P19" i="22"/>
  <c r="P64" i="21"/>
  <c r="H23" i="21"/>
  <c r="H24" i="21" s="1"/>
  <c r="L23" i="21"/>
  <c r="L24" i="21" s="1"/>
  <c r="F23" i="21"/>
  <c r="F24" i="21" s="1"/>
  <c r="A33" i="21"/>
  <c r="A37" i="21"/>
  <c r="A41" i="21"/>
  <c r="A45" i="21"/>
  <c r="A49" i="21"/>
  <c r="E58" i="21"/>
  <c r="E61" i="21" s="1"/>
  <c r="M58" i="21"/>
  <c r="M61" i="21" s="1"/>
  <c r="U58" i="21"/>
  <c r="U61" i="21" s="1"/>
  <c r="U64" i="21" s="1"/>
  <c r="U66" i="21" s="1"/>
  <c r="S19" i="21"/>
  <c r="G23" i="21"/>
  <c r="G24" i="21" s="1"/>
  <c r="M23" i="21"/>
  <c r="M24" i="21" s="1"/>
  <c r="C57" i="21"/>
  <c r="K57" i="21"/>
  <c r="S57" i="21"/>
  <c r="G19" i="21"/>
  <c r="G20" i="21" s="1"/>
  <c r="R23" i="21"/>
  <c r="R24" i="21" s="1"/>
  <c r="I19" i="21"/>
  <c r="I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5" i="27" l="1"/>
  <c r="J65" i="27"/>
  <c r="D65" i="27"/>
  <c r="I65" i="27"/>
  <c r="P65" i="21"/>
  <c r="O65" i="21"/>
  <c r="L65" i="21"/>
  <c r="D65" i="21"/>
  <c r="F64" i="26"/>
  <c r="F65" i="26" s="1"/>
  <c r="N66" i="21"/>
  <c r="N65" i="21"/>
  <c r="M66" i="26"/>
  <c r="M65" i="26"/>
  <c r="M64" i="22"/>
  <c r="M65" i="22" s="1"/>
  <c r="N64" i="22"/>
  <c r="N65" i="22" s="1"/>
  <c r="L64" i="28"/>
  <c r="L65" i="28" s="1"/>
  <c r="K64" i="27"/>
  <c r="K65" i="27" s="1"/>
  <c r="K64" i="28"/>
  <c r="K65" i="28" s="1"/>
  <c r="K64" i="21"/>
  <c r="K65" i="21" s="1"/>
  <c r="K64" i="30"/>
  <c r="K65" i="30" s="1"/>
  <c r="J64" i="28"/>
  <c r="J65" i="28" s="1"/>
  <c r="I64" i="26"/>
  <c r="I65" i="26" s="1"/>
  <c r="C64" i="23"/>
  <c r="C65" i="23" s="1"/>
  <c r="E64" i="30"/>
  <c r="E65" i="30" s="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O66" i="21"/>
  <c r="M64" i="30"/>
  <c r="K64" i="26"/>
  <c r="C64" i="28"/>
  <c r="C64" i="24"/>
  <c r="L64" i="27"/>
  <c r="R64" i="24"/>
  <c r="R66" i="24" s="1"/>
  <c r="K64" i="29"/>
  <c r="J64" i="29"/>
  <c r="E64" i="29"/>
  <c r="M64" i="21"/>
  <c r="M65" i="21" s="1"/>
  <c r="P64" i="28"/>
  <c r="I64" i="21"/>
  <c r="U64" i="28"/>
  <c r="U66" i="28" s="1"/>
  <c r="U64" i="24"/>
  <c r="U66" i="24" s="1"/>
  <c r="F64" i="23"/>
  <c r="U64" i="27"/>
  <c r="U66" i="27" s="1"/>
  <c r="C19" i="22"/>
  <c r="C20" i="22" s="1"/>
  <c r="S66" i="27"/>
  <c r="D66" i="30"/>
  <c r="Q66" i="30"/>
  <c r="B64" i="22"/>
  <c r="B64" i="29"/>
  <c r="B64" i="28"/>
  <c r="B64" i="27"/>
  <c r="B64" i="26"/>
  <c r="B64" i="21"/>
  <c r="T66" i="29"/>
  <c r="P66" i="22"/>
  <c r="O64" i="27"/>
  <c r="O64" i="28"/>
  <c r="N64" i="27"/>
  <c r="N64" i="30"/>
  <c r="L66" i="30"/>
  <c r="G64" i="26"/>
  <c r="G64" i="29"/>
  <c r="F64" i="22"/>
  <c r="O64" i="26"/>
  <c r="R66" i="22"/>
  <c r="T66" i="24"/>
  <c r="U66" i="23"/>
  <c r="P64" i="30"/>
  <c r="C66" i="23"/>
  <c r="P66" i="23"/>
  <c r="E66" i="22"/>
  <c r="T66" i="23"/>
  <c r="Q66" i="21"/>
  <c r="P66" i="21"/>
  <c r="G64" i="23"/>
  <c r="Q66" i="24"/>
  <c r="R66" i="27"/>
  <c r="C66" i="27"/>
  <c r="H66" i="23"/>
  <c r="J66" i="27"/>
  <c r="G64" i="27"/>
  <c r="G66" i="30"/>
  <c r="J66" i="30"/>
  <c r="F64" i="27"/>
  <c r="T66" i="27"/>
  <c r="Q66" i="22"/>
  <c r="C66" i="22"/>
  <c r="T66" i="21"/>
  <c r="S66" i="23"/>
  <c r="H66" i="30"/>
  <c r="S66" i="24"/>
  <c r="L66" i="21"/>
  <c r="D66" i="22"/>
  <c r="S66" i="26"/>
  <c r="L66" i="28"/>
  <c r="L66" i="26"/>
  <c r="T66" i="30"/>
  <c r="C66" i="29"/>
  <c r="H66" i="22"/>
  <c r="R66" i="28"/>
  <c r="N64" i="26"/>
  <c r="O64" i="29"/>
  <c r="P64" i="29"/>
  <c r="S64" i="1"/>
  <c r="R66" i="26"/>
  <c r="D66" i="27"/>
  <c r="N64" i="29"/>
  <c r="R66" i="30"/>
  <c r="D66" i="23"/>
  <c r="L66" i="23"/>
  <c r="O66" i="22"/>
  <c r="R64" i="1"/>
  <c r="J66" i="23"/>
  <c r="Q64" i="1"/>
  <c r="U64" i="1"/>
  <c r="P64" i="1"/>
  <c r="E66" i="27"/>
  <c r="J66" i="24"/>
  <c r="Q66" i="29"/>
  <c r="F64" i="29"/>
  <c r="O64" i="23"/>
  <c r="O64" i="30"/>
  <c r="N64" i="24"/>
  <c r="B66" i="30"/>
  <c r="B66" i="24"/>
  <c r="K66" i="30"/>
  <c r="C66" i="30"/>
  <c r="I66" i="30"/>
  <c r="R66" i="29"/>
  <c r="I66" i="29"/>
  <c r="S66" i="29"/>
  <c r="T66" i="28"/>
  <c r="D66" i="28"/>
  <c r="Q66" i="28"/>
  <c r="I66" i="28"/>
  <c r="S66" i="28"/>
  <c r="Q66" i="27"/>
  <c r="I66" i="27"/>
  <c r="Q66" i="26"/>
  <c r="P66" i="26"/>
  <c r="C66" i="26"/>
  <c r="H66" i="26"/>
  <c r="D66" i="26"/>
  <c r="L66" i="24"/>
  <c r="D66" i="24"/>
  <c r="M66" i="24"/>
  <c r="I66" i="23"/>
  <c r="E66" i="23"/>
  <c r="I66" i="22"/>
  <c r="M66" i="22"/>
  <c r="S66" i="22"/>
  <c r="K66" i="22"/>
  <c r="T66" i="22"/>
  <c r="K66" i="21"/>
  <c r="C66" i="21"/>
  <c r="D66" i="21"/>
  <c r="R66" i="21"/>
  <c r="N64" i="1"/>
  <c r="N65" i="1" s="1"/>
  <c r="M64" i="1"/>
  <c r="T64" i="1"/>
  <c r="L64" i="1"/>
  <c r="L65" i="1" s="1"/>
  <c r="J64" i="1"/>
  <c r="J65" i="1" s="1"/>
  <c r="K64" i="1"/>
  <c r="O64" i="1"/>
  <c r="O65" i="1" s="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P65" i="1" l="1"/>
  <c r="M65" i="1"/>
  <c r="K65" i="1"/>
  <c r="I65" i="1"/>
  <c r="H65" i="1"/>
  <c r="G65" i="1"/>
  <c r="F65" i="1"/>
  <c r="E65" i="1"/>
  <c r="D65" i="1"/>
  <c r="C65" i="1"/>
  <c r="B65" i="1"/>
  <c r="P66" i="27"/>
  <c r="F66" i="26"/>
  <c r="E66" i="30"/>
  <c r="N66" i="23"/>
  <c r="I66" i="26"/>
  <c r="L66" i="22"/>
  <c r="D66" i="29"/>
  <c r="P66" i="24"/>
  <c r="K66" i="28"/>
  <c r="M66" i="28"/>
  <c r="P66" i="29"/>
  <c r="P65" i="29"/>
  <c r="O66" i="29"/>
  <c r="O65" i="29"/>
  <c r="N66" i="27"/>
  <c r="N65" i="27"/>
  <c r="M66" i="23"/>
  <c r="M65" i="23"/>
  <c r="M66" i="30"/>
  <c r="M65" i="30"/>
  <c r="N66" i="26"/>
  <c r="N65" i="26"/>
  <c r="M66" i="27"/>
  <c r="M65" i="27"/>
  <c r="N66" i="28"/>
  <c r="N65" i="28"/>
  <c r="L66" i="29"/>
  <c r="O66" i="27"/>
  <c r="O65" i="27"/>
  <c r="N66" i="24"/>
  <c r="N65" i="24"/>
  <c r="N66" i="29"/>
  <c r="N65" i="29"/>
  <c r="N66" i="22"/>
  <c r="L66" i="27"/>
  <c r="L65" i="27"/>
  <c r="O66" i="28"/>
  <c r="O65" i="28"/>
  <c r="M66" i="29"/>
  <c r="O66" i="30"/>
  <c r="O65" i="30"/>
  <c r="P66" i="30"/>
  <c r="P65" i="30"/>
  <c r="O66" i="24"/>
  <c r="O65" i="24"/>
  <c r="N66" i="30"/>
  <c r="N65" i="30"/>
  <c r="O66" i="26"/>
  <c r="O65" i="26"/>
  <c r="M66" i="21"/>
  <c r="O66" i="23"/>
  <c r="O65" i="23"/>
  <c r="P66" i="28"/>
  <c r="P65" i="28"/>
  <c r="K66" i="24"/>
  <c r="K66" i="27"/>
  <c r="K66" i="26"/>
  <c r="K65" i="26"/>
  <c r="K66" i="29"/>
  <c r="K65" i="29"/>
  <c r="K66" i="23"/>
  <c r="K65" i="23"/>
  <c r="J66" i="28"/>
  <c r="J66" i="21"/>
  <c r="J65" i="21"/>
  <c r="J66" i="22"/>
  <c r="J65" i="22"/>
  <c r="J66" i="26"/>
  <c r="J66" i="29"/>
  <c r="J65" i="29"/>
  <c r="I66" i="21"/>
  <c r="I65" i="21"/>
  <c r="I66" i="24"/>
  <c r="H66" i="29"/>
  <c r="H65" i="29"/>
  <c r="H66" i="24"/>
  <c r="H65" i="24"/>
  <c r="H66" i="21"/>
  <c r="H66" i="27"/>
  <c r="H65" i="27"/>
  <c r="H66" i="28"/>
  <c r="H65" i="28"/>
  <c r="F66" i="23"/>
  <c r="F65" i="23"/>
  <c r="F66" i="27"/>
  <c r="F65" i="27"/>
  <c r="F66" i="22"/>
  <c r="F65" i="22"/>
  <c r="F66" i="29"/>
  <c r="F65" i="29"/>
  <c r="G66" i="23"/>
  <c r="G65" i="23"/>
  <c r="G66" i="29"/>
  <c r="G65" i="29"/>
  <c r="G66" i="21"/>
  <c r="G65" i="21"/>
  <c r="G66" i="26"/>
  <c r="G65" i="26"/>
  <c r="C66" i="24"/>
  <c r="C65" i="24"/>
  <c r="E66" i="24"/>
  <c r="E65" i="24"/>
  <c r="F66" i="28"/>
  <c r="F65" i="28"/>
  <c r="E66" i="21"/>
  <c r="E65" i="21"/>
  <c r="G66" i="27"/>
  <c r="G65" i="27"/>
  <c r="C66" i="28"/>
  <c r="C65" i="28"/>
  <c r="F66" i="24"/>
  <c r="F65" i="24"/>
  <c r="G66" i="24"/>
  <c r="G65" i="24"/>
  <c r="E66" i="28"/>
  <c r="E65" i="28"/>
  <c r="E66" i="29"/>
  <c r="E65" i="29"/>
  <c r="F66" i="30"/>
  <c r="F65" i="30"/>
  <c r="E66" i="26"/>
  <c r="E65" i="26"/>
  <c r="G66" i="22"/>
  <c r="G65" i="22"/>
  <c r="G66" i="28"/>
  <c r="G65" i="28"/>
  <c r="F66" i="21"/>
  <c r="F65" i="21"/>
  <c r="B66" i="26"/>
  <c r="B65" i="26"/>
  <c r="B66" i="28"/>
  <c r="B65" i="28"/>
  <c r="B66" i="29"/>
  <c r="B65" i="29"/>
  <c r="B66" i="27"/>
  <c r="B65" i="27"/>
  <c r="B66" i="22"/>
  <c r="B65" i="22"/>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<sst xmlns="http://schemas.openxmlformats.org/spreadsheetml/2006/main" count="2159" uniqueCount="185">
  <si>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</si>
  <si>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</si>
  <si>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</si>
  <si>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</si>
  <si>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</si>
  <si>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</si>
  <si>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</si>
  <si>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</si>
  <si>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</si>
  <si>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</si>
  <si>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</si>
  <si>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</si>
  <si>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</si>
  <si>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</si>
  <si>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</si>
  <si>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</si>
  <si>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</si>
  <si>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</si>
  <si>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</si>
  <si>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</si>
  <si>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</si>
  <si>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</si>
  <si>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</si>
  <si>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</si>
  <si>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</si>
  <si>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</si>
  <si>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</si>
  <si>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</si>
  <si>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</si>
  <si>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</si>
  <si>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</si>
  <si>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</si>
  <si>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</si>
  <si>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</si>
  <si>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</si>
  <si>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</si>
  <si>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</si>
  <si>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</si>
  <si>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</si>
  <si>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</si>
  <si>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</si>
  <si>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</si>
  <si>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</si>
  <si>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</si>
  <si>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</si>
  <si>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</si>
  <si>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</si>
  <si>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</si>
  <si>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</si>
  <si>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</si>
  <si>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</si>
  <si>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</si>
  <si>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</si>
  <si>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</si>
  <si>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</si>
  <si>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</si>
  <si>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</si>
  <si>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</si>
  <si>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</si>
  <si>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</si>
  <si>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</si>
  <si>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</si>
  <si>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</si>
  <si>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</si>
  <si>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</si>
  <si>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</si>
  <si>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</si>
  <si>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</si>
  <si>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</si>
  <si>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</si>
  <si>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</si>
  <si>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</si>
  <si>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</si>
  <si>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</si>
  <si>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</si>
  <si>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</si>
  <si>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</si>
  <si>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</si>
  <si>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</si>
  <si>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</si>
  <si>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</si>
  <si>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</si>
  <si>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</si>
  <si>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</si>
  <si>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</si>
  <si>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</si>
  <si>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</si>
  <si>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</si>
  <si>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</si>
  <si>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</si>
  <si>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</si>
  <si>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</si>
  <si>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</si>
  <si>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</si>
  <si>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</si>
  <si>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</si>
  <si>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</si>
  <si>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</si>
  <si>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</si>
  <si>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</si>
  <si>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</si>
  <si>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</si>
  <si>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</si>
  <si>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</si>
  <si>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</si>
  <si>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</si>
  <si>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</si>
  <si>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</si>
  <si>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</si>
  <si>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</si>
  <si>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</si>
  <si>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</si>
  <si>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</si>
  <si>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</si>
  <si>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</si>
  <si>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</si>
  <si>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</si>
  <si>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</si>
  <si>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</si>
  <si>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</si>
  <si>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</si>
  <si>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</si>
  <si>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</si>
  <si>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</si>
  <si>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</si>
  <si>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</si>
  <si>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</si>
  <si>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</si>
  <si>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</si>
  <si>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</si>
  <si>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</si>
  <si>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</si>
  <si>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</si>
  <si>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</si>
  <si>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</si>
  <si>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</si>
  <si>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</si>
  <si>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</si>
  <si>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</si>
  <si>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</si>
  <si>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</si>
  <si>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</si>
  <si>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</si>
  <si>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</si>
  <si>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</si>
  <si>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</si>
  <si>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</si>
  <si>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</si>
  <si>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</si>
  <si>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</si>
  <si>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</si>
  <si>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</si>
  <si>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</si>
  <si>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</si>
  <si>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</si>
  <si>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</si>
  <si>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</si>
  <si>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</si>
  <si>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</si>
  <si>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</si>
  <si>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C1</t>
  </si>
  <si>
    <t>C2</t>
  </si>
  <si>
    <t>C7</t>
  </si>
  <si>
    <t>C8</t>
  </si>
  <si>
    <t>C13</t>
  </si>
  <si>
    <t>C14</t>
  </si>
  <si>
    <t>C15</t>
  </si>
  <si>
    <t>C16</t>
  </si>
  <si>
    <t>C17</t>
  </si>
  <si>
    <t>C18</t>
  </si>
  <si>
    <t>C19</t>
  </si>
  <si>
    <t>C20</t>
  </si>
  <si>
    <t>P3</t>
  </si>
  <si>
    <t>P4</t>
  </si>
  <si>
    <t>P5</t>
  </si>
  <si>
    <t>Moderate</t>
  </si>
  <si>
    <t>PAN-025791</t>
  </si>
  <si>
    <t>EPR-AB3891CX</t>
  </si>
  <si>
    <t xml:space="preserve">Daniel James &amp; Carys James </t>
  </si>
  <si>
    <t xml:space="preserve">Ethan Banfield </t>
  </si>
  <si>
    <t>Cilrhue Farm, Boncath, Pembrokeshire, SA37 0HS</t>
  </si>
  <si>
    <t>02 05 02</t>
  </si>
  <si>
    <t xml:space="preserve">Dairy Partners </t>
  </si>
  <si>
    <t>Volac</t>
  </si>
  <si>
    <t>First milk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</si>
</sst>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L3" sqref="L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176</v>
      </c>
      <c r="D1" s="122"/>
      <c r="E1" s="93" t="s">
        <v>45</v>
      </c>
      <c r="F1" s="96">
        <v>46.7</v>
      </c>
      <c r="G1" s="123" t="s">
        <v>43</v>
      </c>
      <c r="H1" s="124"/>
      <c r="I1" s="96">
        <v>5.62</v>
      </c>
      <c r="J1" s="127" t="s">
        <v>153</v>
      </c>
      <c r="K1" s="127"/>
      <c r="L1" s="96">
        <v>30.6</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177</v>
      </c>
      <c r="D2" s="120"/>
      <c r="E2" s="93" t="s">
        <v>109</v>
      </c>
      <c r="F2" s="96" t="s">
        <v>181</v>
      </c>
      <c r="G2" s="125" t="s">
        <v>110</v>
      </c>
      <c r="H2" s="126"/>
      <c r="I2" s="96">
        <v>477</v>
      </c>
      <c r="J2" s="127" t="s">
        <v>158</v>
      </c>
      <c r="K2" s="127"/>
      <c r="L2" s="96">
        <v>0.22</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178</v>
      </c>
      <c r="D3" s="120"/>
      <c r="E3" s="93" t="s">
        <v>108</v>
      </c>
      <c r="F3" s="31" t="s">
        <v>78</v>
      </c>
      <c r="G3" s="127" t="s">
        <v>159</v>
      </c>
      <c r="H3" s="127"/>
      <c r="I3" s="96">
        <v>5420</v>
      </c>
      <c r="J3" s="123" t="s">
        <v>154</v>
      </c>
      <c r="K3" s="124"/>
      <c r="L3" s="96">
        <f>(L1/(L2*10000))*100</f>
        <v>1.3909090909090909</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180</v>
      </c>
      <c r="D4" s="122"/>
      <c r="E4" s="94" t="s">
        <v>1</v>
      </c>
      <c r="F4" s="95" t="s">
        <v>182</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179</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t="s">
        <v>160</v>
      </c>
      <c r="D8" s="15" t="s">
        <v>161</v>
      </c>
      <c r="E8" s="15" t="s">
        <v>162</v>
      </c>
      <c r="F8" s="15" t="s">
        <v>163</v>
      </c>
      <c r="G8" s="15" t="s">
        <v>164</v>
      </c>
      <c r="H8" s="15" t="s">
        <v>165</v>
      </c>
      <c r="I8" s="15" t="s">
        <v>166</v>
      </c>
      <c r="J8" s="15" t="s">
        <v>167</v>
      </c>
      <c r="K8" s="15" t="s">
        <v>168</v>
      </c>
      <c r="L8" s="15" t="s">
        <v>169</v>
      </c>
      <c r="M8" s="15" t="s">
        <v>170</v>
      </c>
      <c r="N8" s="15" t="s">
        <v>171</v>
      </c>
      <c r="O8" s="15" t="s">
        <v>172</v>
      </c>
      <c r="P8" s="15" t="s">
        <v>173</v>
      </c>
      <c r="Q8" s="15" t="s">
        <v>174</v>
      </c>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175</v>
      </c>
      <c r="D9" s="15" t="s">
        <v>175</v>
      </c>
      <c r="E9" s="15" t="s">
        <v>175</v>
      </c>
      <c r="F9" s="15" t="s">
        <v>175</v>
      </c>
      <c r="G9" s="15" t="s">
        <v>175</v>
      </c>
      <c r="H9" s="15" t="s">
        <v>175</v>
      </c>
      <c r="I9" s="15">
        <v>1</v>
      </c>
      <c r="J9" s="15" t="s">
        <v>175</v>
      </c>
      <c r="K9" s="15">
        <v>1</v>
      </c>
      <c r="L9" s="15" t="s">
        <v>175</v>
      </c>
      <c r="M9" s="15" t="s">
        <v>175</v>
      </c>
      <c r="N9" s="15" t="s">
        <v>175</v>
      </c>
      <c r="O9" s="15" t="s">
        <v>175</v>
      </c>
      <c r="P9" s="15" t="s">
        <v>175</v>
      </c>
      <c r="Q9" s="15" t="s">
        <v>175</v>
      </c>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5.8</v>
      </c>
      <c r="D10" s="15">
        <v>6.2</v>
      </c>
      <c r="E10" s="15">
        <v>5.8</v>
      </c>
      <c r="F10" s="15">
        <v>5.7</v>
      </c>
      <c r="G10" s="15">
        <v>5.8</v>
      </c>
      <c r="H10" s="15">
        <v>6</v>
      </c>
      <c r="I10" s="15">
        <v>5.9</v>
      </c>
      <c r="J10" s="15">
        <v>6.4</v>
      </c>
      <c r="K10" s="15">
        <v>5.6</v>
      </c>
      <c r="L10" s="15">
        <v>6.1</v>
      </c>
      <c r="M10" s="15">
        <v>6.3</v>
      </c>
      <c r="N10" s="15">
        <v>5.9</v>
      </c>
      <c r="O10" s="15">
        <v>6.5</v>
      </c>
      <c r="P10" s="15">
        <v>6.5</v>
      </c>
      <c r="Q10" s="15">
        <v>6.5</v>
      </c>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3</v>
      </c>
      <c r="D11" s="15">
        <v>3</v>
      </c>
      <c r="E11" s="15">
        <v>0</v>
      </c>
      <c r="F11" s="15">
        <v>2</v>
      </c>
      <c r="G11" s="15">
        <v>0</v>
      </c>
      <c r="H11" s="15">
        <v>1</v>
      </c>
      <c r="I11" s="15">
        <v>2</v>
      </c>
      <c r="J11" s="15">
        <v>3</v>
      </c>
      <c r="K11" s="15">
        <v>2</v>
      </c>
      <c r="L11" s="15">
        <v>3</v>
      </c>
      <c r="M11" s="15">
        <v>2</v>
      </c>
      <c r="N11" s="15">
        <v>2</v>
      </c>
      <c r="O11" s="15">
        <v>3</v>
      </c>
      <c r="P11" s="15">
        <v>3</v>
      </c>
      <c r="Q11" s="15">
        <v>3</v>
      </c>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2</v>
      </c>
      <c r="D12" s="15">
        <v>2</v>
      </c>
      <c r="E12" s="15">
        <v>1</v>
      </c>
      <c r="F12" s="15">
        <v>2</v>
      </c>
      <c r="G12" s="15">
        <v>1</v>
      </c>
      <c r="H12" s="15">
        <v>1</v>
      </c>
      <c r="I12" s="15">
        <v>2</v>
      </c>
      <c r="J12" s="15">
        <v>3</v>
      </c>
      <c r="K12" s="15">
        <v>1</v>
      </c>
      <c r="L12" s="15">
        <v>2</v>
      </c>
      <c r="M12" s="15">
        <v>1</v>
      </c>
      <c r="N12" s="15">
        <v>1</v>
      </c>
      <c r="O12" s="15">
        <v>3</v>
      </c>
      <c r="P12" s="15">
        <v>3</v>
      </c>
      <c r="Q12" s="15">
        <v>3</v>
      </c>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2</v>
      </c>
      <c r="D13" s="15">
        <v>2</v>
      </c>
      <c r="E13" s="15">
        <v>2</v>
      </c>
      <c r="F13" s="15">
        <v>2</v>
      </c>
      <c r="G13" s="15">
        <v>2</v>
      </c>
      <c r="H13" s="15">
        <v>2</v>
      </c>
      <c r="I13" s="15">
        <v>2</v>
      </c>
      <c r="J13" s="15">
        <v>2</v>
      </c>
      <c r="K13" s="15">
        <v>2</v>
      </c>
      <c r="L13" s="15">
        <v>2</v>
      </c>
      <c r="M13" s="15">
        <v>2</v>
      </c>
      <c r="N13" s="15">
        <v>2</v>
      </c>
      <c r="O13" s="15">
        <v>2</v>
      </c>
      <c r="P13" s="15">
        <v>2</v>
      </c>
      <c r="Q13" s="15">
        <v>2</v>
      </c>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113</v>
      </c>
      <c r="E14" s="100" t="s">
        <v>113</v>
      </c>
      <c r="F14" s="100" t="s">
        <v>113</v>
      </c>
      <c r="G14" s="100" t="s">
        <v>113</v>
      </c>
      <c r="H14" s="100" t="s">
        <v>113</v>
      </c>
      <c r="I14" s="100" t="s">
        <v>96</v>
      </c>
      <c r="J14" s="100" t="s">
        <v>113</v>
      </c>
      <c r="K14" s="100" t="s">
        <v>96</v>
      </c>
      <c r="L14" s="100" t="s">
        <v>113</v>
      </c>
      <c r="M14" s="100" t="s">
        <v>113</v>
      </c>
      <c r="N14" s="100" t="s">
        <v>113</v>
      </c>
      <c r="O14" s="100" t="s">
        <v>113</v>
      </c>
      <c r="P14" s="100" t="s">
        <v>113</v>
      </c>
      <c r="Q14" s="100" t="s">
        <v>113</v>
      </c>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47</v>
      </c>
      <c r="D15" s="15">
        <v>47</v>
      </c>
      <c r="E15" s="15">
        <v>47</v>
      </c>
      <c r="F15" s="15">
        <v>47</v>
      </c>
      <c r="G15" s="15">
        <v>47</v>
      </c>
      <c r="H15" s="15">
        <v>47</v>
      </c>
      <c r="I15" s="15">
        <v>30</v>
      </c>
      <c r="J15" s="15">
        <v>47</v>
      </c>
      <c r="K15" s="15">
        <v>30</v>
      </c>
      <c r="L15" s="15">
        <v>47</v>
      </c>
      <c r="M15" s="15">
        <v>47</v>
      </c>
      <c r="N15" s="15">
        <v>47</v>
      </c>
      <c r="O15" s="15">
        <v>47</v>
      </c>
      <c r="P15" s="15">
        <v>47</v>
      </c>
      <c r="Q15" s="15">
        <v>47</v>
      </c>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255</v>
      </c>
      <c r="J17" s="28">
        <f t="shared" si="0"/>
        <v>79.899999999999991</v>
      </c>
      <c r="K17" s="28">
        <f t="shared" si="0"/>
        <v>255</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53.515469000000003</v>
      </c>
      <c r="D18" s="16">
        <f>$D32</f>
        <v>53.515469000000003</v>
      </c>
      <c r="E18" s="16">
        <f>$D33</f>
        <v>110.799633</v>
      </c>
      <c r="F18" s="16">
        <f>$D34</f>
        <v>53.515469000000003</v>
      </c>
      <c r="G18" s="16">
        <f>$D35</f>
        <v>110.799633</v>
      </c>
      <c r="H18" s="16">
        <f>$D36</f>
        <v>53.515469000000003</v>
      </c>
      <c r="I18" s="16">
        <f>$D37</f>
        <v>53.515469000000003</v>
      </c>
      <c r="J18" s="16">
        <f>$D38</f>
        <v>53.515469000000003</v>
      </c>
      <c r="K18" s="16">
        <f>$D39</f>
        <v>53.515469000000003</v>
      </c>
      <c r="L18" s="16">
        <f>$D40</f>
        <v>53.515469000000003</v>
      </c>
      <c r="M18" s="16">
        <f>$D41</f>
        <v>53.515469000000003</v>
      </c>
      <c r="N18" s="16">
        <f>$D42</f>
        <v>53.515469000000003</v>
      </c>
      <c r="O18" s="16">
        <f>$D43</f>
        <v>64.821553999999992</v>
      </c>
      <c r="P18" s="16">
        <f>$D44</f>
        <v>64.821553999999992</v>
      </c>
      <c r="Q18" s="16">
        <f>$D45</f>
        <v>64.821553999999992</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-26.384530999999988</v>
      </c>
      <c r="D19" s="16">
        <f t="shared" ref="D19:V19" si="1">D18-D17</f>
        <v>-26.384530999999988</v>
      </c>
      <c r="E19" s="16">
        <f t="shared" si="1"/>
        <v>30.899633000000009</v>
      </c>
      <c r="F19" s="16">
        <f t="shared" si="1"/>
        <v>-26.384530999999988</v>
      </c>
      <c r="G19" s="16">
        <f t="shared" si="1"/>
        <v>30.899633000000009</v>
      </c>
      <c r="H19" s="16">
        <f t="shared" si="1"/>
        <v>-26.384530999999988</v>
      </c>
      <c r="I19" s="16">
        <f t="shared" si="1"/>
        <v>-201.484531</v>
      </c>
      <c r="J19" s="16">
        <f t="shared" si="1"/>
        <v>-26.384530999999988</v>
      </c>
      <c r="K19" s="16">
        <f t="shared" si="1"/>
        <v>-201.484531</v>
      </c>
      <c r="L19" s="16">
        <f t="shared" si="1"/>
        <v>-26.384530999999988</v>
      </c>
      <c r="M19" s="16">
        <f t="shared" si="1"/>
        <v>-26.384530999999988</v>
      </c>
      <c r="N19" s="16">
        <f t="shared" si="1"/>
        <v>-26.384530999999988</v>
      </c>
      <c r="O19" s="16">
        <f t="shared" si="1"/>
        <v>-15.078446</v>
      </c>
      <c r="P19" s="16">
        <f t="shared" si="1"/>
        <v>-15.078446</v>
      </c>
      <c r="Q19" s="16">
        <f t="shared" si="1"/>
        <v>-15.078446</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INCREASE</v>
      </c>
      <c r="F20" s="26" t="str">
        <f>IF($B34="","",IF(F$19&gt;=0,"INCREASE","DECREASE"))</f>
        <v>DECREASE</v>
      </c>
      <c r="G20" s="26" t="str">
        <f>IF($B35="","",IF(G$19&gt;=0,"INCREASE","DECREASE"))</f>
        <v>INCREASE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315</v>
      </c>
      <c r="J21" s="28">
        <f t="shared" si="2"/>
        <v>282</v>
      </c>
      <c r="K21" s="28">
        <f t="shared" si="2"/>
        <v>315</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19.420985000000002</v>
      </c>
      <c r="D22" s="16">
        <f>$E32</f>
        <v>19.420985000000002</v>
      </c>
      <c r="E22" s="16">
        <f>$E33</f>
        <v>40.209645000000002</v>
      </c>
      <c r="F22" s="16">
        <f>$E34</f>
        <v>19.420985000000002</v>
      </c>
      <c r="G22" s="16">
        <f>$E35</f>
        <v>40.209645000000002</v>
      </c>
      <c r="H22" s="16">
        <f>$E36</f>
        <v>19.420985000000002</v>
      </c>
      <c r="I22" s="16">
        <f>$E37</f>
        <v>19.420985000000002</v>
      </c>
      <c r="J22" s="16">
        <f>$E38</f>
        <v>19.420985000000002</v>
      </c>
      <c r="K22" s="16">
        <f>$E39</f>
        <v>19.420985000000002</v>
      </c>
      <c r="L22" s="16">
        <f>$E40</f>
        <v>19.420985000000002</v>
      </c>
      <c r="M22" s="16">
        <f>$E41</f>
        <v>19.420985000000002</v>
      </c>
      <c r="N22" s="16">
        <f>$E42</f>
        <v>19.420985000000002</v>
      </c>
      <c r="O22" s="16">
        <f>$E43</f>
        <v>23.524010000000004</v>
      </c>
      <c r="P22" s="16">
        <f>$E44</f>
        <v>23.524010000000004</v>
      </c>
      <c r="Q22" s="16">
        <f>$E45</f>
        <v>23.524010000000004</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-262.57901500000003</v>
      </c>
      <c r="D23" s="16">
        <f t="shared" ref="D23:V23" si="3">D22-D21</f>
        <v>-262.57901500000003</v>
      </c>
      <c r="E23" s="16">
        <f t="shared" si="3"/>
        <v>-241.79035500000001</v>
      </c>
      <c r="F23" s="16">
        <f t="shared" si="3"/>
        <v>-262.57901500000003</v>
      </c>
      <c r="G23" s="16">
        <f t="shared" si="3"/>
        <v>-241.79035500000001</v>
      </c>
      <c r="H23" s="16">
        <f t="shared" si="3"/>
        <v>-262.57901500000003</v>
      </c>
      <c r="I23" s="16">
        <f t="shared" si="3"/>
        <v>-295.57901500000003</v>
      </c>
      <c r="J23" s="16">
        <f t="shared" si="3"/>
        <v>-262.57901500000003</v>
      </c>
      <c r="K23" s="16">
        <f t="shared" si="3"/>
        <v>-295.57901500000003</v>
      </c>
      <c r="L23" s="16">
        <f t="shared" si="3"/>
        <v>-262.57901500000003</v>
      </c>
      <c r="M23" s="16">
        <f t="shared" si="3"/>
        <v>-262.57901500000003</v>
      </c>
      <c r="N23" s="16">
        <f t="shared" si="3"/>
        <v>-262.57901500000003</v>
      </c>
      <c r="O23" s="16">
        <f t="shared" si="3"/>
        <v>-258.47599000000002</v>
      </c>
      <c r="P23" s="16">
        <f t="shared" si="3"/>
        <v>-258.47599000000002</v>
      </c>
      <c r="Q23" s="16">
        <f t="shared" si="3"/>
        <v>-258.47599000000002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3.07</v>
      </c>
      <c r="C28" s="15">
        <v>0.13</v>
      </c>
      <c r="D28" s="15">
        <v>329</v>
      </c>
      <c r="E28" s="15">
        <v>227</v>
      </c>
      <c r="F28" s="15">
        <v>32.1</v>
      </c>
      <c r="G28" s="15">
        <v>0.23</v>
      </c>
      <c r="H28" s="15">
        <v>2.19</v>
      </c>
      <c r="I28" s="15">
        <v>0.5</v>
      </c>
      <c r="J28" s="15">
        <v>0.01</v>
      </c>
      <c r="K28" s="23">
        <v>0.05</v>
      </c>
      <c r="L28" s="15">
        <v>0.2</v>
      </c>
      <c r="M28" s="15">
        <v>0.35</v>
      </c>
      <c r="N28" s="15"/>
      <c r="O28" s="15"/>
      <c r="P28" s="15">
        <v>295</v>
      </c>
      <c r="Q28" s="15">
        <v>92.8</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C1</v>
      </c>
      <c r="B31" s="15">
        <v>71</v>
      </c>
      <c r="C31" s="77">
        <f>IF(C$27="%w/w SAR",((C$28*10)*$B31),IF(C$27="%w/w DM",(((C$28*10)*($B$28/100))*$B31),IF(C$27="kg/t SAR",(C$28*$B31),IF(C$27="kg/t DM",((C$28*($B$28/100))*$B31),IF(C$27="mg/kg SAR",((C$28*0.001)*$B31),IF(C$27="mg/kg DM",(((C$28*0.001)*($B$28/100))*$B31),0))))))</f>
        <v>92.3</v>
      </c>
      <c r="D31" s="77">
        <f>(IF(D$27="%w/w SAR",((D$28*10)*$B31),IF(D$27="%w/w DM",(((D$28*10)*($B$28/100))*$B31),IF(D$27="kg/t SAR",(D$28*$B31),IF(D$27="kg/t DM",((D$28*($B$28/100))*$B31),IF(D$27="mg/kg SAR",((D$28*0.001)*$B31),IF(D$27="mg/kg DM",(((D$28*0.001)*($B$28/100))*$B31),"0")))))))*2.291</f>
        <v>53.515469000000003</v>
      </c>
      <c r="E31" s="77">
        <f>(IF(E$27="%w/w SAR",((E$28*10)*$B31),IF(E$27="%w/w DM",(((E$28*10)*($B$28/100))*$B31),IF(E$27="kg/t SAR",(E$28*$B31),IF(E$27="kg/t DM",((E$28*($B$28/100))*$B31),IF(E$27="mg/kg SAR",((E$28*0.001)*$B31),IF(E$27="mg/kg DM",(((E$28*0.001)*($B$28/100))*$B31),"0")))))))*1.205</f>
        <v>19.420985000000002</v>
      </c>
      <c r="F31" s="77">
        <f>(IF(F$27="%w/w SAR",((F$28*10)*$B31),IF(F$27="%w/w DM",(((F$28*10)*($B$28/100))*$B31),IF(F$27="kg/t SAR",(F$28*$B31),IF(F$27="kg/t DM",((F$28*($B$28/100))*$B31),IF(F$27="mg/kg SAR",((F$28*0.001)*$B31),IF(F$27="mg/kg DM",(((F$28*0.001)*($B$28/100))*$B31),"0")))))))*1.658</f>
        <v>3.7787478000000001</v>
      </c>
      <c r="G31" s="77">
        <f t="shared" ref="G31:P31" si="5">IF(G$27="%w/w SAR",((G$28*10)*$B31),IF(G$27="%w/w DM",(((G$28*10)*($B$28/100))*$B31),IF(G$27="kg/t SAR",(G$28*$B31),IF(G$27="kg/t DM",((G$28*($B$28/100))*$B31),IF(G$27="mg/kg SAR",((G$28*0.001)*$B31),IF(G$27="mg/kg DM",(((G$28*0.001)*($B$28/100))*$B31),0))))))</f>
        <v>1.6330000000000001E-2</v>
      </c>
      <c r="H31" s="77">
        <f t="shared" si="5"/>
        <v>0.15549000000000002</v>
      </c>
      <c r="I31" s="77">
        <f t="shared" si="5"/>
        <v>3.5500000000000004E-2</v>
      </c>
      <c r="J31" s="77">
        <f t="shared" si="5"/>
        <v>7.1000000000000002E-4</v>
      </c>
      <c r="K31" s="77">
        <f t="shared" si="5"/>
        <v>3.5500000000000002E-3</v>
      </c>
      <c r="L31" s="77">
        <f t="shared" si="5"/>
        <v>1.4200000000000001E-2</v>
      </c>
      <c r="M31" s="77">
        <f t="shared" si="5"/>
        <v>2.4850000000000001E-2</v>
      </c>
      <c r="N31" s="77">
        <f t="shared" si="5"/>
        <v>0</v>
      </c>
      <c r="O31" s="77">
        <f t="shared" si="5"/>
        <v>0</v>
      </c>
      <c r="P31" s="77">
        <f t="shared" si="5"/>
        <v>20.945</v>
      </c>
      <c r="Q31" s="77">
        <f>(IF(Q$27="%w/w SAR",((Q$28*10)*$B31),IF(Q$27="%w/w DM",(((Q$28*10)*($B$28/100))*$B31),IF(Q$27="kg/t SAR",(Q$28*$B31),IF(Q$27="kg/t DM",((Q$28*($B$28/100))*$B31),IF(Q$27="mg/kg SAR",((Q$28*0.001)*$B31),IF(Q$27="mg/kg DM",(((Q$28*0.001)*($B$28/100))*$B31),0)))))))*2.5</f>
        <v>16.471999999999998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C2</v>
      </c>
      <c r="B32" s="15">
        <v>71</v>
      </c>
      <c r="C32" s="77">
        <f t="shared" ref="C32:C50" si="6">IF(C$27="%w/w SAR",((C$28*10)*$B32),IF(C$27="%w/w DM",(((C$28*10)*($B$28/100))*$B32),IF(C$27="kg/t SAR",(C$28*$B32),IF(C$27="kg/t DM",((C$28*($B$28/100))*$B32),IF(C$27="mg/kg SAR",((C$28*0.001)*$B32),IF(C$27="mg/kg DM",(((C$28*0.001)*($B$28/100))*$B32),0))))))</f>
        <v>92.3</v>
      </c>
      <c r="D32" s="77">
        <f t="shared" ref="D32:D50" si="7">(IF(D$27="%w/w SAR",((D$28*10)*$B32),IF(D$27="%w/w DM",(((D$28*10)*($B$28/100))*$B32),IF(D$27="kg/t SAR",(D$28*$B32),IF(D$27="kg/t DM",((D$28*($B$28/100))*$B32),IF(D$27="mg/kg SAR",((D$28*0.001)*$B32),IF(D$27="mg/kg DM",(((D$28*0.001)*($B$28/100))*$B32),"0")))))))*2.291</f>
        <v>53.515469000000003</v>
      </c>
      <c r="E32" s="77">
        <f t="shared" ref="E32:E50" si="8">(IF(E$27="%w/w SAR",((E$28*10)*$B32),IF(E$27="%w/w DM",(((E$28*10)*($B$28/100))*$B32),IF(E$27="kg/t SAR",(E$28*$B32),IF(E$27="kg/t DM",((E$28*($B$28/100))*$B32),IF(E$27="mg/kg SAR",((E$28*0.001)*$B32),IF(E$27="mg/kg DM",(((E$28*0.001)*($B$28/100))*$B32),"0")))))))*1.205</f>
        <v>19.420985000000002</v>
      </c>
      <c r="F32" s="77">
        <f t="shared" ref="F32:F50" si="9">(IF(F$27="%w/w SAR",((F$28*10)*$B32),IF(F$27="%w/w DM",(((F$28*10)*($B$28/100))*$B32),IF(F$27="kg/t SAR",(F$28*$B32),IF(F$27="kg/t DM",((F$28*($B$28/100))*$B32),IF(F$27="mg/kg SAR",((F$28*0.001)*$B32),IF(F$27="mg/kg DM",(((F$28*0.001)*($B$28/100))*$B32),"0")))))))*1.658</f>
        <v>3.7787478000000001</v>
      </c>
      <c r="G32" s="77">
        <f t="shared" ref="G32:P50" si="10">IF(G$27="%w/w SAR",((G$28*10)*$B32),IF(G$27="%w/w DM",(((G$28*10)*($B$28/100))*$B32),IF(G$27="kg/t SAR",(G$28*$B32),IF(G$27="kg/t DM",((G$28*($B$28/100))*$B32),IF(G$27="mg/kg SAR",((G$28*0.001)*$B32),IF(G$27="mg/kg DM",(((G$28*0.001)*($B$28/100))*$B32),0))))))</f>
        <v>1.6330000000000001E-2</v>
      </c>
      <c r="H32" s="77">
        <f t="shared" si="10"/>
        <v>0.15549000000000002</v>
      </c>
      <c r="I32" s="77">
        <f t="shared" si="10"/>
        <v>3.5500000000000004E-2</v>
      </c>
      <c r="J32" s="77">
        <f t="shared" si="10"/>
        <v>7.1000000000000002E-4</v>
      </c>
      <c r="K32" s="77">
        <f t="shared" si="10"/>
        <v>3.5500000000000002E-3</v>
      </c>
      <c r="L32" s="77">
        <f t="shared" si="10"/>
        <v>1.4200000000000001E-2</v>
      </c>
      <c r="M32" s="77">
        <f t="shared" si="10"/>
        <v>2.4850000000000001E-2</v>
      </c>
      <c r="N32" s="77">
        <f t="shared" si="10"/>
        <v>0</v>
      </c>
      <c r="O32" s="77">
        <f t="shared" si="10"/>
        <v>0</v>
      </c>
      <c r="P32" s="77">
        <f t="shared" si="10"/>
        <v>20.945</v>
      </c>
      <c r="Q32" s="77">
        <f t="shared" ref="Q32:Q50" si="11">(IF(Q$27="%w/w SAR",((Q$28*10)*$B32),IF(Q$27="%w/w DM",(((Q$28*10)*($B$28/100))*$B32),IF(Q$27="kg/t SAR",(Q$28*$B32),IF(Q$27="kg/t DM",((Q$28*($B$28/100))*$B32),IF(Q$27="mg/kg SAR",((Q$28*0.001)*$B32),IF(Q$27="mg/kg DM",(((Q$28*0.001)*($B$28/100))*$B32),0)))))))*2.5</f>
        <v>16.471999999999998</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C7</v>
      </c>
      <c r="B33" s="15">
        <v>147</v>
      </c>
      <c r="C33" s="77">
        <f t="shared" si="6"/>
        <v>191.1</v>
      </c>
      <c r="D33" s="77">
        <f t="shared" si="7"/>
        <v>110.799633</v>
      </c>
      <c r="E33" s="77">
        <f t="shared" si="8"/>
        <v>40.209645000000002</v>
      </c>
      <c r="F33" s="77">
        <f t="shared" si="9"/>
        <v>7.8236045999999995</v>
      </c>
      <c r="G33" s="77">
        <f t="shared" si="10"/>
        <v>3.381E-2</v>
      </c>
      <c r="H33" s="77">
        <f t="shared" si="10"/>
        <v>0.32192999999999999</v>
      </c>
      <c r="I33" s="77">
        <f t="shared" si="10"/>
        <v>7.3499999999999996E-2</v>
      </c>
      <c r="J33" s="77">
        <f t="shared" si="10"/>
        <v>1.4700000000000002E-3</v>
      </c>
      <c r="K33" s="77">
        <f t="shared" si="10"/>
        <v>7.3500000000000006E-3</v>
      </c>
      <c r="L33" s="77">
        <f t="shared" si="10"/>
        <v>2.9400000000000003E-2</v>
      </c>
      <c r="M33" s="77">
        <f t="shared" si="10"/>
        <v>5.1450000000000003E-2</v>
      </c>
      <c r="N33" s="77">
        <f t="shared" si="10"/>
        <v>0</v>
      </c>
      <c r="O33" s="77">
        <f t="shared" si="10"/>
        <v>0</v>
      </c>
      <c r="P33" s="77">
        <f t="shared" si="10"/>
        <v>43.364999999999995</v>
      </c>
      <c r="Q33" s="77">
        <f t="shared" si="11"/>
        <v>34.103999999999999</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C8</v>
      </c>
      <c r="B34" s="15">
        <v>71</v>
      </c>
      <c r="C34" s="77">
        <f t="shared" si="6"/>
        <v>92.3</v>
      </c>
      <c r="D34" s="77">
        <f t="shared" si="7"/>
        <v>53.515469000000003</v>
      </c>
      <c r="E34" s="77">
        <f t="shared" si="8"/>
        <v>19.420985000000002</v>
      </c>
      <c r="F34" s="77">
        <f t="shared" si="9"/>
        <v>3.7787478000000001</v>
      </c>
      <c r="G34" s="77">
        <f t="shared" si="10"/>
        <v>1.6330000000000001E-2</v>
      </c>
      <c r="H34" s="77">
        <f t="shared" si="10"/>
        <v>0.15549000000000002</v>
      </c>
      <c r="I34" s="77">
        <f t="shared" si="10"/>
        <v>3.5500000000000004E-2</v>
      </c>
      <c r="J34" s="77">
        <f t="shared" si="10"/>
        <v>7.1000000000000002E-4</v>
      </c>
      <c r="K34" s="77">
        <f t="shared" si="10"/>
        <v>3.5500000000000002E-3</v>
      </c>
      <c r="L34" s="77">
        <f t="shared" si="10"/>
        <v>1.4200000000000001E-2</v>
      </c>
      <c r="M34" s="77">
        <f t="shared" si="10"/>
        <v>2.4850000000000001E-2</v>
      </c>
      <c r="N34" s="77">
        <f t="shared" si="10"/>
        <v>0</v>
      </c>
      <c r="O34" s="77">
        <f t="shared" si="10"/>
        <v>0</v>
      </c>
      <c r="P34" s="77">
        <f t="shared" si="10"/>
        <v>20.945</v>
      </c>
      <c r="Q34" s="77">
        <f t="shared" si="11"/>
        <v>16.471999999999998</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C13</v>
      </c>
      <c r="B35" s="15">
        <v>147</v>
      </c>
      <c r="C35" s="77">
        <f t="shared" si="6"/>
        <v>191.1</v>
      </c>
      <c r="D35" s="77">
        <f t="shared" si="7"/>
        <v>110.799633</v>
      </c>
      <c r="E35" s="77">
        <f t="shared" si="8"/>
        <v>40.209645000000002</v>
      </c>
      <c r="F35" s="77">
        <f t="shared" si="9"/>
        <v>7.8236045999999995</v>
      </c>
      <c r="G35" s="77">
        <f t="shared" si="10"/>
        <v>3.381E-2</v>
      </c>
      <c r="H35" s="77">
        <f t="shared" si="10"/>
        <v>0.32192999999999999</v>
      </c>
      <c r="I35" s="77">
        <f t="shared" si="10"/>
        <v>7.3499999999999996E-2</v>
      </c>
      <c r="J35" s="77">
        <f t="shared" si="10"/>
        <v>1.4700000000000002E-3</v>
      </c>
      <c r="K35" s="77">
        <f t="shared" si="10"/>
        <v>7.3500000000000006E-3</v>
      </c>
      <c r="L35" s="77">
        <f t="shared" si="10"/>
        <v>2.9400000000000003E-2</v>
      </c>
      <c r="M35" s="77">
        <f t="shared" si="10"/>
        <v>5.1450000000000003E-2</v>
      </c>
      <c r="N35" s="77">
        <f t="shared" si="10"/>
        <v>0</v>
      </c>
      <c r="O35" s="77">
        <f t="shared" si="10"/>
        <v>0</v>
      </c>
      <c r="P35" s="77">
        <f t="shared" si="10"/>
        <v>43.364999999999995</v>
      </c>
      <c r="Q35" s="77">
        <f t="shared" si="11"/>
        <v>34.103999999999999</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C14</v>
      </c>
      <c r="B36" s="15">
        <v>71</v>
      </c>
      <c r="C36" s="77">
        <f t="shared" si="6"/>
        <v>92.3</v>
      </c>
      <c r="D36" s="77">
        <f t="shared" si="7"/>
        <v>53.515469000000003</v>
      </c>
      <c r="E36" s="77">
        <f t="shared" si="8"/>
        <v>19.420985000000002</v>
      </c>
      <c r="F36" s="77">
        <f t="shared" si="9"/>
        <v>3.7787478000000001</v>
      </c>
      <c r="G36" s="77">
        <f t="shared" si="10"/>
        <v>1.6330000000000001E-2</v>
      </c>
      <c r="H36" s="77">
        <f t="shared" si="10"/>
        <v>0.15549000000000002</v>
      </c>
      <c r="I36" s="77">
        <f t="shared" si="10"/>
        <v>3.5500000000000004E-2</v>
      </c>
      <c r="J36" s="77">
        <f t="shared" si="10"/>
        <v>7.1000000000000002E-4</v>
      </c>
      <c r="K36" s="77">
        <f t="shared" si="10"/>
        <v>3.5500000000000002E-3</v>
      </c>
      <c r="L36" s="77">
        <f t="shared" si="10"/>
        <v>1.4200000000000001E-2</v>
      </c>
      <c r="M36" s="77">
        <f t="shared" si="10"/>
        <v>2.4850000000000001E-2</v>
      </c>
      <c r="N36" s="77">
        <f t="shared" si="10"/>
        <v>0</v>
      </c>
      <c r="O36" s="77">
        <f t="shared" si="10"/>
        <v>0</v>
      </c>
      <c r="P36" s="77">
        <f t="shared" si="10"/>
        <v>20.945</v>
      </c>
      <c r="Q36" s="77">
        <f t="shared" si="11"/>
        <v>16.471999999999998</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t="str">
        <f>I8</f>
        <v>C15</v>
      </c>
      <c r="B37" s="15">
        <v>71</v>
      </c>
      <c r="C37" s="77">
        <f t="shared" si="6"/>
        <v>92.3</v>
      </c>
      <c r="D37" s="77">
        <f t="shared" si="7"/>
        <v>53.515469000000003</v>
      </c>
      <c r="E37" s="77">
        <f t="shared" si="8"/>
        <v>19.420985000000002</v>
      </c>
      <c r="F37" s="77">
        <f t="shared" si="9"/>
        <v>3.7787478000000001</v>
      </c>
      <c r="G37" s="77">
        <f t="shared" si="10"/>
        <v>1.6330000000000001E-2</v>
      </c>
      <c r="H37" s="77">
        <f t="shared" si="10"/>
        <v>0.15549000000000002</v>
      </c>
      <c r="I37" s="77">
        <f t="shared" si="10"/>
        <v>3.5500000000000004E-2</v>
      </c>
      <c r="J37" s="77">
        <f t="shared" si="10"/>
        <v>7.1000000000000002E-4</v>
      </c>
      <c r="K37" s="77">
        <f t="shared" si="10"/>
        <v>3.5500000000000002E-3</v>
      </c>
      <c r="L37" s="77">
        <f t="shared" si="10"/>
        <v>1.4200000000000001E-2</v>
      </c>
      <c r="M37" s="77">
        <f t="shared" si="10"/>
        <v>2.4850000000000001E-2</v>
      </c>
      <c r="N37" s="77">
        <f t="shared" si="10"/>
        <v>0</v>
      </c>
      <c r="O37" s="77">
        <f t="shared" si="10"/>
        <v>0</v>
      </c>
      <c r="P37" s="77">
        <f t="shared" si="10"/>
        <v>20.945</v>
      </c>
      <c r="Q37" s="77">
        <f t="shared" si="11"/>
        <v>16.471999999999998</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t="str">
        <f>J8</f>
        <v>C16</v>
      </c>
      <c r="B38" s="15">
        <v>71</v>
      </c>
      <c r="C38" s="77">
        <f t="shared" si="6"/>
        <v>92.3</v>
      </c>
      <c r="D38" s="77">
        <f t="shared" si="7"/>
        <v>53.515469000000003</v>
      </c>
      <c r="E38" s="77">
        <f t="shared" si="8"/>
        <v>19.420985000000002</v>
      </c>
      <c r="F38" s="77">
        <f t="shared" si="9"/>
        <v>3.7787478000000001</v>
      </c>
      <c r="G38" s="77">
        <f t="shared" si="10"/>
        <v>1.6330000000000001E-2</v>
      </c>
      <c r="H38" s="77">
        <f t="shared" si="10"/>
        <v>0.15549000000000002</v>
      </c>
      <c r="I38" s="77">
        <f t="shared" si="10"/>
        <v>3.5500000000000004E-2</v>
      </c>
      <c r="J38" s="77">
        <f t="shared" si="10"/>
        <v>7.1000000000000002E-4</v>
      </c>
      <c r="K38" s="77">
        <f t="shared" si="10"/>
        <v>3.5500000000000002E-3</v>
      </c>
      <c r="L38" s="77">
        <f t="shared" si="10"/>
        <v>1.4200000000000001E-2</v>
      </c>
      <c r="M38" s="77">
        <f t="shared" si="10"/>
        <v>2.4850000000000001E-2</v>
      </c>
      <c r="N38" s="77">
        <f t="shared" si="10"/>
        <v>0</v>
      </c>
      <c r="O38" s="77">
        <f t="shared" si="10"/>
        <v>0</v>
      </c>
      <c r="P38" s="77">
        <f t="shared" si="10"/>
        <v>20.945</v>
      </c>
      <c r="Q38" s="77">
        <f t="shared" si="11"/>
        <v>16.471999999999998</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t="str">
        <f>K8</f>
        <v>C17</v>
      </c>
      <c r="B39" s="15">
        <v>71</v>
      </c>
      <c r="C39" s="77">
        <f t="shared" si="6"/>
        <v>92.3</v>
      </c>
      <c r="D39" s="77">
        <f t="shared" si="7"/>
        <v>53.515469000000003</v>
      </c>
      <c r="E39" s="77">
        <f t="shared" si="8"/>
        <v>19.420985000000002</v>
      </c>
      <c r="F39" s="77">
        <f t="shared" si="9"/>
        <v>3.7787478000000001</v>
      </c>
      <c r="G39" s="77">
        <f t="shared" si="10"/>
        <v>1.6330000000000001E-2</v>
      </c>
      <c r="H39" s="77">
        <f t="shared" si="10"/>
        <v>0.15549000000000002</v>
      </c>
      <c r="I39" s="77">
        <f t="shared" si="10"/>
        <v>3.5500000000000004E-2</v>
      </c>
      <c r="J39" s="77">
        <f t="shared" si="10"/>
        <v>7.1000000000000002E-4</v>
      </c>
      <c r="K39" s="77">
        <f t="shared" si="10"/>
        <v>3.5500000000000002E-3</v>
      </c>
      <c r="L39" s="77">
        <f t="shared" si="10"/>
        <v>1.4200000000000001E-2</v>
      </c>
      <c r="M39" s="77">
        <f t="shared" si="10"/>
        <v>2.4850000000000001E-2</v>
      </c>
      <c r="N39" s="77">
        <f t="shared" si="10"/>
        <v>0</v>
      </c>
      <c r="O39" s="77">
        <f t="shared" si="10"/>
        <v>0</v>
      </c>
      <c r="P39" s="77">
        <f t="shared" si="10"/>
        <v>20.945</v>
      </c>
      <c r="Q39" s="77">
        <f t="shared" si="11"/>
        <v>16.471999999999998</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t="str">
        <f>L8</f>
        <v>C18</v>
      </c>
      <c r="B40" s="15">
        <v>71</v>
      </c>
      <c r="C40" s="77">
        <f t="shared" si="6"/>
        <v>92.3</v>
      </c>
      <c r="D40" s="77">
        <f t="shared" si="7"/>
        <v>53.515469000000003</v>
      </c>
      <c r="E40" s="77">
        <f t="shared" si="8"/>
        <v>19.420985000000002</v>
      </c>
      <c r="F40" s="77">
        <f t="shared" si="9"/>
        <v>3.7787478000000001</v>
      </c>
      <c r="G40" s="77">
        <f t="shared" si="10"/>
        <v>1.6330000000000001E-2</v>
      </c>
      <c r="H40" s="77">
        <f t="shared" si="10"/>
        <v>0.15549000000000002</v>
      </c>
      <c r="I40" s="77">
        <f t="shared" si="10"/>
        <v>3.5500000000000004E-2</v>
      </c>
      <c r="J40" s="77">
        <f t="shared" si="10"/>
        <v>7.1000000000000002E-4</v>
      </c>
      <c r="K40" s="77">
        <f t="shared" si="10"/>
        <v>3.5500000000000002E-3</v>
      </c>
      <c r="L40" s="77">
        <f t="shared" si="10"/>
        <v>1.4200000000000001E-2</v>
      </c>
      <c r="M40" s="77">
        <f t="shared" si="10"/>
        <v>2.4850000000000001E-2</v>
      </c>
      <c r="N40" s="77">
        <f t="shared" si="10"/>
        <v>0</v>
      </c>
      <c r="O40" s="77">
        <f t="shared" si="10"/>
        <v>0</v>
      </c>
      <c r="P40" s="77">
        <f t="shared" si="10"/>
        <v>20.945</v>
      </c>
      <c r="Q40" s="77">
        <f t="shared" si="11"/>
        <v>16.471999999999998</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t="str">
        <f>M8</f>
        <v>C19</v>
      </c>
      <c r="B41" s="15">
        <v>71</v>
      </c>
      <c r="C41" s="77">
        <f t="shared" si="6"/>
        <v>92.3</v>
      </c>
      <c r="D41" s="77">
        <f t="shared" si="7"/>
        <v>53.515469000000003</v>
      </c>
      <c r="E41" s="77">
        <f t="shared" si="8"/>
        <v>19.420985000000002</v>
      </c>
      <c r="F41" s="77">
        <f t="shared" si="9"/>
        <v>3.7787478000000001</v>
      </c>
      <c r="G41" s="77">
        <f t="shared" si="10"/>
        <v>1.6330000000000001E-2</v>
      </c>
      <c r="H41" s="77">
        <f t="shared" si="10"/>
        <v>0.15549000000000002</v>
      </c>
      <c r="I41" s="77">
        <f t="shared" si="10"/>
        <v>3.5500000000000004E-2</v>
      </c>
      <c r="J41" s="77">
        <f t="shared" si="10"/>
        <v>7.1000000000000002E-4</v>
      </c>
      <c r="K41" s="77">
        <f t="shared" si="10"/>
        <v>3.5500000000000002E-3</v>
      </c>
      <c r="L41" s="77">
        <f t="shared" si="10"/>
        <v>1.4200000000000001E-2</v>
      </c>
      <c r="M41" s="77">
        <f t="shared" si="10"/>
        <v>2.4850000000000001E-2</v>
      </c>
      <c r="N41" s="77">
        <f t="shared" si="10"/>
        <v>0</v>
      </c>
      <c r="O41" s="77">
        <f t="shared" si="10"/>
        <v>0</v>
      </c>
      <c r="P41" s="77">
        <f t="shared" si="10"/>
        <v>20.945</v>
      </c>
      <c r="Q41" s="77">
        <f t="shared" si="11"/>
        <v>16.471999999999998</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t="str">
        <f>N8</f>
        <v>C20</v>
      </c>
      <c r="B42" s="15">
        <v>71</v>
      </c>
      <c r="C42" s="77">
        <f t="shared" si="6"/>
        <v>92.3</v>
      </c>
      <c r="D42" s="77">
        <f t="shared" si="7"/>
        <v>53.515469000000003</v>
      </c>
      <c r="E42" s="77">
        <f t="shared" si="8"/>
        <v>19.420985000000002</v>
      </c>
      <c r="F42" s="77">
        <f t="shared" si="9"/>
        <v>3.7787478000000001</v>
      </c>
      <c r="G42" s="77">
        <f t="shared" si="10"/>
        <v>1.6330000000000001E-2</v>
      </c>
      <c r="H42" s="77">
        <f t="shared" si="10"/>
        <v>0.15549000000000002</v>
      </c>
      <c r="I42" s="77">
        <f t="shared" si="10"/>
        <v>3.5500000000000004E-2</v>
      </c>
      <c r="J42" s="77">
        <f t="shared" si="10"/>
        <v>7.1000000000000002E-4</v>
      </c>
      <c r="K42" s="77">
        <f t="shared" si="10"/>
        <v>3.5500000000000002E-3</v>
      </c>
      <c r="L42" s="77">
        <f t="shared" si="10"/>
        <v>1.4200000000000001E-2</v>
      </c>
      <c r="M42" s="77">
        <f t="shared" si="10"/>
        <v>2.4850000000000001E-2</v>
      </c>
      <c r="N42" s="77">
        <f t="shared" si="10"/>
        <v>0</v>
      </c>
      <c r="O42" s="77">
        <f t="shared" si="10"/>
        <v>0</v>
      </c>
      <c r="P42" s="77">
        <f t="shared" si="10"/>
        <v>20.945</v>
      </c>
      <c r="Q42" s="77">
        <f t="shared" si="11"/>
        <v>16.471999999999998</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t="str">
        <f>O8</f>
        <v>P3</v>
      </c>
      <c r="B43" s="15">
        <v>86</v>
      </c>
      <c r="C43" s="77">
        <f t="shared" si="6"/>
        <v>111.8</v>
      </c>
      <c r="D43" s="77">
        <f t="shared" si="7"/>
        <v>64.821553999999992</v>
      </c>
      <c r="E43" s="77">
        <f t="shared" si="8"/>
        <v>23.524010000000004</v>
      </c>
      <c r="F43" s="77">
        <f t="shared" si="9"/>
        <v>4.5770748000000001</v>
      </c>
      <c r="G43" s="77">
        <f t="shared" si="10"/>
        <v>1.9779999999999999E-2</v>
      </c>
      <c r="H43" s="77">
        <f t="shared" si="10"/>
        <v>0.18834000000000001</v>
      </c>
      <c r="I43" s="77">
        <f t="shared" si="10"/>
        <v>4.3000000000000003E-2</v>
      </c>
      <c r="J43" s="77">
        <f t="shared" si="10"/>
        <v>8.6000000000000009E-4</v>
      </c>
      <c r="K43" s="77">
        <f t="shared" si="10"/>
        <v>4.3E-3</v>
      </c>
      <c r="L43" s="77">
        <f t="shared" si="10"/>
        <v>1.72E-2</v>
      </c>
      <c r="M43" s="77">
        <f t="shared" si="10"/>
        <v>3.0099999999999998E-2</v>
      </c>
      <c r="N43" s="77">
        <f t="shared" si="10"/>
        <v>0</v>
      </c>
      <c r="O43" s="77">
        <f t="shared" si="10"/>
        <v>0</v>
      </c>
      <c r="P43" s="77">
        <f t="shared" si="10"/>
        <v>25.369999999999997</v>
      </c>
      <c r="Q43" s="77">
        <f t="shared" si="11"/>
        <v>19.951999999999998</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t="str">
        <f>P8</f>
        <v>P4</v>
      </c>
      <c r="B44" s="15">
        <v>86</v>
      </c>
      <c r="C44" s="77">
        <f t="shared" si="6"/>
        <v>111.8</v>
      </c>
      <c r="D44" s="77">
        <f t="shared" si="7"/>
        <v>64.821553999999992</v>
      </c>
      <c r="E44" s="77">
        <f t="shared" si="8"/>
        <v>23.524010000000004</v>
      </c>
      <c r="F44" s="77">
        <f t="shared" si="9"/>
        <v>4.5770748000000001</v>
      </c>
      <c r="G44" s="77">
        <f t="shared" si="10"/>
        <v>1.9779999999999999E-2</v>
      </c>
      <c r="H44" s="77">
        <f t="shared" si="10"/>
        <v>0.18834000000000001</v>
      </c>
      <c r="I44" s="77">
        <f t="shared" si="10"/>
        <v>4.3000000000000003E-2</v>
      </c>
      <c r="J44" s="77">
        <f t="shared" si="10"/>
        <v>8.6000000000000009E-4</v>
      </c>
      <c r="K44" s="77">
        <f t="shared" si="10"/>
        <v>4.3E-3</v>
      </c>
      <c r="L44" s="77">
        <f t="shared" si="10"/>
        <v>1.72E-2</v>
      </c>
      <c r="M44" s="77">
        <f t="shared" si="10"/>
        <v>3.0099999999999998E-2</v>
      </c>
      <c r="N44" s="77">
        <f t="shared" si="10"/>
        <v>0</v>
      </c>
      <c r="O44" s="77">
        <f t="shared" si="10"/>
        <v>0</v>
      </c>
      <c r="P44" s="77">
        <f t="shared" si="10"/>
        <v>25.369999999999997</v>
      </c>
      <c r="Q44" s="77">
        <f t="shared" si="11"/>
        <v>19.951999999999998</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t="str">
        <f>Q8</f>
        <v>P5</v>
      </c>
      <c r="B45" s="15">
        <v>86</v>
      </c>
      <c r="C45" s="77">
        <f t="shared" si="6"/>
        <v>111.8</v>
      </c>
      <c r="D45" s="77">
        <f t="shared" si="7"/>
        <v>64.821553999999992</v>
      </c>
      <c r="E45" s="77">
        <f t="shared" si="8"/>
        <v>23.524010000000004</v>
      </c>
      <c r="F45" s="77">
        <f t="shared" si="9"/>
        <v>4.5770748000000001</v>
      </c>
      <c r="G45" s="77">
        <f t="shared" si="10"/>
        <v>1.9779999999999999E-2</v>
      </c>
      <c r="H45" s="77">
        <f t="shared" si="10"/>
        <v>0.18834000000000001</v>
      </c>
      <c r="I45" s="77">
        <f t="shared" si="10"/>
        <v>4.3000000000000003E-2</v>
      </c>
      <c r="J45" s="77">
        <f t="shared" si="10"/>
        <v>8.6000000000000009E-4</v>
      </c>
      <c r="K45" s="77">
        <f t="shared" si="10"/>
        <v>4.3E-3</v>
      </c>
      <c r="L45" s="77">
        <f t="shared" si="10"/>
        <v>1.72E-2</v>
      </c>
      <c r="M45" s="77">
        <f t="shared" si="10"/>
        <v>3.0099999999999998E-2</v>
      </c>
      <c r="N45" s="77">
        <f t="shared" si="10"/>
        <v>0</v>
      </c>
      <c r="O45" s="77">
        <f t="shared" si="10"/>
        <v>0</v>
      </c>
      <c r="P45" s="77">
        <f t="shared" si="10"/>
        <v>25.369999999999997</v>
      </c>
      <c r="Q45" s="77">
        <f t="shared" si="11"/>
        <v>19.951999999999998</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C1</v>
      </c>
      <c r="C57" s="8" t="str">
        <f t="shared" ref="C57:U57" si="13">D8</f>
        <v>C2</v>
      </c>
      <c r="D57" s="8" t="str">
        <f t="shared" si="13"/>
        <v>C7</v>
      </c>
      <c r="E57" s="8" t="str">
        <f t="shared" si="13"/>
        <v>C8</v>
      </c>
      <c r="F57" s="8" t="str">
        <f t="shared" si="13"/>
        <v>C13</v>
      </c>
      <c r="G57" s="8" t="str">
        <f t="shared" si="13"/>
        <v>C14</v>
      </c>
      <c r="H57" s="8" t="str">
        <f t="shared" si="13"/>
        <v>C15</v>
      </c>
      <c r="I57" s="8" t="str">
        <f t="shared" si="13"/>
        <v>C16</v>
      </c>
      <c r="J57" s="8" t="str">
        <f t="shared" si="13"/>
        <v>C17</v>
      </c>
      <c r="K57" s="8" t="str">
        <f t="shared" si="13"/>
        <v>C18</v>
      </c>
      <c r="L57" s="8" t="str">
        <f t="shared" si="13"/>
        <v>C19</v>
      </c>
      <c r="M57" s="8" t="str">
        <f t="shared" si="13"/>
        <v>C20</v>
      </c>
      <c r="N57" s="8" t="str">
        <f t="shared" si="13"/>
        <v>P3</v>
      </c>
      <c r="O57" s="8" t="str">
        <f t="shared" si="13"/>
        <v>P4</v>
      </c>
      <c r="P57" s="8" t="str">
        <f t="shared" si="13"/>
        <v>P5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Arable</v>
      </c>
      <c r="I58" s="13" t="str">
        <f>J16&amp;" I "&amp;(VLOOKUP(J14,Table24[],6,FALSE))</f>
        <v>Medium/Clay I Grass</v>
      </c>
      <c r="J58" s="13" t="str">
        <f>K16&amp;" I "&amp;(VLOOKUP(K14,Table24[],6,FALSE))</f>
        <v>Medium/Clay I Arable</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6.7</v>
      </c>
      <c r="I59" s="76">
        <f>VLOOKUP(J$14,Table24[],5,FALSE)</f>
        <v>6.2</v>
      </c>
      <c r="J59" s="76">
        <f>VLOOKUP(K$14,Table24[],5,FALSE)</f>
        <v>6.7</v>
      </c>
      <c r="K59" s="76">
        <f>VLOOKUP(L$14,Table24[],5,FALSE)</f>
        <v>6.2</v>
      </c>
      <c r="L59" s="76">
        <f>VLOOKUP(M$14,Table24[],5,FALSE)</f>
        <v>6.2</v>
      </c>
      <c r="M59" s="76">
        <f>VLOOKUP(N$14,Table24[],5,FALSE)</f>
        <v>6.2</v>
      </c>
      <c r="N59" s="76">
        <f>VLOOKUP(O$14,Table24[],5,FALSE)</f>
        <v>6.2</v>
      </c>
      <c r="O59" s="76">
        <f>VLOOKUP(P$14,Table24[],5,FALSE)</f>
        <v>6.2</v>
      </c>
      <c r="P59" s="76">
        <f>VLOOKUP(Q$14,Table24[],5,FALSE)</f>
        <v>6.2</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5.8</v>
      </c>
      <c r="C60" s="76">
        <f t="shared" ref="C60:U60" si="14">D10</f>
        <v>6.2</v>
      </c>
      <c r="D60" s="76">
        <f t="shared" si="14"/>
        <v>5.8</v>
      </c>
      <c r="E60" s="76">
        <f t="shared" si="14"/>
        <v>5.7</v>
      </c>
      <c r="F60" s="76">
        <f t="shared" si="14"/>
        <v>5.8</v>
      </c>
      <c r="G60" s="76">
        <f t="shared" si="14"/>
        <v>6</v>
      </c>
      <c r="H60" s="76">
        <f t="shared" si="14"/>
        <v>5.9</v>
      </c>
      <c r="I60" s="76">
        <f t="shared" si="14"/>
        <v>6.4</v>
      </c>
      <c r="J60" s="76">
        <f t="shared" si="14"/>
        <v>5.6</v>
      </c>
      <c r="K60" s="76">
        <f t="shared" si="14"/>
        <v>6.1</v>
      </c>
      <c r="L60" s="76">
        <f t="shared" si="14"/>
        <v>6.3</v>
      </c>
      <c r="M60" s="76">
        <f t="shared" si="14"/>
        <v>5.9</v>
      </c>
      <c r="N60" s="76">
        <f t="shared" si="14"/>
        <v>6.5</v>
      </c>
      <c r="O60" s="76">
        <f t="shared" si="14"/>
        <v>6.5</v>
      </c>
      <c r="P60" s="76">
        <f t="shared" si="14"/>
        <v>6.5</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8</v>
      </c>
      <c r="I61" s="76">
        <f t="shared" si="15"/>
        <v>6</v>
      </c>
      <c r="J61" s="76">
        <f t="shared" si="15"/>
        <v>8</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71</v>
      </c>
      <c r="C62" s="77">
        <f>B32</f>
        <v>71</v>
      </c>
      <c r="D62" s="77">
        <f>B33</f>
        <v>147</v>
      </c>
      <c r="E62" s="77">
        <f>B34</f>
        <v>71</v>
      </c>
      <c r="F62" s="77">
        <f>B35</f>
        <v>147</v>
      </c>
      <c r="G62" s="77">
        <f>B36</f>
        <v>71</v>
      </c>
      <c r="H62" s="77">
        <f>B37</f>
        <v>71</v>
      </c>
      <c r="I62" s="77">
        <f>B38</f>
        <v>71</v>
      </c>
      <c r="J62" s="77">
        <f>B39</f>
        <v>71</v>
      </c>
      <c r="K62" s="77">
        <f>B40</f>
        <v>71</v>
      </c>
      <c r="L62" s="77">
        <f>B41</f>
        <v>71</v>
      </c>
      <c r="M62" s="77">
        <f>B42</f>
        <v>71</v>
      </c>
      <c r="N62" s="77">
        <f>B43</f>
        <v>86</v>
      </c>
      <c r="O62" s="77">
        <f>B44</f>
        <v>86</v>
      </c>
      <c r="P62" s="77">
        <f>B45</f>
        <v>86</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0</v>
      </c>
      <c r="D64" s="77">
        <f t="shared" si="17"/>
        <v>2.4000000000000021</v>
      </c>
      <c r="E64" s="77">
        <f t="shared" si="17"/>
        <v>3</v>
      </c>
      <c r="F64" s="77">
        <f t="shared" si="17"/>
        <v>2.4000000000000021</v>
      </c>
      <c r="G64" s="77">
        <f t="shared" si="17"/>
        <v>1.2000000000000011</v>
      </c>
      <c r="H64" s="77">
        <f t="shared" si="17"/>
        <v>6.3999999999999986</v>
      </c>
      <c r="I64" s="77">
        <f t="shared" si="17"/>
        <v>-1.2000000000000011</v>
      </c>
      <c r="J64" s="77">
        <f t="shared" si="17"/>
        <v>8.8000000000000043</v>
      </c>
      <c r="K64" s="77">
        <f t="shared" si="17"/>
        <v>0.6000000000000032</v>
      </c>
      <c r="L64" s="77">
        <f t="shared" si="17"/>
        <v>-0.59999999999999787</v>
      </c>
      <c r="M64" s="77">
        <f t="shared" si="17"/>
        <v>1.7999999999999989</v>
      </c>
      <c r="N64" s="77">
        <f t="shared" si="17"/>
        <v>-1.7999999999999989</v>
      </c>
      <c r="O64" s="77">
        <f t="shared" si="17"/>
        <v>-1.7999999999999989</v>
      </c>
      <c r="P64" s="77">
        <f t="shared" si="17"/>
        <v>-1.7999999999999989</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0</v>
      </c>
      <c r="D65" s="77">
        <f t="shared" si="18"/>
        <v>-2.4000000000000021</v>
      </c>
      <c r="E65" s="77">
        <f t="shared" si="18"/>
        <v>-3</v>
      </c>
      <c r="F65" s="77">
        <f t="shared" si="18"/>
        <v>-2.4000000000000021</v>
      </c>
      <c r="G65" s="77">
        <f t="shared" si="18"/>
        <v>-1.2000000000000011</v>
      </c>
      <c r="H65" s="77">
        <f t="shared" si="18"/>
        <v>-6.3999999999999986</v>
      </c>
      <c r="I65" s="77">
        <f t="shared" si="18"/>
        <v>1.2000000000000011</v>
      </c>
      <c r="J65" s="77">
        <f t="shared" si="18"/>
        <v>-8.8000000000000043</v>
      </c>
      <c r="K65" s="77">
        <f t="shared" si="18"/>
        <v>-0.6000000000000032</v>
      </c>
      <c r="L65" s="77">
        <f t="shared" si="18"/>
        <v>0.59999999999999787</v>
      </c>
      <c r="M65" s="77">
        <f t="shared" si="18"/>
        <v>-1.7999999999999989</v>
      </c>
      <c r="N65" s="77">
        <f t="shared" si="18"/>
        <v>1.7999999999999989</v>
      </c>
      <c r="O65" s="77">
        <f t="shared" si="18"/>
        <v>1.7999999999999989</v>
      </c>
      <c r="P65" s="77">
        <f t="shared" si="18"/>
        <v>1.7999999999999989</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UNDER</v>
      </c>
      <c r="K66" s="78" t="str">
        <f t="shared" si="19"/>
        <v>UNDER</v>
      </c>
      <c r="L66" s="78" t="str">
        <f t="shared" si="19"/>
        <v>OVER</v>
      </c>
      <c r="M66" s="78" t="str">
        <f t="shared" si="19"/>
        <v>UNDER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D1" zoomScale="90" zoomScaleNormal="90" workbookViewId="0">
      <selection activeCell="L2" sqref="L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PAN-025791</v>
      </c>
      <c r="D1" s="141"/>
      <c r="E1" s="93" t="s">
        <v>45</v>
      </c>
      <c r="F1" s="39">
        <f>'Field data and Waste 1'!F1</f>
        <v>46.7</v>
      </c>
      <c r="G1" s="123" t="s">
        <v>43</v>
      </c>
      <c r="H1" s="124"/>
      <c r="I1" s="118">
        <v>5.95</v>
      </c>
      <c r="J1" s="127" t="s">
        <v>153</v>
      </c>
      <c r="K1" s="127"/>
      <c r="L1" s="97">
        <v>30.6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181</v>
      </c>
      <c r="G2" s="125" t="s">
        <v>110</v>
      </c>
      <c r="H2" s="126"/>
      <c r="I2" s="118">
        <v>317</v>
      </c>
      <c r="J2" s="127" t="s">
        <v>158</v>
      </c>
      <c r="K2" s="127"/>
      <c r="L2" s="97">
        <v>0.22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Daniel James &amp; Carys James </v>
      </c>
      <c r="D3" s="143"/>
      <c r="E3" s="93" t="s">
        <v>108</v>
      </c>
      <c r="F3" s="31" t="s">
        <v>78</v>
      </c>
      <c r="G3" s="127" t="s">
        <v>159</v>
      </c>
      <c r="H3" s="127"/>
      <c r="I3" s="118">
        <v>4820</v>
      </c>
      <c r="J3" s="123" t="s">
        <v>154</v>
      </c>
      <c r="K3" s="124"/>
      <c r="L3" s="97">
        <f>(L1/(L2*10000))*100</f>
        <v>1.3909090909090909</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Cilrhue Farm, Boncath, Pembrokeshire, SA37 0HS</v>
      </c>
      <c r="D4" s="141"/>
      <c r="E4" s="94" t="s">
        <v>1</v>
      </c>
      <c r="F4" s="96" t="s">
        <v>183</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C1</v>
      </c>
      <c r="D8" s="60" t="str">
        <f>'Field data and Waste 1'!D8</f>
        <v>C2</v>
      </c>
      <c r="E8" s="60" t="str">
        <f>'Field data and Waste 1'!E8</f>
        <v>C7</v>
      </c>
      <c r="F8" s="60" t="str">
        <f>'Field data and Waste 1'!F8</f>
        <v>C8</v>
      </c>
      <c r="G8" s="60" t="str">
        <f>'Field data and Waste 1'!G8</f>
        <v>C13</v>
      </c>
      <c r="H8" s="60" t="str">
        <f>'Field data and Waste 1'!H8</f>
        <v>C14</v>
      </c>
      <c r="I8" s="60" t="str">
        <f>'Field data and Waste 1'!I8</f>
        <v>C15</v>
      </c>
      <c r="J8" s="60" t="str">
        <f>'Field data and Waste 1'!J8</f>
        <v>C16</v>
      </c>
      <c r="K8" s="60" t="str">
        <f>'Field data and Waste 1'!K8</f>
        <v>C17</v>
      </c>
      <c r="L8" s="60" t="str">
        <f>'Field data and Waste 1'!L8</f>
        <v>C18</v>
      </c>
      <c r="M8" s="60" t="str">
        <f>'Field data and Waste 1'!M8</f>
        <v>C19</v>
      </c>
      <c r="N8" s="60" t="str">
        <f>'Field data and Waste 1'!N8</f>
        <v>C20</v>
      </c>
      <c r="O8" s="60" t="str">
        <f>'Field data and Waste 1'!O8</f>
        <v>P3</v>
      </c>
      <c r="P8" s="60" t="str">
        <f>'Field data and Waste 1'!P8</f>
        <v>P4</v>
      </c>
      <c r="Q8" s="60" t="str">
        <f>'Field data and Waste 1'!Q8</f>
        <v>P5</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f>'Field data and Waste 1'!I9</f>
        <v>1</v>
      </c>
      <c r="J9" s="60" t="str">
        <f>'Field data and Waste 1'!J9</f>
        <v>Moderate</v>
      </c>
      <c r="K9" s="60">
        <f>'Field data and Waste 1'!K9</f>
        <v>1</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5.8</v>
      </c>
      <c r="D10" s="60">
        <f>'Field data and Waste 1'!D10</f>
        <v>6.2</v>
      </c>
      <c r="E10" s="60">
        <f>'Field data and Waste 1'!E10</f>
        <v>5.8</v>
      </c>
      <c r="F10" s="60">
        <f>'Field data and Waste 1'!F10</f>
        <v>5.7</v>
      </c>
      <c r="G10" s="60">
        <f>'Field data and Waste 1'!G10</f>
        <v>5.8</v>
      </c>
      <c r="H10" s="60">
        <f>'Field data and Waste 1'!H10</f>
        <v>6</v>
      </c>
      <c r="I10" s="60">
        <f>'Field data and Waste 1'!I10</f>
        <v>5.9</v>
      </c>
      <c r="J10" s="60">
        <f>'Field data and Waste 1'!J10</f>
        <v>6.4</v>
      </c>
      <c r="K10" s="60">
        <f>'Field data and Waste 1'!K10</f>
        <v>5.6</v>
      </c>
      <c r="L10" s="60">
        <f>'Field data and Waste 1'!L10</f>
        <v>6.1</v>
      </c>
      <c r="M10" s="60">
        <f>'Field data and Waste 1'!M10</f>
        <v>6.3</v>
      </c>
      <c r="N10" s="60">
        <f>'Field data and Waste 1'!N10</f>
        <v>5.9</v>
      </c>
      <c r="O10" s="60">
        <f>'Field data and Waste 1'!O10</f>
        <v>6.5</v>
      </c>
      <c r="P10" s="60">
        <f>'Field data and Waste 1'!P10</f>
        <v>6.5</v>
      </c>
      <c r="Q10" s="60">
        <f>'Field data and Waste 1'!Q10</f>
        <v>6.5</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0</v>
      </c>
      <c r="F11" s="60">
        <f>'Field data and Waste 1'!F11</f>
        <v>2</v>
      </c>
      <c r="G11" s="60">
        <f>'Field data and Waste 1'!G11</f>
        <v>0</v>
      </c>
      <c r="H11" s="60">
        <f>'Field data and Waste 1'!H11</f>
        <v>1</v>
      </c>
      <c r="I11" s="60">
        <f>'Field data and Waste 1'!I11</f>
        <v>2</v>
      </c>
      <c r="J11" s="60">
        <f>'Field data and Waste 1'!J11</f>
        <v>3</v>
      </c>
      <c r="K11" s="60">
        <f>'Field data and Waste 1'!K11</f>
        <v>2</v>
      </c>
      <c r="L11" s="60">
        <f>'Field data and Waste 1'!L11</f>
        <v>3</v>
      </c>
      <c r="M11" s="60">
        <f>'Field data and Waste 1'!M11</f>
        <v>2</v>
      </c>
      <c r="N11" s="60">
        <f>'Field data and Waste 1'!N11</f>
        <v>2</v>
      </c>
      <c r="O11" s="60">
        <f>'Field data and Waste 1'!O11</f>
        <v>3</v>
      </c>
      <c r="P11" s="60">
        <f>'Field data and Waste 1'!P11</f>
        <v>3</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1</v>
      </c>
      <c r="F12" s="60">
        <f>'Field data and Waste 1'!F12</f>
        <v>2</v>
      </c>
      <c r="G12" s="60">
        <f>'Field data and Waste 1'!G12</f>
        <v>1</v>
      </c>
      <c r="H12" s="60">
        <f>'Field data and Waste 1'!H12</f>
        <v>1</v>
      </c>
      <c r="I12" s="60">
        <f>'Field data and Waste 1'!I12</f>
        <v>2</v>
      </c>
      <c r="J12" s="60">
        <f>'Field data and Waste 1'!J12</f>
        <v>3</v>
      </c>
      <c r="K12" s="60">
        <f>'Field data and Waste 1'!K12</f>
        <v>1</v>
      </c>
      <c r="L12" s="60">
        <f>'Field data and Waste 1'!L12</f>
        <v>2</v>
      </c>
      <c r="M12" s="60">
        <f>'Field data and Waste 1'!M12</f>
        <v>1</v>
      </c>
      <c r="N12" s="60">
        <f>'Field data and Waste 1'!N12</f>
        <v>1</v>
      </c>
      <c r="O12" s="60">
        <f>'Field data and Waste 1'!O12</f>
        <v>3</v>
      </c>
      <c r="P12" s="60">
        <f>'Field data and Waste 1'!P12</f>
        <v>3</v>
      </c>
      <c r="Q12" s="60">
        <f>'Field data and Waste 1'!Q12</f>
        <v>3</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Winter barley/triticale/rye</v>
      </c>
      <c r="J14" s="102" t="str">
        <f>'Field data and Waste 1'!J14</f>
        <v xml:space="preserve">Grass Silage (25% DM) </v>
      </c>
      <c r="K14" s="102" t="str">
        <f>'Field data and Waste 1'!K14</f>
        <v>Winter barley/triticale/rye</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30</v>
      </c>
      <c r="J15" s="60">
        <f>'Field data and Waste 1'!J15</f>
        <v>47</v>
      </c>
      <c r="K15" s="60">
        <f>'Field data and Waste 1'!K15</f>
        <v>30</v>
      </c>
      <c r="L15" s="60">
        <f>'Field data and Waste 1'!L15</f>
        <v>47</v>
      </c>
      <c r="M15" s="60">
        <f>'Field data and Waste 1'!M15</f>
        <v>47</v>
      </c>
      <c r="N15" s="60">
        <f>'Field data and Waste 1'!N15</f>
        <v>47</v>
      </c>
      <c r="O15" s="60">
        <f>'Field data and Waste 1'!O15</f>
        <v>47</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255</v>
      </c>
      <c r="J17" s="28">
        <f t="shared" si="0"/>
        <v>79.899999999999991</v>
      </c>
      <c r="K17" s="28">
        <f t="shared" si="0"/>
        <v>255</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53.320734000000002</v>
      </c>
      <c r="D18" s="16">
        <f>$D32</f>
        <v>53.320734000000002</v>
      </c>
      <c r="E18" s="16">
        <f>$D33</f>
        <v>85.905626999999996</v>
      </c>
      <c r="F18" s="16">
        <f>$D34</f>
        <v>53.320734000000002</v>
      </c>
      <c r="G18" s="16">
        <f>$D35</f>
        <v>85.905626999999996</v>
      </c>
      <c r="H18" s="16">
        <f>$D36</f>
        <v>85.905626999999996</v>
      </c>
      <c r="I18" s="16">
        <f>$D37</f>
        <v>53.320734000000002</v>
      </c>
      <c r="J18" s="16">
        <f>$D38</f>
        <v>53.320734000000002</v>
      </c>
      <c r="K18" s="16">
        <f>$D39</f>
        <v>53.320734000000002</v>
      </c>
      <c r="L18" s="16">
        <f>$D40</f>
        <v>53.320734000000002</v>
      </c>
      <c r="M18" s="16">
        <f>$D41</f>
        <v>53.320734000000002</v>
      </c>
      <c r="N18" s="16">
        <f>$D42</f>
        <v>53.320734000000002</v>
      </c>
      <c r="O18" s="16">
        <f>$D43</f>
        <v>64.182365000000004</v>
      </c>
      <c r="P18" s="16">
        <f>$D44</f>
        <v>64.182365000000004</v>
      </c>
      <c r="Q18" s="16">
        <f>$D45</f>
        <v>64.182365000000004</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-26.57926599999999</v>
      </c>
      <c r="D19" s="16">
        <f t="shared" ref="D19:V19" si="1">D18-D17</f>
        <v>-26.57926599999999</v>
      </c>
      <c r="E19" s="16">
        <f t="shared" si="1"/>
        <v>6.005627000000004</v>
      </c>
      <c r="F19" s="16">
        <f t="shared" si="1"/>
        <v>-26.57926599999999</v>
      </c>
      <c r="G19" s="16">
        <f t="shared" si="1"/>
        <v>6.005627000000004</v>
      </c>
      <c r="H19" s="16">
        <f t="shared" si="1"/>
        <v>6.005627000000004</v>
      </c>
      <c r="I19" s="16">
        <f t="shared" si="1"/>
        <v>-201.67926599999998</v>
      </c>
      <c r="J19" s="16">
        <f t="shared" si="1"/>
        <v>-26.57926599999999</v>
      </c>
      <c r="K19" s="16">
        <f t="shared" si="1"/>
        <v>-201.67926599999998</v>
      </c>
      <c r="L19" s="16">
        <f t="shared" si="1"/>
        <v>-26.57926599999999</v>
      </c>
      <c r="M19" s="16">
        <f t="shared" si="1"/>
        <v>-26.57926599999999</v>
      </c>
      <c r="N19" s="16">
        <f t="shared" si="1"/>
        <v>-26.57926599999999</v>
      </c>
      <c r="O19" s="16">
        <f t="shared" si="1"/>
        <v>-15.717634999999987</v>
      </c>
      <c r="P19" s="16">
        <f t="shared" si="1"/>
        <v>-15.717634999999987</v>
      </c>
      <c r="Q19" s="16">
        <f t="shared" si="1"/>
        <v>-15.717634999999987</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INCREASE</v>
      </c>
      <c r="F20" s="26" t="str">
        <f>IF($B34="","",IF(F$19&gt;=0,"INCREASE","DECREASE"))</f>
        <v>DECREASE</v>
      </c>
      <c r="G20" s="26" t="str">
        <f>IF($B35="","",IF(G$19&gt;=0,"INCREASE","DECREASE"))</f>
        <v>INCREASE</v>
      </c>
      <c r="H20" s="26" t="str">
        <f>IF($B36="","",IF(H$19&gt;=0,"INCREASE","DECREASE"))</f>
        <v>INCREASE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315</v>
      </c>
      <c r="J21" s="28">
        <f t="shared" si="2"/>
        <v>282</v>
      </c>
      <c r="K21" s="28">
        <f t="shared" si="2"/>
        <v>315</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13.469490000000002</v>
      </c>
      <c r="D22" s="16">
        <f>$E32</f>
        <v>13.469490000000002</v>
      </c>
      <c r="E22" s="16">
        <f>$E33</f>
        <v>21.700845000000001</v>
      </c>
      <c r="F22" s="16">
        <f>$E34</f>
        <v>13.469490000000002</v>
      </c>
      <c r="G22" s="16">
        <f>$E35</f>
        <v>21.700845000000001</v>
      </c>
      <c r="H22" s="16">
        <f>$E36</f>
        <v>21.700845000000001</v>
      </c>
      <c r="I22" s="16">
        <f>$E37</f>
        <v>13.469490000000002</v>
      </c>
      <c r="J22" s="16">
        <f>$E38</f>
        <v>13.469490000000002</v>
      </c>
      <c r="K22" s="16">
        <f>$E39</f>
        <v>13.469490000000002</v>
      </c>
      <c r="L22" s="16">
        <f>$E40</f>
        <v>13.469490000000002</v>
      </c>
      <c r="M22" s="16">
        <f>$E41</f>
        <v>13.469490000000002</v>
      </c>
      <c r="N22" s="16">
        <f>$E42</f>
        <v>13.469490000000002</v>
      </c>
      <c r="O22" s="16">
        <f>$E43</f>
        <v>16.213275000000003</v>
      </c>
      <c r="P22" s="16">
        <f>$E44</f>
        <v>16.213275000000003</v>
      </c>
      <c r="Q22" s="16">
        <f>$E45</f>
        <v>16.213275000000003</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-268.53050999999999</v>
      </c>
      <c r="D23" s="16">
        <f t="shared" ref="D23:V23" si="3">D22-D21</f>
        <v>-268.53050999999999</v>
      </c>
      <c r="E23" s="16">
        <f t="shared" si="3"/>
        <v>-260.29915499999998</v>
      </c>
      <c r="F23" s="16">
        <f t="shared" si="3"/>
        <v>-268.53050999999999</v>
      </c>
      <c r="G23" s="16">
        <f t="shared" si="3"/>
        <v>-260.29915499999998</v>
      </c>
      <c r="H23" s="16">
        <f t="shared" si="3"/>
        <v>-260.29915499999998</v>
      </c>
      <c r="I23" s="16">
        <f t="shared" si="3"/>
        <v>-301.53050999999999</v>
      </c>
      <c r="J23" s="16">
        <f t="shared" si="3"/>
        <v>-268.53050999999999</v>
      </c>
      <c r="K23" s="16">
        <f t="shared" si="3"/>
        <v>-301.53050999999999</v>
      </c>
      <c r="L23" s="16">
        <f t="shared" si="3"/>
        <v>-268.53050999999999</v>
      </c>
      <c r="M23" s="16">
        <f t="shared" si="3"/>
        <v>-268.53050999999999</v>
      </c>
      <c r="N23" s="16">
        <f t="shared" si="3"/>
        <v>-268.53050999999999</v>
      </c>
      <c r="O23" s="16">
        <f t="shared" si="3"/>
        <v>-265.78672499999999</v>
      </c>
      <c r="P23" s="16">
        <f t="shared" si="3"/>
        <v>-265.78672499999999</v>
      </c>
      <c r="Q23" s="16">
        <f t="shared" si="3"/>
        <v>-265.78672499999999</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2.37</v>
      </c>
      <c r="C28" s="15">
        <v>0.22</v>
      </c>
      <c r="D28" s="15">
        <v>431</v>
      </c>
      <c r="E28" s="15">
        <v>207</v>
      </c>
      <c r="F28" s="15">
        <v>28.1</v>
      </c>
      <c r="G28" s="15">
        <v>0.2</v>
      </c>
      <c r="H28" s="15">
        <v>1.08</v>
      </c>
      <c r="I28" s="15">
        <v>0.5</v>
      </c>
      <c r="J28" s="15">
        <v>0.01</v>
      </c>
      <c r="K28" s="23">
        <v>0.05</v>
      </c>
      <c r="L28" s="15">
        <v>0.2</v>
      </c>
      <c r="M28" s="15">
        <v>0.2</v>
      </c>
      <c r="N28" s="15"/>
      <c r="O28" s="15"/>
      <c r="P28" s="15">
        <v>297</v>
      </c>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C1</v>
      </c>
      <c r="B31" s="15">
        <v>54</v>
      </c>
      <c r="C31" s="77">
        <f>IF(C$27="%w/w SAR",((C$28*10)*$B31),IF(C$27="%w/w DM",(((C$28*10)*($B$28/100))*$B31),IF(C$27="kg/t SAR",(C$28*$B31),IF(C$27="kg/t DM",((C$28*($B$28/100))*$B31),IF(C$27="mg/kg SAR",((C$28*0.001)*$B31),IF(C$27="mg/kg DM",(((C$28*0.001)*($B$28/100))*$B31),0))))))</f>
        <v>118.80000000000001</v>
      </c>
      <c r="D31" s="77">
        <f>(IF(D$27="%w/w SAR",((D$28*10)*$B31),IF(D$27="%w/w DM",(((D$28*10)*($B$28/100))*$B31),IF(D$27="kg/t SAR",(D$28*$B31),IF(D$27="kg/t DM",((D$28*($B$28/100))*$B31),IF(D$27="mg/kg SAR",((D$28*0.001)*$B31),IF(D$27="mg/kg DM",(((D$28*0.001)*($B$28/100))*$B31),"0")))))))*2.291</f>
        <v>53.320734000000002</v>
      </c>
      <c r="E31" s="77">
        <f>(IF(E$27="%w/w SAR",((E$28*10)*$B31),IF(E$27="%w/w DM",(((E$28*10)*($B$28/100))*$B31),IF(E$27="kg/t SAR",(E$28*$B31),IF(E$27="kg/t DM",((E$28*($B$28/100))*$B31),IF(E$27="mg/kg SAR",((E$28*0.001)*$B31),IF(E$27="mg/kg DM",(((E$28*0.001)*($B$28/100))*$B31),"0")))))))*1.205</f>
        <v>13.469490000000002</v>
      </c>
      <c r="F31" s="77">
        <f>(IF(F$27="%w/w SAR",((F$28*10)*$B31),IF(F$27="%w/w DM",(((F$28*10)*($B$28/100))*$B31),IF(F$27="kg/t SAR",(F$28*$B31),IF(F$27="kg/t DM",((F$28*($B$28/100))*$B31),IF(F$27="mg/kg SAR",((F$28*0.001)*$B31),IF(F$27="mg/kg DM",(((F$28*0.001)*($B$28/100))*$B31),"0")))))))*1.658</f>
        <v>2.5158491999999999</v>
      </c>
      <c r="G31" s="77">
        <f t="shared" ref="G31:P46" si="5">IF(G$27="%w/w SAR",((G$28*10)*$B31),IF(G$27="%w/w DM",(((G$28*10)*($B$28/100))*$B31),IF(G$27="kg/t SAR",(G$28*$B31),IF(G$27="kg/t DM",((G$28*($B$28/100))*$B31),IF(G$27="mg/kg SAR",((G$28*0.001)*$B31),IF(G$27="mg/kg DM",(((G$28*0.001)*($B$28/100))*$B31),0))))))</f>
        <v>1.0800000000000001E-2</v>
      </c>
      <c r="H31" s="77">
        <f t="shared" si="5"/>
        <v>5.8320000000000004E-2</v>
      </c>
      <c r="I31" s="77">
        <f t="shared" si="5"/>
        <v>2.7E-2</v>
      </c>
      <c r="J31" s="77">
        <f t="shared" si="5"/>
        <v>5.4000000000000001E-4</v>
      </c>
      <c r="K31" s="77">
        <f t="shared" si="5"/>
        <v>2.7000000000000001E-3</v>
      </c>
      <c r="L31" s="77">
        <f t="shared" si="5"/>
        <v>1.0800000000000001E-2</v>
      </c>
      <c r="M31" s="77">
        <f t="shared" si="5"/>
        <v>1.0800000000000001E-2</v>
      </c>
      <c r="N31" s="77">
        <f t="shared" si="5"/>
        <v>0</v>
      </c>
      <c r="O31" s="77">
        <f t="shared" si="5"/>
        <v>0</v>
      </c>
      <c r="P31" s="77">
        <f t="shared" si="5"/>
        <v>16.038</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C2</v>
      </c>
      <c r="B32" s="15">
        <v>54</v>
      </c>
      <c r="C32" s="77">
        <f t="shared" ref="C32:C50" si="6">IF(C$27="%w/w SAR",((C$28*10)*$B32),IF(C$27="%w/w DM",(((C$28*10)*($B$28/100))*$B32),IF(C$27="kg/t SAR",(C$28*$B32),IF(C$27="kg/t DM",((C$28*($B$28/100))*$B32),IF(C$27="mg/kg SAR",((C$28*0.001)*$B32),IF(C$27="mg/kg DM",(((C$28*0.001)*($B$28/100))*$B32),0))))))</f>
        <v>118.80000000000001</v>
      </c>
      <c r="D32" s="77">
        <f t="shared" ref="D32:D50" si="7">(IF(D$27="%w/w SAR",((D$28*10)*$B32),IF(D$27="%w/w DM",(((D$28*10)*($B$28/100))*$B32),IF(D$27="kg/t SAR",(D$28*$B32),IF(D$27="kg/t DM",((D$28*($B$28/100))*$B32),IF(D$27="mg/kg SAR",((D$28*0.001)*$B32),IF(D$27="mg/kg DM",(((D$28*0.001)*($B$28/100))*$B32),"0")))))))*2.291</f>
        <v>53.320734000000002</v>
      </c>
      <c r="E32" s="77">
        <f t="shared" ref="E32:E50" si="8">(IF(E$27="%w/w SAR",((E$28*10)*$B32),IF(E$27="%w/w DM",(((E$28*10)*($B$28/100))*$B32),IF(E$27="kg/t SAR",(E$28*$B32),IF(E$27="kg/t DM",((E$28*($B$28/100))*$B32),IF(E$27="mg/kg SAR",((E$28*0.001)*$B32),IF(E$27="mg/kg DM",(((E$28*0.001)*($B$28/100))*$B32),"0")))))))*1.205</f>
        <v>13.469490000000002</v>
      </c>
      <c r="F32" s="77">
        <f t="shared" ref="F32:F50" si="9">(IF(F$27="%w/w SAR",((F$28*10)*$B32),IF(F$27="%w/w DM",(((F$28*10)*($B$28/100))*$B32),IF(F$27="kg/t SAR",(F$28*$B32),IF(F$27="kg/t DM",((F$28*($B$28/100))*$B32),IF(F$27="mg/kg SAR",((F$28*0.001)*$B32),IF(F$27="mg/kg DM",(((F$28*0.001)*($B$28/100))*$B32),"0")))))))*1.658</f>
        <v>2.5158491999999999</v>
      </c>
      <c r="G32" s="77">
        <f t="shared" si="5"/>
        <v>1.0800000000000001E-2</v>
      </c>
      <c r="H32" s="77">
        <f t="shared" si="5"/>
        <v>5.8320000000000004E-2</v>
      </c>
      <c r="I32" s="77">
        <f t="shared" si="5"/>
        <v>2.7E-2</v>
      </c>
      <c r="J32" s="77">
        <f t="shared" si="5"/>
        <v>5.4000000000000001E-4</v>
      </c>
      <c r="K32" s="77">
        <f t="shared" si="5"/>
        <v>2.7000000000000001E-3</v>
      </c>
      <c r="L32" s="77">
        <f t="shared" si="5"/>
        <v>1.0800000000000001E-2</v>
      </c>
      <c r="M32" s="77">
        <f t="shared" si="5"/>
        <v>1.0800000000000001E-2</v>
      </c>
      <c r="N32" s="77">
        <f t="shared" si="5"/>
        <v>0</v>
      </c>
      <c r="O32" s="77">
        <f t="shared" si="5"/>
        <v>0</v>
      </c>
      <c r="P32" s="77">
        <f t="shared" si="5"/>
        <v>16.038</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C7</v>
      </c>
      <c r="B33" s="15">
        <v>87</v>
      </c>
      <c r="C33" s="77">
        <f t="shared" si="6"/>
        <v>191.4</v>
      </c>
      <c r="D33" s="77">
        <f t="shared" si="7"/>
        <v>85.905626999999996</v>
      </c>
      <c r="E33" s="77">
        <f t="shared" si="8"/>
        <v>21.700845000000001</v>
      </c>
      <c r="F33" s="77">
        <f t="shared" si="9"/>
        <v>4.0533125999999999</v>
      </c>
      <c r="G33" s="77">
        <f t="shared" si="5"/>
        <v>1.7400000000000002E-2</v>
      </c>
      <c r="H33" s="77">
        <f t="shared" si="5"/>
        <v>9.3960000000000002E-2</v>
      </c>
      <c r="I33" s="77">
        <f t="shared" si="5"/>
        <v>4.3500000000000004E-2</v>
      </c>
      <c r="J33" s="77">
        <f t="shared" si="5"/>
        <v>8.7000000000000011E-4</v>
      </c>
      <c r="K33" s="77">
        <f t="shared" si="5"/>
        <v>4.3500000000000006E-3</v>
      </c>
      <c r="L33" s="77">
        <f t="shared" si="5"/>
        <v>1.7400000000000002E-2</v>
      </c>
      <c r="M33" s="77">
        <f t="shared" si="5"/>
        <v>1.7400000000000002E-2</v>
      </c>
      <c r="N33" s="77">
        <f t="shared" si="5"/>
        <v>0</v>
      </c>
      <c r="O33" s="77">
        <f t="shared" si="5"/>
        <v>0</v>
      </c>
      <c r="P33" s="77">
        <f t="shared" si="5"/>
        <v>25.838999999999999</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C8</v>
      </c>
      <c r="B34" s="15">
        <v>54</v>
      </c>
      <c r="C34" s="77">
        <f t="shared" si="6"/>
        <v>118.80000000000001</v>
      </c>
      <c r="D34" s="77">
        <f t="shared" si="7"/>
        <v>53.320734000000002</v>
      </c>
      <c r="E34" s="77">
        <f t="shared" si="8"/>
        <v>13.469490000000002</v>
      </c>
      <c r="F34" s="77">
        <f t="shared" si="9"/>
        <v>2.5158491999999999</v>
      </c>
      <c r="G34" s="77">
        <f t="shared" si="5"/>
        <v>1.0800000000000001E-2</v>
      </c>
      <c r="H34" s="77">
        <f t="shared" si="5"/>
        <v>5.8320000000000004E-2</v>
      </c>
      <c r="I34" s="77">
        <f t="shared" si="5"/>
        <v>2.7E-2</v>
      </c>
      <c r="J34" s="77">
        <f t="shared" si="5"/>
        <v>5.4000000000000001E-4</v>
      </c>
      <c r="K34" s="77">
        <f t="shared" si="5"/>
        <v>2.7000000000000001E-3</v>
      </c>
      <c r="L34" s="77">
        <f t="shared" si="5"/>
        <v>1.0800000000000001E-2</v>
      </c>
      <c r="M34" s="77">
        <f t="shared" si="5"/>
        <v>1.0800000000000001E-2</v>
      </c>
      <c r="N34" s="77">
        <f t="shared" si="5"/>
        <v>0</v>
      </c>
      <c r="O34" s="77">
        <f t="shared" si="5"/>
        <v>0</v>
      </c>
      <c r="P34" s="77">
        <f t="shared" si="5"/>
        <v>16.038</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C13</v>
      </c>
      <c r="B35" s="15">
        <v>87</v>
      </c>
      <c r="C35" s="77">
        <f t="shared" si="6"/>
        <v>191.4</v>
      </c>
      <c r="D35" s="77">
        <f t="shared" si="7"/>
        <v>85.905626999999996</v>
      </c>
      <c r="E35" s="77">
        <f t="shared" si="8"/>
        <v>21.700845000000001</v>
      </c>
      <c r="F35" s="77">
        <f t="shared" si="9"/>
        <v>4.0533125999999999</v>
      </c>
      <c r="G35" s="77">
        <f t="shared" si="5"/>
        <v>1.7400000000000002E-2</v>
      </c>
      <c r="H35" s="77">
        <f t="shared" si="5"/>
        <v>9.3960000000000002E-2</v>
      </c>
      <c r="I35" s="77">
        <f t="shared" si="5"/>
        <v>4.3500000000000004E-2</v>
      </c>
      <c r="J35" s="77">
        <f t="shared" si="5"/>
        <v>8.7000000000000011E-4</v>
      </c>
      <c r="K35" s="77">
        <f t="shared" si="5"/>
        <v>4.3500000000000006E-3</v>
      </c>
      <c r="L35" s="77">
        <f t="shared" si="5"/>
        <v>1.7400000000000002E-2</v>
      </c>
      <c r="M35" s="77">
        <f t="shared" si="5"/>
        <v>1.7400000000000002E-2</v>
      </c>
      <c r="N35" s="77">
        <f t="shared" si="5"/>
        <v>0</v>
      </c>
      <c r="O35" s="77">
        <f t="shared" si="5"/>
        <v>0</v>
      </c>
      <c r="P35" s="77">
        <f t="shared" si="5"/>
        <v>25.838999999999999</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C14</v>
      </c>
      <c r="B36" s="15">
        <v>87</v>
      </c>
      <c r="C36" s="77">
        <f t="shared" si="6"/>
        <v>191.4</v>
      </c>
      <c r="D36" s="77">
        <f t="shared" si="7"/>
        <v>85.905626999999996</v>
      </c>
      <c r="E36" s="77">
        <f t="shared" si="8"/>
        <v>21.700845000000001</v>
      </c>
      <c r="F36" s="77">
        <f t="shared" si="9"/>
        <v>4.0533125999999999</v>
      </c>
      <c r="G36" s="77">
        <f t="shared" si="5"/>
        <v>1.7400000000000002E-2</v>
      </c>
      <c r="H36" s="77">
        <f t="shared" si="5"/>
        <v>9.3960000000000002E-2</v>
      </c>
      <c r="I36" s="77">
        <f t="shared" si="5"/>
        <v>4.3500000000000004E-2</v>
      </c>
      <c r="J36" s="77">
        <f t="shared" si="5"/>
        <v>8.7000000000000011E-4</v>
      </c>
      <c r="K36" s="77">
        <f t="shared" si="5"/>
        <v>4.3500000000000006E-3</v>
      </c>
      <c r="L36" s="77">
        <f t="shared" si="5"/>
        <v>1.7400000000000002E-2</v>
      </c>
      <c r="M36" s="77">
        <f t="shared" si="5"/>
        <v>1.7400000000000002E-2</v>
      </c>
      <c r="N36" s="77">
        <f t="shared" si="5"/>
        <v>0</v>
      </c>
      <c r="O36" s="77">
        <f t="shared" si="5"/>
        <v>0</v>
      </c>
      <c r="P36" s="77">
        <f t="shared" si="5"/>
        <v>25.838999999999999</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C15</v>
      </c>
      <c r="B37" s="15">
        <v>54</v>
      </c>
      <c r="C37" s="77">
        <f t="shared" si="6"/>
        <v>118.80000000000001</v>
      </c>
      <c r="D37" s="77">
        <f t="shared" si="7"/>
        <v>53.320734000000002</v>
      </c>
      <c r="E37" s="77">
        <f t="shared" si="8"/>
        <v>13.469490000000002</v>
      </c>
      <c r="F37" s="77">
        <f t="shared" si="9"/>
        <v>2.5158491999999999</v>
      </c>
      <c r="G37" s="77">
        <f t="shared" si="5"/>
        <v>1.0800000000000001E-2</v>
      </c>
      <c r="H37" s="77">
        <f t="shared" si="5"/>
        <v>5.8320000000000004E-2</v>
      </c>
      <c r="I37" s="77">
        <f t="shared" si="5"/>
        <v>2.7E-2</v>
      </c>
      <c r="J37" s="77">
        <f t="shared" si="5"/>
        <v>5.4000000000000001E-4</v>
      </c>
      <c r="K37" s="77">
        <f t="shared" si="5"/>
        <v>2.7000000000000001E-3</v>
      </c>
      <c r="L37" s="77">
        <f t="shared" si="5"/>
        <v>1.0800000000000001E-2</v>
      </c>
      <c r="M37" s="77">
        <f t="shared" si="5"/>
        <v>1.0800000000000001E-2</v>
      </c>
      <c r="N37" s="77">
        <f t="shared" si="5"/>
        <v>0</v>
      </c>
      <c r="O37" s="77">
        <f t="shared" si="5"/>
        <v>0</v>
      </c>
      <c r="P37" s="77">
        <f t="shared" si="5"/>
        <v>16.038</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C16</v>
      </c>
      <c r="B38" s="15">
        <v>54</v>
      </c>
      <c r="C38" s="77">
        <f t="shared" si="6"/>
        <v>118.80000000000001</v>
      </c>
      <c r="D38" s="77">
        <f t="shared" si="7"/>
        <v>53.320734000000002</v>
      </c>
      <c r="E38" s="77">
        <f t="shared" si="8"/>
        <v>13.469490000000002</v>
      </c>
      <c r="F38" s="77">
        <f t="shared" si="9"/>
        <v>2.5158491999999999</v>
      </c>
      <c r="G38" s="77">
        <f t="shared" si="5"/>
        <v>1.0800000000000001E-2</v>
      </c>
      <c r="H38" s="77">
        <f t="shared" si="5"/>
        <v>5.8320000000000004E-2</v>
      </c>
      <c r="I38" s="77">
        <f t="shared" si="5"/>
        <v>2.7E-2</v>
      </c>
      <c r="J38" s="77">
        <f t="shared" si="5"/>
        <v>5.4000000000000001E-4</v>
      </c>
      <c r="K38" s="77">
        <f t="shared" si="5"/>
        <v>2.7000000000000001E-3</v>
      </c>
      <c r="L38" s="77">
        <f t="shared" si="5"/>
        <v>1.0800000000000001E-2</v>
      </c>
      <c r="M38" s="77">
        <f t="shared" si="5"/>
        <v>1.0800000000000001E-2</v>
      </c>
      <c r="N38" s="77">
        <f t="shared" si="5"/>
        <v>0</v>
      </c>
      <c r="O38" s="77">
        <f t="shared" si="5"/>
        <v>0</v>
      </c>
      <c r="P38" s="77">
        <f t="shared" si="5"/>
        <v>16.038</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C17</v>
      </c>
      <c r="B39" s="15">
        <v>54</v>
      </c>
      <c r="C39" s="77">
        <f t="shared" si="6"/>
        <v>118.80000000000001</v>
      </c>
      <c r="D39" s="77">
        <f t="shared" si="7"/>
        <v>53.320734000000002</v>
      </c>
      <c r="E39" s="77">
        <f t="shared" si="8"/>
        <v>13.469490000000002</v>
      </c>
      <c r="F39" s="77">
        <f t="shared" si="9"/>
        <v>2.5158491999999999</v>
      </c>
      <c r="G39" s="77">
        <f t="shared" si="5"/>
        <v>1.0800000000000001E-2</v>
      </c>
      <c r="H39" s="77">
        <f t="shared" si="5"/>
        <v>5.8320000000000004E-2</v>
      </c>
      <c r="I39" s="77">
        <f t="shared" si="5"/>
        <v>2.7E-2</v>
      </c>
      <c r="J39" s="77">
        <f t="shared" si="5"/>
        <v>5.4000000000000001E-4</v>
      </c>
      <c r="K39" s="77">
        <f t="shared" si="5"/>
        <v>2.7000000000000001E-3</v>
      </c>
      <c r="L39" s="77">
        <f t="shared" si="5"/>
        <v>1.0800000000000001E-2</v>
      </c>
      <c r="M39" s="77">
        <f t="shared" si="5"/>
        <v>1.0800000000000001E-2</v>
      </c>
      <c r="N39" s="77">
        <f t="shared" si="5"/>
        <v>0</v>
      </c>
      <c r="O39" s="77">
        <f t="shared" si="5"/>
        <v>0</v>
      </c>
      <c r="P39" s="77">
        <f t="shared" si="5"/>
        <v>16.038</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C18</v>
      </c>
      <c r="B40" s="15">
        <v>54</v>
      </c>
      <c r="C40" s="77">
        <f t="shared" si="6"/>
        <v>118.80000000000001</v>
      </c>
      <c r="D40" s="77">
        <f t="shared" si="7"/>
        <v>53.320734000000002</v>
      </c>
      <c r="E40" s="77">
        <f t="shared" si="8"/>
        <v>13.469490000000002</v>
      </c>
      <c r="F40" s="77">
        <f t="shared" si="9"/>
        <v>2.5158491999999999</v>
      </c>
      <c r="G40" s="77">
        <f t="shared" si="5"/>
        <v>1.0800000000000001E-2</v>
      </c>
      <c r="H40" s="77">
        <f t="shared" si="5"/>
        <v>5.8320000000000004E-2</v>
      </c>
      <c r="I40" s="77">
        <f t="shared" si="5"/>
        <v>2.7E-2</v>
      </c>
      <c r="J40" s="77">
        <f t="shared" si="5"/>
        <v>5.4000000000000001E-4</v>
      </c>
      <c r="K40" s="77">
        <f t="shared" si="5"/>
        <v>2.7000000000000001E-3</v>
      </c>
      <c r="L40" s="77">
        <f t="shared" si="5"/>
        <v>1.0800000000000001E-2</v>
      </c>
      <c r="M40" s="77">
        <f t="shared" si="5"/>
        <v>1.0800000000000001E-2</v>
      </c>
      <c r="N40" s="77">
        <f t="shared" si="5"/>
        <v>0</v>
      </c>
      <c r="O40" s="77">
        <f t="shared" si="5"/>
        <v>0</v>
      </c>
      <c r="P40" s="77">
        <f t="shared" si="5"/>
        <v>16.038</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C19</v>
      </c>
      <c r="B41" s="15">
        <v>54</v>
      </c>
      <c r="C41" s="77">
        <f t="shared" si="6"/>
        <v>118.80000000000001</v>
      </c>
      <c r="D41" s="77">
        <f t="shared" si="7"/>
        <v>53.320734000000002</v>
      </c>
      <c r="E41" s="77">
        <f t="shared" si="8"/>
        <v>13.469490000000002</v>
      </c>
      <c r="F41" s="77">
        <f t="shared" si="9"/>
        <v>2.5158491999999999</v>
      </c>
      <c r="G41" s="77">
        <f t="shared" si="5"/>
        <v>1.0800000000000001E-2</v>
      </c>
      <c r="H41" s="77">
        <f t="shared" si="5"/>
        <v>5.8320000000000004E-2</v>
      </c>
      <c r="I41" s="77">
        <f t="shared" si="5"/>
        <v>2.7E-2</v>
      </c>
      <c r="J41" s="77">
        <f t="shared" si="5"/>
        <v>5.4000000000000001E-4</v>
      </c>
      <c r="K41" s="77">
        <f t="shared" si="5"/>
        <v>2.7000000000000001E-3</v>
      </c>
      <c r="L41" s="77">
        <f t="shared" si="5"/>
        <v>1.0800000000000001E-2</v>
      </c>
      <c r="M41" s="77">
        <f t="shared" si="5"/>
        <v>1.0800000000000001E-2</v>
      </c>
      <c r="N41" s="77">
        <f t="shared" si="5"/>
        <v>0</v>
      </c>
      <c r="O41" s="77">
        <f t="shared" si="5"/>
        <v>0</v>
      </c>
      <c r="P41" s="77">
        <f t="shared" si="5"/>
        <v>16.038</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C20</v>
      </c>
      <c r="B42" s="15">
        <v>54</v>
      </c>
      <c r="C42" s="77">
        <f t="shared" si="6"/>
        <v>118.80000000000001</v>
      </c>
      <c r="D42" s="77">
        <f t="shared" si="7"/>
        <v>53.320734000000002</v>
      </c>
      <c r="E42" s="77">
        <f t="shared" si="8"/>
        <v>13.469490000000002</v>
      </c>
      <c r="F42" s="77">
        <f t="shared" si="9"/>
        <v>2.5158491999999999</v>
      </c>
      <c r="G42" s="77">
        <f t="shared" si="5"/>
        <v>1.0800000000000001E-2</v>
      </c>
      <c r="H42" s="77">
        <f t="shared" si="5"/>
        <v>5.8320000000000004E-2</v>
      </c>
      <c r="I42" s="77">
        <f t="shared" si="5"/>
        <v>2.7E-2</v>
      </c>
      <c r="J42" s="77">
        <f t="shared" si="5"/>
        <v>5.4000000000000001E-4</v>
      </c>
      <c r="K42" s="77">
        <f t="shared" si="5"/>
        <v>2.7000000000000001E-3</v>
      </c>
      <c r="L42" s="77">
        <f t="shared" si="5"/>
        <v>1.0800000000000001E-2</v>
      </c>
      <c r="M42" s="77">
        <f t="shared" si="5"/>
        <v>1.0800000000000001E-2</v>
      </c>
      <c r="N42" s="77">
        <f t="shared" si="5"/>
        <v>0</v>
      </c>
      <c r="O42" s="77">
        <f t="shared" si="5"/>
        <v>0</v>
      </c>
      <c r="P42" s="77">
        <f t="shared" si="5"/>
        <v>16.038</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P3</v>
      </c>
      <c r="B43" s="15">
        <v>65</v>
      </c>
      <c r="C43" s="77">
        <f t="shared" si="6"/>
        <v>143</v>
      </c>
      <c r="D43" s="77">
        <f t="shared" si="7"/>
        <v>64.182365000000004</v>
      </c>
      <c r="E43" s="77">
        <f t="shared" si="8"/>
        <v>16.213275000000003</v>
      </c>
      <c r="F43" s="77">
        <f t="shared" si="9"/>
        <v>3.0283370000000001</v>
      </c>
      <c r="G43" s="77">
        <f t="shared" si="5"/>
        <v>1.3000000000000001E-2</v>
      </c>
      <c r="H43" s="77">
        <f t="shared" si="5"/>
        <v>7.0199999999999999E-2</v>
      </c>
      <c r="I43" s="77">
        <f t="shared" si="5"/>
        <v>3.2500000000000001E-2</v>
      </c>
      <c r="J43" s="77">
        <f t="shared" si="5"/>
        <v>6.5000000000000008E-4</v>
      </c>
      <c r="K43" s="77">
        <f t="shared" si="5"/>
        <v>3.2500000000000003E-3</v>
      </c>
      <c r="L43" s="77">
        <f t="shared" si="5"/>
        <v>1.3000000000000001E-2</v>
      </c>
      <c r="M43" s="77">
        <f t="shared" si="5"/>
        <v>1.3000000000000001E-2</v>
      </c>
      <c r="N43" s="77">
        <f t="shared" si="5"/>
        <v>0</v>
      </c>
      <c r="O43" s="77">
        <f t="shared" si="5"/>
        <v>0</v>
      </c>
      <c r="P43" s="77">
        <f t="shared" si="5"/>
        <v>19.305</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P4</v>
      </c>
      <c r="B44" s="15">
        <v>65</v>
      </c>
      <c r="C44" s="77">
        <f t="shared" si="6"/>
        <v>143</v>
      </c>
      <c r="D44" s="77">
        <f t="shared" si="7"/>
        <v>64.182365000000004</v>
      </c>
      <c r="E44" s="77">
        <f t="shared" si="8"/>
        <v>16.213275000000003</v>
      </c>
      <c r="F44" s="77">
        <f t="shared" si="9"/>
        <v>3.0283370000000001</v>
      </c>
      <c r="G44" s="77">
        <f t="shared" si="5"/>
        <v>1.3000000000000001E-2</v>
      </c>
      <c r="H44" s="77">
        <f t="shared" si="5"/>
        <v>7.0199999999999999E-2</v>
      </c>
      <c r="I44" s="77">
        <f t="shared" si="5"/>
        <v>3.2500000000000001E-2</v>
      </c>
      <c r="J44" s="77">
        <f t="shared" si="5"/>
        <v>6.5000000000000008E-4</v>
      </c>
      <c r="K44" s="77">
        <f t="shared" si="5"/>
        <v>3.2500000000000003E-3</v>
      </c>
      <c r="L44" s="77">
        <f t="shared" si="5"/>
        <v>1.3000000000000001E-2</v>
      </c>
      <c r="M44" s="77">
        <f t="shared" si="5"/>
        <v>1.3000000000000001E-2</v>
      </c>
      <c r="N44" s="77">
        <f t="shared" si="5"/>
        <v>0</v>
      </c>
      <c r="O44" s="77">
        <f t="shared" si="5"/>
        <v>0</v>
      </c>
      <c r="P44" s="77">
        <f t="shared" si="5"/>
        <v>19.305</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P5</v>
      </c>
      <c r="B45" s="15">
        <v>65</v>
      </c>
      <c r="C45" s="77">
        <f t="shared" si="6"/>
        <v>143</v>
      </c>
      <c r="D45" s="77">
        <f t="shared" si="7"/>
        <v>64.182365000000004</v>
      </c>
      <c r="E45" s="77">
        <f t="shared" si="8"/>
        <v>16.213275000000003</v>
      </c>
      <c r="F45" s="77">
        <f t="shared" si="9"/>
        <v>3.0283370000000001</v>
      </c>
      <c r="G45" s="77">
        <f t="shared" si="5"/>
        <v>1.3000000000000001E-2</v>
      </c>
      <c r="H45" s="77">
        <f t="shared" si="5"/>
        <v>7.0199999999999999E-2</v>
      </c>
      <c r="I45" s="77">
        <f t="shared" si="5"/>
        <v>3.2500000000000001E-2</v>
      </c>
      <c r="J45" s="77">
        <f t="shared" si="5"/>
        <v>6.5000000000000008E-4</v>
      </c>
      <c r="K45" s="77">
        <f t="shared" si="5"/>
        <v>3.2500000000000003E-3</v>
      </c>
      <c r="L45" s="77">
        <f t="shared" si="5"/>
        <v>1.3000000000000001E-2</v>
      </c>
      <c r="M45" s="77">
        <f t="shared" si="5"/>
        <v>1.3000000000000001E-2</v>
      </c>
      <c r="N45" s="77">
        <f t="shared" si="5"/>
        <v>0</v>
      </c>
      <c r="O45" s="77">
        <f t="shared" si="5"/>
        <v>0</v>
      </c>
      <c r="P45" s="77">
        <f t="shared" si="5"/>
        <v>19.305</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C1</v>
      </c>
      <c r="C57" s="8" t="str">
        <f t="shared" ref="C57:U57" si="13">D8</f>
        <v>C2</v>
      </c>
      <c r="D57" s="8" t="str">
        <f t="shared" si="13"/>
        <v>C7</v>
      </c>
      <c r="E57" s="8" t="str">
        <f t="shared" si="13"/>
        <v>C8</v>
      </c>
      <c r="F57" s="8" t="str">
        <f t="shared" si="13"/>
        <v>C13</v>
      </c>
      <c r="G57" s="8" t="str">
        <f t="shared" si="13"/>
        <v>C14</v>
      </c>
      <c r="H57" s="8" t="str">
        <f t="shared" si="13"/>
        <v>C15</v>
      </c>
      <c r="I57" s="8" t="str">
        <f t="shared" si="13"/>
        <v>C16</v>
      </c>
      <c r="J57" s="8" t="str">
        <f t="shared" si="13"/>
        <v>C17</v>
      </c>
      <c r="K57" s="8" t="str">
        <f t="shared" si="13"/>
        <v>C18</v>
      </c>
      <c r="L57" s="8" t="str">
        <f t="shared" si="13"/>
        <v>C19</v>
      </c>
      <c r="M57" s="8" t="str">
        <f t="shared" si="13"/>
        <v>C20</v>
      </c>
      <c r="N57" s="8" t="str">
        <f t="shared" si="13"/>
        <v>P3</v>
      </c>
      <c r="O57" s="8" t="str">
        <f t="shared" si="13"/>
        <v>P4</v>
      </c>
      <c r="P57" s="8" t="str">
        <f t="shared" si="13"/>
        <v>P5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Arable</v>
      </c>
      <c r="I58" s="13" t="str">
        <f>J16&amp;" I "&amp;(VLOOKUP(J14,Table245[],6,FALSE))</f>
        <v>Medium/Clay I Grass</v>
      </c>
      <c r="J58" s="13" t="str">
        <f>K16&amp;" I "&amp;(VLOOKUP(K14,Table245[],6,FALSE))</f>
        <v>Medium/Clay I Arable</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6.7</v>
      </c>
      <c r="I59" s="76">
        <f>VLOOKUP(J$14,Table245[],5,FALSE)</f>
        <v>6.2</v>
      </c>
      <c r="J59" s="76">
        <f>VLOOKUP(K$14,Table245[],5,FALSE)</f>
        <v>6.7</v>
      </c>
      <c r="K59" s="76">
        <f>VLOOKUP(L$14,Table245[],5,FALSE)</f>
        <v>6.2</v>
      </c>
      <c r="L59" s="76">
        <f>VLOOKUP(M$14,Table245[],5,FALSE)</f>
        <v>6.2</v>
      </c>
      <c r="M59" s="76">
        <f>VLOOKUP(N$14,Table245[],5,FALSE)</f>
        <v>6.2</v>
      </c>
      <c r="N59" s="76">
        <f>VLOOKUP(O$14,Table245[],5,FALSE)</f>
        <v>6.2</v>
      </c>
      <c r="O59" s="76">
        <f>VLOOKUP(P$14,Table245[],5,FALSE)</f>
        <v>6.2</v>
      </c>
      <c r="P59" s="76">
        <f>VLOOKUP(Q$14,Table245[],5,FALSE)</f>
        <v>6.2</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5.8</v>
      </c>
      <c r="C60" s="76">
        <f t="shared" ref="C60:U60" si="14">D10</f>
        <v>6.2</v>
      </c>
      <c r="D60" s="76">
        <f t="shared" si="14"/>
        <v>5.8</v>
      </c>
      <c r="E60" s="76">
        <f t="shared" si="14"/>
        <v>5.7</v>
      </c>
      <c r="F60" s="76">
        <f t="shared" si="14"/>
        <v>5.8</v>
      </c>
      <c r="G60" s="76">
        <f t="shared" si="14"/>
        <v>6</v>
      </c>
      <c r="H60" s="76">
        <f t="shared" si="14"/>
        <v>5.9</v>
      </c>
      <c r="I60" s="76">
        <f t="shared" si="14"/>
        <v>6.4</v>
      </c>
      <c r="J60" s="76">
        <f t="shared" si="14"/>
        <v>5.6</v>
      </c>
      <c r="K60" s="76">
        <f t="shared" si="14"/>
        <v>6.1</v>
      </c>
      <c r="L60" s="76">
        <f t="shared" si="14"/>
        <v>6.3</v>
      </c>
      <c r="M60" s="76">
        <f t="shared" si="14"/>
        <v>5.9</v>
      </c>
      <c r="N60" s="76">
        <f t="shared" si="14"/>
        <v>6.5</v>
      </c>
      <c r="O60" s="76">
        <f t="shared" si="14"/>
        <v>6.5</v>
      </c>
      <c r="P60" s="76">
        <f t="shared" si="14"/>
        <v>6.5</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8</v>
      </c>
      <c r="I61" s="76">
        <f t="shared" si="15"/>
        <v>6</v>
      </c>
      <c r="J61" s="76">
        <f t="shared" si="15"/>
        <v>8</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54</v>
      </c>
      <c r="C62" s="77">
        <f>B32</f>
        <v>54</v>
      </c>
      <c r="D62" s="77">
        <f>B33</f>
        <v>87</v>
      </c>
      <c r="E62" s="77">
        <f>B34</f>
        <v>54</v>
      </c>
      <c r="F62" s="77">
        <f>B35</f>
        <v>87</v>
      </c>
      <c r="G62" s="77">
        <f>B36</f>
        <v>87</v>
      </c>
      <c r="H62" s="77">
        <f>B37</f>
        <v>54</v>
      </c>
      <c r="I62" s="77">
        <f>B38</f>
        <v>54</v>
      </c>
      <c r="J62" s="77">
        <f>B39</f>
        <v>54</v>
      </c>
      <c r="K62" s="77">
        <f>B40</f>
        <v>54</v>
      </c>
      <c r="L62" s="77">
        <f>B41</f>
        <v>54</v>
      </c>
      <c r="M62" s="77">
        <f>B42</f>
        <v>54</v>
      </c>
      <c r="N62" s="77">
        <f>B43</f>
        <v>65</v>
      </c>
      <c r="O62" s="77">
        <f>B44</f>
        <v>65</v>
      </c>
      <c r="P62" s="77">
        <f>B45</f>
        <v>65</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0</v>
      </c>
      <c r="D64" s="77">
        <f t="shared" si="17"/>
        <v>2.4000000000000021</v>
      </c>
      <c r="E64" s="77">
        <f t="shared" si="17"/>
        <v>3</v>
      </c>
      <c r="F64" s="77">
        <f t="shared" si="17"/>
        <v>2.4000000000000021</v>
      </c>
      <c r="G64" s="77">
        <f t="shared" si="17"/>
        <v>1.2000000000000011</v>
      </c>
      <c r="H64" s="77">
        <f t="shared" si="17"/>
        <v>6.3999999999999986</v>
      </c>
      <c r="I64" s="77">
        <f t="shared" si="17"/>
        <v>-1.2000000000000011</v>
      </c>
      <c r="J64" s="77">
        <f t="shared" si="17"/>
        <v>8.8000000000000043</v>
      </c>
      <c r="K64" s="77">
        <f t="shared" si="17"/>
        <v>0.6000000000000032</v>
      </c>
      <c r="L64" s="77">
        <f t="shared" si="17"/>
        <v>-0.59999999999999787</v>
      </c>
      <c r="M64" s="77">
        <f t="shared" si="17"/>
        <v>1.7999999999999989</v>
      </c>
      <c r="N64" s="77">
        <f t="shared" si="17"/>
        <v>-1.7999999999999989</v>
      </c>
      <c r="O64" s="77">
        <f t="shared" si="17"/>
        <v>-1.7999999999999989</v>
      </c>
      <c r="P64" s="77">
        <f t="shared" si="17"/>
        <v>-1.7999999999999989</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0</v>
      </c>
      <c r="D65" s="77">
        <f t="shared" si="18"/>
        <v>-2.4000000000000021</v>
      </c>
      <c r="E65" s="77">
        <f t="shared" si="18"/>
        <v>-3</v>
      </c>
      <c r="F65" s="77">
        <f t="shared" si="18"/>
        <v>-2.4000000000000021</v>
      </c>
      <c r="G65" s="77">
        <f t="shared" si="18"/>
        <v>-1.2000000000000011</v>
      </c>
      <c r="H65" s="77">
        <f t="shared" si="18"/>
        <v>-6.3999999999999986</v>
      </c>
      <c r="I65" s="77">
        <f t="shared" si="18"/>
        <v>1.2000000000000011</v>
      </c>
      <c r="J65" s="77">
        <f t="shared" si="18"/>
        <v>-8.8000000000000043</v>
      </c>
      <c r="K65" s="77">
        <f t="shared" si="18"/>
        <v>-0.6000000000000032</v>
      </c>
      <c r="L65" s="77">
        <f t="shared" si="18"/>
        <v>0.59999999999999787</v>
      </c>
      <c r="M65" s="77">
        <f t="shared" si="18"/>
        <v>-1.7999999999999989</v>
      </c>
      <c r="N65" s="77">
        <f t="shared" si="18"/>
        <v>1.7999999999999989</v>
      </c>
      <c r="O65" s="77">
        <f t="shared" si="18"/>
        <v>1.7999999999999989</v>
      </c>
      <c r="P65" s="77">
        <f t="shared" si="18"/>
        <v>1.7999999999999989</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UNDER</v>
      </c>
      <c r="K66" s="78" t="str">
        <f t="shared" si="19"/>
        <v>UNDER</v>
      </c>
      <c r="L66" s="78" t="str">
        <f t="shared" si="19"/>
        <v>OVER</v>
      </c>
      <c r="M66" s="78" t="str">
        <f t="shared" si="19"/>
        <v>UNDER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PAN-025791</v>
      </c>
      <c r="D1" s="141"/>
      <c r="E1" s="93" t="s">
        <v>45</v>
      </c>
      <c r="F1" s="39">
        <f>'Field data and Waste 1'!F1</f>
        <v>46.7</v>
      </c>
      <c r="G1" s="123" t="s">
        <v>43</v>
      </c>
      <c r="H1" s="124"/>
      <c r="I1" s="118">
        <v>7.29</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181</v>
      </c>
      <c r="G2" s="125" t="s">
        <v>110</v>
      </c>
      <c r="H2" s="126"/>
      <c r="I2" s="118">
        <v>611</v>
      </c>
      <c r="J2" s="127" t="s">
        <v>158</v>
      </c>
      <c r="K2" s="127"/>
      <c r="L2" s="97">
        <v>0.01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Daniel James &amp; Carys James </v>
      </c>
      <c r="D3" s="143"/>
      <c r="E3" s="93" t="s">
        <v>108</v>
      </c>
      <c r="F3" s="31" t="s">
        <v>78</v>
      </c>
      <c r="G3" s="127" t="s">
        <v>159</v>
      </c>
      <c r="H3" s="127"/>
      <c r="I3" s="118">
        <v>200</v>
      </c>
      <c r="J3" s="123" t="s">
        <v>154</v>
      </c>
      <c r="K3" s="124"/>
      <c r="L3" s="97">
        <f>(L1/(L2*10000))*100</f>
        <v>25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Cilrhue Farm, Boncath, Pembrokeshire, SA37 0HS</v>
      </c>
      <c r="D4" s="141"/>
      <c r="E4" s="94" t="s">
        <v>1</v>
      </c>
      <c r="F4" s="96" t="s">
        <v>184</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C1</v>
      </c>
      <c r="D8" s="60" t="str">
        <f>'Field data and Waste 1'!D8</f>
        <v>C2</v>
      </c>
      <c r="E8" s="60" t="str">
        <f>'Field data and Waste 1'!E8</f>
        <v>C7</v>
      </c>
      <c r="F8" s="60" t="str">
        <f>'Field data and Waste 1'!F8</f>
        <v>C8</v>
      </c>
      <c r="G8" s="60" t="str">
        <f>'Field data and Waste 1'!G8</f>
        <v>C13</v>
      </c>
      <c r="H8" s="60" t="str">
        <f>'Field data and Waste 1'!H8</f>
        <v>C14</v>
      </c>
      <c r="I8" s="60" t="str">
        <f>'Field data and Waste 1'!I8</f>
        <v>C15</v>
      </c>
      <c r="J8" s="60" t="str">
        <f>'Field data and Waste 1'!J8</f>
        <v>C16</v>
      </c>
      <c r="K8" s="60" t="str">
        <f>'Field data and Waste 1'!K8</f>
        <v>C17</v>
      </c>
      <c r="L8" s="60" t="str">
        <f>'Field data and Waste 1'!L8</f>
        <v>C18</v>
      </c>
      <c r="M8" s="60" t="str">
        <f>'Field data and Waste 1'!M8</f>
        <v>C19</v>
      </c>
      <c r="N8" s="60" t="str">
        <f>'Field data and Waste 1'!N8</f>
        <v>C20</v>
      </c>
      <c r="O8" s="60" t="str">
        <f>'Field data and Waste 1'!O8</f>
        <v>P3</v>
      </c>
      <c r="P8" s="60" t="str">
        <f>'Field data and Waste 1'!P8</f>
        <v>P4</v>
      </c>
      <c r="Q8" s="60" t="str">
        <f>'Field data and Waste 1'!Q8</f>
        <v>P5</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f>'Field data and Waste 1'!I9</f>
        <v>1</v>
      </c>
      <c r="J9" s="60" t="str">
        <f>'Field data and Waste 1'!J9</f>
        <v>Moderate</v>
      </c>
      <c r="K9" s="60">
        <f>'Field data and Waste 1'!K9</f>
        <v>1</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5.8</v>
      </c>
      <c r="D10" s="60">
        <f>'Field data and Waste 1'!D10</f>
        <v>6.2</v>
      </c>
      <c r="E10" s="60">
        <f>'Field data and Waste 1'!E10</f>
        <v>5.8</v>
      </c>
      <c r="F10" s="60">
        <f>'Field data and Waste 1'!F10</f>
        <v>5.7</v>
      </c>
      <c r="G10" s="60">
        <f>'Field data and Waste 1'!G10</f>
        <v>5.8</v>
      </c>
      <c r="H10" s="60">
        <f>'Field data and Waste 1'!H10</f>
        <v>6</v>
      </c>
      <c r="I10" s="60">
        <f>'Field data and Waste 1'!I10</f>
        <v>5.9</v>
      </c>
      <c r="J10" s="60">
        <f>'Field data and Waste 1'!J10</f>
        <v>6.4</v>
      </c>
      <c r="K10" s="60">
        <f>'Field data and Waste 1'!K10</f>
        <v>5.6</v>
      </c>
      <c r="L10" s="60">
        <f>'Field data and Waste 1'!L10</f>
        <v>6.1</v>
      </c>
      <c r="M10" s="60">
        <f>'Field data and Waste 1'!M10</f>
        <v>6.3</v>
      </c>
      <c r="N10" s="60">
        <f>'Field data and Waste 1'!N10</f>
        <v>5.9</v>
      </c>
      <c r="O10" s="60">
        <f>'Field data and Waste 1'!O10</f>
        <v>6.5</v>
      </c>
      <c r="P10" s="60">
        <f>'Field data and Waste 1'!P10</f>
        <v>6.5</v>
      </c>
      <c r="Q10" s="60">
        <f>'Field data and Waste 1'!Q10</f>
        <v>6.5</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0</v>
      </c>
      <c r="F11" s="60">
        <f>'Field data and Waste 1'!F11</f>
        <v>2</v>
      </c>
      <c r="G11" s="60">
        <f>'Field data and Waste 1'!G11</f>
        <v>0</v>
      </c>
      <c r="H11" s="60">
        <f>'Field data and Waste 1'!H11</f>
        <v>1</v>
      </c>
      <c r="I11" s="60">
        <f>'Field data and Waste 1'!I11</f>
        <v>2</v>
      </c>
      <c r="J11" s="60">
        <f>'Field data and Waste 1'!J11</f>
        <v>3</v>
      </c>
      <c r="K11" s="60">
        <f>'Field data and Waste 1'!K11</f>
        <v>2</v>
      </c>
      <c r="L11" s="60">
        <f>'Field data and Waste 1'!L11</f>
        <v>3</v>
      </c>
      <c r="M11" s="60">
        <f>'Field data and Waste 1'!M11</f>
        <v>2</v>
      </c>
      <c r="N11" s="60">
        <f>'Field data and Waste 1'!N11</f>
        <v>2</v>
      </c>
      <c r="O11" s="60">
        <f>'Field data and Waste 1'!O11</f>
        <v>3</v>
      </c>
      <c r="P11" s="60">
        <f>'Field data and Waste 1'!P11</f>
        <v>3</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1</v>
      </c>
      <c r="F12" s="60">
        <f>'Field data and Waste 1'!F12</f>
        <v>2</v>
      </c>
      <c r="G12" s="60">
        <f>'Field data and Waste 1'!G12</f>
        <v>1</v>
      </c>
      <c r="H12" s="60">
        <f>'Field data and Waste 1'!H12</f>
        <v>1</v>
      </c>
      <c r="I12" s="60">
        <f>'Field data and Waste 1'!I12</f>
        <v>2</v>
      </c>
      <c r="J12" s="60">
        <f>'Field data and Waste 1'!J12</f>
        <v>3</v>
      </c>
      <c r="K12" s="60">
        <f>'Field data and Waste 1'!K12</f>
        <v>1</v>
      </c>
      <c r="L12" s="60">
        <f>'Field data and Waste 1'!L12</f>
        <v>2</v>
      </c>
      <c r="M12" s="60">
        <f>'Field data and Waste 1'!M12</f>
        <v>1</v>
      </c>
      <c r="N12" s="60">
        <f>'Field data and Waste 1'!N12</f>
        <v>1</v>
      </c>
      <c r="O12" s="60">
        <f>'Field data and Waste 1'!O12</f>
        <v>3</v>
      </c>
      <c r="P12" s="60">
        <f>'Field data and Waste 1'!P12</f>
        <v>3</v>
      </c>
      <c r="Q12" s="60">
        <f>'Field data and Waste 1'!Q12</f>
        <v>3</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Winter barley/triticale/rye</v>
      </c>
      <c r="J14" s="102" t="str">
        <f>'Field data and Waste 1'!J14</f>
        <v xml:space="preserve">Grass Silage (25% DM) </v>
      </c>
      <c r="K14" s="102" t="str">
        <f>'Field data and Waste 1'!K14</f>
        <v>Winter barley/triticale/rye</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30</v>
      </c>
      <c r="J15" s="60">
        <f>'Field data and Waste 1'!J15</f>
        <v>47</v>
      </c>
      <c r="K15" s="60">
        <f>'Field data and Waste 1'!K15</f>
        <v>30</v>
      </c>
      <c r="L15" s="60">
        <f>'Field data and Waste 1'!L15</f>
        <v>47</v>
      </c>
      <c r="M15" s="60">
        <f>'Field data and Waste 1'!M15</f>
        <v>47</v>
      </c>
      <c r="N15" s="60">
        <f>'Field data and Waste 1'!N15</f>
        <v>47</v>
      </c>
      <c r="O15" s="60">
        <f>'Field data and Waste 1'!O15</f>
        <v>47</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255</v>
      </c>
      <c r="J17" s="28">
        <f t="shared" si="0"/>
        <v>79.899999999999991</v>
      </c>
      <c r="K17" s="28">
        <f t="shared" si="0"/>
        <v>255</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8.934899999999999</v>
      </c>
      <c r="D18" s="16">
        <f>$D32</f>
        <v>8.934899999999999</v>
      </c>
      <c r="E18" s="16">
        <f>$D33</f>
        <v>8.934899999999999</v>
      </c>
      <c r="F18" s="16">
        <f>$D34</f>
        <v>8.934899999999999</v>
      </c>
      <c r="G18" s="16">
        <f>$D35</f>
        <v>8.934899999999999</v>
      </c>
      <c r="H18" s="16">
        <f>$D36</f>
        <v>8.934899999999999</v>
      </c>
      <c r="I18" s="16">
        <f>$D37</f>
        <v>8.934899999999999</v>
      </c>
      <c r="J18" s="16">
        <f>$D38</f>
        <v>8.934899999999999</v>
      </c>
      <c r="K18" s="16">
        <f>$D39</f>
        <v>8.934899999999999</v>
      </c>
      <c r="L18" s="16">
        <f>$D40</f>
        <v>8.934899999999999</v>
      </c>
      <c r="M18" s="16">
        <f>$D41</f>
        <v>8.934899999999999</v>
      </c>
      <c r="N18" s="16">
        <f>$D42</f>
        <v>8.934899999999999</v>
      </c>
      <c r="O18" s="16">
        <f>$D43</f>
        <v>8.934899999999999</v>
      </c>
      <c r="P18" s="16">
        <f>$D44</f>
        <v>8.934899999999999</v>
      </c>
      <c r="Q18" s="16">
        <f>$D45</f>
        <v>8.934899999999999</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-70.965099999999993</v>
      </c>
      <c r="D19" s="16">
        <f t="shared" ref="D19:V19" si="1">D18-D17</f>
        <v>-70.965099999999993</v>
      </c>
      <c r="E19" s="16">
        <f t="shared" si="1"/>
        <v>-70.965099999999993</v>
      </c>
      <c r="F19" s="16">
        <f t="shared" si="1"/>
        <v>-70.965099999999993</v>
      </c>
      <c r="G19" s="16">
        <f t="shared" si="1"/>
        <v>-70.965099999999993</v>
      </c>
      <c r="H19" s="16">
        <f t="shared" si="1"/>
        <v>-70.965099999999993</v>
      </c>
      <c r="I19" s="16">
        <f t="shared" si="1"/>
        <v>-246.0651</v>
      </c>
      <c r="J19" s="16">
        <f t="shared" si="1"/>
        <v>-70.965099999999993</v>
      </c>
      <c r="K19" s="16">
        <f t="shared" si="1"/>
        <v>-246.0651</v>
      </c>
      <c r="L19" s="16">
        <f t="shared" si="1"/>
        <v>-70.965099999999993</v>
      </c>
      <c r="M19" s="16">
        <f t="shared" si="1"/>
        <v>-70.965099999999993</v>
      </c>
      <c r="N19" s="16">
        <f t="shared" si="1"/>
        <v>-70.965099999999993</v>
      </c>
      <c r="O19" s="16">
        <f t="shared" si="1"/>
        <v>-70.965099999999993</v>
      </c>
      <c r="P19" s="16">
        <f t="shared" si="1"/>
        <v>-70.965099999999993</v>
      </c>
      <c r="Q19" s="16">
        <f t="shared" si="1"/>
        <v>-70.965099999999993</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(VLOOKUP(D$14,$AI2:$AK24,3,FALSE))*D$15</f>
        <v>282</v>
      </c>
      <c r="E21" s="28">
        <f t="shared" si="2"/>
        <v>282</v>
      </c>
      <c r="F21" s="28">
        <f t="shared" si="2"/>
        <v>282</v>
      </c>
      <c r="G21" s="28">
        <f t="shared" si="2"/>
        <v>282</v>
      </c>
      <c r="H21" s="28">
        <f t="shared" si="2"/>
        <v>282</v>
      </c>
      <c r="I21" s="28">
        <f t="shared" si="2"/>
        <v>315</v>
      </c>
      <c r="J21" s="28">
        <f t="shared" si="2"/>
        <v>282</v>
      </c>
      <c r="K21" s="28">
        <f t="shared" si="2"/>
        <v>315</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31.631250000000001</v>
      </c>
      <c r="D22" s="16">
        <f>$E32</f>
        <v>31.631250000000001</v>
      </c>
      <c r="E22" s="16">
        <f>$E33</f>
        <v>31.631250000000001</v>
      </c>
      <c r="F22" s="16">
        <f>$E34</f>
        <v>31.631250000000001</v>
      </c>
      <c r="G22" s="16">
        <f>$E35</f>
        <v>31.631250000000001</v>
      </c>
      <c r="H22" s="16">
        <f>$E36</f>
        <v>31.631250000000001</v>
      </c>
      <c r="I22" s="16">
        <f>$E37</f>
        <v>31.631250000000001</v>
      </c>
      <c r="J22" s="16">
        <f>$E38</f>
        <v>31.631250000000001</v>
      </c>
      <c r="K22" s="16">
        <f>$E39</f>
        <v>31.631250000000001</v>
      </c>
      <c r="L22" s="16">
        <f>$E40</f>
        <v>31.631250000000001</v>
      </c>
      <c r="M22" s="16">
        <f>$E41</f>
        <v>31.631250000000001</v>
      </c>
      <c r="N22" s="16">
        <f>$E42</f>
        <v>31.631250000000001</v>
      </c>
      <c r="O22" s="16">
        <f>$E43</f>
        <v>31.631250000000001</v>
      </c>
      <c r="P22" s="16">
        <f>$E44</f>
        <v>31.631250000000001</v>
      </c>
      <c r="Q22" s="16">
        <f>$E45</f>
        <v>31.631250000000001</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-250.36875000000001</v>
      </c>
      <c r="D23" s="16">
        <f t="shared" ref="D23:V23" si="3">D22-D21</f>
        <v>-250.36875000000001</v>
      </c>
      <c r="E23" s="16">
        <f t="shared" si="3"/>
        <v>-250.36875000000001</v>
      </c>
      <c r="F23" s="16">
        <f t="shared" si="3"/>
        <v>-250.36875000000001</v>
      </c>
      <c r="G23" s="16">
        <f t="shared" si="3"/>
        <v>-250.36875000000001</v>
      </c>
      <c r="H23" s="16">
        <f t="shared" si="3"/>
        <v>-250.36875000000001</v>
      </c>
      <c r="I23" s="16">
        <f t="shared" si="3"/>
        <v>-283.36874999999998</v>
      </c>
      <c r="J23" s="16">
        <f t="shared" si="3"/>
        <v>-250.36875000000001</v>
      </c>
      <c r="K23" s="16">
        <f t="shared" si="3"/>
        <v>-283.36874999999998</v>
      </c>
      <c r="L23" s="16">
        <f t="shared" si="3"/>
        <v>-250.36875000000001</v>
      </c>
      <c r="M23" s="16">
        <f t="shared" si="3"/>
        <v>-250.36875000000001</v>
      </c>
      <c r="N23" s="16">
        <f t="shared" si="3"/>
        <v>-250.36875000000001</v>
      </c>
      <c r="O23" s="16">
        <f t="shared" si="3"/>
        <v>-250.36875000000001</v>
      </c>
      <c r="P23" s="16">
        <f t="shared" si="3"/>
        <v>-250.36875000000001</v>
      </c>
      <c r="Q23" s="16">
        <f t="shared" si="3"/>
        <v>-250.36875000000001</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0.38</v>
      </c>
      <c r="C28" s="15">
        <v>0.01</v>
      </c>
      <c r="D28" s="15">
        <v>15.6</v>
      </c>
      <c r="E28" s="15">
        <v>105</v>
      </c>
      <c r="F28" s="15">
        <v>10</v>
      </c>
      <c r="G28" s="15">
        <v>0.2</v>
      </c>
      <c r="H28" s="15">
        <v>2</v>
      </c>
      <c r="I28" s="15">
        <v>0.5</v>
      </c>
      <c r="J28" s="15">
        <v>0.01</v>
      </c>
      <c r="K28" s="23">
        <v>0.05</v>
      </c>
      <c r="L28" s="15">
        <v>0.2</v>
      </c>
      <c r="M28" s="15">
        <v>0.2</v>
      </c>
      <c r="N28" s="15"/>
      <c r="O28" s="15"/>
      <c r="P28" s="15">
        <v>684</v>
      </c>
      <c r="Q28" s="15">
        <v>28.6</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C1</v>
      </c>
      <c r="B31" s="15">
        <v>250</v>
      </c>
      <c r="C31" s="77">
        <f>IF(C$27="%w/w SAR",((C$28*10)*$B31),IF(C$27="%w/w DM",(((C$28*10)*($B$28/100))*$B31),IF(C$27="kg/t SAR",(C$28*$B31),IF(C$27="kg/t DM",((C$28*($B$28/100))*$B31),IF(C$27="mg/kg SAR",((C$28*0.001)*$B31),IF(C$27="mg/kg DM",(((C$28*0.001)*($B$28/100))*$B31),0))))))</f>
        <v>25</v>
      </c>
      <c r="D31" s="77">
        <f>(IF(D$27="%w/w SAR",((D$28*10)*$B31),IF(D$27="%w/w DM",(((D$28*10)*($B$28/100))*$B31),IF(D$27="kg/t SAR",(D$28*$B31),IF(D$27="kg/t DM",((D$28*($B$28/100))*$B31),IF(D$27="mg/kg SAR",((D$28*0.001)*$B31),IF(D$27="mg/kg DM",(((D$28*0.001)*($B$28/100))*$B31),"0")))))))*2.291</f>
        <v>8.934899999999999</v>
      </c>
      <c r="E31" s="77">
        <f>(IF(E$27="%w/w SAR",((E$28*10)*$B31),IF(E$27="%w/w DM",(((E$28*10)*($B$28/100))*$B31),IF(E$27="kg/t SAR",(E$28*$B31),IF(E$27="kg/t DM",((E$28*($B$28/100))*$B31),IF(E$27="mg/kg SAR",((E$28*0.001)*$B31),IF(E$27="mg/kg DM",(((E$28*0.001)*($B$28/100))*$B31),"0")))))))*1.205</f>
        <v>31.631250000000001</v>
      </c>
      <c r="F31" s="77">
        <f>(IF(F$27="%w/w SAR",((F$28*10)*$B31),IF(F$27="%w/w DM",(((F$28*10)*($B$28/100))*$B31),IF(F$27="kg/t SAR",(F$28*$B31),IF(F$27="kg/t DM",((F$28*($B$28/100))*$B31),IF(F$27="mg/kg SAR",((F$28*0.001)*$B31),IF(F$27="mg/kg DM",(((F$28*0.001)*($B$28/100))*$B31),"0")))))))*1.658</f>
        <v>4.1449999999999996</v>
      </c>
      <c r="G31" s="77">
        <f t="shared" ref="G31:P46" si="5">IF(G$27="%w/w SAR",((G$28*10)*$B31),IF(G$27="%w/w DM",(((G$28*10)*($B$28/100))*$B31),IF(G$27="kg/t SAR",(G$28*$B31),IF(G$27="kg/t DM",((G$28*($B$28/100))*$B31),IF(G$27="mg/kg SAR",((G$28*0.001)*$B31),IF(G$27="mg/kg DM",(((G$28*0.001)*($B$28/100))*$B31),0))))))</f>
        <v>0.05</v>
      </c>
      <c r="H31" s="77">
        <f t="shared" si="5"/>
        <v>0.5</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171</v>
      </c>
      <c r="Q31" s="77">
        <f>(IF(Q$27="%w/w SAR",((Q$28*10)*$B31),IF(Q$27="%w/w DM",(((Q$28*10)*($B$28/100))*$B31),IF(Q$27="kg/t SAR",(Q$28*$B31),IF(Q$27="kg/t DM",((Q$28*($B$28/100))*$B31),IF(Q$27="mg/kg SAR",((Q$28*0.001)*$B31),IF(Q$27="mg/kg DM",(((Q$28*0.001)*($B$28/100))*$B31),0)))))))*2.5</f>
        <v>17.875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C2</v>
      </c>
      <c r="B32" s="15">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8.934899999999999</v>
      </c>
      <c r="E32" s="77">
        <f t="shared" ref="E32:E50" si="8">(IF(E$27="%w/w SAR",((E$28*10)*$B32),IF(E$27="%w/w DM",(((E$28*10)*($B$28/100))*$B32),IF(E$27="kg/t SAR",(E$28*$B32),IF(E$27="kg/t DM",((E$28*($B$28/100))*$B32),IF(E$27="mg/kg SAR",((E$28*0.001)*$B32),IF(E$27="mg/kg DM",(((E$28*0.001)*($B$28/100))*$B32),"0")))))))*1.205</f>
        <v>31.631250000000001</v>
      </c>
      <c r="F32" s="77">
        <f t="shared" ref="F32:F50" si="9">(IF(F$27="%w/w SAR",((F$28*10)*$B32),IF(F$27="%w/w DM",(((F$28*10)*($B$28/100))*$B32),IF(F$27="kg/t SAR",(F$28*$B32),IF(F$27="kg/t DM",((F$28*($B$28/100))*$B32),IF(F$27="mg/kg SAR",((F$28*0.001)*$B32),IF(F$27="mg/kg DM",(((F$28*0.001)*($B$28/100))*$B32),"0")))))))*1.658</f>
        <v>4.1449999999999996</v>
      </c>
      <c r="G32" s="77">
        <f t="shared" si="5"/>
        <v>0.05</v>
      </c>
      <c r="H32" s="77">
        <f t="shared" si="5"/>
        <v>0.5</v>
      </c>
      <c r="I32" s="77">
        <f t="shared" si="5"/>
        <v>0.125</v>
      </c>
      <c r="J32" s="77">
        <f t="shared" si="5"/>
        <v>2.5000000000000001E-3</v>
      </c>
      <c r="K32" s="77">
        <f t="shared" si="5"/>
        <v>1.2500000000000001E-2</v>
      </c>
      <c r="L32" s="77">
        <f t="shared" si="5"/>
        <v>0.05</v>
      </c>
      <c r="M32" s="77">
        <f t="shared" si="5"/>
        <v>0.05</v>
      </c>
      <c r="N32" s="77">
        <f t="shared" si="5"/>
        <v>0</v>
      </c>
      <c r="O32" s="77">
        <f t="shared" si="5"/>
        <v>0</v>
      </c>
      <c r="P32" s="77">
        <f t="shared" si="5"/>
        <v>171</v>
      </c>
      <c r="Q32" s="77">
        <f t="shared" ref="Q32:Q50" si="10">(IF(Q$27="%w/w SAR",((Q$28*10)*$B32),IF(Q$27="%w/w DM",(((Q$28*10)*($B$28/100))*$B32),IF(Q$27="kg/t SAR",(Q$28*$B32),IF(Q$27="kg/t DM",((Q$28*($B$28/100))*$B32),IF(Q$27="mg/kg SAR",((Q$28*0.001)*$B32),IF(Q$27="mg/kg DM",(((Q$28*0.001)*($B$28/100))*$B32),0)))))))*2.5</f>
        <v>17.875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C7</v>
      </c>
      <c r="B33" s="15">
        <v>250</v>
      </c>
      <c r="C33" s="77">
        <f t="shared" si="6"/>
        <v>25</v>
      </c>
      <c r="D33" s="77">
        <f t="shared" si="7"/>
        <v>8.934899999999999</v>
      </c>
      <c r="E33" s="77">
        <f t="shared" si="8"/>
        <v>31.631250000000001</v>
      </c>
      <c r="F33" s="77">
        <f t="shared" si="9"/>
        <v>4.1449999999999996</v>
      </c>
      <c r="G33" s="77">
        <f t="shared" si="5"/>
        <v>0.05</v>
      </c>
      <c r="H33" s="77">
        <f t="shared" si="5"/>
        <v>0.5</v>
      </c>
      <c r="I33" s="77">
        <f t="shared" si="5"/>
        <v>0.125</v>
      </c>
      <c r="J33" s="77">
        <f t="shared" si="5"/>
        <v>2.5000000000000001E-3</v>
      </c>
      <c r="K33" s="77">
        <f t="shared" si="5"/>
        <v>1.2500000000000001E-2</v>
      </c>
      <c r="L33" s="77">
        <f t="shared" si="5"/>
        <v>0.05</v>
      </c>
      <c r="M33" s="77">
        <f t="shared" si="5"/>
        <v>0.05</v>
      </c>
      <c r="N33" s="77">
        <f t="shared" si="5"/>
        <v>0</v>
      </c>
      <c r="O33" s="77">
        <f t="shared" si="5"/>
        <v>0</v>
      </c>
      <c r="P33" s="77">
        <f t="shared" si="5"/>
        <v>171</v>
      </c>
      <c r="Q33" s="77">
        <f t="shared" si="10"/>
        <v>17.875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C8</v>
      </c>
      <c r="B34" s="15">
        <v>250</v>
      </c>
      <c r="C34" s="77">
        <f t="shared" si="6"/>
        <v>25</v>
      </c>
      <c r="D34" s="77">
        <f t="shared" si="7"/>
        <v>8.934899999999999</v>
      </c>
      <c r="E34" s="77">
        <f t="shared" si="8"/>
        <v>31.631250000000001</v>
      </c>
      <c r="F34" s="77">
        <f t="shared" si="9"/>
        <v>4.1449999999999996</v>
      </c>
      <c r="G34" s="77">
        <f t="shared" si="5"/>
        <v>0.05</v>
      </c>
      <c r="H34" s="77">
        <f t="shared" si="5"/>
        <v>0.5</v>
      </c>
      <c r="I34" s="77">
        <f t="shared" si="5"/>
        <v>0.125</v>
      </c>
      <c r="J34" s="77">
        <f t="shared" si="5"/>
        <v>2.5000000000000001E-3</v>
      </c>
      <c r="K34" s="77">
        <f t="shared" si="5"/>
        <v>1.2500000000000001E-2</v>
      </c>
      <c r="L34" s="77">
        <f t="shared" si="5"/>
        <v>0.05</v>
      </c>
      <c r="M34" s="77">
        <f t="shared" si="5"/>
        <v>0.05</v>
      </c>
      <c r="N34" s="77">
        <f t="shared" si="5"/>
        <v>0</v>
      </c>
      <c r="O34" s="77">
        <f t="shared" si="5"/>
        <v>0</v>
      </c>
      <c r="P34" s="77">
        <f t="shared" si="5"/>
        <v>171</v>
      </c>
      <c r="Q34" s="77">
        <f t="shared" si="10"/>
        <v>17.875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C13</v>
      </c>
      <c r="B35" s="15">
        <v>250</v>
      </c>
      <c r="C35" s="77">
        <f t="shared" si="6"/>
        <v>25</v>
      </c>
      <c r="D35" s="77">
        <f t="shared" si="7"/>
        <v>8.934899999999999</v>
      </c>
      <c r="E35" s="77">
        <f t="shared" si="8"/>
        <v>31.631250000000001</v>
      </c>
      <c r="F35" s="77">
        <f t="shared" si="9"/>
        <v>4.1449999999999996</v>
      </c>
      <c r="G35" s="77">
        <f t="shared" si="5"/>
        <v>0.05</v>
      </c>
      <c r="H35" s="77">
        <f t="shared" si="5"/>
        <v>0.5</v>
      </c>
      <c r="I35" s="77">
        <f t="shared" si="5"/>
        <v>0.125</v>
      </c>
      <c r="J35" s="77">
        <f t="shared" si="5"/>
        <v>2.5000000000000001E-3</v>
      </c>
      <c r="K35" s="77">
        <f t="shared" si="5"/>
        <v>1.2500000000000001E-2</v>
      </c>
      <c r="L35" s="77">
        <f t="shared" si="5"/>
        <v>0.05</v>
      </c>
      <c r="M35" s="77">
        <f t="shared" si="5"/>
        <v>0.05</v>
      </c>
      <c r="N35" s="77">
        <f t="shared" si="5"/>
        <v>0</v>
      </c>
      <c r="O35" s="77">
        <f t="shared" si="5"/>
        <v>0</v>
      </c>
      <c r="P35" s="77">
        <f t="shared" si="5"/>
        <v>171</v>
      </c>
      <c r="Q35" s="77">
        <f t="shared" si="10"/>
        <v>17.875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C14</v>
      </c>
      <c r="B36" s="15">
        <v>250</v>
      </c>
      <c r="C36" s="77">
        <f t="shared" si="6"/>
        <v>25</v>
      </c>
      <c r="D36" s="77">
        <f t="shared" si="7"/>
        <v>8.934899999999999</v>
      </c>
      <c r="E36" s="77">
        <f t="shared" si="8"/>
        <v>31.631250000000001</v>
      </c>
      <c r="F36" s="77">
        <f t="shared" si="9"/>
        <v>4.1449999999999996</v>
      </c>
      <c r="G36" s="77">
        <f t="shared" si="5"/>
        <v>0.05</v>
      </c>
      <c r="H36" s="77">
        <f t="shared" si="5"/>
        <v>0.5</v>
      </c>
      <c r="I36" s="77">
        <f t="shared" si="5"/>
        <v>0.125</v>
      </c>
      <c r="J36" s="77">
        <f t="shared" si="5"/>
        <v>2.5000000000000001E-3</v>
      </c>
      <c r="K36" s="77">
        <f t="shared" si="5"/>
        <v>1.2500000000000001E-2</v>
      </c>
      <c r="L36" s="77">
        <f t="shared" si="5"/>
        <v>0.05</v>
      </c>
      <c r="M36" s="77">
        <f t="shared" si="5"/>
        <v>0.05</v>
      </c>
      <c r="N36" s="77">
        <f t="shared" si="5"/>
        <v>0</v>
      </c>
      <c r="O36" s="77">
        <f t="shared" si="5"/>
        <v>0</v>
      </c>
      <c r="P36" s="77">
        <f t="shared" si="5"/>
        <v>171</v>
      </c>
      <c r="Q36" s="77">
        <f t="shared" si="10"/>
        <v>17.875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C15</v>
      </c>
      <c r="B37" s="15">
        <v>250</v>
      </c>
      <c r="C37" s="77">
        <f t="shared" si="6"/>
        <v>25</v>
      </c>
      <c r="D37" s="77">
        <f t="shared" si="7"/>
        <v>8.934899999999999</v>
      </c>
      <c r="E37" s="77">
        <f t="shared" si="8"/>
        <v>31.631250000000001</v>
      </c>
      <c r="F37" s="77">
        <f t="shared" si="9"/>
        <v>4.1449999999999996</v>
      </c>
      <c r="G37" s="77">
        <f t="shared" si="5"/>
        <v>0.05</v>
      </c>
      <c r="H37" s="77">
        <f t="shared" si="5"/>
        <v>0.5</v>
      </c>
      <c r="I37" s="77">
        <f t="shared" si="5"/>
        <v>0.125</v>
      </c>
      <c r="J37" s="77">
        <f t="shared" si="5"/>
        <v>2.5000000000000001E-3</v>
      </c>
      <c r="K37" s="77">
        <f t="shared" si="5"/>
        <v>1.2500000000000001E-2</v>
      </c>
      <c r="L37" s="77">
        <f t="shared" si="5"/>
        <v>0.05</v>
      </c>
      <c r="M37" s="77">
        <f t="shared" si="5"/>
        <v>0.05</v>
      </c>
      <c r="N37" s="77">
        <f t="shared" si="5"/>
        <v>0</v>
      </c>
      <c r="O37" s="77">
        <f t="shared" si="5"/>
        <v>0</v>
      </c>
      <c r="P37" s="77">
        <f t="shared" si="5"/>
        <v>171</v>
      </c>
      <c r="Q37" s="77">
        <f t="shared" si="10"/>
        <v>17.875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C16</v>
      </c>
      <c r="B38" s="15">
        <v>250</v>
      </c>
      <c r="C38" s="77">
        <f t="shared" si="6"/>
        <v>25</v>
      </c>
      <c r="D38" s="77">
        <f t="shared" si="7"/>
        <v>8.934899999999999</v>
      </c>
      <c r="E38" s="77">
        <f t="shared" si="8"/>
        <v>31.631250000000001</v>
      </c>
      <c r="F38" s="77">
        <f t="shared" si="9"/>
        <v>4.1449999999999996</v>
      </c>
      <c r="G38" s="77">
        <f t="shared" si="5"/>
        <v>0.05</v>
      </c>
      <c r="H38" s="77">
        <f t="shared" si="5"/>
        <v>0.5</v>
      </c>
      <c r="I38" s="77">
        <f t="shared" si="5"/>
        <v>0.125</v>
      </c>
      <c r="J38" s="77">
        <f t="shared" si="5"/>
        <v>2.5000000000000001E-3</v>
      </c>
      <c r="K38" s="77">
        <f t="shared" si="5"/>
        <v>1.2500000000000001E-2</v>
      </c>
      <c r="L38" s="77">
        <f t="shared" si="5"/>
        <v>0.05</v>
      </c>
      <c r="M38" s="77">
        <f t="shared" si="5"/>
        <v>0.05</v>
      </c>
      <c r="N38" s="77">
        <f t="shared" si="5"/>
        <v>0</v>
      </c>
      <c r="O38" s="77">
        <f t="shared" si="5"/>
        <v>0</v>
      </c>
      <c r="P38" s="77">
        <f t="shared" si="5"/>
        <v>171</v>
      </c>
      <c r="Q38" s="77">
        <f t="shared" si="10"/>
        <v>17.875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C17</v>
      </c>
      <c r="B39" s="15">
        <v>250</v>
      </c>
      <c r="C39" s="77">
        <f t="shared" si="6"/>
        <v>25</v>
      </c>
      <c r="D39" s="77">
        <f t="shared" si="7"/>
        <v>8.934899999999999</v>
      </c>
      <c r="E39" s="77">
        <f t="shared" si="8"/>
        <v>31.631250000000001</v>
      </c>
      <c r="F39" s="77">
        <f t="shared" si="9"/>
        <v>4.1449999999999996</v>
      </c>
      <c r="G39" s="77">
        <f t="shared" si="5"/>
        <v>0.05</v>
      </c>
      <c r="H39" s="77">
        <f t="shared" si="5"/>
        <v>0.5</v>
      </c>
      <c r="I39" s="77">
        <f t="shared" si="5"/>
        <v>0.125</v>
      </c>
      <c r="J39" s="77">
        <f t="shared" si="5"/>
        <v>2.5000000000000001E-3</v>
      </c>
      <c r="K39" s="77">
        <f t="shared" si="5"/>
        <v>1.2500000000000001E-2</v>
      </c>
      <c r="L39" s="77">
        <f t="shared" si="5"/>
        <v>0.05</v>
      </c>
      <c r="M39" s="77">
        <f t="shared" si="5"/>
        <v>0.05</v>
      </c>
      <c r="N39" s="77">
        <f t="shared" si="5"/>
        <v>0</v>
      </c>
      <c r="O39" s="77">
        <f t="shared" si="5"/>
        <v>0</v>
      </c>
      <c r="P39" s="77">
        <f t="shared" si="5"/>
        <v>171</v>
      </c>
      <c r="Q39" s="77">
        <f t="shared" si="10"/>
        <v>17.875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C18</v>
      </c>
      <c r="B40" s="15">
        <v>250</v>
      </c>
      <c r="C40" s="77">
        <f t="shared" si="6"/>
        <v>25</v>
      </c>
      <c r="D40" s="77">
        <f t="shared" si="7"/>
        <v>8.934899999999999</v>
      </c>
      <c r="E40" s="77">
        <f t="shared" si="8"/>
        <v>31.631250000000001</v>
      </c>
      <c r="F40" s="77">
        <f t="shared" si="9"/>
        <v>4.1449999999999996</v>
      </c>
      <c r="G40" s="77">
        <f t="shared" si="5"/>
        <v>0.05</v>
      </c>
      <c r="H40" s="77">
        <f t="shared" si="5"/>
        <v>0.5</v>
      </c>
      <c r="I40" s="77">
        <f t="shared" si="5"/>
        <v>0.125</v>
      </c>
      <c r="J40" s="77">
        <f t="shared" si="5"/>
        <v>2.5000000000000001E-3</v>
      </c>
      <c r="K40" s="77">
        <f t="shared" si="5"/>
        <v>1.2500000000000001E-2</v>
      </c>
      <c r="L40" s="77">
        <f t="shared" si="5"/>
        <v>0.05</v>
      </c>
      <c r="M40" s="77">
        <f t="shared" si="5"/>
        <v>0.05</v>
      </c>
      <c r="N40" s="77">
        <f t="shared" si="5"/>
        <v>0</v>
      </c>
      <c r="O40" s="77">
        <f t="shared" si="5"/>
        <v>0</v>
      </c>
      <c r="P40" s="77">
        <f t="shared" si="5"/>
        <v>171</v>
      </c>
      <c r="Q40" s="77">
        <f t="shared" si="10"/>
        <v>17.875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C19</v>
      </c>
      <c r="B41" s="15">
        <v>250</v>
      </c>
      <c r="C41" s="77">
        <f t="shared" si="6"/>
        <v>25</v>
      </c>
      <c r="D41" s="77">
        <f t="shared" si="7"/>
        <v>8.934899999999999</v>
      </c>
      <c r="E41" s="77">
        <f t="shared" si="8"/>
        <v>31.631250000000001</v>
      </c>
      <c r="F41" s="77">
        <f t="shared" si="9"/>
        <v>4.1449999999999996</v>
      </c>
      <c r="G41" s="77">
        <f t="shared" si="5"/>
        <v>0.05</v>
      </c>
      <c r="H41" s="77">
        <f t="shared" si="5"/>
        <v>0.5</v>
      </c>
      <c r="I41" s="77">
        <f t="shared" si="5"/>
        <v>0.125</v>
      </c>
      <c r="J41" s="77">
        <f t="shared" si="5"/>
        <v>2.5000000000000001E-3</v>
      </c>
      <c r="K41" s="77">
        <f t="shared" si="5"/>
        <v>1.2500000000000001E-2</v>
      </c>
      <c r="L41" s="77">
        <f t="shared" si="5"/>
        <v>0.05</v>
      </c>
      <c r="M41" s="77">
        <f t="shared" si="5"/>
        <v>0.05</v>
      </c>
      <c r="N41" s="77">
        <f t="shared" si="5"/>
        <v>0</v>
      </c>
      <c r="O41" s="77">
        <f t="shared" si="5"/>
        <v>0</v>
      </c>
      <c r="P41" s="77">
        <f t="shared" si="5"/>
        <v>171</v>
      </c>
      <c r="Q41" s="77">
        <f t="shared" si="10"/>
        <v>17.875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C20</v>
      </c>
      <c r="B42" s="15">
        <v>250</v>
      </c>
      <c r="C42" s="77">
        <f t="shared" si="6"/>
        <v>25</v>
      </c>
      <c r="D42" s="77">
        <f t="shared" si="7"/>
        <v>8.934899999999999</v>
      </c>
      <c r="E42" s="77">
        <f t="shared" si="8"/>
        <v>31.631250000000001</v>
      </c>
      <c r="F42" s="77">
        <f t="shared" si="9"/>
        <v>4.1449999999999996</v>
      </c>
      <c r="G42" s="77">
        <f t="shared" si="5"/>
        <v>0.05</v>
      </c>
      <c r="H42" s="77">
        <f t="shared" si="5"/>
        <v>0.5</v>
      </c>
      <c r="I42" s="77">
        <f t="shared" si="5"/>
        <v>0.125</v>
      </c>
      <c r="J42" s="77">
        <f t="shared" si="5"/>
        <v>2.5000000000000001E-3</v>
      </c>
      <c r="K42" s="77">
        <f t="shared" si="5"/>
        <v>1.2500000000000001E-2</v>
      </c>
      <c r="L42" s="77">
        <f t="shared" si="5"/>
        <v>0.05</v>
      </c>
      <c r="M42" s="77">
        <f t="shared" si="5"/>
        <v>0.05</v>
      </c>
      <c r="N42" s="77">
        <f t="shared" si="5"/>
        <v>0</v>
      </c>
      <c r="O42" s="77">
        <f t="shared" si="5"/>
        <v>0</v>
      </c>
      <c r="P42" s="77">
        <f t="shared" si="5"/>
        <v>171</v>
      </c>
      <c r="Q42" s="77">
        <f t="shared" si="10"/>
        <v>17.875</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P3</v>
      </c>
      <c r="B43" s="15">
        <v>250</v>
      </c>
      <c r="C43" s="77">
        <f t="shared" si="6"/>
        <v>25</v>
      </c>
      <c r="D43" s="77">
        <f t="shared" si="7"/>
        <v>8.934899999999999</v>
      </c>
      <c r="E43" s="77">
        <f t="shared" si="8"/>
        <v>31.631250000000001</v>
      </c>
      <c r="F43" s="77">
        <f t="shared" si="9"/>
        <v>4.1449999999999996</v>
      </c>
      <c r="G43" s="77">
        <f t="shared" si="5"/>
        <v>0.05</v>
      </c>
      <c r="H43" s="77">
        <f t="shared" si="5"/>
        <v>0.5</v>
      </c>
      <c r="I43" s="77">
        <f t="shared" si="5"/>
        <v>0.125</v>
      </c>
      <c r="J43" s="77">
        <f t="shared" si="5"/>
        <v>2.5000000000000001E-3</v>
      </c>
      <c r="K43" s="77">
        <f t="shared" si="5"/>
        <v>1.2500000000000001E-2</v>
      </c>
      <c r="L43" s="77">
        <f t="shared" si="5"/>
        <v>0.05</v>
      </c>
      <c r="M43" s="77">
        <f t="shared" si="5"/>
        <v>0.05</v>
      </c>
      <c r="N43" s="77">
        <f t="shared" si="5"/>
        <v>0</v>
      </c>
      <c r="O43" s="77">
        <f t="shared" si="5"/>
        <v>0</v>
      </c>
      <c r="P43" s="77">
        <f t="shared" si="5"/>
        <v>171</v>
      </c>
      <c r="Q43" s="77">
        <f t="shared" si="10"/>
        <v>17.875</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P4</v>
      </c>
      <c r="B44" s="15">
        <v>250</v>
      </c>
      <c r="C44" s="77">
        <f t="shared" si="6"/>
        <v>25</v>
      </c>
      <c r="D44" s="77">
        <f t="shared" si="7"/>
        <v>8.934899999999999</v>
      </c>
      <c r="E44" s="77">
        <f t="shared" si="8"/>
        <v>31.631250000000001</v>
      </c>
      <c r="F44" s="77">
        <f t="shared" si="9"/>
        <v>4.1449999999999996</v>
      </c>
      <c r="G44" s="77">
        <f t="shared" si="5"/>
        <v>0.05</v>
      </c>
      <c r="H44" s="77">
        <f t="shared" si="5"/>
        <v>0.5</v>
      </c>
      <c r="I44" s="77">
        <f t="shared" si="5"/>
        <v>0.125</v>
      </c>
      <c r="J44" s="77">
        <f t="shared" si="5"/>
        <v>2.5000000000000001E-3</v>
      </c>
      <c r="K44" s="77">
        <f t="shared" si="5"/>
        <v>1.2500000000000001E-2</v>
      </c>
      <c r="L44" s="77">
        <f t="shared" si="5"/>
        <v>0.05</v>
      </c>
      <c r="M44" s="77">
        <f t="shared" si="5"/>
        <v>0.05</v>
      </c>
      <c r="N44" s="77">
        <f t="shared" si="5"/>
        <v>0</v>
      </c>
      <c r="O44" s="77">
        <f t="shared" si="5"/>
        <v>0</v>
      </c>
      <c r="P44" s="77">
        <f t="shared" si="5"/>
        <v>171</v>
      </c>
      <c r="Q44" s="77">
        <f t="shared" si="10"/>
        <v>17.875</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P5</v>
      </c>
      <c r="B45" s="15">
        <v>250</v>
      </c>
      <c r="C45" s="77">
        <f t="shared" si="6"/>
        <v>25</v>
      </c>
      <c r="D45" s="77">
        <f t="shared" si="7"/>
        <v>8.934899999999999</v>
      </c>
      <c r="E45" s="77">
        <f t="shared" si="8"/>
        <v>31.631250000000001</v>
      </c>
      <c r="F45" s="77">
        <f t="shared" si="9"/>
        <v>4.1449999999999996</v>
      </c>
      <c r="G45" s="77">
        <f t="shared" si="5"/>
        <v>0.05</v>
      </c>
      <c r="H45" s="77">
        <f t="shared" si="5"/>
        <v>0.5</v>
      </c>
      <c r="I45" s="77">
        <f t="shared" si="5"/>
        <v>0.125</v>
      </c>
      <c r="J45" s="77">
        <f t="shared" si="5"/>
        <v>2.5000000000000001E-3</v>
      </c>
      <c r="K45" s="77">
        <f t="shared" si="5"/>
        <v>1.2500000000000001E-2</v>
      </c>
      <c r="L45" s="77">
        <f t="shared" si="5"/>
        <v>0.05</v>
      </c>
      <c r="M45" s="77">
        <f t="shared" si="5"/>
        <v>0.05</v>
      </c>
      <c r="N45" s="77">
        <f t="shared" si="5"/>
        <v>0</v>
      </c>
      <c r="O45" s="77">
        <f t="shared" si="5"/>
        <v>0</v>
      </c>
      <c r="P45" s="77">
        <f t="shared" si="5"/>
        <v>171</v>
      </c>
      <c r="Q45" s="77">
        <f t="shared" si="10"/>
        <v>17.875</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C1</v>
      </c>
      <c r="C57" s="8" t="str">
        <f t="shared" ref="C57:U57" si="13">D8</f>
        <v>C2</v>
      </c>
      <c r="D57" s="8" t="str">
        <f t="shared" si="13"/>
        <v>C7</v>
      </c>
      <c r="E57" s="8" t="str">
        <f t="shared" si="13"/>
        <v>C8</v>
      </c>
      <c r="F57" s="8" t="str">
        <f t="shared" si="13"/>
        <v>C13</v>
      </c>
      <c r="G57" s="8" t="str">
        <f t="shared" si="13"/>
        <v>C14</v>
      </c>
      <c r="H57" s="8" t="str">
        <f t="shared" si="13"/>
        <v>C15</v>
      </c>
      <c r="I57" s="8" t="str">
        <f t="shared" si="13"/>
        <v>C16</v>
      </c>
      <c r="J57" s="8" t="str">
        <f t="shared" si="13"/>
        <v>C17</v>
      </c>
      <c r="K57" s="8" t="str">
        <f t="shared" si="13"/>
        <v>C18</v>
      </c>
      <c r="L57" s="8" t="str">
        <f t="shared" si="13"/>
        <v>C19</v>
      </c>
      <c r="M57" s="8" t="str">
        <f t="shared" si="13"/>
        <v>C20</v>
      </c>
      <c r="N57" s="8" t="str">
        <f t="shared" si="13"/>
        <v>P3</v>
      </c>
      <c r="O57" s="8" t="str">
        <f t="shared" si="13"/>
        <v>P4</v>
      </c>
      <c r="P57" s="8" t="str">
        <f t="shared" si="13"/>
        <v>P5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Arable</v>
      </c>
      <c r="I58" s="13" t="str">
        <f>J16&amp;" I "&amp;(VLOOKUP(J14,Table245811[],6,FALSE))</f>
        <v>Medium/Clay I Grass</v>
      </c>
      <c r="J58" s="13" t="str">
        <f>K16&amp;" I "&amp;(VLOOKUP(K14,Table245811[],6,FALSE))</f>
        <v>Medium/Clay I Arable</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6.7</v>
      </c>
      <c r="I59" s="76">
        <f>VLOOKUP(J$14,Table245811[],5,FALSE)</f>
        <v>6.2</v>
      </c>
      <c r="J59" s="76">
        <f>VLOOKUP(K$14,Table245811[],5,FALSE)</f>
        <v>6.7</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6.2</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5.8</v>
      </c>
      <c r="C60" s="76">
        <f t="shared" ref="C60:U60" si="14">D10</f>
        <v>6.2</v>
      </c>
      <c r="D60" s="76">
        <f t="shared" si="14"/>
        <v>5.8</v>
      </c>
      <c r="E60" s="76">
        <f t="shared" si="14"/>
        <v>5.7</v>
      </c>
      <c r="F60" s="76">
        <f t="shared" si="14"/>
        <v>5.8</v>
      </c>
      <c r="G60" s="76">
        <f t="shared" si="14"/>
        <v>6</v>
      </c>
      <c r="H60" s="76">
        <f t="shared" si="14"/>
        <v>5.9</v>
      </c>
      <c r="I60" s="76">
        <f t="shared" si="14"/>
        <v>6.4</v>
      </c>
      <c r="J60" s="76">
        <f t="shared" si="14"/>
        <v>5.6</v>
      </c>
      <c r="K60" s="76">
        <f t="shared" si="14"/>
        <v>6.1</v>
      </c>
      <c r="L60" s="76">
        <f t="shared" si="14"/>
        <v>6.3</v>
      </c>
      <c r="M60" s="76">
        <f t="shared" si="14"/>
        <v>5.9</v>
      </c>
      <c r="N60" s="76">
        <f t="shared" si="14"/>
        <v>6.5</v>
      </c>
      <c r="O60" s="76">
        <f t="shared" si="14"/>
        <v>6.5</v>
      </c>
      <c r="P60" s="76">
        <f t="shared" si="14"/>
        <v>6.5</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8</v>
      </c>
      <c r="I61" s="76">
        <f t="shared" si="15"/>
        <v>6</v>
      </c>
      <c r="J61" s="76">
        <f t="shared" si="15"/>
        <v>8</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0</v>
      </c>
      <c r="D64" s="77">
        <f t="shared" si="17"/>
        <v>2.4000000000000021</v>
      </c>
      <c r="E64" s="77">
        <f t="shared" si="17"/>
        <v>3</v>
      </c>
      <c r="F64" s="77">
        <f t="shared" si="17"/>
        <v>2.4000000000000021</v>
      </c>
      <c r="G64" s="77">
        <f t="shared" si="17"/>
        <v>1.2000000000000011</v>
      </c>
      <c r="H64" s="77">
        <f t="shared" si="17"/>
        <v>6.3999999999999986</v>
      </c>
      <c r="I64" s="77">
        <f t="shared" si="17"/>
        <v>-1.2000000000000011</v>
      </c>
      <c r="J64" s="77">
        <f t="shared" si="17"/>
        <v>8.8000000000000043</v>
      </c>
      <c r="K64" s="77">
        <f t="shared" si="17"/>
        <v>0.6000000000000032</v>
      </c>
      <c r="L64" s="77">
        <f t="shared" si="17"/>
        <v>-0.59999999999999787</v>
      </c>
      <c r="M64" s="77">
        <f t="shared" si="17"/>
        <v>1.7999999999999989</v>
      </c>
      <c r="N64" s="77">
        <f t="shared" si="17"/>
        <v>-1.7999999999999989</v>
      </c>
      <c r="O64" s="77">
        <f t="shared" si="17"/>
        <v>-1.7999999999999989</v>
      </c>
      <c r="P64" s="77">
        <f t="shared" si="17"/>
        <v>-1.7999999999999989</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0</v>
      </c>
      <c r="D65" s="77">
        <f t="shared" si="18"/>
        <v>-2.4000000000000021</v>
      </c>
      <c r="E65" s="77">
        <f t="shared" si="18"/>
        <v>-3</v>
      </c>
      <c r="F65" s="77">
        <f t="shared" si="18"/>
        <v>-2.4000000000000021</v>
      </c>
      <c r="G65" s="77">
        <f t="shared" si="18"/>
        <v>-1.2000000000000011</v>
      </c>
      <c r="H65" s="77">
        <f t="shared" si="18"/>
        <v>-6.3999999999999986</v>
      </c>
      <c r="I65" s="77">
        <f t="shared" si="18"/>
        <v>1.2000000000000011</v>
      </c>
      <c r="J65" s="77">
        <f t="shared" si="18"/>
        <v>-8.8000000000000043</v>
      </c>
      <c r="K65" s="77">
        <f t="shared" si="18"/>
        <v>-0.6000000000000032</v>
      </c>
      <c r="L65" s="77">
        <f t="shared" si="18"/>
        <v>0.59999999999999787</v>
      </c>
      <c r="M65" s="77">
        <f t="shared" si="18"/>
        <v>-1.7999999999999989</v>
      </c>
      <c r="N65" s="77">
        <f t="shared" si="18"/>
        <v>1.7999999999999989</v>
      </c>
      <c r="O65" s="77">
        <f t="shared" si="18"/>
        <v>1.7999999999999989</v>
      </c>
      <c r="P65" s="77">
        <f t="shared" si="18"/>
        <v>1.7999999999999989</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UNDER</v>
      </c>
      <c r="K66" s="78" t="str">
        <f t="shared" si="19"/>
        <v>UNDER</v>
      </c>
      <c r="L66" s="78" t="str">
        <f t="shared" si="19"/>
        <v>OVER</v>
      </c>
      <c r="M66" s="78" t="str">
        <f t="shared" si="19"/>
        <v>UNDER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PAN-025791</v>
      </c>
      <c r="D1" s="141"/>
      <c r="E1" s="93" t="s">
        <v>45</v>
      </c>
      <c r="F1" s="39">
        <f>'Field data and Waste 1'!F1</f>
        <v>46.7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Daniel James &amp; Carys James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Cilrhue Farm, Boncath, Pembrokeshire, SA37 0HS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C1</v>
      </c>
      <c r="D8" s="60" t="str">
        <f>'Field data and Waste 1'!D8</f>
        <v>C2</v>
      </c>
      <c r="E8" s="60" t="str">
        <f>'Field data and Waste 1'!E8</f>
        <v>C7</v>
      </c>
      <c r="F8" s="60" t="str">
        <f>'Field data and Waste 1'!F8</f>
        <v>C8</v>
      </c>
      <c r="G8" s="60" t="str">
        <f>'Field data and Waste 1'!G8</f>
        <v>C13</v>
      </c>
      <c r="H8" s="60" t="str">
        <f>'Field data and Waste 1'!H8</f>
        <v>C14</v>
      </c>
      <c r="I8" s="60" t="str">
        <f>'Field data and Waste 1'!I8</f>
        <v>C15</v>
      </c>
      <c r="J8" s="60" t="str">
        <f>'Field data and Waste 1'!J8</f>
        <v>C16</v>
      </c>
      <c r="K8" s="60" t="str">
        <f>'Field data and Waste 1'!K8</f>
        <v>C17</v>
      </c>
      <c r="L8" s="60" t="str">
        <f>'Field data and Waste 1'!L8</f>
        <v>C18</v>
      </c>
      <c r="M8" s="60" t="str">
        <f>'Field data and Waste 1'!M8</f>
        <v>C19</v>
      </c>
      <c r="N8" s="60" t="str">
        <f>'Field data and Waste 1'!N8</f>
        <v>C20</v>
      </c>
      <c r="O8" s="60" t="str">
        <f>'Field data and Waste 1'!O8</f>
        <v>P3</v>
      </c>
      <c r="P8" s="60" t="str">
        <f>'Field data and Waste 1'!P8</f>
        <v>P4</v>
      </c>
      <c r="Q8" s="60" t="str">
        <f>'Field data and Waste 1'!Q8</f>
        <v>P5</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f>'Field data and Waste 1'!I9</f>
        <v>1</v>
      </c>
      <c r="J9" s="60" t="str">
        <f>'Field data and Waste 1'!J9</f>
        <v>Moderate</v>
      </c>
      <c r="K9" s="60">
        <f>'Field data and Waste 1'!K9</f>
        <v>1</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5.8</v>
      </c>
      <c r="D10" s="60">
        <f>'Field data and Waste 1'!D10</f>
        <v>6.2</v>
      </c>
      <c r="E10" s="60">
        <f>'Field data and Waste 1'!E10</f>
        <v>5.8</v>
      </c>
      <c r="F10" s="60">
        <f>'Field data and Waste 1'!F10</f>
        <v>5.7</v>
      </c>
      <c r="G10" s="60">
        <f>'Field data and Waste 1'!G10</f>
        <v>5.8</v>
      </c>
      <c r="H10" s="60">
        <f>'Field data and Waste 1'!H10</f>
        <v>6</v>
      </c>
      <c r="I10" s="60">
        <f>'Field data and Waste 1'!I10</f>
        <v>5.9</v>
      </c>
      <c r="J10" s="60">
        <f>'Field data and Waste 1'!J10</f>
        <v>6.4</v>
      </c>
      <c r="K10" s="60">
        <f>'Field data and Waste 1'!K10</f>
        <v>5.6</v>
      </c>
      <c r="L10" s="60">
        <f>'Field data and Waste 1'!L10</f>
        <v>6.1</v>
      </c>
      <c r="M10" s="60">
        <f>'Field data and Waste 1'!M10</f>
        <v>6.3</v>
      </c>
      <c r="N10" s="60">
        <f>'Field data and Waste 1'!N10</f>
        <v>5.9</v>
      </c>
      <c r="O10" s="60">
        <f>'Field data and Waste 1'!O10</f>
        <v>6.5</v>
      </c>
      <c r="P10" s="60">
        <f>'Field data and Waste 1'!P10</f>
        <v>6.5</v>
      </c>
      <c r="Q10" s="60">
        <f>'Field data and Waste 1'!Q10</f>
        <v>6.5</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0</v>
      </c>
      <c r="F11" s="60">
        <f>'Field data and Waste 1'!F11</f>
        <v>2</v>
      </c>
      <c r="G11" s="60">
        <f>'Field data and Waste 1'!G11</f>
        <v>0</v>
      </c>
      <c r="H11" s="60">
        <f>'Field data and Waste 1'!H11</f>
        <v>1</v>
      </c>
      <c r="I11" s="60">
        <f>'Field data and Waste 1'!I11</f>
        <v>2</v>
      </c>
      <c r="J11" s="60">
        <f>'Field data and Waste 1'!J11</f>
        <v>3</v>
      </c>
      <c r="K11" s="60">
        <f>'Field data and Waste 1'!K11</f>
        <v>2</v>
      </c>
      <c r="L11" s="60">
        <f>'Field data and Waste 1'!L11</f>
        <v>3</v>
      </c>
      <c r="M11" s="60">
        <f>'Field data and Waste 1'!M11</f>
        <v>2</v>
      </c>
      <c r="N11" s="60">
        <f>'Field data and Waste 1'!N11</f>
        <v>2</v>
      </c>
      <c r="O11" s="60">
        <f>'Field data and Waste 1'!O11</f>
        <v>3</v>
      </c>
      <c r="P11" s="60">
        <f>'Field data and Waste 1'!P11</f>
        <v>3</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1</v>
      </c>
      <c r="F12" s="60">
        <f>'Field data and Waste 1'!F12</f>
        <v>2</v>
      </c>
      <c r="G12" s="60">
        <f>'Field data and Waste 1'!G12</f>
        <v>1</v>
      </c>
      <c r="H12" s="60">
        <f>'Field data and Waste 1'!H12</f>
        <v>1</v>
      </c>
      <c r="I12" s="60">
        <f>'Field data and Waste 1'!I12</f>
        <v>2</v>
      </c>
      <c r="J12" s="60">
        <f>'Field data and Waste 1'!J12</f>
        <v>3</v>
      </c>
      <c r="K12" s="60">
        <f>'Field data and Waste 1'!K12</f>
        <v>1</v>
      </c>
      <c r="L12" s="60">
        <f>'Field data and Waste 1'!L12</f>
        <v>2</v>
      </c>
      <c r="M12" s="60">
        <f>'Field data and Waste 1'!M12</f>
        <v>1</v>
      </c>
      <c r="N12" s="60">
        <f>'Field data and Waste 1'!N12</f>
        <v>1</v>
      </c>
      <c r="O12" s="60">
        <f>'Field data and Waste 1'!O12</f>
        <v>3</v>
      </c>
      <c r="P12" s="60">
        <f>'Field data and Waste 1'!P12</f>
        <v>3</v>
      </c>
      <c r="Q12" s="60">
        <f>'Field data and Waste 1'!Q12</f>
        <v>3</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Winter barley/triticale/rye</v>
      </c>
      <c r="J14" s="102" t="str">
        <f>'Field data and Waste 1'!J14</f>
        <v xml:space="preserve">Grass Silage (25% DM) </v>
      </c>
      <c r="K14" s="102" t="str">
        <f>'Field data and Waste 1'!K14</f>
        <v>Winter barley/triticale/rye</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30</v>
      </c>
      <c r="J15" s="60">
        <f>'Field data and Waste 1'!J15</f>
        <v>47</v>
      </c>
      <c r="K15" s="60">
        <f>'Field data and Waste 1'!K15</f>
        <v>30</v>
      </c>
      <c r="L15" s="60">
        <f>'Field data and Waste 1'!L15</f>
        <v>47</v>
      </c>
      <c r="M15" s="60">
        <f>'Field data and Waste 1'!M15</f>
        <v>47</v>
      </c>
      <c r="N15" s="60">
        <f>'Field data and Waste 1'!N15</f>
        <v>47</v>
      </c>
      <c r="O15" s="60">
        <f>'Field data and Waste 1'!O15</f>
        <v>47</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255</v>
      </c>
      <c r="J17" s="28">
        <f t="shared" si="0"/>
        <v>79.899999999999991</v>
      </c>
      <c r="K17" s="28">
        <f t="shared" si="0"/>
        <v>255</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-255</v>
      </c>
      <c r="J19" s="16">
        <f t="shared" si="1"/>
        <v>-79.899999999999991</v>
      </c>
      <c r="K19" s="16">
        <f t="shared" si="1"/>
        <v>-255</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315</v>
      </c>
      <c r="J21" s="28">
        <f t="shared" si="2"/>
        <v>282</v>
      </c>
      <c r="K21" s="28">
        <f t="shared" si="2"/>
        <v>315</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-315</v>
      </c>
      <c r="J23" s="16">
        <f t="shared" si="3"/>
        <v>-282</v>
      </c>
      <c r="K23" s="16">
        <f t="shared" si="3"/>
        <v>-315</v>
      </c>
      <c r="L23" s="16">
        <f t="shared" si="3"/>
        <v>-282</v>
      </c>
      <c r="M23" s="16">
        <f t="shared" si="3"/>
        <v>-282</v>
      </c>
      <c r="N23" s="16">
        <f t="shared" si="3"/>
        <v>-282</v>
      </c>
      <c r="O23" s="16">
        <f t="shared" si="3"/>
        <v>-282</v>
      </c>
      <c r="P23" s="16">
        <f t="shared" si="3"/>
        <v>-282</v>
      </c>
      <c r="Q23" s="16">
        <f t="shared" si="3"/>
        <v>-282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C7</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C8</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C13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C14</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C15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C16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C17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C18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C19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C20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P3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P4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P5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C1</v>
      </c>
      <c r="C57" s="8" t="str">
        <f t="shared" ref="C57:U57" si="13">D8</f>
        <v>C2</v>
      </c>
      <c r="D57" s="8" t="str">
        <f t="shared" si="13"/>
        <v>C7</v>
      </c>
      <c r="E57" s="8" t="str">
        <f t="shared" si="13"/>
        <v>C8</v>
      </c>
      <c r="F57" s="8" t="str">
        <f t="shared" si="13"/>
        <v>C13</v>
      </c>
      <c r="G57" s="8" t="str">
        <f t="shared" si="13"/>
        <v>C14</v>
      </c>
      <c r="H57" s="8" t="str">
        <f t="shared" si="13"/>
        <v>C15</v>
      </c>
      <c r="I57" s="8" t="str">
        <f t="shared" si="13"/>
        <v>C16</v>
      </c>
      <c r="J57" s="8" t="str">
        <f t="shared" si="13"/>
        <v>C17</v>
      </c>
      <c r="K57" s="8" t="str">
        <f t="shared" si="13"/>
        <v>C18</v>
      </c>
      <c r="L57" s="8" t="str">
        <f t="shared" si="13"/>
        <v>C19</v>
      </c>
      <c r="M57" s="8" t="str">
        <f t="shared" si="13"/>
        <v>C20</v>
      </c>
      <c r="N57" s="8" t="str">
        <f t="shared" si="13"/>
        <v>P3</v>
      </c>
      <c r="O57" s="8" t="str">
        <f t="shared" si="13"/>
        <v>P4</v>
      </c>
      <c r="P57" s="8" t="str">
        <f t="shared" si="13"/>
        <v>P5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Arable</v>
      </c>
      <c r="I58" s="13" t="str">
        <f>J16&amp;" I "&amp;(VLOOKUP(J14,Table24581112[],6,FALSE))</f>
        <v>Medium/Clay I Grass</v>
      </c>
      <c r="J58" s="13" t="str">
        <f>K16&amp;" I "&amp;(VLOOKUP(K14,Table24581112[],6,FALSE))</f>
        <v>Medium/Clay I Arable</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6.7</v>
      </c>
      <c r="I59" s="76">
        <f>VLOOKUP(J$14,Table24581112[],5,FALSE)</f>
        <v>6.2</v>
      </c>
      <c r="J59" s="76">
        <f>VLOOKUP(K$14,Table24581112[],5,FALSE)</f>
        <v>6.7</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6.2</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5.8</v>
      </c>
      <c r="C60" s="76">
        <f t="shared" ref="C60:U60" si="14">D10</f>
        <v>6.2</v>
      </c>
      <c r="D60" s="76">
        <f t="shared" si="14"/>
        <v>5.8</v>
      </c>
      <c r="E60" s="76">
        <f t="shared" si="14"/>
        <v>5.7</v>
      </c>
      <c r="F60" s="76">
        <f t="shared" si="14"/>
        <v>5.8</v>
      </c>
      <c r="G60" s="76">
        <f t="shared" si="14"/>
        <v>6</v>
      </c>
      <c r="H60" s="76">
        <f t="shared" si="14"/>
        <v>5.9</v>
      </c>
      <c r="I60" s="76">
        <f t="shared" si="14"/>
        <v>6.4</v>
      </c>
      <c r="J60" s="76">
        <f t="shared" si="14"/>
        <v>5.6</v>
      </c>
      <c r="K60" s="76">
        <f t="shared" si="14"/>
        <v>6.1</v>
      </c>
      <c r="L60" s="76">
        <f t="shared" si="14"/>
        <v>6.3</v>
      </c>
      <c r="M60" s="76">
        <f t="shared" si="14"/>
        <v>5.9</v>
      </c>
      <c r="N60" s="76">
        <f t="shared" si="14"/>
        <v>6.5</v>
      </c>
      <c r="O60" s="76">
        <f t="shared" si="14"/>
        <v>6.5</v>
      </c>
      <c r="P60" s="76">
        <f t="shared" si="14"/>
        <v>6.5</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8</v>
      </c>
      <c r="I61" s="76">
        <f t="shared" si="15"/>
        <v>6</v>
      </c>
      <c r="J61" s="76">
        <f t="shared" si="15"/>
        <v>8</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0</v>
      </c>
      <c r="D64" s="77">
        <f t="shared" si="17"/>
        <v>2.4000000000000021</v>
      </c>
      <c r="E64" s="77">
        <f t="shared" si="17"/>
        <v>3</v>
      </c>
      <c r="F64" s="77">
        <f t="shared" si="17"/>
        <v>2.4000000000000021</v>
      </c>
      <c r="G64" s="77">
        <f t="shared" si="17"/>
        <v>1.2000000000000011</v>
      </c>
      <c r="H64" s="77">
        <f t="shared" si="17"/>
        <v>6.3999999999999986</v>
      </c>
      <c r="I64" s="77">
        <f t="shared" si="17"/>
        <v>-1.2000000000000011</v>
      </c>
      <c r="J64" s="77">
        <f t="shared" si="17"/>
        <v>8.8000000000000043</v>
      </c>
      <c r="K64" s="77">
        <f t="shared" si="17"/>
        <v>0.6000000000000032</v>
      </c>
      <c r="L64" s="77">
        <f t="shared" si="17"/>
        <v>-0.59999999999999787</v>
      </c>
      <c r="M64" s="77">
        <f t="shared" si="17"/>
        <v>1.7999999999999989</v>
      </c>
      <c r="N64" s="77">
        <f t="shared" si="17"/>
        <v>-1.7999999999999989</v>
      </c>
      <c r="O64" s="77">
        <f t="shared" si="17"/>
        <v>-1.7999999999999989</v>
      </c>
      <c r="P64" s="77">
        <f t="shared" si="17"/>
        <v>-1.7999999999999989</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0</v>
      </c>
      <c r="D65" s="77">
        <f t="shared" si="18"/>
        <v>-2.4000000000000021</v>
      </c>
      <c r="E65" s="77">
        <f t="shared" si="18"/>
        <v>-3</v>
      </c>
      <c r="F65" s="77">
        <f t="shared" si="18"/>
        <v>-2.4000000000000021</v>
      </c>
      <c r="G65" s="77">
        <f t="shared" si="18"/>
        <v>-1.2000000000000011</v>
      </c>
      <c r="H65" s="77">
        <f t="shared" si="18"/>
        <v>-6.3999999999999986</v>
      </c>
      <c r="I65" s="77">
        <f t="shared" si="18"/>
        <v>1.2000000000000011</v>
      </c>
      <c r="J65" s="77">
        <f t="shared" si="18"/>
        <v>-8.8000000000000043</v>
      </c>
      <c r="K65" s="77">
        <f t="shared" si="18"/>
        <v>-0.6000000000000032</v>
      </c>
      <c r="L65" s="77">
        <f t="shared" si="18"/>
        <v>0.59999999999999787</v>
      </c>
      <c r="M65" s="77">
        <f t="shared" si="18"/>
        <v>-1.7999999999999989</v>
      </c>
      <c r="N65" s="77">
        <f t="shared" si="18"/>
        <v>1.7999999999999989</v>
      </c>
      <c r="O65" s="77">
        <f t="shared" si="18"/>
        <v>1.7999999999999989</v>
      </c>
      <c r="P65" s="77">
        <f t="shared" si="18"/>
        <v>1.7999999999999989</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UNDER</v>
      </c>
      <c r="K66" s="78" t="str">
        <f t="shared" si="19"/>
        <v>UNDER</v>
      </c>
      <c r="L66" s="78" t="str">
        <f t="shared" si="19"/>
        <v>OVER</v>
      </c>
      <c r="M66" s="78" t="str">
        <f t="shared" si="19"/>
        <v>UNDER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PAN-025791</v>
      </c>
      <c r="D1" s="141"/>
      <c r="E1" s="93" t="s">
        <v>45</v>
      </c>
      <c r="F1" s="39">
        <f>'Field data and Waste 1'!F1</f>
        <v>46.7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Daniel James &amp; Carys James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Cilrhue Farm, Boncath, Pembrokeshire, SA37 0HS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C1</v>
      </c>
      <c r="D8" s="60" t="str">
        <f>'Field data and Waste 1'!D8</f>
        <v>C2</v>
      </c>
      <c r="E8" s="60" t="str">
        <f>'Field data and Waste 1'!E8</f>
        <v>C7</v>
      </c>
      <c r="F8" s="60" t="str">
        <f>'Field data and Waste 1'!F8</f>
        <v>C8</v>
      </c>
      <c r="G8" s="60" t="str">
        <f>'Field data and Waste 1'!G8</f>
        <v>C13</v>
      </c>
      <c r="H8" s="60" t="str">
        <f>'Field data and Waste 1'!H8</f>
        <v>C14</v>
      </c>
      <c r="I8" s="60" t="str">
        <f>'Field data and Waste 1'!I8</f>
        <v>C15</v>
      </c>
      <c r="J8" s="60" t="str">
        <f>'Field data and Waste 1'!J8</f>
        <v>C16</v>
      </c>
      <c r="K8" s="60" t="str">
        <f>'Field data and Waste 1'!K8</f>
        <v>C17</v>
      </c>
      <c r="L8" s="60" t="str">
        <f>'Field data and Waste 1'!L8</f>
        <v>C18</v>
      </c>
      <c r="M8" s="60" t="str">
        <f>'Field data and Waste 1'!M8</f>
        <v>C19</v>
      </c>
      <c r="N8" s="60" t="str">
        <f>'Field data and Waste 1'!N8</f>
        <v>C20</v>
      </c>
      <c r="O8" s="60" t="str">
        <f>'Field data and Waste 1'!O8</f>
        <v>P3</v>
      </c>
      <c r="P8" s="60" t="str">
        <f>'Field data and Waste 1'!P8</f>
        <v>P4</v>
      </c>
      <c r="Q8" s="60" t="str">
        <f>'Field data and Waste 1'!Q8</f>
        <v>P5</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f>'Field data and Waste 1'!I9</f>
        <v>1</v>
      </c>
      <c r="J9" s="60" t="str">
        <f>'Field data and Waste 1'!J9</f>
        <v>Moderate</v>
      </c>
      <c r="K9" s="60">
        <f>'Field data and Waste 1'!K9</f>
        <v>1</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5.8</v>
      </c>
      <c r="D10" s="60">
        <f>'Field data and Waste 1'!D10</f>
        <v>6.2</v>
      </c>
      <c r="E10" s="60">
        <f>'Field data and Waste 1'!E10</f>
        <v>5.8</v>
      </c>
      <c r="F10" s="60">
        <f>'Field data and Waste 1'!F10</f>
        <v>5.7</v>
      </c>
      <c r="G10" s="60">
        <f>'Field data and Waste 1'!G10</f>
        <v>5.8</v>
      </c>
      <c r="H10" s="60">
        <f>'Field data and Waste 1'!H10</f>
        <v>6</v>
      </c>
      <c r="I10" s="60">
        <f>'Field data and Waste 1'!I10</f>
        <v>5.9</v>
      </c>
      <c r="J10" s="60">
        <f>'Field data and Waste 1'!J10</f>
        <v>6.4</v>
      </c>
      <c r="K10" s="60">
        <f>'Field data and Waste 1'!K10</f>
        <v>5.6</v>
      </c>
      <c r="L10" s="60">
        <f>'Field data and Waste 1'!L10</f>
        <v>6.1</v>
      </c>
      <c r="M10" s="60">
        <f>'Field data and Waste 1'!M10</f>
        <v>6.3</v>
      </c>
      <c r="N10" s="60">
        <f>'Field data and Waste 1'!N10</f>
        <v>5.9</v>
      </c>
      <c r="O10" s="60">
        <f>'Field data and Waste 1'!O10</f>
        <v>6.5</v>
      </c>
      <c r="P10" s="60">
        <f>'Field data and Waste 1'!P10</f>
        <v>6.5</v>
      </c>
      <c r="Q10" s="60">
        <f>'Field data and Waste 1'!Q10</f>
        <v>6.5</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0</v>
      </c>
      <c r="F11" s="60">
        <f>'Field data and Waste 1'!F11</f>
        <v>2</v>
      </c>
      <c r="G11" s="60">
        <f>'Field data and Waste 1'!G11</f>
        <v>0</v>
      </c>
      <c r="H11" s="60">
        <f>'Field data and Waste 1'!H11</f>
        <v>1</v>
      </c>
      <c r="I11" s="60">
        <f>'Field data and Waste 1'!I11</f>
        <v>2</v>
      </c>
      <c r="J11" s="60">
        <f>'Field data and Waste 1'!J11</f>
        <v>3</v>
      </c>
      <c r="K11" s="60">
        <f>'Field data and Waste 1'!K11</f>
        <v>2</v>
      </c>
      <c r="L11" s="60">
        <f>'Field data and Waste 1'!L11</f>
        <v>3</v>
      </c>
      <c r="M11" s="60">
        <f>'Field data and Waste 1'!M11</f>
        <v>2</v>
      </c>
      <c r="N11" s="60">
        <f>'Field data and Waste 1'!N11</f>
        <v>2</v>
      </c>
      <c r="O11" s="60">
        <f>'Field data and Waste 1'!O11</f>
        <v>3</v>
      </c>
      <c r="P11" s="60">
        <f>'Field data and Waste 1'!P11</f>
        <v>3</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1</v>
      </c>
      <c r="F12" s="60">
        <f>'Field data and Waste 1'!F12</f>
        <v>2</v>
      </c>
      <c r="G12" s="60">
        <f>'Field data and Waste 1'!G12</f>
        <v>1</v>
      </c>
      <c r="H12" s="60">
        <f>'Field data and Waste 1'!H12</f>
        <v>1</v>
      </c>
      <c r="I12" s="60">
        <f>'Field data and Waste 1'!I12</f>
        <v>2</v>
      </c>
      <c r="J12" s="60">
        <f>'Field data and Waste 1'!J12</f>
        <v>3</v>
      </c>
      <c r="K12" s="60">
        <f>'Field data and Waste 1'!K12</f>
        <v>1</v>
      </c>
      <c r="L12" s="60">
        <f>'Field data and Waste 1'!L12</f>
        <v>2</v>
      </c>
      <c r="M12" s="60">
        <f>'Field data and Waste 1'!M12</f>
        <v>1</v>
      </c>
      <c r="N12" s="60">
        <f>'Field data and Waste 1'!N12</f>
        <v>1</v>
      </c>
      <c r="O12" s="60">
        <f>'Field data and Waste 1'!O12</f>
        <v>3</v>
      </c>
      <c r="P12" s="60">
        <f>'Field data and Waste 1'!P12</f>
        <v>3</v>
      </c>
      <c r="Q12" s="60">
        <f>'Field data and Waste 1'!Q12</f>
        <v>3</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Winter barley/triticale/rye</v>
      </c>
      <c r="J14" s="102" t="str">
        <f>'Field data and Waste 1'!J14</f>
        <v xml:space="preserve">Grass Silage (25% DM) </v>
      </c>
      <c r="K14" s="102" t="str">
        <f>'Field data and Waste 1'!K14</f>
        <v>Winter barley/triticale/rye</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30</v>
      </c>
      <c r="J15" s="60">
        <f>'Field data and Waste 1'!J15</f>
        <v>47</v>
      </c>
      <c r="K15" s="60">
        <f>'Field data and Waste 1'!K15</f>
        <v>30</v>
      </c>
      <c r="L15" s="60">
        <f>'Field data and Waste 1'!L15</f>
        <v>47</v>
      </c>
      <c r="M15" s="60">
        <f>'Field data and Waste 1'!M15</f>
        <v>47</v>
      </c>
      <c r="N15" s="60">
        <f>'Field data and Waste 1'!N15</f>
        <v>47</v>
      </c>
      <c r="O15" s="60">
        <f>'Field data and Waste 1'!O15</f>
        <v>47</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255</v>
      </c>
      <c r="J17" s="28">
        <f t="shared" si="0"/>
        <v>79.899999999999991</v>
      </c>
      <c r="K17" s="28">
        <f t="shared" si="0"/>
        <v>255</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-255</v>
      </c>
      <c r="J19" s="16">
        <f t="shared" si="1"/>
        <v>-79.899999999999991</v>
      </c>
      <c r="K19" s="16">
        <f t="shared" si="1"/>
        <v>-255</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315</v>
      </c>
      <c r="J21" s="28">
        <f t="shared" si="2"/>
        <v>282</v>
      </c>
      <c r="K21" s="28">
        <f t="shared" si="2"/>
        <v>315</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-315</v>
      </c>
      <c r="J23" s="16">
        <f t="shared" si="3"/>
        <v>-282</v>
      </c>
      <c r="K23" s="16">
        <f t="shared" si="3"/>
        <v>-315</v>
      </c>
      <c r="L23" s="16">
        <f t="shared" si="3"/>
        <v>-282</v>
      </c>
      <c r="M23" s="16">
        <f t="shared" si="3"/>
        <v>-282</v>
      </c>
      <c r="N23" s="16">
        <f t="shared" si="3"/>
        <v>-282</v>
      </c>
      <c r="O23" s="16">
        <f t="shared" si="3"/>
        <v>-282</v>
      </c>
      <c r="P23" s="16">
        <f t="shared" si="3"/>
        <v>-282</v>
      </c>
      <c r="Q23" s="16">
        <f t="shared" si="3"/>
        <v>-282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C7</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C8</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C13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C14</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C15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C16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C17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C18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C19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C20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P3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P4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P5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C1</v>
      </c>
      <c r="C57" s="8" t="str">
        <f t="shared" ref="C57:U57" si="13">D8</f>
        <v>C2</v>
      </c>
      <c r="D57" s="8" t="str">
        <f t="shared" si="13"/>
        <v>C7</v>
      </c>
      <c r="E57" s="8" t="str">
        <f t="shared" si="13"/>
        <v>C8</v>
      </c>
      <c r="F57" s="8" t="str">
        <f t="shared" si="13"/>
        <v>C13</v>
      </c>
      <c r="G57" s="8" t="str">
        <f t="shared" si="13"/>
        <v>C14</v>
      </c>
      <c r="H57" s="8" t="str">
        <f t="shared" si="13"/>
        <v>C15</v>
      </c>
      <c r="I57" s="8" t="str">
        <f t="shared" si="13"/>
        <v>C16</v>
      </c>
      <c r="J57" s="8" t="str">
        <f t="shared" si="13"/>
        <v>C17</v>
      </c>
      <c r="K57" s="8" t="str">
        <f t="shared" si="13"/>
        <v>C18</v>
      </c>
      <c r="L57" s="8" t="str">
        <f t="shared" si="13"/>
        <v>C19</v>
      </c>
      <c r="M57" s="8" t="str">
        <f t="shared" si="13"/>
        <v>C20</v>
      </c>
      <c r="N57" s="8" t="str">
        <f t="shared" si="13"/>
        <v>P3</v>
      </c>
      <c r="O57" s="8" t="str">
        <f t="shared" si="13"/>
        <v>P4</v>
      </c>
      <c r="P57" s="8" t="str">
        <f t="shared" si="13"/>
        <v>P5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Arable</v>
      </c>
      <c r="I58" s="13" t="str">
        <f>J16&amp;" I "&amp;(VLOOKUP(J14,Table24581114[],6,FALSE))</f>
        <v>Medium/Clay I Grass</v>
      </c>
      <c r="J58" s="13" t="str">
        <f>K16&amp;" I "&amp;(VLOOKUP(K14,Table24581114[],6,FALSE))</f>
        <v>Medium/Clay I Arable</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6.7</v>
      </c>
      <c r="I59" s="76">
        <f>VLOOKUP(J$14,Table24581114[],5,FALSE)</f>
        <v>6.2</v>
      </c>
      <c r="J59" s="76">
        <f>VLOOKUP(K$14,Table24581114[],5,FALSE)</f>
        <v>6.7</v>
      </c>
      <c r="K59" s="76">
        <f>VLOOKUP(L$14,Table24581114[],5,FALSE)</f>
        <v>6.2</v>
      </c>
      <c r="L59" s="76">
        <f>VLOOKUP(M$14,Table24581114[],5,FALSE)</f>
        <v>6.2</v>
      </c>
      <c r="M59" s="76">
        <f>VLOOKUP(N$14,Table24581114[],5,FALSE)</f>
        <v>6.2</v>
      </c>
      <c r="N59" s="76">
        <f>VLOOKUP(O$14,Table24581114[],5,FALSE)</f>
        <v>6.2</v>
      </c>
      <c r="O59" s="76">
        <f>VLOOKUP(P$14,Table24581114[],5,FALSE)</f>
        <v>6.2</v>
      </c>
      <c r="P59" s="76">
        <f>VLOOKUP(Q$14,Table24581114[],5,FALSE)</f>
        <v>6.2</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5.8</v>
      </c>
      <c r="C60" s="76">
        <f t="shared" ref="C60:U60" si="14">D10</f>
        <v>6.2</v>
      </c>
      <c r="D60" s="76">
        <f t="shared" si="14"/>
        <v>5.8</v>
      </c>
      <c r="E60" s="76">
        <f t="shared" si="14"/>
        <v>5.7</v>
      </c>
      <c r="F60" s="76">
        <f t="shared" si="14"/>
        <v>5.8</v>
      </c>
      <c r="G60" s="76">
        <f t="shared" si="14"/>
        <v>6</v>
      </c>
      <c r="H60" s="76">
        <f t="shared" si="14"/>
        <v>5.9</v>
      </c>
      <c r="I60" s="76">
        <f t="shared" si="14"/>
        <v>6.4</v>
      </c>
      <c r="J60" s="76">
        <f t="shared" si="14"/>
        <v>5.6</v>
      </c>
      <c r="K60" s="76">
        <f t="shared" si="14"/>
        <v>6.1</v>
      </c>
      <c r="L60" s="76">
        <f t="shared" si="14"/>
        <v>6.3</v>
      </c>
      <c r="M60" s="76">
        <f t="shared" si="14"/>
        <v>5.9</v>
      </c>
      <c r="N60" s="76">
        <f t="shared" si="14"/>
        <v>6.5</v>
      </c>
      <c r="O60" s="76">
        <f t="shared" si="14"/>
        <v>6.5</v>
      </c>
      <c r="P60" s="76">
        <f t="shared" si="14"/>
        <v>6.5</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8</v>
      </c>
      <c r="I61" s="76">
        <f t="shared" si="15"/>
        <v>6</v>
      </c>
      <c r="J61" s="76">
        <f t="shared" si="15"/>
        <v>8</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0</v>
      </c>
      <c r="D64" s="77">
        <f t="shared" si="17"/>
        <v>2.4000000000000021</v>
      </c>
      <c r="E64" s="77">
        <f t="shared" si="17"/>
        <v>3</v>
      </c>
      <c r="F64" s="77">
        <f t="shared" si="17"/>
        <v>2.4000000000000021</v>
      </c>
      <c r="G64" s="77">
        <f t="shared" si="17"/>
        <v>1.2000000000000011</v>
      </c>
      <c r="H64" s="77">
        <f t="shared" si="17"/>
        <v>6.3999999999999986</v>
      </c>
      <c r="I64" s="77">
        <f t="shared" si="17"/>
        <v>-1.2000000000000011</v>
      </c>
      <c r="J64" s="77">
        <f t="shared" si="17"/>
        <v>8.8000000000000043</v>
      </c>
      <c r="K64" s="77">
        <f t="shared" si="17"/>
        <v>0.6000000000000032</v>
      </c>
      <c r="L64" s="77">
        <f t="shared" si="17"/>
        <v>-0.59999999999999787</v>
      </c>
      <c r="M64" s="77">
        <f t="shared" si="17"/>
        <v>1.7999999999999989</v>
      </c>
      <c r="N64" s="77">
        <f t="shared" si="17"/>
        <v>-1.7999999999999989</v>
      </c>
      <c r="O64" s="77">
        <f t="shared" si="17"/>
        <v>-1.7999999999999989</v>
      </c>
      <c r="P64" s="77">
        <f t="shared" si="17"/>
        <v>-1.7999999999999989</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0</v>
      </c>
      <c r="D65" s="77">
        <f t="shared" si="18"/>
        <v>-2.4000000000000021</v>
      </c>
      <c r="E65" s="77">
        <f t="shared" si="18"/>
        <v>-3</v>
      </c>
      <c r="F65" s="77">
        <f t="shared" si="18"/>
        <v>-2.4000000000000021</v>
      </c>
      <c r="G65" s="77">
        <f t="shared" si="18"/>
        <v>-1.2000000000000011</v>
      </c>
      <c r="H65" s="77">
        <f t="shared" si="18"/>
        <v>-6.3999999999999986</v>
      </c>
      <c r="I65" s="77">
        <f t="shared" si="18"/>
        <v>1.2000000000000011</v>
      </c>
      <c r="J65" s="77">
        <f t="shared" si="18"/>
        <v>-8.8000000000000043</v>
      </c>
      <c r="K65" s="77">
        <f t="shared" si="18"/>
        <v>-0.6000000000000032</v>
      </c>
      <c r="L65" s="77">
        <f t="shared" si="18"/>
        <v>0.59999999999999787</v>
      </c>
      <c r="M65" s="77">
        <f t="shared" si="18"/>
        <v>-1.7999999999999989</v>
      </c>
      <c r="N65" s="77">
        <f t="shared" si="18"/>
        <v>1.7999999999999989</v>
      </c>
      <c r="O65" s="77">
        <f t="shared" si="18"/>
        <v>1.7999999999999989</v>
      </c>
      <c r="P65" s="77">
        <f t="shared" si="18"/>
        <v>1.7999999999999989</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UNDER</v>
      </c>
      <c r="K66" s="78" t="str">
        <f t="shared" si="19"/>
        <v>UNDER</v>
      </c>
      <c r="L66" s="78" t="str">
        <f t="shared" si="19"/>
        <v>OVER</v>
      </c>
      <c r="M66" s="78" t="str">
        <f t="shared" si="19"/>
        <v>UNDER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PAN-025791</v>
      </c>
      <c r="D1" s="141"/>
      <c r="E1" s="93" t="s">
        <v>45</v>
      </c>
      <c r="F1" s="39">
        <f>'Field data and Waste 1'!F1</f>
        <v>46.7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Daniel James &amp; Carys James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Cilrhue Farm, Boncath, Pembrokeshire, SA37 0HS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C1</v>
      </c>
      <c r="D8" s="60" t="str">
        <f>'Field data and Waste 1'!D8</f>
        <v>C2</v>
      </c>
      <c r="E8" s="60" t="str">
        <f>'Field data and Waste 1'!E8</f>
        <v>C7</v>
      </c>
      <c r="F8" s="60" t="str">
        <f>'Field data and Waste 1'!F8</f>
        <v>C8</v>
      </c>
      <c r="G8" s="60" t="str">
        <f>'Field data and Waste 1'!G8</f>
        <v>C13</v>
      </c>
      <c r="H8" s="60" t="str">
        <f>'Field data and Waste 1'!H8</f>
        <v>C14</v>
      </c>
      <c r="I8" s="60" t="str">
        <f>'Field data and Waste 1'!I8</f>
        <v>C15</v>
      </c>
      <c r="J8" s="60" t="str">
        <f>'Field data and Waste 1'!J8</f>
        <v>C16</v>
      </c>
      <c r="K8" s="60" t="str">
        <f>'Field data and Waste 1'!K8</f>
        <v>C17</v>
      </c>
      <c r="L8" s="60" t="str">
        <f>'Field data and Waste 1'!L8</f>
        <v>C18</v>
      </c>
      <c r="M8" s="60" t="str">
        <f>'Field data and Waste 1'!M8</f>
        <v>C19</v>
      </c>
      <c r="N8" s="60" t="str">
        <f>'Field data and Waste 1'!N8</f>
        <v>C20</v>
      </c>
      <c r="O8" s="60" t="str">
        <f>'Field data and Waste 1'!O8</f>
        <v>P3</v>
      </c>
      <c r="P8" s="60" t="str">
        <f>'Field data and Waste 1'!P8</f>
        <v>P4</v>
      </c>
      <c r="Q8" s="60" t="str">
        <f>'Field data and Waste 1'!Q8</f>
        <v>P5</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f>'Field data and Waste 1'!I9</f>
        <v>1</v>
      </c>
      <c r="J9" s="60" t="str">
        <f>'Field data and Waste 1'!J9</f>
        <v>Moderate</v>
      </c>
      <c r="K9" s="60">
        <f>'Field data and Waste 1'!K9</f>
        <v>1</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5.8</v>
      </c>
      <c r="D10" s="60">
        <f>'Field data and Waste 1'!D10</f>
        <v>6.2</v>
      </c>
      <c r="E10" s="60">
        <f>'Field data and Waste 1'!E10</f>
        <v>5.8</v>
      </c>
      <c r="F10" s="60">
        <f>'Field data and Waste 1'!F10</f>
        <v>5.7</v>
      </c>
      <c r="G10" s="60">
        <f>'Field data and Waste 1'!G10</f>
        <v>5.8</v>
      </c>
      <c r="H10" s="60">
        <f>'Field data and Waste 1'!H10</f>
        <v>6</v>
      </c>
      <c r="I10" s="60">
        <f>'Field data and Waste 1'!I10</f>
        <v>5.9</v>
      </c>
      <c r="J10" s="60">
        <f>'Field data and Waste 1'!J10</f>
        <v>6.4</v>
      </c>
      <c r="K10" s="60">
        <f>'Field data and Waste 1'!K10</f>
        <v>5.6</v>
      </c>
      <c r="L10" s="60">
        <f>'Field data and Waste 1'!L10</f>
        <v>6.1</v>
      </c>
      <c r="M10" s="60">
        <f>'Field data and Waste 1'!M10</f>
        <v>6.3</v>
      </c>
      <c r="N10" s="60">
        <f>'Field data and Waste 1'!N10</f>
        <v>5.9</v>
      </c>
      <c r="O10" s="60">
        <f>'Field data and Waste 1'!O10</f>
        <v>6.5</v>
      </c>
      <c r="P10" s="60">
        <f>'Field data and Waste 1'!P10</f>
        <v>6.5</v>
      </c>
      <c r="Q10" s="60">
        <f>'Field data and Waste 1'!Q10</f>
        <v>6.5</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0</v>
      </c>
      <c r="F11" s="60">
        <f>'Field data and Waste 1'!F11</f>
        <v>2</v>
      </c>
      <c r="G11" s="60">
        <f>'Field data and Waste 1'!G11</f>
        <v>0</v>
      </c>
      <c r="H11" s="60">
        <f>'Field data and Waste 1'!H11</f>
        <v>1</v>
      </c>
      <c r="I11" s="60">
        <f>'Field data and Waste 1'!I11</f>
        <v>2</v>
      </c>
      <c r="J11" s="60">
        <f>'Field data and Waste 1'!J11</f>
        <v>3</v>
      </c>
      <c r="K11" s="60">
        <f>'Field data and Waste 1'!K11</f>
        <v>2</v>
      </c>
      <c r="L11" s="60">
        <f>'Field data and Waste 1'!L11</f>
        <v>3</v>
      </c>
      <c r="M11" s="60">
        <f>'Field data and Waste 1'!M11</f>
        <v>2</v>
      </c>
      <c r="N11" s="60">
        <f>'Field data and Waste 1'!N11</f>
        <v>2</v>
      </c>
      <c r="O11" s="60">
        <f>'Field data and Waste 1'!O11</f>
        <v>3</v>
      </c>
      <c r="P11" s="60">
        <f>'Field data and Waste 1'!P11</f>
        <v>3</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1</v>
      </c>
      <c r="F12" s="60">
        <f>'Field data and Waste 1'!F12</f>
        <v>2</v>
      </c>
      <c r="G12" s="60">
        <f>'Field data and Waste 1'!G12</f>
        <v>1</v>
      </c>
      <c r="H12" s="60">
        <f>'Field data and Waste 1'!H12</f>
        <v>1</v>
      </c>
      <c r="I12" s="60">
        <f>'Field data and Waste 1'!I12</f>
        <v>2</v>
      </c>
      <c r="J12" s="60">
        <f>'Field data and Waste 1'!J12</f>
        <v>3</v>
      </c>
      <c r="K12" s="60">
        <f>'Field data and Waste 1'!K12</f>
        <v>1</v>
      </c>
      <c r="L12" s="60">
        <f>'Field data and Waste 1'!L12</f>
        <v>2</v>
      </c>
      <c r="M12" s="60">
        <f>'Field data and Waste 1'!M12</f>
        <v>1</v>
      </c>
      <c r="N12" s="60">
        <f>'Field data and Waste 1'!N12</f>
        <v>1</v>
      </c>
      <c r="O12" s="60">
        <f>'Field data and Waste 1'!O12</f>
        <v>3</v>
      </c>
      <c r="P12" s="60">
        <f>'Field data and Waste 1'!P12</f>
        <v>3</v>
      </c>
      <c r="Q12" s="60">
        <f>'Field data and Waste 1'!Q12</f>
        <v>3</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Winter barley/triticale/rye</v>
      </c>
      <c r="J14" s="102" t="str">
        <f>'Field data and Waste 1'!J14</f>
        <v xml:space="preserve">Grass Silage (25% DM) </v>
      </c>
      <c r="K14" s="102" t="str">
        <f>'Field data and Waste 1'!K14</f>
        <v>Winter barley/triticale/rye</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30</v>
      </c>
      <c r="J15" s="60">
        <f>'Field data and Waste 1'!J15</f>
        <v>47</v>
      </c>
      <c r="K15" s="60">
        <f>'Field data and Waste 1'!K15</f>
        <v>30</v>
      </c>
      <c r="L15" s="60">
        <f>'Field data and Waste 1'!L15</f>
        <v>47</v>
      </c>
      <c r="M15" s="60">
        <f>'Field data and Waste 1'!M15</f>
        <v>47</v>
      </c>
      <c r="N15" s="60">
        <f>'Field data and Waste 1'!N15</f>
        <v>47</v>
      </c>
      <c r="O15" s="60">
        <f>'Field data and Waste 1'!O15</f>
        <v>47</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255</v>
      </c>
      <c r="J17" s="28">
        <f t="shared" si="0"/>
        <v>79.899999999999991</v>
      </c>
      <c r="K17" s="28">
        <f t="shared" si="0"/>
        <v>255</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-255</v>
      </c>
      <c r="J19" s="16">
        <f t="shared" si="1"/>
        <v>-79.899999999999991</v>
      </c>
      <c r="K19" s="16">
        <f t="shared" si="1"/>
        <v>-255</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315</v>
      </c>
      <c r="J21" s="28">
        <f t="shared" si="2"/>
        <v>282</v>
      </c>
      <c r="K21" s="28">
        <f t="shared" si="2"/>
        <v>315</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-315</v>
      </c>
      <c r="J23" s="16">
        <f t="shared" si="3"/>
        <v>-282</v>
      </c>
      <c r="K23" s="16">
        <f t="shared" si="3"/>
        <v>-315</v>
      </c>
      <c r="L23" s="16">
        <f t="shared" si="3"/>
        <v>-282</v>
      </c>
      <c r="M23" s="16">
        <f t="shared" si="3"/>
        <v>-282</v>
      </c>
      <c r="N23" s="16">
        <f t="shared" si="3"/>
        <v>-282</v>
      </c>
      <c r="O23" s="16">
        <f t="shared" si="3"/>
        <v>-282</v>
      </c>
      <c r="P23" s="16">
        <f t="shared" si="3"/>
        <v>-282</v>
      </c>
      <c r="Q23" s="16">
        <f t="shared" si="3"/>
        <v>-282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C7</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C8</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C13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C14</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C15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C16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C17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C18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C19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C20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P3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P4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P5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C1</v>
      </c>
      <c r="C57" s="8" t="str">
        <f t="shared" ref="C57:U57" si="13">D8</f>
        <v>C2</v>
      </c>
      <c r="D57" s="8" t="str">
        <f t="shared" si="13"/>
        <v>C7</v>
      </c>
      <c r="E57" s="8" t="str">
        <f t="shared" si="13"/>
        <v>C8</v>
      </c>
      <c r="F57" s="8" t="str">
        <f t="shared" si="13"/>
        <v>C13</v>
      </c>
      <c r="G57" s="8" t="str">
        <f t="shared" si="13"/>
        <v>C14</v>
      </c>
      <c r="H57" s="8" t="str">
        <f t="shared" si="13"/>
        <v>C15</v>
      </c>
      <c r="I57" s="8" t="str">
        <f t="shared" si="13"/>
        <v>C16</v>
      </c>
      <c r="J57" s="8" t="str">
        <f t="shared" si="13"/>
        <v>C17</v>
      </c>
      <c r="K57" s="8" t="str">
        <f t="shared" si="13"/>
        <v>C18</v>
      </c>
      <c r="L57" s="8" t="str">
        <f t="shared" si="13"/>
        <v>C19</v>
      </c>
      <c r="M57" s="8" t="str">
        <f t="shared" si="13"/>
        <v>C20</v>
      </c>
      <c r="N57" s="8" t="str">
        <f t="shared" si="13"/>
        <v>P3</v>
      </c>
      <c r="O57" s="8" t="str">
        <f t="shared" si="13"/>
        <v>P4</v>
      </c>
      <c r="P57" s="8" t="str">
        <f t="shared" si="13"/>
        <v>P5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Arable</v>
      </c>
      <c r="I58" s="13" t="str">
        <f>J16&amp;" I "&amp;(VLOOKUP(J14,Table245810[],6,FALSE))</f>
        <v>Medium/Clay I Grass</v>
      </c>
      <c r="J58" s="13" t="str">
        <f>K16&amp;" I "&amp;(VLOOKUP(K14,Table245810[],6,FALSE))</f>
        <v>Medium/Clay I Arable</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Grass</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6.7</v>
      </c>
      <c r="I59" s="76">
        <f>VLOOKUP(J$14,Table245810[],5,FALSE)</f>
        <v>6.2</v>
      </c>
      <c r="J59" s="76">
        <f>VLOOKUP(K$14,Table245810[],5,FALSE)</f>
        <v>6.7</v>
      </c>
      <c r="K59" s="76">
        <f>VLOOKUP(L$14,Table245810[],5,FALSE)</f>
        <v>6.2</v>
      </c>
      <c r="L59" s="76">
        <f>VLOOKUP(M$14,Table245810[],5,FALSE)</f>
        <v>6.2</v>
      </c>
      <c r="M59" s="76">
        <f>VLOOKUP(N$14,Table245810[],5,FALSE)</f>
        <v>6.2</v>
      </c>
      <c r="N59" s="76">
        <f>VLOOKUP(O$14,Table245810[],5,FALSE)</f>
        <v>6.2</v>
      </c>
      <c r="O59" s="76">
        <f>VLOOKUP(P$14,Table245810[],5,FALSE)</f>
        <v>6.2</v>
      </c>
      <c r="P59" s="76">
        <f>VLOOKUP(Q$14,Table245810[],5,FALSE)</f>
        <v>6.2</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5.8</v>
      </c>
      <c r="C60" s="76">
        <f t="shared" ref="C60:U60" si="14">D10</f>
        <v>6.2</v>
      </c>
      <c r="D60" s="76">
        <f t="shared" si="14"/>
        <v>5.8</v>
      </c>
      <c r="E60" s="76">
        <f t="shared" si="14"/>
        <v>5.7</v>
      </c>
      <c r="F60" s="76">
        <f t="shared" si="14"/>
        <v>5.8</v>
      </c>
      <c r="G60" s="76">
        <f t="shared" si="14"/>
        <v>6</v>
      </c>
      <c r="H60" s="76">
        <f t="shared" si="14"/>
        <v>5.9</v>
      </c>
      <c r="I60" s="76">
        <f t="shared" si="14"/>
        <v>6.4</v>
      </c>
      <c r="J60" s="76">
        <f t="shared" si="14"/>
        <v>5.6</v>
      </c>
      <c r="K60" s="76">
        <f t="shared" si="14"/>
        <v>6.1</v>
      </c>
      <c r="L60" s="76">
        <f t="shared" si="14"/>
        <v>6.3</v>
      </c>
      <c r="M60" s="76">
        <f t="shared" si="14"/>
        <v>5.9</v>
      </c>
      <c r="N60" s="76">
        <f t="shared" si="14"/>
        <v>6.5</v>
      </c>
      <c r="O60" s="76">
        <f t="shared" si="14"/>
        <v>6.5</v>
      </c>
      <c r="P60" s="76">
        <f t="shared" si="14"/>
        <v>6.5</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8</v>
      </c>
      <c r="I61" s="76">
        <f t="shared" si="15"/>
        <v>6</v>
      </c>
      <c r="J61" s="76">
        <f t="shared" si="15"/>
        <v>8</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0</v>
      </c>
      <c r="D64" s="77">
        <f t="shared" si="17"/>
        <v>2.4000000000000021</v>
      </c>
      <c r="E64" s="77">
        <f t="shared" si="17"/>
        <v>3</v>
      </c>
      <c r="F64" s="77">
        <f t="shared" si="17"/>
        <v>2.4000000000000021</v>
      </c>
      <c r="G64" s="77">
        <f t="shared" si="17"/>
        <v>1.2000000000000011</v>
      </c>
      <c r="H64" s="77">
        <f t="shared" si="17"/>
        <v>6.3999999999999986</v>
      </c>
      <c r="I64" s="77">
        <f t="shared" si="17"/>
        <v>-1.2000000000000011</v>
      </c>
      <c r="J64" s="77">
        <f t="shared" si="17"/>
        <v>8.8000000000000043</v>
      </c>
      <c r="K64" s="77">
        <f t="shared" si="17"/>
        <v>0.6000000000000032</v>
      </c>
      <c r="L64" s="77">
        <f t="shared" si="17"/>
        <v>-0.59999999999999787</v>
      </c>
      <c r="M64" s="77">
        <f t="shared" si="17"/>
        <v>1.7999999999999989</v>
      </c>
      <c r="N64" s="77">
        <f t="shared" si="17"/>
        <v>-1.7999999999999989</v>
      </c>
      <c r="O64" s="77">
        <f t="shared" si="17"/>
        <v>-1.7999999999999989</v>
      </c>
      <c r="P64" s="77">
        <f t="shared" si="17"/>
        <v>-1.7999999999999989</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0</v>
      </c>
      <c r="D65" s="77">
        <f t="shared" si="18"/>
        <v>-2.4000000000000021</v>
      </c>
      <c r="E65" s="77">
        <f t="shared" si="18"/>
        <v>-3</v>
      </c>
      <c r="F65" s="77">
        <f t="shared" si="18"/>
        <v>-2.4000000000000021</v>
      </c>
      <c r="G65" s="77">
        <f t="shared" si="18"/>
        <v>-1.2000000000000011</v>
      </c>
      <c r="H65" s="77">
        <f t="shared" si="18"/>
        <v>-6.3999999999999986</v>
      </c>
      <c r="I65" s="77">
        <f t="shared" si="18"/>
        <v>1.2000000000000011</v>
      </c>
      <c r="J65" s="77">
        <f t="shared" si="18"/>
        <v>-8.8000000000000043</v>
      </c>
      <c r="K65" s="77">
        <f t="shared" si="18"/>
        <v>-0.6000000000000032</v>
      </c>
      <c r="L65" s="77">
        <f t="shared" si="18"/>
        <v>0.59999999999999787</v>
      </c>
      <c r="M65" s="77">
        <f t="shared" si="18"/>
        <v>-1.7999999999999989</v>
      </c>
      <c r="N65" s="77">
        <f t="shared" si="18"/>
        <v>1.7999999999999989</v>
      </c>
      <c r="O65" s="77">
        <f t="shared" si="18"/>
        <v>1.7999999999999989</v>
      </c>
      <c r="P65" s="77">
        <f t="shared" si="18"/>
        <v>1.7999999999999989</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UNDER</v>
      </c>
      <c r="K66" s="78" t="str">
        <f t="shared" si="19"/>
        <v>UNDER</v>
      </c>
      <c r="L66" s="78" t="str">
        <f t="shared" si="19"/>
        <v>OVER</v>
      </c>
      <c r="M66" s="78" t="str">
        <f t="shared" si="19"/>
        <v>UNDER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PAN-025791</v>
      </c>
      <c r="D1" s="141"/>
      <c r="E1" s="93" t="s">
        <v>45</v>
      </c>
      <c r="F1" s="39">
        <f>'Field data and Waste 1'!F1</f>
        <v>46.7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Daniel James &amp; Carys James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Cilrhue Farm, Boncath, Pembrokeshire, SA37 0HS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C1</v>
      </c>
      <c r="D8" s="60" t="str">
        <f>'Field data and Waste 1'!D8</f>
        <v>C2</v>
      </c>
      <c r="E8" s="60" t="str">
        <f>'Field data and Waste 1'!E8</f>
        <v>C7</v>
      </c>
      <c r="F8" s="60" t="str">
        <f>'Field data and Waste 1'!F8</f>
        <v>C8</v>
      </c>
      <c r="G8" s="60" t="str">
        <f>'Field data and Waste 1'!G8</f>
        <v>C13</v>
      </c>
      <c r="H8" s="60" t="str">
        <f>'Field data and Waste 1'!H8</f>
        <v>C14</v>
      </c>
      <c r="I8" s="60" t="str">
        <f>'Field data and Waste 1'!I8</f>
        <v>C15</v>
      </c>
      <c r="J8" s="60" t="str">
        <f>'Field data and Waste 1'!J8</f>
        <v>C16</v>
      </c>
      <c r="K8" s="60" t="str">
        <f>'Field data and Waste 1'!K8</f>
        <v>C17</v>
      </c>
      <c r="L8" s="60" t="str">
        <f>'Field data and Waste 1'!L8</f>
        <v>C18</v>
      </c>
      <c r="M8" s="60" t="str">
        <f>'Field data and Waste 1'!M8</f>
        <v>C19</v>
      </c>
      <c r="N8" s="60" t="str">
        <f>'Field data and Waste 1'!N8</f>
        <v>C20</v>
      </c>
      <c r="O8" s="60" t="str">
        <f>'Field data and Waste 1'!O8</f>
        <v>P3</v>
      </c>
      <c r="P8" s="60" t="str">
        <f>'Field data and Waste 1'!P8</f>
        <v>P4</v>
      </c>
      <c r="Q8" s="60" t="str">
        <f>'Field data and Waste 1'!Q8</f>
        <v>P5</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f>'Field data and Waste 1'!I9</f>
        <v>1</v>
      </c>
      <c r="J9" s="60" t="str">
        <f>'Field data and Waste 1'!J9</f>
        <v>Moderate</v>
      </c>
      <c r="K9" s="60">
        <f>'Field data and Waste 1'!K9</f>
        <v>1</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5.8</v>
      </c>
      <c r="D10" s="60">
        <f>'Field data and Waste 1'!D10</f>
        <v>6.2</v>
      </c>
      <c r="E10" s="60">
        <f>'Field data and Waste 1'!E10</f>
        <v>5.8</v>
      </c>
      <c r="F10" s="60">
        <f>'Field data and Waste 1'!F10</f>
        <v>5.7</v>
      </c>
      <c r="G10" s="60">
        <f>'Field data and Waste 1'!G10</f>
        <v>5.8</v>
      </c>
      <c r="H10" s="60">
        <f>'Field data and Waste 1'!H10</f>
        <v>6</v>
      </c>
      <c r="I10" s="60">
        <f>'Field data and Waste 1'!I10</f>
        <v>5.9</v>
      </c>
      <c r="J10" s="60">
        <f>'Field data and Waste 1'!J10</f>
        <v>6.4</v>
      </c>
      <c r="K10" s="60">
        <f>'Field data and Waste 1'!K10</f>
        <v>5.6</v>
      </c>
      <c r="L10" s="60">
        <f>'Field data and Waste 1'!L10</f>
        <v>6.1</v>
      </c>
      <c r="M10" s="60">
        <f>'Field data and Waste 1'!M10</f>
        <v>6.3</v>
      </c>
      <c r="N10" s="60">
        <f>'Field data and Waste 1'!N10</f>
        <v>5.9</v>
      </c>
      <c r="O10" s="60">
        <f>'Field data and Waste 1'!O10</f>
        <v>6.5</v>
      </c>
      <c r="P10" s="60">
        <f>'Field data and Waste 1'!P10</f>
        <v>6.5</v>
      </c>
      <c r="Q10" s="60">
        <f>'Field data and Waste 1'!Q10</f>
        <v>6.5</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0</v>
      </c>
      <c r="F11" s="60">
        <f>'Field data and Waste 1'!F11</f>
        <v>2</v>
      </c>
      <c r="G11" s="60">
        <f>'Field data and Waste 1'!G11</f>
        <v>0</v>
      </c>
      <c r="H11" s="60">
        <f>'Field data and Waste 1'!H11</f>
        <v>1</v>
      </c>
      <c r="I11" s="60">
        <f>'Field data and Waste 1'!I11</f>
        <v>2</v>
      </c>
      <c r="J11" s="60">
        <f>'Field data and Waste 1'!J11</f>
        <v>3</v>
      </c>
      <c r="K11" s="60">
        <f>'Field data and Waste 1'!K11</f>
        <v>2</v>
      </c>
      <c r="L11" s="60">
        <f>'Field data and Waste 1'!L11</f>
        <v>3</v>
      </c>
      <c r="M11" s="60">
        <f>'Field data and Waste 1'!M11</f>
        <v>2</v>
      </c>
      <c r="N11" s="60">
        <f>'Field data and Waste 1'!N11</f>
        <v>2</v>
      </c>
      <c r="O11" s="60">
        <f>'Field data and Waste 1'!O11</f>
        <v>3</v>
      </c>
      <c r="P11" s="60">
        <f>'Field data and Waste 1'!P11</f>
        <v>3</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1</v>
      </c>
      <c r="F12" s="60">
        <f>'Field data and Waste 1'!F12</f>
        <v>2</v>
      </c>
      <c r="G12" s="60">
        <f>'Field data and Waste 1'!G12</f>
        <v>1</v>
      </c>
      <c r="H12" s="60">
        <f>'Field data and Waste 1'!H12</f>
        <v>1</v>
      </c>
      <c r="I12" s="60">
        <f>'Field data and Waste 1'!I12</f>
        <v>2</v>
      </c>
      <c r="J12" s="60">
        <f>'Field data and Waste 1'!J12</f>
        <v>3</v>
      </c>
      <c r="K12" s="60">
        <f>'Field data and Waste 1'!K12</f>
        <v>1</v>
      </c>
      <c r="L12" s="60">
        <f>'Field data and Waste 1'!L12</f>
        <v>2</v>
      </c>
      <c r="M12" s="60">
        <f>'Field data and Waste 1'!M12</f>
        <v>1</v>
      </c>
      <c r="N12" s="60">
        <f>'Field data and Waste 1'!N12</f>
        <v>1</v>
      </c>
      <c r="O12" s="60">
        <f>'Field data and Waste 1'!O12</f>
        <v>3</v>
      </c>
      <c r="P12" s="60">
        <f>'Field data and Waste 1'!P12</f>
        <v>3</v>
      </c>
      <c r="Q12" s="60">
        <f>'Field data and Waste 1'!Q12</f>
        <v>3</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Winter barley/triticale/rye</v>
      </c>
      <c r="J14" s="102" t="str">
        <f>'Field data and Waste 1'!J14</f>
        <v xml:space="preserve">Grass Silage (25% DM) </v>
      </c>
      <c r="K14" s="102" t="str">
        <f>'Field data and Waste 1'!K14</f>
        <v>Winter barley/triticale/rye</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30</v>
      </c>
      <c r="J15" s="60">
        <f>'Field data and Waste 1'!J15</f>
        <v>47</v>
      </c>
      <c r="K15" s="60">
        <f>'Field data and Waste 1'!K15</f>
        <v>30</v>
      </c>
      <c r="L15" s="60">
        <f>'Field data and Waste 1'!L15</f>
        <v>47</v>
      </c>
      <c r="M15" s="60">
        <f>'Field data and Waste 1'!M15</f>
        <v>47</v>
      </c>
      <c r="N15" s="60">
        <f>'Field data and Waste 1'!N15</f>
        <v>47</v>
      </c>
      <c r="O15" s="60">
        <f>'Field data and Waste 1'!O15</f>
        <v>47</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255</v>
      </c>
      <c r="J17" s="28">
        <f t="shared" si="0"/>
        <v>79.899999999999991</v>
      </c>
      <c r="K17" s="28">
        <f t="shared" si="0"/>
        <v>255</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-255</v>
      </c>
      <c r="J19" s="16">
        <f t="shared" si="1"/>
        <v>-79.899999999999991</v>
      </c>
      <c r="K19" s="16">
        <f t="shared" si="1"/>
        <v>-255</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315</v>
      </c>
      <c r="J21" s="28">
        <f t="shared" si="2"/>
        <v>282</v>
      </c>
      <c r="K21" s="28">
        <f t="shared" si="2"/>
        <v>315</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-315</v>
      </c>
      <c r="J23" s="16">
        <f t="shared" si="3"/>
        <v>-282</v>
      </c>
      <c r="K23" s="16">
        <f t="shared" si="3"/>
        <v>-315</v>
      </c>
      <c r="L23" s="16">
        <f t="shared" si="3"/>
        <v>-282</v>
      </c>
      <c r="M23" s="16">
        <f t="shared" si="3"/>
        <v>-282</v>
      </c>
      <c r="N23" s="16">
        <f t="shared" si="3"/>
        <v>-282</v>
      </c>
      <c r="O23" s="16">
        <f t="shared" si="3"/>
        <v>-282</v>
      </c>
      <c r="P23" s="16">
        <f t="shared" si="3"/>
        <v>-282</v>
      </c>
      <c r="Q23" s="16">
        <f t="shared" si="3"/>
        <v>-282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C7</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C8</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C13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C14</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C15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C16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C17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C18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C19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C20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P3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P4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P5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C1</v>
      </c>
      <c r="C57" s="8" t="str">
        <f t="shared" ref="C57:U57" si="13">D8</f>
        <v>C2</v>
      </c>
      <c r="D57" s="8" t="str">
        <f t="shared" si="13"/>
        <v>C7</v>
      </c>
      <c r="E57" s="8" t="str">
        <f t="shared" si="13"/>
        <v>C8</v>
      </c>
      <c r="F57" s="8" t="str">
        <f t="shared" si="13"/>
        <v>C13</v>
      </c>
      <c r="G57" s="8" t="str">
        <f t="shared" si="13"/>
        <v>C14</v>
      </c>
      <c r="H57" s="8" t="str">
        <f t="shared" si="13"/>
        <v>C15</v>
      </c>
      <c r="I57" s="8" t="str">
        <f t="shared" si="13"/>
        <v>C16</v>
      </c>
      <c r="J57" s="8" t="str">
        <f t="shared" si="13"/>
        <v>C17</v>
      </c>
      <c r="K57" s="8" t="str">
        <f t="shared" si="13"/>
        <v>C18</v>
      </c>
      <c r="L57" s="8" t="str">
        <f t="shared" si="13"/>
        <v>C19</v>
      </c>
      <c r="M57" s="8" t="str">
        <f t="shared" si="13"/>
        <v>C20</v>
      </c>
      <c r="N57" s="8" t="str">
        <f t="shared" si="13"/>
        <v>P3</v>
      </c>
      <c r="O57" s="8" t="str">
        <f t="shared" si="13"/>
        <v>P4</v>
      </c>
      <c r="P57" s="8" t="str">
        <f t="shared" si="13"/>
        <v>P5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Arable</v>
      </c>
      <c r="I58" s="13" t="str">
        <f>J16&amp;" I "&amp;(VLOOKUP(J14,Table2458[],6,FALSE))</f>
        <v>Medium/Clay I Grass</v>
      </c>
      <c r="J58" s="13" t="str">
        <f>K16&amp;" I "&amp;(VLOOKUP(K14,Table2458[],6,FALSE))</f>
        <v>Medium/Clay I Arable</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Grass</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6.7</v>
      </c>
      <c r="I59" s="76">
        <f>VLOOKUP(J$14,Table2458[],5,FALSE)</f>
        <v>6.2</v>
      </c>
      <c r="J59" s="76">
        <f>VLOOKUP(K$14,Table2458[],5,FALSE)</f>
        <v>6.7</v>
      </c>
      <c r="K59" s="76">
        <f>VLOOKUP(L$14,Table2458[],5,FALSE)</f>
        <v>6.2</v>
      </c>
      <c r="L59" s="76">
        <f>VLOOKUP(M$14,Table2458[],5,FALSE)</f>
        <v>6.2</v>
      </c>
      <c r="M59" s="76">
        <f>VLOOKUP(N$14,Table2458[],5,FALSE)</f>
        <v>6.2</v>
      </c>
      <c r="N59" s="76">
        <f>VLOOKUP(O$14,Table2458[],5,FALSE)</f>
        <v>6.2</v>
      </c>
      <c r="O59" s="76">
        <f>VLOOKUP(P$14,Table2458[],5,FALSE)</f>
        <v>6.2</v>
      </c>
      <c r="P59" s="76">
        <f>VLOOKUP(Q$14,Table2458[],5,FALSE)</f>
        <v>6.2</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5.8</v>
      </c>
      <c r="C60" s="76">
        <f t="shared" ref="C60:U60" si="14">D10</f>
        <v>6.2</v>
      </c>
      <c r="D60" s="76">
        <f t="shared" si="14"/>
        <v>5.8</v>
      </c>
      <c r="E60" s="76">
        <f t="shared" si="14"/>
        <v>5.7</v>
      </c>
      <c r="F60" s="76">
        <f t="shared" si="14"/>
        <v>5.8</v>
      </c>
      <c r="G60" s="76">
        <f t="shared" si="14"/>
        <v>6</v>
      </c>
      <c r="H60" s="76">
        <f t="shared" si="14"/>
        <v>5.9</v>
      </c>
      <c r="I60" s="76">
        <f t="shared" si="14"/>
        <v>6.4</v>
      </c>
      <c r="J60" s="76">
        <f t="shared" si="14"/>
        <v>5.6</v>
      </c>
      <c r="K60" s="76">
        <f t="shared" si="14"/>
        <v>6.1</v>
      </c>
      <c r="L60" s="76">
        <f t="shared" si="14"/>
        <v>6.3</v>
      </c>
      <c r="M60" s="76">
        <f t="shared" si="14"/>
        <v>5.9</v>
      </c>
      <c r="N60" s="76">
        <f t="shared" si="14"/>
        <v>6.5</v>
      </c>
      <c r="O60" s="76">
        <f t="shared" si="14"/>
        <v>6.5</v>
      </c>
      <c r="P60" s="76">
        <f t="shared" si="14"/>
        <v>6.5</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8</v>
      </c>
      <c r="I61" s="76">
        <f t="shared" si="15"/>
        <v>6</v>
      </c>
      <c r="J61" s="76">
        <f t="shared" si="15"/>
        <v>8</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0</v>
      </c>
      <c r="D64" s="77">
        <f t="shared" si="17"/>
        <v>2.4000000000000021</v>
      </c>
      <c r="E64" s="77">
        <f t="shared" si="17"/>
        <v>3</v>
      </c>
      <c r="F64" s="77">
        <f t="shared" si="17"/>
        <v>2.4000000000000021</v>
      </c>
      <c r="G64" s="77">
        <f t="shared" si="17"/>
        <v>1.2000000000000011</v>
      </c>
      <c r="H64" s="77">
        <f t="shared" si="17"/>
        <v>6.3999999999999986</v>
      </c>
      <c r="I64" s="77">
        <f t="shared" si="17"/>
        <v>-1.2000000000000011</v>
      </c>
      <c r="J64" s="77">
        <f t="shared" si="17"/>
        <v>8.8000000000000043</v>
      </c>
      <c r="K64" s="77">
        <f t="shared" si="17"/>
        <v>0.6000000000000032</v>
      </c>
      <c r="L64" s="77">
        <f t="shared" si="17"/>
        <v>-0.59999999999999787</v>
      </c>
      <c r="M64" s="77">
        <f t="shared" si="17"/>
        <v>1.7999999999999989</v>
      </c>
      <c r="N64" s="77">
        <f t="shared" si="17"/>
        <v>-1.7999999999999989</v>
      </c>
      <c r="O64" s="77">
        <f t="shared" si="17"/>
        <v>-1.7999999999999989</v>
      </c>
      <c r="P64" s="77">
        <f t="shared" si="17"/>
        <v>-1.7999999999999989</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0</v>
      </c>
      <c r="D65" s="77">
        <f t="shared" si="18"/>
        <v>-2.4000000000000021</v>
      </c>
      <c r="E65" s="77">
        <f t="shared" si="18"/>
        <v>-3</v>
      </c>
      <c r="F65" s="77">
        <f t="shared" si="18"/>
        <v>-2.4000000000000021</v>
      </c>
      <c r="G65" s="77">
        <f t="shared" si="18"/>
        <v>-1.2000000000000011</v>
      </c>
      <c r="H65" s="77">
        <f t="shared" si="18"/>
        <v>-6.3999999999999986</v>
      </c>
      <c r="I65" s="77">
        <f t="shared" si="18"/>
        <v>1.2000000000000011</v>
      </c>
      <c r="J65" s="77">
        <f t="shared" si="18"/>
        <v>-8.8000000000000043</v>
      </c>
      <c r="K65" s="77">
        <f t="shared" si="18"/>
        <v>-0.6000000000000032</v>
      </c>
      <c r="L65" s="77">
        <f t="shared" si="18"/>
        <v>0.59999999999999787</v>
      </c>
      <c r="M65" s="77">
        <f t="shared" si="18"/>
        <v>-1.7999999999999989</v>
      </c>
      <c r="N65" s="77">
        <f t="shared" si="18"/>
        <v>1.7999999999999989</v>
      </c>
      <c r="O65" s="77">
        <f t="shared" si="18"/>
        <v>1.7999999999999989</v>
      </c>
      <c r="P65" s="77">
        <f t="shared" si="18"/>
        <v>1.7999999999999989</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UNDER</v>
      </c>
      <c r="K66" s="78" t="str">
        <f t="shared" si="19"/>
        <v>UNDER</v>
      </c>
      <c r="L66" s="78" t="str">
        <f t="shared" si="19"/>
        <v>OVER</v>
      </c>
      <c r="M66" s="78" t="str">
        <f t="shared" si="19"/>
        <v>UNDER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PAN-025791</v>
      </c>
      <c r="D1" s="141"/>
      <c r="E1" s="93" t="s">
        <v>45</v>
      </c>
      <c r="F1" s="39">
        <f>'Field data and Waste 1'!F1</f>
        <v>46.7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Daniel James &amp; Carys James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Cilrhue Farm, Boncath, Pembrokeshire, SA37 0HS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C1</v>
      </c>
      <c r="D8" s="60" t="str">
        <f>'Field data and Waste 1'!D8</f>
        <v>C2</v>
      </c>
      <c r="E8" s="60" t="str">
        <f>'Field data and Waste 1'!E8</f>
        <v>C7</v>
      </c>
      <c r="F8" s="60" t="str">
        <f>'Field data and Waste 1'!F8</f>
        <v>C8</v>
      </c>
      <c r="G8" s="60" t="str">
        <f>'Field data and Waste 1'!G8</f>
        <v>C13</v>
      </c>
      <c r="H8" s="60" t="str">
        <f>'Field data and Waste 1'!H8</f>
        <v>C14</v>
      </c>
      <c r="I8" s="60" t="str">
        <f>'Field data and Waste 1'!I8</f>
        <v>C15</v>
      </c>
      <c r="J8" s="60" t="str">
        <f>'Field data and Waste 1'!J8</f>
        <v>C16</v>
      </c>
      <c r="K8" s="60" t="str">
        <f>'Field data and Waste 1'!K8</f>
        <v>C17</v>
      </c>
      <c r="L8" s="60" t="str">
        <f>'Field data and Waste 1'!L8</f>
        <v>C18</v>
      </c>
      <c r="M8" s="60" t="str">
        <f>'Field data and Waste 1'!M8</f>
        <v>C19</v>
      </c>
      <c r="N8" s="60" t="str">
        <f>'Field data and Waste 1'!N8</f>
        <v>C20</v>
      </c>
      <c r="O8" s="60" t="str">
        <f>'Field data and Waste 1'!O8</f>
        <v>P3</v>
      </c>
      <c r="P8" s="60" t="str">
        <f>'Field data and Waste 1'!P8</f>
        <v>P4</v>
      </c>
      <c r="Q8" s="60" t="str">
        <f>'Field data and Waste 1'!Q8</f>
        <v>P5</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f>'Field data and Waste 1'!I9</f>
        <v>1</v>
      </c>
      <c r="J9" s="60" t="str">
        <f>'Field data and Waste 1'!J9</f>
        <v>Moderate</v>
      </c>
      <c r="K9" s="60">
        <f>'Field data and Waste 1'!K9</f>
        <v>1</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5.8</v>
      </c>
      <c r="D10" s="60">
        <f>'Field data and Waste 1'!D10</f>
        <v>6.2</v>
      </c>
      <c r="E10" s="60">
        <f>'Field data and Waste 1'!E10</f>
        <v>5.8</v>
      </c>
      <c r="F10" s="60">
        <f>'Field data and Waste 1'!F10</f>
        <v>5.7</v>
      </c>
      <c r="G10" s="60">
        <f>'Field data and Waste 1'!G10</f>
        <v>5.8</v>
      </c>
      <c r="H10" s="60">
        <f>'Field data and Waste 1'!H10</f>
        <v>6</v>
      </c>
      <c r="I10" s="60">
        <f>'Field data and Waste 1'!I10</f>
        <v>5.9</v>
      </c>
      <c r="J10" s="60">
        <f>'Field data and Waste 1'!J10</f>
        <v>6.4</v>
      </c>
      <c r="K10" s="60">
        <f>'Field data and Waste 1'!K10</f>
        <v>5.6</v>
      </c>
      <c r="L10" s="60">
        <f>'Field data and Waste 1'!L10</f>
        <v>6.1</v>
      </c>
      <c r="M10" s="60">
        <f>'Field data and Waste 1'!M10</f>
        <v>6.3</v>
      </c>
      <c r="N10" s="60">
        <f>'Field data and Waste 1'!N10</f>
        <v>5.9</v>
      </c>
      <c r="O10" s="60">
        <f>'Field data and Waste 1'!O10</f>
        <v>6.5</v>
      </c>
      <c r="P10" s="60">
        <f>'Field data and Waste 1'!P10</f>
        <v>6.5</v>
      </c>
      <c r="Q10" s="60">
        <f>'Field data and Waste 1'!Q10</f>
        <v>6.5</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0</v>
      </c>
      <c r="F11" s="60">
        <f>'Field data and Waste 1'!F11</f>
        <v>2</v>
      </c>
      <c r="G11" s="60">
        <f>'Field data and Waste 1'!G11</f>
        <v>0</v>
      </c>
      <c r="H11" s="60">
        <f>'Field data and Waste 1'!H11</f>
        <v>1</v>
      </c>
      <c r="I11" s="60">
        <f>'Field data and Waste 1'!I11</f>
        <v>2</v>
      </c>
      <c r="J11" s="60">
        <f>'Field data and Waste 1'!J11</f>
        <v>3</v>
      </c>
      <c r="K11" s="60">
        <f>'Field data and Waste 1'!K11</f>
        <v>2</v>
      </c>
      <c r="L11" s="60">
        <f>'Field data and Waste 1'!L11</f>
        <v>3</v>
      </c>
      <c r="M11" s="60">
        <f>'Field data and Waste 1'!M11</f>
        <v>2</v>
      </c>
      <c r="N11" s="60">
        <f>'Field data and Waste 1'!N11</f>
        <v>2</v>
      </c>
      <c r="O11" s="60">
        <f>'Field data and Waste 1'!O11</f>
        <v>3</v>
      </c>
      <c r="P11" s="60">
        <f>'Field data and Waste 1'!P11</f>
        <v>3</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1</v>
      </c>
      <c r="F12" s="60">
        <f>'Field data and Waste 1'!F12</f>
        <v>2</v>
      </c>
      <c r="G12" s="60">
        <f>'Field data and Waste 1'!G12</f>
        <v>1</v>
      </c>
      <c r="H12" s="60">
        <f>'Field data and Waste 1'!H12</f>
        <v>1</v>
      </c>
      <c r="I12" s="60">
        <f>'Field data and Waste 1'!I12</f>
        <v>2</v>
      </c>
      <c r="J12" s="60">
        <f>'Field data and Waste 1'!J12</f>
        <v>3</v>
      </c>
      <c r="K12" s="60">
        <f>'Field data and Waste 1'!K12</f>
        <v>1</v>
      </c>
      <c r="L12" s="60">
        <f>'Field data and Waste 1'!L12</f>
        <v>2</v>
      </c>
      <c r="M12" s="60">
        <f>'Field data and Waste 1'!M12</f>
        <v>1</v>
      </c>
      <c r="N12" s="60">
        <f>'Field data and Waste 1'!N12</f>
        <v>1</v>
      </c>
      <c r="O12" s="60">
        <f>'Field data and Waste 1'!O12</f>
        <v>3</v>
      </c>
      <c r="P12" s="60">
        <f>'Field data and Waste 1'!P12</f>
        <v>3</v>
      </c>
      <c r="Q12" s="60">
        <f>'Field data and Waste 1'!Q12</f>
        <v>3</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Winter barley/triticale/rye</v>
      </c>
      <c r="J14" s="102" t="str">
        <f>'Field data and Waste 1'!J14</f>
        <v xml:space="preserve">Grass Silage (25% DM) </v>
      </c>
      <c r="K14" s="102" t="str">
        <f>'Field data and Waste 1'!K14</f>
        <v>Winter barley/triticale/rye</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30</v>
      </c>
      <c r="J15" s="60">
        <f>'Field data and Waste 1'!J15</f>
        <v>47</v>
      </c>
      <c r="K15" s="60">
        <f>'Field data and Waste 1'!K15</f>
        <v>30</v>
      </c>
      <c r="L15" s="60">
        <f>'Field data and Waste 1'!L15</f>
        <v>47</v>
      </c>
      <c r="M15" s="60">
        <f>'Field data and Waste 1'!M15</f>
        <v>47</v>
      </c>
      <c r="N15" s="60">
        <f>'Field data and Waste 1'!N15</f>
        <v>47</v>
      </c>
      <c r="O15" s="60">
        <f>'Field data and Waste 1'!O15</f>
        <v>47</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255</v>
      </c>
      <c r="J17" s="28">
        <f t="shared" si="0"/>
        <v>79.899999999999991</v>
      </c>
      <c r="K17" s="28">
        <f t="shared" si="0"/>
        <v>255</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-255</v>
      </c>
      <c r="J19" s="16">
        <f t="shared" si="1"/>
        <v>-79.899999999999991</v>
      </c>
      <c r="K19" s="16">
        <f t="shared" si="1"/>
        <v>-255</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315</v>
      </c>
      <c r="J21" s="28">
        <f t="shared" si="2"/>
        <v>282</v>
      </c>
      <c r="K21" s="28">
        <f t="shared" si="2"/>
        <v>315</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-315</v>
      </c>
      <c r="J23" s="16">
        <f t="shared" si="3"/>
        <v>-282</v>
      </c>
      <c r="K23" s="16">
        <f t="shared" si="3"/>
        <v>-315</v>
      </c>
      <c r="L23" s="16">
        <f t="shared" si="3"/>
        <v>-282</v>
      </c>
      <c r="M23" s="16">
        <f t="shared" si="3"/>
        <v>-282</v>
      </c>
      <c r="N23" s="16">
        <f t="shared" si="3"/>
        <v>-282</v>
      </c>
      <c r="O23" s="16">
        <f t="shared" si="3"/>
        <v>-282</v>
      </c>
      <c r="P23" s="16">
        <f t="shared" si="3"/>
        <v>-282</v>
      </c>
      <c r="Q23" s="16">
        <f t="shared" si="3"/>
        <v>-282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C7</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C8</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C13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C14</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C15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C16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C17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C18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C19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C20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P3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P4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P5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C1</v>
      </c>
      <c r="C57" s="8" t="str">
        <f t="shared" ref="C57:U57" si="13">D8</f>
        <v>C2</v>
      </c>
      <c r="D57" s="8" t="str">
        <f t="shared" si="13"/>
        <v>C7</v>
      </c>
      <c r="E57" s="8" t="str">
        <f t="shared" si="13"/>
        <v>C8</v>
      </c>
      <c r="F57" s="8" t="str">
        <f t="shared" si="13"/>
        <v>C13</v>
      </c>
      <c r="G57" s="8" t="str">
        <f t="shared" si="13"/>
        <v>C14</v>
      </c>
      <c r="H57" s="8" t="str">
        <f t="shared" si="13"/>
        <v>C15</v>
      </c>
      <c r="I57" s="8" t="str">
        <f t="shared" si="13"/>
        <v>C16</v>
      </c>
      <c r="J57" s="8" t="str">
        <f t="shared" si="13"/>
        <v>C17</v>
      </c>
      <c r="K57" s="8" t="str">
        <f t="shared" si="13"/>
        <v>C18</v>
      </c>
      <c r="L57" s="8" t="str">
        <f t="shared" si="13"/>
        <v>C19</v>
      </c>
      <c r="M57" s="8" t="str">
        <f t="shared" si="13"/>
        <v>C20</v>
      </c>
      <c r="N57" s="8" t="str">
        <f t="shared" si="13"/>
        <v>P3</v>
      </c>
      <c r="O57" s="8" t="str">
        <f t="shared" si="13"/>
        <v>P4</v>
      </c>
      <c r="P57" s="8" t="str">
        <f t="shared" si="13"/>
        <v>P5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Arable</v>
      </c>
      <c r="I58" s="13" t="str">
        <f>J16&amp;" I "&amp;(VLOOKUP(J14,Table24581113[],6,FALSE))</f>
        <v>Medium/Clay I Grass</v>
      </c>
      <c r="J58" s="13" t="str">
        <f>K16&amp;" I "&amp;(VLOOKUP(K14,Table24581113[],6,FALSE))</f>
        <v>Medium/Clay I Arable</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str">
        <f>Q16&amp;" I "&amp;(VLOOKUP(Q14,Table24581113[],6,FALSE))</f>
        <v>Medium/Clay I Grass</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6.7</v>
      </c>
      <c r="I59" s="76">
        <f>VLOOKUP(J$14,Table24581113[],5,FALSE)</f>
        <v>6.2</v>
      </c>
      <c r="J59" s="76">
        <f>VLOOKUP(K$14,Table24581113[],5,FALSE)</f>
        <v>6.7</v>
      </c>
      <c r="K59" s="76">
        <f>VLOOKUP(L$14,Table24581113[],5,FALSE)</f>
        <v>6.2</v>
      </c>
      <c r="L59" s="76">
        <f>VLOOKUP(M$14,Table24581113[],5,FALSE)</f>
        <v>6.2</v>
      </c>
      <c r="M59" s="76">
        <f>VLOOKUP(N$14,Table24581113[],5,FALSE)</f>
        <v>6.2</v>
      </c>
      <c r="N59" s="76">
        <f>VLOOKUP(O$14,Table24581113[],5,FALSE)</f>
        <v>6.2</v>
      </c>
      <c r="O59" s="76">
        <f>VLOOKUP(P$14,Table24581113[],5,FALSE)</f>
        <v>6.2</v>
      </c>
      <c r="P59" s="76">
        <f>VLOOKUP(Q$14,Table24581113[],5,FALSE)</f>
        <v>6.2</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5.8</v>
      </c>
      <c r="C60" s="76">
        <f t="shared" ref="C60:U60" si="14">D10</f>
        <v>6.2</v>
      </c>
      <c r="D60" s="76">
        <f t="shared" si="14"/>
        <v>5.8</v>
      </c>
      <c r="E60" s="76">
        <f t="shared" si="14"/>
        <v>5.7</v>
      </c>
      <c r="F60" s="76">
        <f t="shared" si="14"/>
        <v>5.8</v>
      </c>
      <c r="G60" s="76">
        <f t="shared" si="14"/>
        <v>6</v>
      </c>
      <c r="H60" s="76">
        <f t="shared" si="14"/>
        <v>5.9</v>
      </c>
      <c r="I60" s="76">
        <f t="shared" si="14"/>
        <v>6.4</v>
      </c>
      <c r="J60" s="76">
        <f t="shared" si="14"/>
        <v>5.6</v>
      </c>
      <c r="K60" s="76">
        <f t="shared" si="14"/>
        <v>6.1</v>
      </c>
      <c r="L60" s="76">
        <f t="shared" si="14"/>
        <v>6.3</v>
      </c>
      <c r="M60" s="76">
        <f t="shared" si="14"/>
        <v>5.9</v>
      </c>
      <c r="N60" s="76">
        <f t="shared" si="14"/>
        <v>6.5</v>
      </c>
      <c r="O60" s="76">
        <f t="shared" si="14"/>
        <v>6.5</v>
      </c>
      <c r="P60" s="76">
        <f t="shared" si="14"/>
        <v>6.5</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8</v>
      </c>
      <c r="I61" s="76">
        <f t="shared" si="15"/>
        <v>6</v>
      </c>
      <c r="J61" s="76">
        <f t="shared" si="15"/>
        <v>8</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0</v>
      </c>
      <c r="D64" s="77">
        <f t="shared" si="17"/>
        <v>2.4000000000000021</v>
      </c>
      <c r="E64" s="77">
        <f t="shared" si="17"/>
        <v>3</v>
      </c>
      <c r="F64" s="77">
        <f t="shared" si="17"/>
        <v>2.4000000000000021</v>
      </c>
      <c r="G64" s="77">
        <f t="shared" si="17"/>
        <v>1.2000000000000011</v>
      </c>
      <c r="H64" s="77">
        <f t="shared" si="17"/>
        <v>6.3999999999999986</v>
      </c>
      <c r="I64" s="77">
        <f t="shared" si="17"/>
        <v>-1.2000000000000011</v>
      </c>
      <c r="J64" s="77">
        <f t="shared" si="17"/>
        <v>8.8000000000000043</v>
      </c>
      <c r="K64" s="77">
        <f t="shared" si="17"/>
        <v>0.6000000000000032</v>
      </c>
      <c r="L64" s="77">
        <f t="shared" si="17"/>
        <v>-0.59999999999999787</v>
      </c>
      <c r="M64" s="77">
        <f t="shared" si="17"/>
        <v>1.7999999999999989</v>
      </c>
      <c r="N64" s="77">
        <f t="shared" si="17"/>
        <v>-1.7999999999999989</v>
      </c>
      <c r="O64" s="77">
        <f t="shared" si="17"/>
        <v>-1.7999999999999989</v>
      </c>
      <c r="P64" s="77">
        <f t="shared" si="17"/>
        <v>-1.7999999999999989</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0</v>
      </c>
      <c r="D65" s="77">
        <f t="shared" si="18"/>
        <v>-2.4000000000000021</v>
      </c>
      <c r="E65" s="77">
        <f t="shared" si="18"/>
        <v>-3</v>
      </c>
      <c r="F65" s="77">
        <f t="shared" si="18"/>
        <v>-2.4000000000000021</v>
      </c>
      <c r="G65" s="77">
        <f t="shared" si="18"/>
        <v>-1.2000000000000011</v>
      </c>
      <c r="H65" s="77">
        <f t="shared" si="18"/>
        <v>-6.3999999999999986</v>
      </c>
      <c r="I65" s="77">
        <f t="shared" si="18"/>
        <v>1.2000000000000011</v>
      </c>
      <c r="J65" s="77">
        <f t="shared" si="18"/>
        <v>-8.8000000000000043</v>
      </c>
      <c r="K65" s="77">
        <f t="shared" si="18"/>
        <v>-0.6000000000000032</v>
      </c>
      <c r="L65" s="77">
        <f t="shared" si="18"/>
        <v>0.59999999999999787</v>
      </c>
      <c r="M65" s="77">
        <f t="shared" si="18"/>
        <v>-1.7999999999999989</v>
      </c>
      <c r="N65" s="77">
        <f t="shared" si="18"/>
        <v>1.7999999999999989</v>
      </c>
      <c r="O65" s="77">
        <f t="shared" si="18"/>
        <v>1.7999999999999989</v>
      </c>
      <c r="P65" s="77">
        <f t="shared" si="18"/>
        <v>1.7999999999999989</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UNDER</v>
      </c>
      <c r="K66" s="78" t="str">
        <f t="shared" si="19"/>
        <v>UNDER</v>
      </c>
      <c r="L66" s="78" t="str">
        <f t="shared" si="19"/>
        <v>OVER</v>
      </c>
      <c r="M66" s="78" t="str">
        <f t="shared" si="19"/>
        <v>UNDER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PAN-025791</v>
      </c>
      <c r="D1" s="141"/>
      <c r="E1" s="93" t="s">
        <v>45</v>
      </c>
      <c r="F1" s="39">
        <f>'Field data and Waste 1'!F1</f>
        <v>46.7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Daniel James &amp; Carys James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Cilrhue Farm, Boncath, Pembrokeshire, SA37 0HS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C1</v>
      </c>
      <c r="D8" s="60" t="str">
        <f>'Field data and Waste 1'!D8</f>
        <v>C2</v>
      </c>
      <c r="E8" s="60" t="str">
        <f>'Field data and Waste 1'!E8</f>
        <v>C7</v>
      </c>
      <c r="F8" s="60" t="str">
        <f>'Field data and Waste 1'!F8</f>
        <v>C8</v>
      </c>
      <c r="G8" s="60" t="str">
        <f>'Field data and Waste 1'!G8</f>
        <v>C13</v>
      </c>
      <c r="H8" s="60" t="str">
        <f>'Field data and Waste 1'!H8</f>
        <v>C14</v>
      </c>
      <c r="I8" s="60" t="str">
        <f>'Field data and Waste 1'!I8</f>
        <v>C15</v>
      </c>
      <c r="J8" s="60" t="str">
        <f>'Field data and Waste 1'!J8</f>
        <v>C16</v>
      </c>
      <c r="K8" s="60" t="str">
        <f>'Field data and Waste 1'!K8</f>
        <v>C17</v>
      </c>
      <c r="L8" s="60" t="str">
        <f>'Field data and Waste 1'!L8</f>
        <v>C18</v>
      </c>
      <c r="M8" s="60" t="str">
        <f>'Field data and Waste 1'!M8</f>
        <v>C19</v>
      </c>
      <c r="N8" s="60" t="str">
        <f>'Field data and Waste 1'!N8</f>
        <v>C20</v>
      </c>
      <c r="O8" s="60" t="str">
        <f>'Field data and Waste 1'!O8</f>
        <v>P3</v>
      </c>
      <c r="P8" s="60" t="str">
        <f>'Field data and Waste 1'!P8</f>
        <v>P4</v>
      </c>
      <c r="Q8" s="60" t="str">
        <f>'Field data and Waste 1'!Q8</f>
        <v>P5</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f>'Field data and Waste 1'!I9</f>
        <v>1</v>
      </c>
      <c r="J9" s="60" t="str">
        <f>'Field data and Waste 1'!J9</f>
        <v>Moderate</v>
      </c>
      <c r="K9" s="60">
        <f>'Field data and Waste 1'!K9</f>
        <v>1</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5.8</v>
      </c>
      <c r="D10" s="60">
        <f>'Field data and Waste 1'!D10</f>
        <v>6.2</v>
      </c>
      <c r="E10" s="60">
        <f>'Field data and Waste 1'!E10</f>
        <v>5.8</v>
      </c>
      <c r="F10" s="60">
        <f>'Field data and Waste 1'!F10</f>
        <v>5.7</v>
      </c>
      <c r="G10" s="60">
        <f>'Field data and Waste 1'!G10</f>
        <v>5.8</v>
      </c>
      <c r="H10" s="60">
        <f>'Field data and Waste 1'!H10</f>
        <v>6</v>
      </c>
      <c r="I10" s="60">
        <f>'Field data and Waste 1'!I10</f>
        <v>5.9</v>
      </c>
      <c r="J10" s="60">
        <f>'Field data and Waste 1'!J10</f>
        <v>6.4</v>
      </c>
      <c r="K10" s="60">
        <f>'Field data and Waste 1'!K10</f>
        <v>5.6</v>
      </c>
      <c r="L10" s="60">
        <f>'Field data and Waste 1'!L10</f>
        <v>6.1</v>
      </c>
      <c r="M10" s="60">
        <f>'Field data and Waste 1'!M10</f>
        <v>6.3</v>
      </c>
      <c r="N10" s="60">
        <f>'Field data and Waste 1'!N10</f>
        <v>5.9</v>
      </c>
      <c r="O10" s="60">
        <f>'Field data and Waste 1'!O10</f>
        <v>6.5</v>
      </c>
      <c r="P10" s="60">
        <f>'Field data and Waste 1'!P10</f>
        <v>6.5</v>
      </c>
      <c r="Q10" s="60">
        <f>'Field data and Waste 1'!Q10</f>
        <v>6.5</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0</v>
      </c>
      <c r="F11" s="60">
        <f>'Field data and Waste 1'!F11</f>
        <v>2</v>
      </c>
      <c r="G11" s="60">
        <f>'Field data and Waste 1'!G11</f>
        <v>0</v>
      </c>
      <c r="H11" s="60">
        <f>'Field data and Waste 1'!H11</f>
        <v>1</v>
      </c>
      <c r="I11" s="60">
        <f>'Field data and Waste 1'!I11</f>
        <v>2</v>
      </c>
      <c r="J11" s="60">
        <f>'Field data and Waste 1'!J11</f>
        <v>3</v>
      </c>
      <c r="K11" s="60">
        <f>'Field data and Waste 1'!K11</f>
        <v>2</v>
      </c>
      <c r="L11" s="60">
        <f>'Field data and Waste 1'!L11</f>
        <v>3</v>
      </c>
      <c r="M11" s="60">
        <f>'Field data and Waste 1'!M11</f>
        <v>2</v>
      </c>
      <c r="N11" s="60">
        <f>'Field data and Waste 1'!N11</f>
        <v>2</v>
      </c>
      <c r="O11" s="60">
        <f>'Field data and Waste 1'!O11</f>
        <v>3</v>
      </c>
      <c r="P11" s="60">
        <f>'Field data and Waste 1'!P11</f>
        <v>3</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1</v>
      </c>
      <c r="F12" s="60">
        <f>'Field data and Waste 1'!F12</f>
        <v>2</v>
      </c>
      <c r="G12" s="60">
        <f>'Field data and Waste 1'!G12</f>
        <v>1</v>
      </c>
      <c r="H12" s="60">
        <f>'Field data and Waste 1'!H12</f>
        <v>1</v>
      </c>
      <c r="I12" s="60">
        <f>'Field data and Waste 1'!I12</f>
        <v>2</v>
      </c>
      <c r="J12" s="60">
        <f>'Field data and Waste 1'!J12</f>
        <v>3</v>
      </c>
      <c r="K12" s="60">
        <f>'Field data and Waste 1'!K12</f>
        <v>1</v>
      </c>
      <c r="L12" s="60">
        <f>'Field data and Waste 1'!L12</f>
        <v>2</v>
      </c>
      <c r="M12" s="60">
        <f>'Field data and Waste 1'!M12</f>
        <v>1</v>
      </c>
      <c r="N12" s="60">
        <f>'Field data and Waste 1'!N12</f>
        <v>1</v>
      </c>
      <c r="O12" s="60">
        <f>'Field data and Waste 1'!O12</f>
        <v>3</v>
      </c>
      <c r="P12" s="60">
        <f>'Field data and Waste 1'!P12</f>
        <v>3</v>
      </c>
      <c r="Q12" s="60">
        <f>'Field data and Waste 1'!Q12</f>
        <v>3</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Winter barley/triticale/rye</v>
      </c>
      <c r="J14" s="102" t="str">
        <f>'Field data and Waste 1'!J14</f>
        <v xml:space="preserve">Grass Silage (25% DM) </v>
      </c>
      <c r="K14" s="102" t="str">
        <f>'Field data and Waste 1'!K14</f>
        <v>Winter barley/triticale/rye</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30</v>
      </c>
      <c r="J15" s="60">
        <f>'Field data and Waste 1'!J15</f>
        <v>47</v>
      </c>
      <c r="K15" s="60">
        <f>'Field data and Waste 1'!K15</f>
        <v>30</v>
      </c>
      <c r="L15" s="60">
        <f>'Field data and Waste 1'!L15</f>
        <v>47</v>
      </c>
      <c r="M15" s="60">
        <f>'Field data and Waste 1'!M15</f>
        <v>47</v>
      </c>
      <c r="N15" s="60">
        <f>'Field data and Waste 1'!N15</f>
        <v>47</v>
      </c>
      <c r="O15" s="60">
        <f>'Field data and Waste 1'!O15</f>
        <v>47</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255</v>
      </c>
      <c r="J17" s="28">
        <f t="shared" si="0"/>
        <v>79.899999999999991</v>
      </c>
      <c r="K17" s="28">
        <f t="shared" si="0"/>
        <v>255</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-255</v>
      </c>
      <c r="J19" s="16">
        <f t="shared" si="1"/>
        <v>-79.899999999999991</v>
      </c>
      <c r="K19" s="16">
        <f t="shared" si="1"/>
        <v>-255</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315</v>
      </c>
      <c r="J21" s="28">
        <f t="shared" si="2"/>
        <v>282</v>
      </c>
      <c r="K21" s="28">
        <f t="shared" si="2"/>
        <v>315</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-315</v>
      </c>
      <c r="J23" s="16">
        <f t="shared" si="3"/>
        <v>-282</v>
      </c>
      <c r="K23" s="16">
        <f t="shared" si="3"/>
        <v>-315</v>
      </c>
      <c r="L23" s="16">
        <f t="shared" si="3"/>
        <v>-282</v>
      </c>
      <c r="M23" s="16">
        <f t="shared" si="3"/>
        <v>-282</v>
      </c>
      <c r="N23" s="16">
        <f t="shared" si="3"/>
        <v>-282</v>
      </c>
      <c r="O23" s="16">
        <f t="shared" si="3"/>
        <v>-282</v>
      </c>
      <c r="P23" s="16">
        <f t="shared" si="3"/>
        <v>-282</v>
      </c>
      <c r="Q23" s="16">
        <f t="shared" si="3"/>
        <v>-282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C7</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C8</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C13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C14</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C15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C16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C17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C18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C19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C20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P3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P4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P5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C1</v>
      </c>
      <c r="C57" s="8" t="str">
        <f t="shared" ref="C57:U57" si="13">D8</f>
        <v>C2</v>
      </c>
      <c r="D57" s="8" t="str">
        <f t="shared" si="13"/>
        <v>C7</v>
      </c>
      <c r="E57" s="8" t="str">
        <f t="shared" si="13"/>
        <v>C8</v>
      </c>
      <c r="F57" s="8" t="str">
        <f t="shared" si="13"/>
        <v>C13</v>
      </c>
      <c r="G57" s="8" t="str">
        <f t="shared" si="13"/>
        <v>C14</v>
      </c>
      <c r="H57" s="8" t="str">
        <f t="shared" si="13"/>
        <v>C15</v>
      </c>
      <c r="I57" s="8" t="str">
        <f t="shared" si="13"/>
        <v>C16</v>
      </c>
      <c r="J57" s="8" t="str">
        <f t="shared" si="13"/>
        <v>C17</v>
      </c>
      <c r="K57" s="8" t="str">
        <f t="shared" si="13"/>
        <v>C18</v>
      </c>
      <c r="L57" s="8" t="str">
        <f t="shared" si="13"/>
        <v>C19</v>
      </c>
      <c r="M57" s="8" t="str">
        <f t="shared" si="13"/>
        <v>C20</v>
      </c>
      <c r="N57" s="8" t="str">
        <f t="shared" si="13"/>
        <v>P3</v>
      </c>
      <c r="O57" s="8" t="str">
        <f t="shared" si="13"/>
        <v>P4</v>
      </c>
      <c r="P57" s="8" t="str">
        <f t="shared" si="13"/>
        <v>P5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Arable</v>
      </c>
      <c r="I58" s="13" t="str">
        <f>J16&amp;" I "&amp;(VLOOKUP(J14,Table24567[],6,FALSE))</f>
        <v>Medium/Clay I Grass</v>
      </c>
      <c r="J58" s="13" t="str">
        <f>K16&amp;" I "&amp;(VLOOKUP(K14,Table24567[],6,FALSE))</f>
        <v>Medium/Clay I Arable</v>
      </c>
      <c r="K58" s="13" t="str">
        <f>L16&amp;" I "&amp;(VLOOKUP(L14,Table24567[],6,FALSE))</f>
        <v>Medium/Clay I Grass</v>
      </c>
      <c r="L58" s="13" t="str">
        <f>M16&amp;" I "&amp;(VLOOKUP(M14,Table24567[],6,FALSE))</f>
        <v>Medium/Clay I Grass</v>
      </c>
      <c r="M58" s="13" t="str">
        <f>N16&amp;" I "&amp;(VLOOKUP(N14,Table24567[],6,FALSE))</f>
        <v>Medium/Clay I Grass</v>
      </c>
      <c r="N58" s="13" t="str">
        <f>O16&amp;" I "&amp;(VLOOKUP(O14,Table24567[],6,FALSE))</f>
        <v>Medium/Clay I Grass</v>
      </c>
      <c r="O58" s="13" t="str">
        <f>P16&amp;" I "&amp;(VLOOKUP(P14,Table24567[],6,FALSE))</f>
        <v>Medium/Clay I Grass</v>
      </c>
      <c r="P58" s="13" t="str">
        <f>Q16&amp;" I "&amp;(VLOOKUP(Q14,Table24567[],6,FALSE))</f>
        <v>Medium/Clay I Grass</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6.7</v>
      </c>
      <c r="I59" s="76">
        <f>VLOOKUP(J$14,Table24567[],5,FALSE)</f>
        <v>6.2</v>
      </c>
      <c r="J59" s="76">
        <f>VLOOKUP(K$14,Table24567[],5,FALSE)</f>
        <v>6.7</v>
      </c>
      <c r="K59" s="76">
        <f>VLOOKUP(L$14,Table24567[],5,FALSE)</f>
        <v>6.2</v>
      </c>
      <c r="L59" s="76">
        <f>VLOOKUP(M$14,Table24567[],5,FALSE)</f>
        <v>6.2</v>
      </c>
      <c r="M59" s="76">
        <f>VLOOKUP(N$14,Table24567[],5,FALSE)</f>
        <v>6.2</v>
      </c>
      <c r="N59" s="76">
        <f>VLOOKUP(O$14,Table24567[],5,FALSE)</f>
        <v>6.2</v>
      </c>
      <c r="O59" s="76">
        <f>VLOOKUP(P$14,Table24567[],5,FALSE)</f>
        <v>6.2</v>
      </c>
      <c r="P59" s="76">
        <f>VLOOKUP(Q$14,Table24567[],5,FALSE)</f>
        <v>6.2</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5.8</v>
      </c>
      <c r="C60" s="76">
        <f t="shared" ref="C60:U60" si="14">D10</f>
        <v>6.2</v>
      </c>
      <c r="D60" s="76">
        <f t="shared" si="14"/>
        <v>5.8</v>
      </c>
      <c r="E60" s="76">
        <f t="shared" si="14"/>
        <v>5.7</v>
      </c>
      <c r="F60" s="76">
        <f t="shared" si="14"/>
        <v>5.8</v>
      </c>
      <c r="G60" s="76">
        <f t="shared" si="14"/>
        <v>6</v>
      </c>
      <c r="H60" s="76">
        <f t="shared" si="14"/>
        <v>5.9</v>
      </c>
      <c r="I60" s="76">
        <f t="shared" si="14"/>
        <v>6.4</v>
      </c>
      <c r="J60" s="76">
        <f t="shared" si="14"/>
        <v>5.6</v>
      </c>
      <c r="K60" s="76">
        <f t="shared" si="14"/>
        <v>6.1</v>
      </c>
      <c r="L60" s="76">
        <f t="shared" si="14"/>
        <v>6.3</v>
      </c>
      <c r="M60" s="76">
        <f t="shared" si="14"/>
        <v>5.9</v>
      </c>
      <c r="N60" s="76">
        <f t="shared" si="14"/>
        <v>6.5</v>
      </c>
      <c r="O60" s="76">
        <f t="shared" si="14"/>
        <v>6.5</v>
      </c>
      <c r="P60" s="76">
        <f t="shared" si="14"/>
        <v>6.5</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8</v>
      </c>
      <c r="I61" s="76">
        <f t="shared" si="15"/>
        <v>6</v>
      </c>
      <c r="J61" s="76">
        <f t="shared" si="15"/>
        <v>8</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0</v>
      </c>
      <c r="D64" s="77">
        <f t="shared" si="17"/>
        <v>2.4000000000000021</v>
      </c>
      <c r="E64" s="77">
        <f t="shared" si="17"/>
        <v>3</v>
      </c>
      <c r="F64" s="77">
        <f t="shared" si="17"/>
        <v>2.4000000000000021</v>
      </c>
      <c r="G64" s="77">
        <f t="shared" si="17"/>
        <v>1.2000000000000011</v>
      </c>
      <c r="H64" s="77">
        <f t="shared" si="17"/>
        <v>6.3999999999999986</v>
      </c>
      <c r="I64" s="77">
        <f t="shared" si="17"/>
        <v>-1.2000000000000011</v>
      </c>
      <c r="J64" s="77">
        <f t="shared" si="17"/>
        <v>8.8000000000000043</v>
      </c>
      <c r="K64" s="77">
        <f t="shared" si="17"/>
        <v>0.6000000000000032</v>
      </c>
      <c r="L64" s="77">
        <f t="shared" si="17"/>
        <v>-0.59999999999999787</v>
      </c>
      <c r="M64" s="77">
        <f t="shared" si="17"/>
        <v>1.7999999999999989</v>
      </c>
      <c r="N64" s="77">
        <f t="shared" si="17"/>
        <v>-1.7999999999999989</v>
      </c>
      <c r="O64" s="77">
        <f t="shared" si="17"/>
        <v>-1.7999999999999989</v>
      </c>
      <c r="P64" s="77">
        <f t="shared" si="17"/>
        <v>-1.7999999999999989</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0</v>
      </c>
      <c r="D65" s="77">
        <f t="shared" si="18"/>
        <v>-2.4000000000000021</v>
      </c>
      <c r="E65" s="77">
        <f t="shared" si="18"/>
        <v>-3</v>
      </c>
      <c r="F65" s="77">
        <f t="shared" si="18"/>
        <v>-2.4000000000000021</v>
      </c>
      <c r="G65" s="77">
        <f t="shared" si="18"/>
        <v>-1.2000000000000011</v>
      </c>
      <c r="H65" s="77">
        <f t="shared" si="18"/>
        <v>-6.3999999999999986</v>
      </c>
      <c r="I65" s="77">
        <f t="shared" si="18"/>
        <v>1.2000000000000011</v>
      </c>
      <c r="J65" s="77">
        <f t="shared" si="18"/>
        <v>-8.8000000000000043</v>
      </c>
      <c r="K65" s="77">
        <f t="shared" si="18"/>
        <v>-0.6000000000000032</v>
      </c>
      <c r="L65" s="77">
        <f t="shared" si="18"/>
        <v>0.59999999999999787</v>
      </c>
      <c r="M65" s="77">
        <f t="shared" si="18"/>
        <v>-1.7999999999999989</v>
      </c>
      <c r="N65" s="77">
        <f t="shared" si="18"/>
        <v>1.7999999999999989</v>
      </c>
      <c r="O65" s="77">
        <f t="shared" si="18"/>
        <v>1.7999999999999989</v>
      </c>
      <c r="P65" s="77">
        <f t="shared" si="18"/>
        <v>1.7999999999999989</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UNDER</v>
      </c>
      <c r="K66" s="78" t="str">
        <f t="shared" si="19"/>
        <v>UNDER</v>
      </c>
      <c r="L66" s="78" t="str">
        <f t="shared" si="19"/>
        <v>OVER</v>
      </c>
      <c r="M66" s="78" t="str">
        <f t="shared" si="19"/>
        <v>UNDER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PAN-025791</v>
      </c>
      <c r="D1" s="141"/>
      <c r="E1" s="93" t="s">
        <v>45</v>
      </c>
      <c r="F1" s="39">
        <f>'Field data and Waste 1'!F1</f>
        <v>46.7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Daniel James &amp; Carys James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Cilrhue Farm, Boncath, Pembrokeshire, SA37 0HS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 xml:space="preserve">Ethan Banfield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C1</v>
      </c>
      <c r="D8" s="60" t="str">
        <f>'Field data and Waste 1'!D8</f>
        <v>C2</v>
      </c>
      <c r="E8" s="60" t="str">
        <f>'Field data and Waste 1'!E8</f>
        <v>C7</v>
      </c>
      <c r="F8" s="60" t="str">
        <f>'Field data and Waste 1'!F8</f>
        <v>C8</v>
      </c>
      <c r="G8" s="60" t="str">
        <f>'Field data and Waste 1'!G8</f>
        <v>C13</v>
      </c>
      <c r="H8" s="60" t="str">
        <f>'Field data and Waste 1'!H8</f>
        <v>C14</v>
      </c>
      <c r="I8" s="60" t="str">
        <f>'Field data and Waste 1'!I8</f>
        <v>C15</v>
      </c>
      <c r="J8" s="60" t="str">
        <f>'Field data and Waste 1'!J8</f>
        <v>C16</v>
      </c>
      <c r="K8" s="60" t="str">
        <f>'Field data and Waste 1'!K8</f>
        <v>C17</v>
      </c>
      <c r="L8" s="60" t="str">
        <f>'Field data and Waste 1'!L8</f>
        <v>C18</v>
      </c>
      <c r="M8" s="60" t="str">
        <f>'Field data and Waste 1'!M8</f>
        <v>C19</v>
      </c>
      <c r="N8" s="60" t="str">
        <f>'Field data and Waste 1'!N8</f>
        <v>C20</v>
      </c>
      <c r="O8" s="60" t="str">
        <f>'Field data and Waste 1'!O8</f>
        <v>P3</v>
      </c>
      <c r="P8" s="60" t="str">
        <f>'Field data and Waste 1'!P8</f>
        <v>P4</v>
      </c>
      <c r="Q8" s="60" t="str">
        <f>'Field data and Waste 1'!Q8</f>
        <v>P5</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f>'Field data and Waste 1'!I9</f>
        <v>1</v>
      </c>
      <c r="J9" s="60" t="str">
        <f>'Field data and Waste 1'!J9</f>
        <v>Moderate</v>
      </c>
      <c r="K9" s="60">
        <f>'Field data and Waste 1'!K9</f>
        <v>1</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5.8</v>
      </c>
      <c r="D10" s="60">
        <f>'Field data and Waste 1'!D10</f>
        <v>6.2</v>
      </c>
      <c r="E10" s="60">
        <f>'Field data and Waste 1'!E10</f>
        <v>5.8</v>
      </c>
      <c r="F10" s="60">
        <f>'Field data and Waste 1'!F10</f>
        <v>5.7</v>
      </c>
      <c r="G10" s="60">
        <f>'Field data and Waste 1'!G10</f>
        <v>5.8</v>
      </c>
      <c r="H10" s="60">
        <f>'Field data and Waste 1'!H10</f>
        <v>6</v>
      </c>
      <c r="I10" s="60">
        <f>'Field data and Waste 1'!I10</f>
        <v>5.9</v>
      </c>
      <c r="J10" s="60">
        <f>'Field data and Waste 1'!J10</f>
        <v>6.4</v>
      </c>
      <c r="K10" s="60">
        <f>'Field data and Waste 1'!K10</f>
        <v>5.6</v>
      </c>
      <c r="L10" s="60">
        <f>'Field data and Waste 1'!L10</f>
        <v>6.1</v>
      </c>
      <c r="M10" s="60">
        <f>'Field data and Waste 1'!M10</f>
        <v>6.3</v>
      </c>
      <c r="N10" s="60">
        <f>'Field data and Waste 1'!N10</f>
        <v>5.9</v>
      </c>
      <c r="O10" s="60">
        <f>'Field data and Waste 1'!O10</f>
        <v>6.5</v>
      </c>
      <c r="P10" s="60">
        <f>'Field data and Waste 1'!P10</f>
        <v>6.5</v>
      </c>
      <c r="Q10" s="60">
        <f>'Field data and Waste 1'!Q10</f>
        <v>6.5</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0</v>
      </c>
      <c r="F11" s="60">
        <f>'Field data and Waste 1'!F11</f>
        <v>2</v>
      </c>
      <c r="G11" s="60">
        <f>'Field data and Waste 1'!G11</f>
        <v>0</v>
      </c>
      <c r="H11" s="60">
        <f>'Field data and Waste 1'!H11</f>
        <v>1</v>
      </c>
      <c r="I11" s="60">
        <f>'Field data and Waste 1'!I11</f>
        <v>2</v>
      </c>
      <c r="J11" s="60">
        <f>'Field data and Waste 1'!J11</f>
        <v>3</v>
      </c>
      <c r="K11" s="60">
        <f>'Field data and Waste 1'!K11</f>
        <v>2</v>
      </c>
      <c r="L11" s="60">
        <f>'Field data and Waste 1'!L11</f>
        <v>3</v>
      </c>
      <c r="M11" s="60">
        <f>'Field data and Waste 1'!M11</f>
        <v>2</v>
      </c>
      <c r="N11" s="60">
        <f>'Field data and Waste 1'!N11</f>
        <v>2</v>
      </c>
      <c r="O11" s="60">
        <f>'Field data and Waste 1'!O11</f>
        <v>3</v>
      </c>
      <c r="P11" s="60">
        <f>'Field data and Waste 1'!P11</f>
        <v>3</v>
      </c>
      <c r="Q11" s="60">
        <f>'Field data and Waste 1'!Q11</f>
        <v>3</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2</v>
      </c>
      <c r="E12" s="60">
        <f>'Field data and Waste 1'!E12</f>
        <v>1</v>
      </c>
      <c r="F12" s="60">
        <f>'Field data and Waste 1'!F12</f>
        <v>2</v>
      </c>
      <c r="G12" s="60">
        <f>'Field data and Waste 1'!G12</f>
        <v>1</v>
      </c>
      <c r="H12" s="60">
        <f>'Field data and Waste 1'!H12</f>
        <v>1</v>
      </c>
      <c r="I12" s="60">
        <f>'Field data and Waste 1'!I12</f>
        <v>2</v>
      </c>
      <c r="J12" s="60">
        <f>'Field data and Waste 1'!J12</f>
        <v>3</v>
      </c>
      <c r="K12" s="60">
        <f>'Field data and Waste 1'!K12</f>
        <v>1</v>
      </c>
      <c r="L12" s="60">
        <f>'Field data and Waste 1'!L12</f>
        <v>2</v>
      </c>
      <c r="M12" s="60">
        <f>'Field data and Waste 1'!M12</f>
        <v>1</v>
      </c>
      <c r="N12" s="60">
        <f>'Field data and Waste 1'!N12</f>
        <v>1</v>
      </c>
      <c r="O12" s="60">
        <f>'Field data and Waste 1'!O12</f>
        <v>3</v>
      </c>
      <c r="P12" s="60">
        <f>'Field data and Waste 1'!P12</f>
        <v>3</v>
      </c>
      <c r="Q12" s="60">
        <f>'Field data and Waste 1'!Q12</f>
        <v>3</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Winter barley/triticale/rye</v>
      </c>
      <c r="J14" s="102" t="str">
        <f>'Field data and Waste 1'!J14</f>
        <v xml:space="preserve">Grass Silage (25% DM) </v>
      </c>
      <c r="K14" s="102" t="str">
        <f>'Field data and Waste 1'!K14</f>
        <v>Winter barley/triticale/rye</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47</v>
      </c>
      <c r="E15" s="60">
        <f>'Field data and Waste 1'!E15</f>
        <v>47</v>
      </c>
      <c r="F15" s="60">
        <f>'Field data and Waste 1'!F15</f>
        <v>47</v>
      </c>
      <c r="G15" s="60">
        <f>'Field data and Waste 1'!G15</f>
        <v>47</v>
      </c>
      <c r="H15" s="60">
        <f>'Field data and Waste 1'!H15</f>
        <v>47</v>
      </c>
      <c r="I15" s="60">
        <f>'Field data and Waste 1'!I15</f>
        <v>30</v>
      </c>
      <c r="J15" s="60">
        <f>'Field data and Waste 1'!J15</f>
        <v>47</v>
      </c>
      <c r="K15" s="60">
        <f>'Field data and Waste 1'!K15</f>
        <v>30</v>
      </c>
      <c r="L15" s="60">
        <f>'Field data and Waste 1'!L15</f>
        <v>47</v>
      </c>
      <c r="M15" s="60">
        <f>'Field data and Waste 1'!M15</f>
        <v>47</v>
      </c>
      <c r="N15" s="60">
        <f>'Field data and Waste 1'!N15</f>
        <v>47</v>
      </c>
      <c r="O15" s="60">
        <f>'Field data and Waste 1'!O15</f>
        <v>47</v>
      </c>
      <c r="P15" s="60">
        <f>'Field data and Waste 1'!P15</f>
        <v>47</v>
      </c>
      <c r="Q15" s="60">
        <f>'Field data and Waste 1'!Q15</f>
        <v>47</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255</v>
      </c>
      <c r="J17" s="28">
        <f t="shared" si="0"/>
        <v>79.899999999999991</v>
      </c>
      <c r="K17" s="28">
        <f t="shared" si="0"/>
        <v>255</v>
      </c>
      <c r="L17" s="28">
        <f t="shared" si="0"/>
        <v>79.899999999999991</v>
      </c>
      <c r="M17" s="28">
        <f t="shared" si="0"/>
        <v>79.899999999999991</v>
      </c>
      <c r="N17" s="28">
        <f t="shared" si="0"/>
        <v>79.899999999999991</v>
      </c>
      <c r="O17" s="28">
        <f t="shared" si="0"/>
        <v>79.899999999999991</v>
      </c>
      <c r="P17" s="28">
        <f t="shared" si="0"/>
        <v>79.899999999999991</v>
      </c>
      <c r="Q17" s="28">
        <f t="shared" si="0"/>
        <v>79.899999999999991</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-255</v>
      </c>
      <c r="J19" s="16">
        <f t="shared" si="1"/>
        <v>-79.899999999999991</v>
      </c>
      <c r="K19" s="16">
        <f t="shared" si="1"/>
        <v>-255</v>
      </c>
      <c r="L19" s="16">
        <f t="shared" si="1"/>
        <v>-79.899999999999991</v>
      </c>
      <c r="M19" s="16">
        <f t="shared" si="1"/>
        <v>-79.899999999999991</v>
      </c>
      <c r="N19" s="16">
        <f t="shared" si="1"/>
        <v>-79.899999999999991</v>
      </c>
      <c r="O19" s="16">
        <f t="shared" si="1"/>
        <v>-79.899999999999991</v>
      </c>
      <c r="P19" s="16">
        <f t="shared" si="1"/>
        <v>-79.899999999999991</v>
      </c>
      <c r="Q19" s="16">
        <f t="shared" si="1"/>
        <v>-79.899999999999991</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315</v>
      </c>
      <c r="J21" s="28">
        <f t="shared" si="2"/>
        <v>282</v>
      </c>
      <c r="K21" s="28">
        <f t="shared" si="2"/>
        <v>315</v>
      </c>
      <c r="L21" s="28">
        <f t="shared" si="2"/>
        <v>282</v>
      </c>
      <c r="M21" s="28">
        <f t="shared" si="2"/>
        <v>282</v>
      </c>
      <c r="N21" s="28">
        <f t="shared" si="2"/>
        <v>282</v>
      </c>
      <c r="O21" s="28">
        <f t="shared" si="2"/>
        <v>282</v>
      </c>
      <c r="P21" s="28">
        <f t="shared" si="2"/>
        <v>282</v>
      </c>
      <c r="Q21" s="28">
        <f t="shared" si="2"/>
        <v>282</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-315</v>
      </c>
      <c r="J23" s="16">
        <f t="shared" si="3"/>
        <v>-282</v>
      </c>
      <c r="K23" s="16">
        <f t="shared" si="3"/>
        <v>-315</v>
      </c>
      <c r="L23" s="16">
        <f t="shared" si="3"/>
        <v>-282</v>
      </c>
      <c r="M23" s="16">
        <f t="shared" si="3"/>
        <v>-282</v>
      </c>
      <c r="N23" s="16">
        <f t="shared" si="3"/>
        <v>-282</v>
      </c>
      <c r="O23" s="16">
        <f t="shared" si="3"/>
        <v>-282</v>
      </c>
      <c r="P23" s="16">
        <f t="shared" si="3"/>
        <v>-282</v>
      </c>
      <c r="Q23" s="16">
        <f t="shared" si="3"/>
        <v>-282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C7</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C8</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C13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C14</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C15</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C16</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C17</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C18</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C19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C20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P3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P4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t="str">
        <f>Q8</f>
        <v>P5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C1</v>
      </c>
      <c r="C57" s="8" t="str">
        <f t="shared" ref="C57:U57" si="13">D8</f>
        <v>C2</v>
      </c>
      <c r="D57" s="8" t="str">
        <f t="shared" si="13"/>
        <v>C7</v>
      </c>
      <c r="E57" s="8" t="str">
        <f t="shared" si="13"/>
        <v>C8</v>
      </c>
      <c r="F57" s="8" t="str">
        <f t="shared" si="13"/>
        <v>C13</v>
      </c>
      <c r="G57" s="8" t="str">
        <f t="shared" si="13"/>
        <v>C14</v>
      </c>
      <c r="H57" s="8" t="str">
        <f t="shared" si="13"/>
        <v>C15</v>
      </c>
      <c r="I57" s="8" t="str">
        <f t="shared" si="13"/>
        <v>C16</v>
      </c>
      <c r="J57" s="8" t="str">
        <f t="shared" si="13"/>
        <v>C17</v>
      </c>
      <c r="K57" s="8" t="str">
        <f t="shared" si="13"/>
        <v>C18</v>
      </c>
      <c r="L57" s="8" t="str">
        <f t="shared" si="13"/>
        <v>C19</v>
      </c>
      <c r="M57" s="8" t="str">
        <f t="shared" si="13"/>
        <v>C20</v>
      </c>
      <c r="N57" s="8" t="str">
        <f t="shared" si="13"/>
        <v>P3</v>
      </c>
      <c r="O57" s="8" t="str">
        <f t="shared" si="13"/>
        <v>P4</v>
      </c>
      <c r="P57" s="8" t="str">
        <f t="shared" si="13"/>
        <v>P5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Arable</v>
      </c>
      <c r="I58" s="13" t="str">
        <f>J16&amp;" I "&amp;(VLOOKUP(J14,Table2456[],6,FALSE))</f>
        <v>Medium/Clay I Grass</v>
      </c>
      <c r="J58" s="13" t="str">
        <f>K16&amp;" I "&amp;(VLOOKUP(K14,Table2456[],6,FALSE))</f>
        <v>Medium/Clay I Arable</v>
      </c>
      <c r="K58" s="13" t="str">
        <f>L16&amp;" I "&amp;(VLOOKUP(L14,Table2456[],6,FALSE))</f>
        <v>Medium/Clay I Grass</v>
      </c>
      <c r="L58" s="13" t="str">
        <f>M16&amp;" I "&amp;(VLOOKUP(M14,Table2456[],6,FALSE))</f>
        <v>Medium/Clay I Grass</v>
      </c>
      <c r="M58" s="13" t="str">
        <f>N16&amp;" I "&amp;(VLOOKUP(N14,Table2456[],6,FALSE))</f>
        <v>Medium/Clay I Grass</v>
      </c>
      <c r="N58" s="13" t="str">
        <f>O16&amp;" I "&amp;(VLOOKUP(O14,Table2456[],6,FALSE))</f>
        <v>Medium/Clay I Grass</v>
      </c>
      <c r="O58" s="13" t="str">
        <f>P16&amp;" I "&amp;(VLOOKUP(P14,Table2456[],6,FALSE))</f>
        <v>Medium/Clay I Grass</v>
      </c>
      <c r="P58" s="13" t="str">
        <f>Q16&amp;" I "&amp;(VLOOKUP(Q14,Table2456[],6,FALSE))</f>
        <v>Medium/Clay I Grass</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6.7</v>
      </c>
      <c r="I59" s="76">
        <f>VLOOKUP(J$14,Table2456[],5,FALSE)</f>
        <v>6.2</v>
      </c>
      <c r="J59" s="76">
        <f>VLOOKUP(K$14,Table2456[],5,FALSE)</f>
        <v>6.7</v>
      </c>
      <c r="K59" s="76">
        <f>VLOOKUP(L$14,Table2456[],5,FALSE)</f>
        <v>6.2</v>
      </c>
      <c r="L59" s="76">
        <f>VLOOKUP(M$14,Table2456[],5,FALSE)</f>
        <v>6.2</v>
      </c>
      <c r="M59" s="76">
        <f>VLOOKUP(N$14,Table2456[],5,FALSE)</f>
        <v>6.2</v>
      </c>
      <c r="N59" s="76">
        <f>VLOOKUP(O$14,Table2456[],5,FALSE)</f>
        <v>6.2</v>
      </c>
      <c r="O59" s="76">
        <f>VLOOKUP(P$14,Table2456[],5,FALSE)</f>
        <v>6.2</v>
      </c>
      <c r="P59" s="76">
        <f>VLOOKUP(Q$14,Table2456[],5,FALSE)</f>
        <v>6.2</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5.8</v>
      </c>
      <c r="C60" s="76">
        <f t="shared" ref="C60:U60" si="14">D10</f>
        <v>6.2</v>
      </c>
      <c r="D60" s="76">
        <f t="shared" si="14"/>
        <v>5.8</v>
      </c>
      <c r="E60" s="76">
        <f t="shared" si="14"/>
        <v>5.7</v>
      </c>
      <c r="F60" s="76">
        <f t="shared" si="14"/>
        <v>5.8</v>
      </c>
      <c r="G60" s="76">
        <f t="shared" si="14"/>
        <v>6</v>
      </c>
      <c r="H60" s="76">
        <f t="shared" si="14"/>
        <v>5.9</v>
      </c>
      <c r="I60" s="76">
        <f t="shared" si="14"/>
        <v>6.4</v>
      </c>
      <c r="J60" s="76">
        <f t="shared" si="14"/>
        <v>5.6</v>
      </c>
      <c r="K60" s="76">
        <f t="shared" si="14"/>
        <v>6.1</v>
      </c>
      <c r="L60" s="76">
        <f t="shared" si="14"/>
        <v>6.3</v>
      </c>
      <c r="M60" s="76">
        <f t="shared" si="14"/>
        <v>5.9</v>
      </c>
      <c r="N60" s="76">
        <f t="shared" si="14"/>
        <v>6.5</v>
      </c>
      <c r="O60" s="76">
        <f t="shared" si="14"/>
        <v>6.5</v>
      </c>
      <c r="P60" s="76">
        <f t="shared" si="14"/>
        <v>6.5</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8</v>
      </c>
      <c r="I61" s="76">
        <f t="shared" si="15"/>
        <v>6</v>
      </c>
      <c r="J61" s="76">
        <f t="shared" si="15"/>
        <v>8</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0</v>
      </c>
      <c r="D64" s="77">
        <f t="shared" si="17"/>
        <v>2.4000000000000021</v>
      </c>
      <c r="E64" s="77">
        <f t="shared" si="17"/>
        <v>3</v>
      </c>
      <c r="F64" s="77">
        <f t="shared" si="17"/>
        <v>2.4000000000000021</v>
      </c>
      <c r="G64" s="77">
        <f t="shared" si="17"/>
        <v>1.2000000000000011</v>
      </c>
      <c r="H64" s="77">
        <f t="shared" si="17"/>
        <v>6.3999999999999986</v>
      </c>
      <c r="I64" s="77">
        <f t="shared" si="17"/>
        <v>-1.2000000000000011</v>
      </c>
      <c r="J64" s="77">
        <f t="shared" si="17"/>
        <v>8.8000000000000043</v>
      </c>
      <c r="K64" s="77">
        <f t="shared" si="17"/>
        <v>0.6000000000000032</v>
      </c>
      <c r="L64" s="77">
        <f t="shared" si="17"/>
        <v>-0.59999999999999787</v>
      </c>
      <c r="M64" s="77">
        <f t="shared" si="17"/>
        <v>1.7999999999999989</v>
      </c>
      <c r="N64" s="77">
        <f t="shared" si="17"/>
        <v>-1.7999999999999989</v>
      </c>
      <c r="O64" s="77">
        <f t="shared" si="17"/>
        <v>-1.7999999999999989</v>
      </c>
      <c r="P64" s="77">
        <f t="shared" si="17"/>
        <v>-1.7999999999999989</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0</v>
      </c>
      <c r="D65" s="77">
        <f t="shared" si="18"/>
        <v>-2.4000000000000021</v>
      </c>
      <c r="E65" s="77">
        <f t="shared" si="18"/>
        <v>-3</v>
      </c>
      <c r="F65" s="77">
        <f t="shared" si="18"/>
        <v>-2.4000000000000021</v>
      </c>
      <c r="G65" s="77">
        <f t="shared" si="18"/>
        <v>-1.2000000000000011</v>
      </c>
      <c r="H65" s="77">
        <f t="shared" si="18"/>
        <v>-6.3999999999999986</v>
      </c>
      <c r="I65" s="77">
        <f t="shared" si="18"/>
        <v>1.2000000000000011</v>
      </c>
      <c r="J65" s="77">
        <f t="shared" si="18"/>
        <v>-8.8000000000000043</v>
      </c>
      <c r="K65" s="77">
        <f t="shared" si="18"/>
        <v>-0.6000000000000032</v>
      </c>
      <c r="L65" s="77">
        <f t="shared" si="18"/>
        <v>0.59999999999999787</v>
      </c>
      <c r="M65" s="77">
        <f t="shared" si="18"/>
        <v>-1.7999999999999989</v>
      </c>
      <c r="N65" s="77">
        <f t="shared" si="18"/>
        <v>1.7999999999999989</v>
      </c>
      <c r="O65" s="77">
        <f t="shared" si="18"/>
        <v>1.7999999999999989</v>
      </c>
      <c r="P65" s="77">
        <f t="shared" si="18"/>
        <v>1.7999999999999989</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OVER</v>
      </c>
      <c r="D66" s="78" t="str">
        <f t="shared" si="19"/>
        <v>UNDER</v>
      </c>
      <c r="E66" s="78" t="str">
        <f t="shared" si="19"/>
        <v>UNDER</v>
      </c>
      <c r="F66" s="78" t="str">
        <f t="shared" si="19"/>
        <v>UNDER</v>
      </c>
      <c r="G66" s="78" t="str">
        <f t="shared" si="19"/>
        <v>UNDER</v>
      </c>
      <c r="H66" s="78" t="str">
        <f t="shared" si="19"/>
        <v>UNDER</v>
      </c>
      <c r="I66" s="78" t="str">
        <f t="shared" si="19"/>
        <v>OVER</v>
      </c>
      <c r="J66" s="78" t="str">
        <f t="shared" si="19"/>
        <v>UNDER</v>
      </c>
      <c r="K66" s="78" t="str">
        <f t="shared" si="19"/>
        <v>UNDER</v>
      </c>
      <c r="L66" s="78" t="str">
        <f t="shared" si="19"/>
        <v>OVER</v>
      </c>
      <c r="M66" s="78" t="str">
        <f t="shared" si="19"/>
        <v>UNDER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71</v>
      </c>
      <c r="C3" s="33">
        <f>'Field data and Waste 1'!C31</f>
        <v>92.3</v>
      </c>
      <c r="D3" s="33">
        <f>'Field data and Waste 1'!D31</f>
        <v>53.515469000000003</v>
      </c>
      <c r="E3" s="33">
        <f>'Field data and Waste 1'!E31</f>
        <v>19.420985000000002</v>
      </c>
      <c r="F3" s="33">
        <f>'Field data and Waste 1'!F31</f>
        <v>3.7787478000000001</v>
      </c>
      <c r="G3" s="33">
        <f>'Field data and Waste 1'!G31</f>
        <v>1.6330000000000001E-2</v>
      </c>
      <c r="H3" s="33">
        <f>'Field data and Waste 1'!H31</f>
        <v>0.15549000000000002</v>
      </c>
      <c r="I3" s="33">
        <f>'Field data and Waste 1'!I31</f>
        <v>3.5500000000000004E-2</v>
      </c>
      <c r="J3" s="33">
        <f>'Field data and Waste 1'!J31</f>
        <v>7.1000000000000002E-4</v>
      </c>
      <c r="K3" s="33">
        <f>'Field data and Waste 1'!K31</f>
        <v>3.5500000000000002E-3</v>
      </c>
      <c r="L3" s="33">
        <f>'Field data and Waste 1'!L31</f>
        <v>1.4200000000000001E-2</v>
      </c>
      <c r="M3" s="33">
        <f>'Field data and Waste 1'!M31</f>
        <v>2.4850000000000001E-2</v>
      </c>
      <c r="N3" s="33">
        <f>'Field data and Waste 1'!N31</f>
        <v>0</v>
      </c>
      <c r="O3" s="33">
        <f>'Field data and Waste 1'!O31</f>
        <v>0</v>
      </c>
      <c r="P3" s="33">
        <f>'Field data and Waste 1'!P31</f>
        <v>20.945</v>
      </c>
      <c r="Q3" s="33">
        <f>'Field data and Waste 1'!Q31</f>
        <v>16.471999999999998</v>
      </c>
      <c r="R3" s="33">
        <f>'Field data and Waste 1'!R31</f>
        <v>0</v>
      </c>
      <c r="S3" s="33">
        <f>'Field data and Waste 1'!S31</f>
        <v>0</v>
      </c>
      <c r="T3" s="33">
        <f>'Field data and Waste 1'!T31</f>
        <v>0</v>
      </c>
      <c r="U3" s="33">
        <f>'Field data and Waste 1'!U31</f>
        <v>0</v>
      </c>
    </row>
    <row r="4" spans="1:21" x14ac:dyDescent="0.25">
      <c r="A4" s="36">
        <v>2</v>
      </c>
      <c r="B4" s="33">
        <f>'Waste 2'!B31</f>
        <v>54</v>
      </c>
      <c r="C4" s="33">
        <f>'Waste 2'!C31</f>
        <v>118.80000000000001</v>
      </c>
      <c r="D4" s="33">
        <f>'Waste 2'!D31</f>
        <v>53.320734000000002</v>
      </c>
      <c r="E4" s="33">
        <f>'Waste 2'!E31</f>
        <v>13.469490000000002</v>
      </c>
      <c r="F4" s="33">
        <f>'Waste 2'!F31</f>
        <v>2.5158491999999999</v>
      </c>
      <c r="G4" s="33">
        <f>'Waste 2'!G31</f>
        <v>1.0800000000000001E-2</v>
      </c>
      <c r="H4" s="33">
        <f>'Waste 2'!H31</f>
        <v>5.8320000000000004E-2</v>
      </c>
      <c r="I4" s="33">
        <f>'Waste 2'!I31</f>
        <v>2.7E-2</v>
      </c>
      <c r="J4" s="33">
        <f>'Waste 2'!J31</f>
        <v>5.4000000000000001E-4</v>
      </c>
      <c r="K4" s="33">
        <f>'Waste 2'!K31</f>
        <v>2.7000000000000001E-3</v>
      </c>
      <c r="L4" s="33">
        <f>'Waste 2'!L31</f>
        <v>1.0800000000000001E-2</v>
      </c>
      <c r="M4" s="33">
        <f>'Waste 2'!M31</f>
        <v>1.0800000000000001E-2</v>
      </c>
      <c r="N4" s="33">
        <f>'Waste 2'!N31</f>
        <v>0</v>
      </c>
      <c r="O4" s="33">
        <f>'Waste 2'!O31</f>
        <v>0</v>
      </c>
      <c r="P4" s="33">
        <f>'Waste 2'!P31</f>
        <v>16.038</v>
      </c>
      <c r="Q4" s="33">
        <f>'Waste 2'!Q31</f>
        <v>0</v>
      </c>
      <c r="R4" s="33">
        <f>'Waste 2'!R31</f>
        <v>0</v>
      </c>
      <c r="S4" s="33">
        <f>'Waste 2'!S31</f>
        <v>0</v>
      </c>
      <c r="T4" s="33">
        <f>'Waste 2'!T31</f>
        <v>0</v>
      </c>
      <c r="U4" s="33">
        <f>'Waste 2'!U31</f>
        <v>0</v>
      </c>
    </row>
    <row r="5" spans="1:21" x14ac:dyDescent="0.25">
      <c r="A5" s="36">
        <v>3</v>
      </c>
      <c r="B5" s="33">
        <f>'Waste 3'!B31</f>
        <v>250</v>
      </c>
      <c r="C5" s="33">
        <f>'Waste 3'!C31</f>
        <v>25</v>
      </c>
      <c r="D5" s="33">
        <f>'Waste 3'!D31</f>
        <v>8.934899999999999</v>
      </c>
      <c r="E5" s="33">
        <f>'Waste 3'!E31</f>
        <v>31.631250000000001</v>
      </c>
      <c r="F5" s="33">
        <f>'Waste 3'!F31</f>
        <v>4.1449999999999996</v>
      </c>
      <c r="G5" s="33">
        <f>'Waste 3'!G31</f>
        <v>0.05</v>
      </c>
      <c r="H5" s="33">
        <f>'Waste 3'!H31</f>
        <v>0.5</v>
      </c>
      <c r="I5" s="33">
        <f>'Waste 3'!I31</f>
        <v>0.125</v>
      </c>
      <c r="J5" s="33">
        <f>'Waste 3'!J31</f>
        <v>2.5000000000000001E-3</v>
      </c>
      <c r="K5" s="33">
        <f>'Waste 3'!K31</f>
        <v>1.2500000000000001E-2</v>
      </c>
      <c r="L5" s="33">
        <f>'Waste 3'!L31</f>
        <v>0.05</v>
      </c>
      <c r="M5" s="33">
        <f>'Waste 3'!M31</f>
        <v>0.05</v>
      </c>
      <c r="N5" s="33">
        <f>'Waste 3'!N31</f>
        <v>0</v>
      </c>
      <c r="O5" s="33">
        <f>'Waste 3'!O31</f>
        <v>0</v>
      </c>
      <c r="P5" s="33">
        <f>'Waste 3'!P31</f>
        <v>171</v>
      </c>
      <c r="Q5" s="33">
        <f>'Waste 3'!Q31</f>
        <v>17.875</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375</v>
      </c>
      <c r="C13" s="81">
        <f t="shared" ref="C13:U13" si="0">SUM(C3:C12)</f>
        <v>236.10000000000002</v>
      </c>
      <c r="D13" s="81">
        <f t="shared" si="0"/>
        <v>115.77110300000001</v>
      </c>
      <c r="E13" s="81">
        <f t="shared" si="0"/>
        <v>64.521725000000004</v>
      </c>
      <c r="F13" s="81">
        <f t="shared" si="0"/>
        <v>10.439596999999999</v>
      </c>
      <c r="G13" s="81">
        <f t="shared" si="0"/>
        <v>7.7130000000000004E-2</v>
      </c>
      <c r="H13" s="81">
        <f t="shared" si="0"/>
        <v>0.71381000000000006</v>
      </c>
      <c r="I13" s="81">
        <f t="shared" si="0"/>
        <v>0.1875</v>
      </c>
      <c r="J13" s="81">
        <f t="shared" si="0"/>
        <v>3.7499999999999999E-3</v>
      </c>
      <c r="K13" s="81">
        <f t="shared" si="0"/>
        <v>1.8750000000000003E-2</v>
      </c>
      <c r="L13" s="81">
        <f t="shared" si="0"/>
        <v>7.5000000000000011E-2</v>
      </c>
      <c r="M13" s="81">
        <f t="shared" si="0"/>
        <v>8.5650000000000004E-2</v>
      </c>
      <c r="N13" s="81">
        <f t="shared" si="0"/>
        <v>0</v>
      </c>
      <c r="O13" s="81">
        <f t="shared" si="0"/>
        <v>0</v>
      </c>
      <c r="P13" s="81">
        <f t="shared" si="0"/>
        <v>207.983</v>
      </c>
      <c r="Q13" s="81">
        <f t="shared" si="0"/>
        <v>34.346999999999994</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71</v>
      </c>
      <c r="D3" s="33">
        <f>'Field data and Waste 1'!C31</f>
        <v>92.3</v>
      </c>
      <c r="E3" s="33">
        <f>'Field data and Waste 1'!D31</f>
        <v>53.515469000000003</v>
      </c>
      <c r="F3" s="33">
        <f>'Field data and Waste 1'!E31</f>
        <v>19.420985000000002</v>
      </c>
      <c r="G3" s="33">
        <f>'Field data and Waste 1'!F31</f>
        <v>3.7787478000000001</v>
      </c>
      <c r="H3" s="33">
        <f>'Field data and Waste 1'!G31</f>
        <v>1.6330000000000001E-2</v>
      </c>
      <c r="I3" s="33">
        <f>'Field data and Waste 1'!H31</f>
        <v>0.15549000000000002</v>
      </c>
      <c r="J3" s="33">
        <f>'Field data and Waste 1'!I31</f>
        <v>3.5500000000000004E-2</v>
      </c>
      <c r="K3" s="33">
        <f>'Field data and Waste 1'!J31</f>
        <v>7.1000000000000002E-4</v>
      </c>
      <c r="L3" s="33">
        <f>'Field data and Waste 1'!K31</f>
        <v>3.5500000000000002E-3</v>
      </c>
      <c r="M3" s="33">
        <f>'Field data and Waste 1'!L31</f>
        <v>1.4200000000000001E-2</v>
      </c>
      <c r="N3" s="33">
        <f>'Field data and Waste 1'!M31</f>
        <v>2.4850000000000001E-2</v>
      </c>
      <c r="O3" s="33">
        <f>'Field data and Waste 1'!N31</f>
        <v>0</v>
      </c>
      <c r="P3" s="33">
        <f>'Field data and Waste 1'!O31</f>
        <v>0</v>
      </c>
      <c r="Q3" s="33">
        <f>'Field data and Waste 1'!P31</f>
        <v>20.945</v>
      </c>
      <c r="R3" s="33">
        <f>'Field data and Waste 1'!Q31</f>
        <v>16.471999999999998</v>
      </c>
      <c r="S3" s="33">
        <f>'Field data and Waste 1'!R31</f>
        <v>0</v>
      </c>
      <c r="T3" s="33">
        <f>'Field data and Waste 1'!S31</f>
        <v>0</v>
      </c>
      <c r="U3" s="33">
        <f>'Field data and Waste 1'!T31</f>
        <v>0</v>
      </c>
      <c r="V3" s="33">
        <f>'Field data and Waste 1'!U31</f>
        <v>0</v>
      </c>
    </row>
    <row r="4" spans="1:22" x14ac:dyDescent="0.25">
      <c r="A4" s="36">
        <v>2</v>
      </c>
      <c r="B4" s="91"/>
      <c r="C4" s="33">
        <f>'Waste 2'!B31</f>
        <v>54</v>
      </c>
      <c r="D4" s="33">
        <f>'Waste 2'!C31</f>
        <v>118.80000000000001</v>
      </c>
      <c r="E4" s="33">
        <f>'Waste 2'!D31</f>
        <v>53.320734000000002</v>
      </c>
      <c r="F4" s="33">
        <f>'Waste 2'!E31</f>
        <v>13.469490000000002</v>
      </c>
      <c r="G4" s="33">
        <f>'Waste 2'!F31</f>
        <v>2.5158491999999999</v>
      </c>
      <c r="H4" s="33">
        <f>'Waste 2'!G31</f>
        <v>1.0800000000000001E-2</v>
      </c>
      <c r="I4" s="33">
        <f>'Waste 2'!H31</f>
        <v>5.8320000000000004E-2</v>
      </c>
      <c r="J4" s="33">
        <f>'Waste 2'!I31</f>
        <v>2.7E-2</v>
      </c>
      <c r="K4" s="33">
        <f>'Waste 2'!J31</f>
        <v>5.4000000000000001E-4</v>
      </c>
      <c r="L4" s="33">
        <f>'Waste 2'!K31</f>
        <v>2.7000000000000001E-3</v>
      </c>
      <c r="M4" s="33">
        <f>'Waste 2'!L31</f>
        <v>1.0800000000000001E-2</v>
      </c>
      <c r="N4" s="33">
        <f>'Waste 2'!M31</f>
        <v>1.0800000000000001E-2</v>
      </c>
      <c r="O4" s="33">
        <f>'Waste 2'!N31</f>
        <v>0</v>
      </c>
      <c r="P4" s="33">
        <f>'Waste 2'!O31</f>
        <v>0</v>
      </c>
      <c r="Q4" s="33">
        <f>'Waste 2'!P31</f>
        <v>16.038</v>
      </c>
      <c r="R4" s="33">
        <f>'Waste 2'!Q31</f>
        <v>0</v>
      </c>
      <c r="S4" s="33">
        <f>'Waste 2'!R31</f>
        <v>0</v>
      </c>
      <c r="T4" s="33">
        <f>'Waste 2'!S31</f>
        <v>0</v>
      </c>
      <c r="U4" s="33">
        <f>'Waste 2'!T31</f>
        <v>0</v>
      </c>
      <c r="V4" s="33">
        <f>'Waste 2'!U31</f>
        <v>0</v>
      </c>
    </row>
    <row r="5" spans="1:22" x14ac:dyDescent="0.25">
      <c r="A5" s="36">
        <v>3</v>
      </c>
      <c r="B5" s="91"/>
      <c r="C5" s="33">
        <f>'Waste 3'!B31</f>
        <v>250</v>
      </c>
      <c r="D5" s="33">
        <f>'Waste 3'!C31</f>
        <v>25</v>
      </c>
      <c r="E5" s="33">
        <f>'Waste 3'!D31</f>
        <v>8.934899999999999</v>
      </c>
      <c r="F5" s="33">
        <f>'Waste 3'!E31</f>
        <v>31.631250000000001</v>
      </c>
      <c r="G5" s="33">
        <f>'Waste 3'!F31</f>
        <v>4.1449999999999996</v>
      </c>
      <c r="H5" s="33">
        <f>'Waste 3'!G31</f>
        <v>0.05</v>
      </c>
      <c r="I5" s="33">
        <f>'Waste 3'!H31</f>
        <v>0.5</v>
      </c>
      <c r="J5" s="33">
        <f>'Waste 3'!I31</f>
        <v>0.125</v>
      </c>
      <c r="K5" s="33">
        <f>'Waste 3'!J31</f>
        <v>2.5000000000000001E-3</v>
      </c>
      <c r="L5" s="33">
        <f>'Waste 3'!K31</f>
        <v>1.2500000000000001E-2</v>
      </c>
      <c r="M5" s="33">
        <f>'Waste 3'!L31</f>
        <v>0.05</v>
      </c>
      <c r="N5" s="33">
        <f>'Waste 3'!M31</f>
        <v>0.05</v>
      </c>
      <c r="O5" s="33">
        <f>'Waste 3'!N31</f>
        <v>0</v>
      </c>
      <c r="P5" s="33">
        <f>'Waste 3'!O31</f>
        <v>0</v>
      </c>
      <c r="Q5" s="33">
        <f>'Waste 3'!P31</f>
        <v>171</v>
      </c>
      <c r="R5" s="33">
        <f>'Waste 3'!Q31</f>
        <v>17.875</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86</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86</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71</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54</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2" ma:contentTypeDescription="Permitting &amp; Compliance Word Document" ma:contentTypeScope="" ma:versionID="e431386f76c31407f27919025ac844a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5ce431996211967840af05ce04e3e8c7"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REGU-195-6586858</_dlc_DocId>
    <_dlc_DocIdUrl xmlns="9be56660-2c31-41ef-bc00-23e72f632f2a">
      <Url>https://cyfoethnaturiolcymru.sharepoint.com/teams/Regulatory/Permitting/_layouts/15/DocIdRedir.aspx?ID=REGU-195-6586858</Url>
      <Description>REGU-195-6586858</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2024-08-07T23:00:00+00:00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A3E16AC3-4378-48E5-BE01-E0B0A5C6CFD8}"/>
</file>

<file path=customXml/itemProps4.xml><?xml version="1.0" encoding="utf-8"?>
<ds:datastoreItem xmlns:ds="http://schemas.openxmlformats.org/officeDocument/2006/customXml" ds:itemID="{7949021E-B4CB-4067-A3B3-5A6DD2AF0339}"/>
</file>

<file path=customXml/itemProps5.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2024-08-06T09:51:33Z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2c9c7866-136e-4153-bce7-1085bad203a0</vt:lpwstr>
  </property>
  <property fmtid="{D5CDD505-2E9C-101B-9397-08002B2CF9AE}" pid="4" name="Order">
    <vt:r8>11486900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