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6241 Dan James MED/Issue/"/>
    </mc:Choice>
  </mc:AlternateContent>
  <xr:revisionPtr revIDLastSave="0" documentId="8_{E44DCEA7-775D-4E58-A4C7-8A2C8278D65B}" xr6:coauthVersionLast="47" xr6:coauthVersionMax="47" xr10:uidLastSave="{00000000-0000-0000-0000-000000000000}"/>
  <bookViews>
    <workbookView xWindow="-110" yWindow="-110" windowWidth="22780" windowHeight="14540" tabRatio="870" activeTab="2" xr2:uid="{00000000-000D-0000-FFFF-FFFF00000000}"/>
  </bookViews>
  <sheets>
    <sheet name="Field data and Dairy Partners" sheetId="1" r:id="rId1"/>
    <sheet name="Vol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L65" i="1" l="1"/>
  <c r="N65" i="1"/>
  <c r="P65" i="1"/>
  <c r="Q65" i="1"/>
  <c r="R65" i="1"/>
  <c r="S65" i="1"/>
  <c r="T65" i="1"/>
  <c r="U65" i="1"/>
  <c r="L65" i="21"/>
  <c r="N65" i="21"/>
  <c r="P65" i="21"/>
  <c r="Q65" i="21"/>
  <c r="R65" i="21"/>
  <c r="S65" i="21"/>
  <c r="T65" i="21"/>
  <c r="U65" i="21"/>
  <c r="L65" i="27"/>
  <c r="N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U18" i="27"/>
  <c r="T18" i="27"/>
  <c r="S18" i="27"/>
  <c r="R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O65" i="21" s="1"/>
  <c r="P21" i="21"/>
  <c r="P23" i="21" s="1"/>
  <c r="P24" i="21" s="1"/>
  <c r="P17" i="21"/>
  <c r="H21" i="21"/>
  <c r="H17" i="21"/>
  <c r="H19" i="21" s="1"/>
  <c r="H20" i="21" s="1"/>
  <c r="E59" i="27"/>
  <c r="F17" i="27"/>
  <c r="F19" i="27" s="1"/>
  <c r="F20" i="27" s="1"/>
  <c r="M59" i="27"/>
  <c r="N17" i="27"/>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1"/>
  <c r="C21" i="21"/>
  <c r="C23" i="21" s="1"/>
  <c r="C24" i="21" s="1"/>
  <c r="C17" i="21"/>
  <c r="C19" i="21" s="1"/>
  <c r="C20" i="21" s="1"/>
  <c r="D23" i="21"/>
  <c r="D24" i="21" s="1"/>
  <c r="S58" i="21"/>
  <c r="S61" i="21" s="1"/>
  <c r="C58" i="21"/>
  <c r="C61" i="21" s="1"/>
  <c r="C64"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D19" i="27"/>
  <c r="D20" i="27" s="1"/>
  <c r="L21" i="27"/>
  <c r="L23" i="27" s="1"/>
  <c r="L24" i="27" s="1"/>
  <c r="T21" i="27"/>
  <c r="P58" i="21"/>
  <c r="P61" i="21" s="1"/>
  <c r="H58" i="21"/>
  <c r="H61" i="21" s="1"/>
  <c r="R57" i="21"/>
  <c r="D58" i="27"/>
  <c r="D61" i="27" s="1"/>
  <c r="L58" i="27"/>
  <c r="L61" i="27" s="1"/>
  <c r="T58" i="27"/>
  <c r="T61" i="27" s="1"/>
  <c r="T64" i="27" s="1"/>
  <c r="J57" i="21"/>
  <c r="H59" i="21"/>
  <c r="R21" i="27"/>
  <c r="R23" i="27" s="1"/>
  <c r="R24" i="27" s="1"/>
  <c r="E58" i="27"/>
  <c r="E61"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Q58" i="27"/>
  <c r="Q61" i="27" s="1"/>
  <c r="Q64" i="27" s="1"/>
  <c r="H57" i="27"/>
  <c r="F59" i="27"/>
  <c r="P19" i="21"/>
  <c r="P23" i="27"/>
  <c r="P24" i="27" s="1"/>
  <c r="N57" i="27"/>
  <c r="H59" i="27"/>
  <c r="Q58" i="21"/>
  <c r="Q61" i="21" s="1"/>
  <c r="Q64" i="21" s="1"/>
  <c r="I58" i="21"/>
  <c r="I61" i="21" s="1"/>
  <c r="C58" i="27"/>
  <c r="C61" i="27" s="1"/>
  <c r="C64" i="27" s="1"/>
  <c r="C65" i="27" s="1"/>
  <c r="K58" i="27"/>
  <c r="K61" i="27" s="1"/>
  <c r="K64" i="27" s="1"/>
  <c r="S58" i="27"/>
  <c r="S61" i="27" s="1"/>
  <c r="S64" i="27" s="1"/>
  <c r="P57" i="27"/>
  <c r="N59" i="27"/>
  <c r="M19" i="2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7" l="1"/>
  <c r="I65" i="27" s="1"/>
  <c r="K65" i="27"/>
  <c r="C65" i="21"/>
  <c r="D64" i="27"/>
  <c r="D65" i="27" s="1"/>
  <c r="J64" i="27"/>
  <c r="J65" i="27" s="1"/>
  <c r="E64" i="27"/>
  <c r="E65" i="27" s="1"/>
  <c r="P64" i="27"/>
  <c r="G64" i="21"/>
  <c r="S64" i="21"/>
  <c r="S66" i="21" s="1"/>
  <c r="E64" i="21"/>
  <c r="F64" i="21"/>
  <c r="J64" i="21"/>
  <c r="H64" i="21"/>
  <c r="H65" i="21" s="1"/>
  <c r="M64" i="27"/>
  <c r="H64" i="27"/>
  <c r="O66" i="21"/>
  <c r="L64" i="27"/>
  <c r="L66" i="27" s="1"/>
  <c r="M64" i="21"/>
  <c r="M65" i="21" s="1"/>
  <c r="I64" i="21"/>
  <c r="U64" i="27"/>
  <c r="U66" i="27" s="1"/>
  <c r="S66" i="27"/>
  <c r="B64" i="27"/>
  <c r="B64" i="21"/>
  <c r="O64" i="27"/>
  <c r="N64" i="27"/>
  <c r="N66" i="27" s="1"/>
  <c r="Q66" i="21"/>
  <c r="P66" i="21"/>
  <c r="K66" i="27"/>
  <c r="R66" i="27"/>
  <c r="C66" i="27"/>
  <c r="G64" i="27"/>
  <c r="F64" i="27"/>
  <c r="T66" i="27"/>
  <c r="T66" i="21"/>
  <c r="L66" i="21"/>
  <c r="S64" i="1"/>
  <c r="R64" i="1"/>
  <c r="Q64" i="1"/>
  <c r="U64" i="1"/>
  <c r="P64" i="1"/>
  <c r="E66" i="27"/>
  <c r="Q66" i="27"/>
  <c r="P66" i="27"/>
  <c r="K66" i="21"/>
  <c r="C66" i="21"/>
  <c r="D66" i="21"/>
  <c r="R66" i="21"/>
  <c r="N64" i="1"/>
  <c r="M64" i="1"/>
  <c r="T64" i="1"/>
  <c r="L64" i="1"/>
  <c r="J64" i="1"/>
  <c r="K64" i="1"/>
  <c r="K65" i="1" s="1"/>
  <c r="O64" i="1"/>
  <c r="O65" i="1" s="1"/>
  <c r="C64" i="1"/>
  <c r="I64" i="1"/>
  <c r="H64" i="1"/>
  <c r="G64" i="1"/>
  <c r="F64" i="1"/>
  <c r="E64" i="1"/>
  <c r="D64" i="1"/>
  <c r="D65" i="1" s="1"/>
  <c r="B64" i="1"/>
  <c r="D63" i="1"/>
  <c r="L63" i="1"/>
  <c r="F63" i="1"/>
  <c r="R63" i="1"/>
  <c r="J63" i="1"/>
  <c r="Q63" i="1"/>
  <c r="Q66" i="1" s="1"/>
  <c r="I63" i="1"/>
  <c r="C63" i="1"/>
  <c r="K63" i="1"/>
  <c r="P63" i="1"/>
  <c r="H63" i="1"/>
  <c r="T63" i="1"/>
  <c r="T66" i="1" s="1"/>
  <c r="S63" i="1"/>
  <c r="O63" i="1"/>
  <c r="G63" i="1"/>
  <c r="N63" i="1"/>
  <c r="E63" i="1"/>
  <c r="B63" i="1"/>
  <c r="U63" i="1"/>
  <c r="M63" i="1"/>
  <c r="I66" i="27" l="1"/>
  <c r="M65" i="1"/>
  <c r="F65" i="1"/>
  <c r="E65" i="1"/>
  <c r="J65" i="1"/>
  <c r="G65" i="1"/>
  <c r="H65" i="1"/>
  <c r="I65" i="1"/>
  <c r="C65" i="1"/>
  <c r="B65" i="1"/>
  <c r="H66" i="21"/>
  <c r="O66" i="27"/>
  <c r="O65" i="27"/>
  <c r="J66" i="27"/>
  <c r="D66" i="27"/>
  <c r="M66" i="27"/>
  <c r="M65" i="27"/>
  <c r="M66" i="21"/>
  <c r="J66" i="21"/>
  <c r="J65" i="21"/>
  <c r="I66" i="21"/>
  <c r="I65" i="21"/>
  <c r="H66" i="27"/>
  <c r="H65" i="27"/>
  <c r="G66" i="21"/>
  <c r="G65" i="21"/>
  <c r="G66" i="27"/>
  <c r="G65" i="27"/>
  <c r="F66" i="21"/>
  <c r="F65" i="21"/>
  <c r="F66" i="27"/>
  <c r="F65" i="27"/>
  <c r="E66" i="21"/>
  <c r="E65" i="21"/>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<sst xmlns="http://schemas.openxmlformats.org/spreadsheetml/2006/main" count="702" uniqueCount="178">
  <si>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</si>
  <si>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</si>
  <si>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</si>
  <si>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</si>
  <si>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</si>
  <si>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</si>
  <si>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</si>
  <si>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</si>
  <si>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</si>
  <si>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</si>
  <si>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</si>
  <si>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</si>
  <si>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</si>
  <si>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</si>
  <si>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</si>
  <si>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</si>
  <si>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</si>
  <si>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</si>
  <si>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</si>
  <si>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</si>
  <si>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</si>
  <si>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</si>
  <si>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</si>
  <si>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</si>
  <si>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</si>
  <si>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</si>
  <si>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</si>
  <si>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</si>
  <si>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</si>
  <si>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</si>
  <si>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</si>
  <si>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</si>
  <si>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</si>
  <si>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</si>
  <si>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</si>
  <si>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</si>
  <si>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</si>
  <si>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</si>
  <si>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</si>
  <si>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</si>
  <si>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</si>
  <si>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</si>
  <si>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</si>
  <si>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</si>
  <si>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</si>
  <si>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</si>
  <si>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</si>
  <si>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</si>
  <si>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</si>
  <si>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</si>
  <si>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</si>
  <si>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</si>
  <si>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</si>
  <si>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</si>
  <si>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</si>
  <si>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</si>
  <si>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</si>
  <si>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</si>
  <si>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</si>
  <si>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</si>
  <si>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</si>
  <si>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</si>
  <si>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</si>
  <si>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</si>
  <si>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</si>
  <si>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</si>
  <si>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</si>
  <si>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</si>
  <si>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</si>
  <si>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</si>
  <si>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</si>
  <si>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</si>
  <si>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</si>
  <si>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</si>
  <si>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</si>
  <si>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</si>
  <si>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</si>
  <si>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</si>
  <si>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</si>
  <si>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</si>
  <si>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</si>
  <si>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</si>
  <si>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</si>
  <si>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</si>
  <si>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</si>
  <si>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</si>
  <si>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</si>
  <si>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</si>
  <si>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</si>
  <si>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</si>
  <si>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</si>
  <si>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</si>
  <si>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</si>
  <si>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</si>
  <si>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</si>
  <si>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</si>
  <si>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</si>
  <si>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</si>
  <si>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</si>
  <si>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</si>
  <si>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</si>
  <si>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</si>
  <si>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</si>
  <si>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</si>
  <si>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</si>
  <si>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</si>
  <si>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</si>
  <si>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</si>
  <si>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</si>
  <si>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</si>
  <si>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</si>
  <si>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</si>
  <si>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</si>
  <si>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</si>
  <si>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</si>
  <si>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</si>
  <si>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</si>
  <si>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</si>
  <si>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</si>
  <si>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</si>
  <si>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</si>
  <si>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</si>
  <si>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</si>
  <si>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</si>
  <si>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</si>
  <si>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</si>
  <si>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</si>
  <si>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</si>
  <si>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</si>
  <si>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</si>
  <si>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</si>
  <si>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</si>
  <si>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</si>
  <si>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</si>
  <si>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</si>
  <si>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</si>
  <si>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</si>
  <si>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</si>
  <si>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</si>
  <si>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</si>
  <si>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</si>
  <si>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</si>
  <si>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</si>
  <si>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</si>
  <si>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</si>
  <si>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</si>
  <si>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</si>
  <si>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</si>
  <si>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</si>
  <si>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</si>
  <si>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</si>
  <si>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</si>
  <si>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</si>
  <si>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</si>
  <si>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</si>
  <si>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</si>
  <si>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</si>
  <si>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</si>
  <si>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</si>
  <si>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</si>
  <si>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PAN026241</t>
  </si>
  <si>
    <t>EPR/AB3891CX</t>
  </si>
  <si>
    <t>Mr Daniel James and Mrs Carys James</t>
  </si>
  <si>
    <t>Blaenwaun Farm
Mwnt, Cardigan, Ceredigion. SA43 1QF</t>
  </si>
  <si>
    <t>Bryan Burn</t>
  </si>
  <si>
    <t>Dairy Partners</t>
  </si>
  <si>
    <t>B/WAUN 2007-5095</t>
  </si>
  <si>
    <t>B/WAUN 2021-5102</t>
  </si>
  <si>
    <t>B/WAUN 2022-5071</t>
  </si>
  <si>
    <t>B/WAUN 2052-5061</t>
  </si>
  <si>
    <t>B/WAUN 2041-5082</t>
  </si>
  <si>
    <t>B/WAUN 2064-5093</t>
  </si>
  <si>
    <t>B/WAUN 2046-5116</t>
  </si>
  <si>
    <t>B/WAUN 2032-5108</t>
  </si>
  <si>
    <t>B/WAUN 2071-5072</t>
  </si>
  <si>
    <t>mod</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</si>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</sst>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39" sqref="B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6" t="s">
        <v>41</v>
      </c>
      <c r="B1" s="106"/>
      <c r="C1" s="125" t="s">
        <v>160</v>
      </c>
      <c r="D1" s="123"/>
      <c r="E1" s="83" t="s">
        <v>45</v>
      </c>
      <c r="F1" s="86">
        <v>49.9</v>
      </c>
      <c r="G1" s="107" t="s">
        <v>43</v>
      </c>
      <c r="H1" s="108"/>
      <c r="I1" s="86">
        <v>5.62</v>
      </c>
      <c r="J1" s="106" t="s">
        <v>153</v>
      </c>
      <c r="K1" s="106"/>
      <c r="L1" s="86">
        <v>109</v>
      </c>
      <c r="AB1" s="14"/>
      <c r="AC1" s="14"/>
      <c r="AD1" s="23" t="s">
        <v>126</v>
      </c>
      <c r="AE1" s="14"/>
      <c r="AF1" s="14"/>
      <c r="AG1" s="14"/>
      <c r="AH1" s="14"/>
      <c r="AI1" s="33" t="s">
        <v>79</v>
      </c>
      <c r="AJ1" s="34" t="s">
        <v>94</v>
      </c>
      <c r="AK1" s="35" t="s">
        <v>95</v>
      </c>
      <c r="AL1" s="36" t="s">
        <v>125</v>
      </c>
      <c r="AM1" s="36" t="s">
        <v>131</v>
      </c>
      <c r="AN1" s="36" t="s">
        <v>111</v>
      </c>
    </row>
    <row r="2" spans="1:40" ht="13" x14ac:dyDescent="0.3">
      <c r="A2" s="106" t="s">
        <v>87</v>
      </c>
      <c r="B2" s="106"/>
      <c r="C2" s="120" t="s">
        <v>161</v>
      </c>
      <c r="D2" s="121"/>
      <c r="E2" s="83" t="s">
        <v>109</v>
      </c>
      <c r="F2" s="86">
        <v>20502</v>
      </c>
      <c r="G2" s="126" t="s">
        <v>110</v>
      </c>
      <c r="H2" s="127"/>
      <c r="I2" s="86">
        <v>477</v>
      </c>
      <c r="J2" s="106" t="s">
        <v>158</v>
      </c>
      <c r="K2" s="106"/>
      <c r="L2" s="86">
        <v>0.13</v>
      </c>
      <c r="AB2" s="23" t="s">
        <v>56</v>
      </c>
      <c r="AC2" s="14"/>
      <c r="AD2" s="23" t="s">
        <v>70</v>
      </c>
      <c r="AE2" s="14"/>
      <c r="AF2" s="14"/>
      <c r="AG2" s="37" t="s">
        <v>76</v>
      </c>
      <c r="AH2" s="14"/>
      <c r="AI2" s="38" t="s">
        <v>126</v>
      </c>
      <c r="AJ2" s="39">
        <v>0</v>
      </c>
      <c r="AK2" s="40">
        <v>0</v>
      </c>
      <c r="AL2" s="7">
        <v>0</v>
      </c>
      <c r="AM2" s="9">
        <v>0</v>
      </c>
      <c r="AN2" s="9">
        <v>0</v>
      </c>
    </row>
    <row r="3" spans="1:40" ht="13" x14ac:dyDescent="0.25">
      <c r="A3" s="107" t="s">
        <v>42</v>
      </c>
      <c r="B3" s="108"/>
      <c r="C3" s="120" t="s">
        <v>162</v>
      </c>
      <c r="D3" s="121"/>
      <c r="E3" s="83" t="s">
        <v>108</v>
      </c>
      <c r="F3" s="24" t="s">
        <v>78</v>
      </c>
      <c r="G3" s="106" t="s">
        <v>159</v>
      </c>
      <c r="H3" s="106"/>
      <c r="I3" s="86">
        <v>5420</v>
      </c>
      <c r="J3" s="107" t="s">
        <v>154</v>
      </c>
      <c r="K3" s="108"/>
      <c r="L3" s="86">
        <f>(L1/(L2*10000))*100</f>
        <v>8.384615384615385</v>
      </c>
      <c r="AB3" s="23" t="s">
        <v>57</v>
      </c>
      <c r="AC3" s="14"/>
      <c r="AD3" s="23" t="s">
        <v>71</v>
      </c>
      <c r="AE3" s="14"/>
      <c r="AF3" s="14"/>
      <c r="AG3" s="37" t="s">
        <v>77</v>
      </c>
      <c r="AH3" s="14"/>
      <c r="AI3" s="41" t="s">
        <v>113</v>
      </c>
      <c r="AJ3" s="42">
        <v>1.7</v>
      </c>
      <c r="AK3" s="43">
        <v>6</v>
      </c>
      <c r="AL3" s="44">
        <v>1</v>
      </c>
      <c r="AM3" s="9">
        <v>6.2</v>
      </c>
      <c r="AN3" s="9" t="s">
        <v>112</v>
      </c>
    </row>
    <row r="4" spans="1:40" ht="13" x14ac:dyDescent="0.25">
      <c r="A4" s="106" t="s">
        <v>0</v>
      </c>
      <c r="B4" s="106"/>
      <c r="C4" s="122" t="s">
        <v>163</v>
      </c>
      <c r="D4" s="123"/>
      <c r="E4" s="84" t="s">
        <v>1</v>
      </c>
      <c r="F4" s="85" t="s">
        <v>165</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6" t="s">
        <v>47</v>
      </c>
      <c r="B5" s="106"/>
      <c r="C5" s="124" t="s">
        <v>164</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6" t="s">
        <v>2</v>
      </c>
      <c r="B8" s="106"/>
      <c r="C8" s="12" t="s">
        <v>166</v>
      </c>
      <c r="D8" s="12" t="s">
        <v>167</v>
      </c>
      <c r="E8" s="12" t="s">
        <v>168</v>
      </c>
      <c r="F8" s="12" t="s">
        <v>169</v>
      </c>
      <c r="G8" s="12" t="s">
        <v>170</v>
      </c>
      <c r="H8" s="12" t="s">
        <v>171</v>
      </c>
      <c r="I8" s="12" t="s">
        <v>172</v>
      </c>
      <c r="J8" s="12"/>
      <c r="K8" s="12" t="s">
        <v>173</v>
      </c>
      <c r="L8" s="12" t="s">
        <v>174</v>
      </c>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06" t="s">
        <v>3</v>
      </c>
      <c r="B9" s="106"/>
      <c r="C9" s="12" t="s">
        <v>175</v>
      </c>
      <c r="D9" s="12" t="s">
        <v>175</v>
      </c>
      <c r="E9" s="12" t="s">
        <v>175</v>
      </c>
      <c r="F9" s="12" t="s">
        <v>175</v>
      </c>
      <c r="G9" s="12" t="s">
        <v>175</v>
      </c>
      <c r="H9" s="12" t="s">
        <v>175</v>
      </c>
      <c r="I9" s="12" t="s">
        <v>175</v>
      </c>
      <c r="J9" s="12"/>
      <c r="K9" s="12" t="s">
        <v>175</v>
      </c>
      <c r="L9" s="12" t="s">
        <v>175</v>
      </c>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06" t="s">
        <v>4</v>
      </c>
      <c r="B10" s="106"/>
      <c r="C10" s="12">
        <v>6</v>
      </c>
      <c r="D10" s="12">
        <v>5.8</v>
      </c>
      <c r="E10" s="12">
        <v>6.4</v>
      </c>
      <c r="F10" s="12">
        <v>6.3</v>
      </c>
      <c r="G10" s="12">
        <v>6.1</v>
      </c>
      <c r="H10" s="12">
        <v>5.8</v>
      </c>
      <c r="I10" s="12">
        <v>5.9</v>
      </c>
      <c r="J10" s="12"/>
      <c r="K10" s="12">
        <v>5.4</v>
      </c>
      <c r="L10" s="12">
        <v>5.5</v>
      </c>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06" t="s">
        <v>5</v>
      </c>
      <c r="B11" s="106"/>
      <c r="C11" s="12">
        <v>1</v>
      </c>
      <c r="D11" s="12">
        <v>1</v>
      </c>
      <c r="E11" s="12">
        <v>1</v>
      </c>
      <c r="F11" s="12">
        <v>0</v>
      </c>
      <c r="G11" s="12">
        <v>1</v>
      </c>
      <c r="H11" s="12">
        <v>1</v>
      </c>
      <c r="I11" s="12">
        <v>0</v>
      </c>
      <c r="J11" s="12"/>
      <c r="K11" s="12">
        <v>1</v>
      </c>
      <c r="L11" s="12">
        <v>0</v>
      </c>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06" t="s">
        <v>6</v>
      </c>
      <c r="B12" s="106"/>
      <c r="C12" s="12">
        <v>1</v>
      </c>
      <c r="D12" s="12">
        <v>1</v>
      </c>
      <c r="E12" s="12">
        <v>2</v>
      </c>
      <c r="F12" s="12">
        <v>2</v>
      </c>
      <c r="G12" s="12">
        <v>1</v>
      </c>
      <c r="H12" s="12">
        <v>1</v>
      </c>
      <c r="I12" s="12">
        <v>1</v>
      </c>
      <c r="J12" s="12"/>
      <c r="K12" s="12">
        <v>1</v>
      </c>
      <c r="L12" s="12">
        <v>1</v>
      </c>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06" t="s">
        <v>7</v>
      </c>
      <c r="B13" s="106"/>
      <c r="C13" s="12">
        <v>1</v>
      </c>
      <c r="D13" s="12">
        <v>2</v>
      </c>
      <c r="E13" s="12">
        <v>2</v>
      </c>
      <c r="F13" s="12">
        <v>2</v>
      </c>
      <c r="G13" s="12">
        <v>2</v>
      </c>
      <c r="H13" s="12">
        <v>2</v>
      </c>
      <c r="I13" s="12">
        <v>2</v>
      </c>
      <c r="J13" s="12"/>
      <c r="K13" s="12">
        <v>2</v>
      </c>
      <c r="L13" s="12">
        <v>2</v>
      </c>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18" t="s">
        <v>8</v>
      </c>
      <c r="B14" s="118"/>
      <c r="C14" s="89" t="s">
        <v>113</v>
      </c>
      <c r="D14" s="89" t="s">
        <v>113</v>
      </c>
      <c r="E14" s="89" t="s">
        <v>113</v>
      </c>
      <c r="F14" s="89" t="s">
        <v>113</v>
      </c>
      <c r="G14" s="89" t="s">
        <v>113</v>
      </c>
      <c r="H14" s="89" t="s">
        <v>113</v>
      </c>
      <c r="I14" s="89" t="s">
        <v>113</v>
      </c>
      <c r="J14" s="89"/>
      <c r="K14" s="89" t="s">
        <v>113</v>
      </c>
      <c r="L14" s="89" t="s">
        <v>113</v>
      </c>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17" t="s">
        <v>9</v>
      </c>
      <c r="B15" s="117"/>
      <c r="C15" s="12">
        <v>38</v>
      </c>
      <c r="D15" s="12">
        <v>38</v>
      </c>
      <c r="E15" s="12">
        <v>38</v>
      </c>
      <c r="F15" s="12">
        <v>38</v>
      </c>
      <c r="G15" s="12">
        <v>38</v>
      </c>
      <c r="H15" s="12">
        <v>38</v>
      </c>
      <c r="I15" s="12">
        <v>38</v>
      </c>
      <c r="J15" s="12"/>
      <c r="K15" s="12">
        <v>38</v>
      </c>
      <c r="L15" s="12">
        <v>38</v>
      </c>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19" t="s">
        <v>44</v>
      </c>
      <c r="B16" s="119"/>
      <c r="C16" s="90" t="s">
        <v>72</v>
      </c>
      <c r="D16" s="90" t="s">
        <v>72</v>
      </c>
      <c r="E16" s="90" t="s">
        <v>72</v>
      </c>
      <c r="F16" s="90" t="s">
        <v>72</v>
      </c>
      <c r="G16" s="90" t="s">
        <v>72</v>
      </c>
      <c r="H16" s="90" t="s">
        <v>72</v>
      </c>
      <c r="I16" s="90" t="s">
        <v>72</v>
      </c>
      <c r="J16" s="90"/>
      <c r="K16" s="90" t="s">
        <v>72</v>
      </c>
      <c r="L16" s="90" t="s">
        <v>72</v>
      </c>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143.21041</v>
      </c>
      <c r="D18" s="13">
        <f>$D32</f>
        <v>143.21041</v>
      </c>
      <c r="E18" s="13">
        <f>$D33</f>
        <v>143.21041</v>
      </c>
      <c r="F18" s="13">
        <f>$D34</f>
        <v>143.21041</v>
      </c>
      <c r="G18" s="13">
        <f>$D35</f>
        <v>143.21041</v>
      </c>
      <c r="H18" s="13">
        <f>$D36</f>
        <v>143.21041</v>
      </c>
      <c r="I18" s="13">
        <f>$D37</f>
        <v>143.21041</v>
      </c>
      <c r="J18" s="13">
        <f>$D38</f>
        <v>0</v>
      </c>
      <c r="K18" s="13">
        <f>$D39</f>
        <v>143.21041</v>
      </c>
      <c r="L18" s="13">
        <f>$D40</f>
        <v>143.21041</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78.610410000000002</v>
      </c>
      <c r="D19" s="13">
        <f t="shared" ref="D19:V19" si="1">D18-D17</f>
        <v>78.610410000000002</v>
      </c>
      <c r="E19" s="13">
        <f t="shared" si="1"/>
        <v>78.610410000000002</v>
      </c>
      <c r="F19" s="13">
        <f t="shared" si="1"/>
        <v>78.610410000000002</v>
      </c>
      <c r="G19" s="13">
        <f t="shared" si="1"/>
        <v>78.610410000000002</v>
      </c>
      <c r="H19" s="13">
        <f t="shared" si="1"/>
        <v>78.610410000000002</v>
      </c>
      <c r="I19" s="13">
        <f t="shared" si="1"/>
        <v>78.610410000000002</v>
      </c>
      <c r="J19" s="13" t="e">
        <f t="shared" si="1"/>
        <v>#N/A</v>
      </c>
      <c r="K19" s="13">
        <f t="shared" si="1"/>
        <v>78.610410000000002</v>
      </c>
      <c r="L19" s="13">
        <f t="shared" si="1"/>
        <v>78.610410000000002</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
      </c>
      <c r="K20" s="19" t="str">
        <f>IF($B39="","",IF(K$19&gt;=0,"INCREASE","DECREASE"))</f>
        <v>INCREASE</v>
      </c>
      <c r="L20" s="19" t="str">
        <f>IF($B40="","",IF(L$19&gt;=0,"INCREASE","DECREASE"))</f>
        <v>INCREASE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51.971650000000004</v>
      </c>
      <c r="D22" s="13">
        <f>$E32</f>
        <v>51.971650000000004</v>
      </c>
      <c r="E22" s="13">
        <f>$E33</f>
        <v>51.971650000000004</v>
      </c>
      <c r="F22" s="13">
        <f>$E34</f>
        <v>51.971650000000004</v>
      </c>
      <c r="G22" s="13">
        <f>$E35</f>
        <v>51.971650000000004</v>
      </c>
      <c r="H22" s="13">
        <f>$E36</f>
        <v>51.971650000000004</v>
      </c>
      <c r="I22" s="13">
        <f>$E37</f>
        <v>51.971650000000004</v>
      </c>
      <c r="J22" s="13">
        <f>$E38</f>
        <v>0</v>
      </c>
      <c r="K22" s="13">
        <f>$E39</f>
        <v>51.971650000000004</v>
      </c>
      <c r="L22" s="13">
        <f>$E40</f>
        <v>51.971650000000004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-176.02834999999999</v>
      </c>
      <c r="D23" s="13">
        <f t="shared" ref="D23:V23" si="3">D22-D21</f>
        <v>-176.02834999999999</v>
      </c>
      <c r="E23" s="13">
        <f t="shared" si="3"/>
        <v>-176.02834999999999</v>
      </c>
      <c r="F23" s="13">
        <f t="shared" si="3"/>
        <v>-176.02834999999999</v>
      </c>
      <c r="G23" s="13">
        <f t="shared" si="3"/>
        <v>-176.02834999999999</v>
      </c>
      <c r="H23" s="13">
        <f t="shared" si="3"/>
        <v>-176.02834999999999</v>
      </c>
      <c r="I23" s="13">
        <f t="shared" si="3"/>
        <v>-176.02834999999999</v>
      </c>
      <c r="J23" s="13" t="e">
        <f t="shared" si="3"/>
        <v>#N/A</v>
      </c>
      <c r="K23" s="13">
        <f t="shared" si="3"/>
        <v>-176.02834999999999</v>
      </c>
      <c r="L23" s="13">
        <f t="shared" si="3"/>
        <v>-176.02834999999999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3.07</v>
      </c>
      <c r="C28" s="12">
        <v>0.13</v>
      </c>
      <c r="D28" s="12">
        <v>329</v>
      </c>
      <c r="E28" s="12">
        <v>227</v>
      </c>
      <c r="F28" s="12">
        <v>32.1</v>
      </c>
      <c r="G28" s="12">
        <v>0.23</v>
      </c>
      <c r="H28" s="12">
        <v>2.19</v>
      </c>
      <c r="I28" s="12">
        <v>0.5</v>
      </c>
      <c r="J28" s="12">
        <v>0.01</v>
      </c>
      <c r="K28" s="16">
        <v>0.05</v>
      </c>
      <c r="L28" s="12">
        <v>0.2</v>
      </c>
      <c r="M28" s="12">
        <v>0.35</v>
      </c>
      <c r="N28" s="12"/>
      <c r="O28" s="12"/>
      <c r="P28" s="12">
        <v>295</v>
      </c>
      <c r="Q28" s="12">
        <v>92.8</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B/WAUN 2007-5095</v>
      </c>
      <c r="B31" s="12">
        <v>190</v>
      </c>
      <c r="C31" s="68">
        <f>IF(C$27="%w/w SAR",((C$28*10)*$B31),IF(C$27="%w/w DM",(((C$28*10)*($B$28/100))*$B31),IF(C$27="kg/t SAR",(C$28*$B31),IF(C$27="kg/t DM",((C$28*($B$28/100))*$B31),IF(C$27="mg/kg SAR",((C$28*0.001)*$B31),IF(C$27="mg/kg DM",(((C$28*0.001)*($B$28/100))*$B31),0))))))</f>
        <v>247</v>
      </c>
      <c r="D31" s="68">
        <f>(IF(D$27="%w/w SAR",((D$28*10)*$B31),IF(D$27="%w/w DM",(((D$28*10)*($B$28/100))*$B31),IF(D$27="kg/t SAR",(D$28*$B31),IF(D$27="kg/t DM",((D$28*($B$28/100))*$B31),IF(D$27="mg/kg SAR",((D$28*0.001)*$B31),IF(D$27="mg/kg DM",(((D$28*0.001)*($B$28/100))*$B31),"0")))))))*2.291</f>
        <v>143.21041</v>
      </c>
      <c r="E31" s="68">
        <f>(IF(E$27="%w/w SAR",((E$28*10)*$B31),IF(E$27="%w/w DM",(((E$28*10)*($B$28/100))*$B31),IF(E$27="kg/t SAR",(E$28*$B31),IF(E$27="kg/t DM",((E$28*($B$28/100))*$B31),IF(E$27="mg/kg SAR",((E$28*0.001)*$B31),IF(E$27="mg/kg DM",(((E$28*0.001)*($B$28/100))*$B31),"0")))))))*1.205</f>
        <v>51.971650000000004</v>
      </c>
      <c r="F31" s="68">
        <f>(IF(F$27="%w/w SAR",((F$28*10)*$B31),IF(F$27="%w/w DM",(((F$28*10)*($B$28/100))*$B31),IF(F$27="kg/t SAR",(F$28*$B31),IF(F$27="kg/t DM",((F$28*($B$28/100))*$B31),IF(F$27="mg/kg SAR",((F$28*0.001)*$B31),IF(F$27="mg/kg DM",(((F$28*0.001)*($B$28/100))*$B31),"0")))))))*1.658</f>
        <v>10.112142000000002</v>
      </c>
      <c r="G31" s="68">
        <f t="shared" ref="G31:P31" si="5">IF(G$27="%w/w SAR",((G$28*10)*$B31),IF(G$27="%w/w DM",(((G$28*10)*($B$28/100))*$B31),IF(G$27="kg/t SAR",(G$28*$B31),IF(G$27="kg/t DM",((G$28*($B$28/100))*$B31),IF(G$27="mg/kg SAR",((G$28*0.001)*$B31),IF(G$27="mg/kg DM",(((G$28*0.001)*($B$28/100))*$B31),0))))))</f>
        <v>4.3700000000000003E-2</v>
      </c>
      <c r="H31" s="68">
        <f t="shared" si="5"/>
        <v>0.41610000000000003</v>
      </c>
      <c r="I31" s="68">
        <f t="shared" si="5"/>
        <v>9.5000000000000001E-2</v>
      </c>
      <c r="J31" s="68">
        <f t="shared" si="5"/>
        <v>1.9000000000000002E-3</v>
      </c>
      <c r="K31" s="68">
        <f t="shared" si="5"/>
        <v>9.4999999999999998E-3</v>
      </c>
      <c r="L31" s="68">
        <f t="shared" si="5"/>
        <v>3.7999999999999999E-2</v>
      </c>
      <c r="M31" s="68">
        <f t="shared" si="5"/>
        <v>6.6500000000000004E-2</v>
      </c>
      <c r="N31" s="68">
        <f t="shared" si="5"/>
        <v>0</v>
      </c>
      <c r="O31" s="68">
        <f t="shared" si="5"/>
        <v>0</v>
      </c>
      <c r="P31" s="68">
        <f t="shared" si="5"/>
        <v>56.05</v>
      </c>
      <c r="Q31" s="68">
        <f>(IF(Q$27="%w/w SAR",((Q$28*10)*$B31),IF(Q$27="%w/w DM",(((Q$28*10)*($B$28/100))*$B31),IF(Q$27="kg/t SAR",(Q$28*$B31),IF(Q$27="kg/t DM",((Q$28*($B$28/100))*$B31),IF(Q$27="mg/kg SAR",((Q$28*0.001)*$B31),IF(Q$27="mg/kg DM",(((Q$28*0.001)*($B$28/100))*$B31),0)))))))*2.5</f>
        <v>44.08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B/WAUN 2021-5102</v>
      </c>
      <c r="B32" s="12">
        <v>190</v>
      </c>
      <c r="C32" s="68">
        <f t="shared" ref="C32:C50" si="6">IF(C$27="%w/w SAR",((C$28*10)*$B32),IF(C$27="%w/w DM",(((C$28*10)*($B$28/100))*$B32),IF(C$27="kg/t SAR",(C$28*$B32),IF(C$27="kg/t DM",((C$28*($B$28/100))*$B32),IF(C$27="mg/kg SAR",((C$28*0.001)*$B32),IF(C$27="mg/kg DM",(((C$28*0.001)*($B$28/100))*$B32),0))))))</f>
        <v>247</v>
      </c>
      <c r="D32" s="68">
        <f t="shared" ref="D32:D50" si="7">(IF(D$27="%w/w SAR",((D$28*10)*$B32),IF(D$27="%w/w DM",(((D$28*10)*($B$28/100))*$B32),IF(D$27="kg/t SAR",(D$28*$B32),IF(D$27="kg/t DM",((D$28*($B$28/100))*$B32),IF(D$27="mg/kg SAR",((D$28*0.001)*$B32),IF(D$27="mg/kg DM",(((D$28*0.001)*($B$28/100))*$B32),"0")))))))*2.291</f>
        <v>143.21041</v>
      </c>
      <c r="E32" s="68">
        <f t="shared" ref="E32:E50" si="8">(IF(E$27="%w/w SAR",((E$28*10)*$B32),IF(E$27="%w/w DM",(((E$28*10)*($B$28/100))*$B32),IF(E$27="kg/t SAR",(E$28*$B32),IF(E$27="kg/t DM",((E$28*($B$28/100))*$B32),IF(E$27="mg/kg SAR",((E$28*0.001)*$B32),IF(E$27="mg/kg DM",(((E$28*0.001)*($B$28/100))*$B32),"0")))))))*1.205</f>
        <v>51.971650000000004</v>
      </c>
      <c r="F32" s="68">
        <f t="shared" ref="F32:F50" si="9">(IF(F$27="%w/w SAR",((F$28*10)*$B32),IF(F$27="%w/w DM",(((F$28*10)*($B$28/100))*$B32),IF(F$27="kg/t SAR",(F$28*$B32),IF(F$27="kg/t DM",((F$28*($B$28/100))*$B32),IF(F$27="mg/kg SAR",((F$28*0.001)*$B32),IF(F$27="mg/kg DM",(((F$28*0.001)*($B$28/100))*$B32),"0")))))))*1.658</f>
        <v>10.112142000000002</v>
      </c>
      <c r="G32" s="68">
        <f t="shared" ref="G32:P50" si="10">IF(G$27="%w/w SAR",((G$28*10)*$B32),IF(G$27="%w/w DM",(((G$28*10)*($B$28/100))*$B32),IF(G$27="kg/t SAR",(G$28*$B32),IF(G$27="kg/t DM",((G$28*($B$28/100))*$B32),IF(G$27="mg/kg SAR",((G$28*0.001)*$B32),IF(G$27="mg/kg DM",(((G$28*0.001)*($B$28/100))*$B32),0))))))</f>
        <v>4.3700000000000003E-2</v>
      </c>
      <c r="H32" s="68">
        <f t="shared" si="10"/>
        <v>0.41610000000000003</v>
      </c>
      <c r="I32" s="68">
        <f t="shared" si="10"/>
        <v>9.5000000000000001E-2</v>
      </c>
      <c r="J32" s="68">
        <f t="shared" si="10"/>
        <v>1.9000000000000002E-3</v>
      </c>
      <c r="K32" s="68">
        <f t="shared" si="10"/>
        <v>9.4999999999999998E-3</v>
      </c>
      <c r="L32" s="68">
        <f t="shared" si="10"/>
        <v>3.7999999999999999E-2</v>
      </c>
      <c r="M32" s="68">
        <f t="shared" si="10"/>
        <v>6.6500000000000004E-2</v>
      </c>
      <c r="N32" s="68">
        <f t="shared" si="10"/>
        <v>0</v>
      </c>
      <c r="O32" s="68">
        <f t="shared" si="10"/>
        <v>0</v>
      </c>
      <c r="P32" s="68">
        <f t="shared" si="10"/>
        <v>56.05</v>
      </c>
      <c r="Q32" s="68">
        <f t="shared" ref="Q32:Q50" si="11">(IF(Q$27="%w/w SAR",((Q$28*10)*$B32),IF(Q$27="%w/w DM",(((Q$28*10)*($B$28/100))*$B32),IF(Q$27="kg/t SAR",(Q$28*$B32),IF(Q$27="kg/t DM",((Q$28*($B$28/100))*$B32),IF(Q$27="mg/kg SAR",((Q$28*0.001)*$B32),IF(Q$27="mg/kg DM",(((Q$28*0.001)*($B$28/100))*$B32),0)))))))*2.5</f>
        <v>44.08</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ht="13" x14ac:dyDescent="0.35">
      <c r="A33" s="10" t="str">
        <f>E8</f>
        <v>B/WAUN 2022-5071</v>
      </c>
      <c r="B33" s="12">
        <v>190</v>
      </c>
      <c r="C33" s="68">
        <f t="shared" si="6"/>
        <v>247</v>
      </c>
      <c r="D33" s="68">
        <f t="shared" si="7"/>
        <v>143.21041</v>
      </c>
      <c r="E33" s="68">
        <f t="shared" si="8"/>
        <v>51.971650000000004</v>
      </c>
      <c r="F33" s="68">
        <f t="shared" si="9"/>
        <v>10.112142000000002</v>
      </c>
      <c r="G33" s="68">
        <f t="shared" si="10"/>
        <v>4.3700000000000003E-2</v>
      </c>
      <c r="H33" s="68">
        <f t="shared" si="10"/>
        <v>0.41610000000000003</v>
      </c>
      <c r="I33" s="68">
        <f t="shared" si="10"/>
        <v>9.5000000000000001E-2</v>
      </c>
      <c r="J33" s="68">
        <f t="shared" si="10"/>
        <v>1.9000000000000002E-3</v>
      </c>
      <c r="K33" s="68">
        <f t="shared" si="10"/>
        <v>9.4999999999999998E-3</v>
      </c>
      <c r="L33" s="68">
        <f t="shared" si="10"/>
        <v>3.7999999999999999E-2</v>
      </c>
      <c r="M33" s="68">
        <f t="shared" si="10"/>
        <v>6.6500000000000004E-2</v>
      </c>
      <c r="N33" s="68">
        <f t="shared" si="10"/>
        <v>0</v>
      </c>
      <c r="O33" s="68">
        <f t="shared" si="10"/>
        <v>0</v>
      </c>
      <c r="P33" s="68">
        <f t="shared" si="10"/>
        <v>56.05</v>
      </c>
      <c r="Q33" s="68">
        <f t="shared" si="11"/>
        <v>44.08</v>
      </c>
      <c r="R33" s="68">
        <f t="shared" si="12"/>
        <v>0</v>
      </c>
      <c r="S33" s="68">
        <f t="shared" si="12"/>
        <v>0</v>
      </c>
      <c r="T33" s="68">
        <f t="shared" si="12"/>
        <v>0</v>
      </c>
      <c r="U33" s="68">
        <f t="shared" si="12"/>
        <v>0</v>
      </c>
    </row>
    <row r="34" spans="1:21" s="51" customFormat="1" ht="13" x14ac:dyDescent="0.35">
      <c r="A34" s="10" t="str">
        <f>F8</f>
        <v>B/WAUN 2052-5061</v>
      </c>
      <c r="B34" s="12">
        <v>190</v>
      </c>
      <c r="C34" s="68">
        <f t="shared" si="6"/>
        <v>247</v>
      </c>
      <c r="D34" s="68">
        <f t="shared" si="7"/>
        <v>143.21041</v>
      </c>
      <c r="E34" s="68">
        <f t="shared" si="8"/>
        <v>51.971650000000004</v>
      </c>
      <c r="F34" s="68">
        <f t="shared" si="9"/>
        <v>10.112142000000002</v>
      </c>
      <c r="G34" s="68">
        <f t="shared" si="10"/>
        <v>4.3700000000000003E-2</v>
      </c>
      <c r="H34" s="68">
        <f t="shared" si="10"/>
        <v>0.41610000000000003</v>
      </c>
      <c r="I34" s="68">
        <f t="shared" si="10"/>
        <v>9.5000000000000001E-2</v>
      </c>
      <c r="J34" s="68">
        <f t="shared" si="10"/>
        <v>1.9000000000000002E-3</v>
      </c>
      <c r="K34" s="68">
        <f t="shared" si="10"/>
        <v>9.4999999999999998E-3</v>
      </c>
      <c r="L34" s="68">
        <f t="shared" si="10"/>
        <v>3.7999999999999999E-2</v>
      </c>
      <c r="M34" s="68">
        <f t="shared" si="10"/>
        <v>6.6500000000000004E-2</v>
      </c>
      <c r="N34" s="68">
        <f t="shared" si="10"/>
        <v>0</v>
      </c>
      <c r="O34" s="68">
        <f t="shared" si="10"/>
        <v>0</v>
      </c>
      <c r="P34" s="68">
        <f t="shared" si="10"/>
        <v>56.05</v>
      </c>
      <c r="Q34" s="68">
        <f t="shared" si="11"/>
        <v>44.08</v>
      </c>
      <c r="R34" s="68">
        <f t="shared" si="12"/>
        <v>0</v>
      </c>
      <c r="S34" s="68">
        <f t="shared" si="12"/>
        <v>0</v>
      </c>
      <c r="T34" s="68">
        <f t="shared" si="12"/>
        <v>0</v>
      </c>
      <c r="U34" s="68">
        <f t="shared" si="12"/>
        <v>0</v>
      </c>
    </row>
    <row r="35" spans="1:21" s="51" customFormat="1" ht="13" x14ac:dyDescent="0.35">
      <c r="A35" s="10" t="str">
        <f>G8</f>
        <v>B/WAUN 2041-5082</v>
      </c>
      <c r="B35" s="12">
        <v>190</v>
      </c>
      <c r="C35" s="68">
        <f t="shared" si="6"/>
        <v>247</v>
      </c>
      <c r="D35" s="68">
        <f t="shared" si="7"/>
        <v>143.21041</v>
      </c>
      <c r="E35" s="68">
        <f t="shared" si="8"/>
        <v>51.971650000000004</v>
      </c>
      <c r="F35" s="68">
        <f t="shared" si="9"/>
        <v>10.112142000000002</v>
      </c>
      <c r="G35" s="68">
        <f t="shared" si="10"/>
        <v>4.3700000000000003E-2</v>
      </c>
      <c r="H35" s="68">
        <f t="shared" si="10"/>
        <v>0.41610000000000003</v>
      </c>
      <c r="I35" s="68">
        <f t="shared" si="10"/>
        <v>9.5000000000000001E-2</v>
      </c>
      <c r="J35" s="68">
        <f t="shared" si="10"/>
        <v>1.9000000000000002E-3</v>
      </c>
      <c r="K35" s="68">
        <f t="shared" si="10"/>
        <v>9.4999999999999998E-3</v>
      </c>
      <c r="L35" s="68">
        <f t="shared" si="10"/>
        <v>3.7999999999999999E-2</v>
      </c>
      <c r="M35" s="68">
        <f t="shared" si="10"/>
        <v>6.6500000000000004E-2</v>
      </c>
      <c r="N35" s="68">
        <f t="shared" si="10"/>
        <v>0</v>
      </c>
      <c r="O35" s="68">
        <f t="shared" si="10"/>
        <v>0</v>
      </c>
      <c r="P35" s="68">
        <f t="shared" si="10"/>
        <v>56.05</v>
      </c>
      <c r="Q35" s="68">
        <f t="shared" si="11"/>
        <v>44.08</v>
      </c>
      <c r="R35" s="68">
        <f t="shared" si="12"/>
        <v>0</v>
      </c>
      <c r="S35" s="68">
        <f t="shared" si="12"/>
        <v>0</v>
      </c>
      <c r="T35" s="68">
        <f t="shared" si="12"/>
        <v>0</v>
      </c>
      <c r="U35" s="68">
        <f t="shared" si="12"/>
        <v>0</v>
      </c>
    </row>
    <row r="36" spans="1:21" s="51" customFormat="1" ht="13" x14ac:dyDescent="0.35">
      <c r="A36" s="10" t="str">
        <f>H8</f>
        <v>B/WAUN 2064-5093</v>
      </c>
      <c r="B36" s="12">
        <v>190</v>
      </c>
      <c r="C36" s="68">
        <f t="shared" si="6"/>
        <v>247</v>
      </c>
      <c r="D36" s="68">
        <f t="shared" si="7"/>
        <v>143.21041</v>
      </c>
      <c r="E36" s="68">
        <f t="shared" si="8"/>
        <v>51.971650000000004</v>
      </c>
      <c r="F36" s="68">
        <f t="shared" si="9"/>
        <v>10.112142000000002</v>
      </c>
      <c r="G36" s="68">
        <f t="shared" si="10"/>
        <v>4.3700000000000003E-2</v>
      </c>
      <c r="H36" s="68">
        <f t="shared" si="10"/>
        <v>0.41610000000000003</v>
      </c>
      <c r="I36" s="68">
        <f t="shared" si="10"/>
        <v>9.5000000000000001E-2</v>
      </c>
      <c r="J36" s="68">
        <f t="shared" si="10"/>
        <v>1.9000000000000002E-3</v>
      </c>
      <c r="K36" s="68">
        <f t="shared" si="10"/>
        <v>9.4999999999999998E-3</v>
      </c>
      <c r="L36" s="68">
        <f t="shared" si="10"/>
        <v>3.7999999999999999E-2</v>
      </c>
      <c r="M36" s="68">
        <f t="shared" si="10"/>
        <v>6.6500000000000004E-2</v>
      </c>
      <c r="N36" s="68">
        <f t="shared" si="10"/>
        <v>0</v>
      </c>
      <c r="O36" s="68">
        <f t="shared" si="10"/>
        <v>0</v>
      </c>
      <c r="P36" s="68">
        <f t="shared" si="10"/>
        <v>56.05</v>
      </c>
      <c r="Q36" s="68">
        <f t="shared" si="11"/>
        <v>44.08</v>
      </c>
      <c r="R36" s="68">
        <f t="shared" si="12"/>
        <v>0</v>
      </c>
      <c r="S36" s="68">
        <f t="shared" si="12"/>
        <v>0</v>
      </c>
      <c r="T36" s="68">
        <f t="shared" si="12"/>
        <v>0</v>
      </c>
      <c r="U36" s="68">
        <f t="shared" si="12"/>
        <v>0</v>
      </c>
    </row>
    <row r="37" spans="1:21" s="51" customFormat="1" ht="13" x14ac:dyDescent="0.35">
      <c r="A37" s="10" t="str">
        <f>I8</f>
        <v>B/WAUN 2046-5116</v>
      </c>
      <c r="B37" s="12">
        <v>190</v>
      </c>
      <c r="C37" s="68">
        <f t="shared" si="6"/>
        <v>247</v>
      </c>
      <c r="D37" s="68">
        <f t="shared" si="7"/>
        <v>143.21041</v>
      </c>
      <c r="E37" s="68">
        <f t="shared" si="8"/>
        <v>51.971650000000004</v>
      </c>
      <c r="F37" s="68">
        <f t="shared" si="9"/>
        <v>10.112142000000002</v>
      </c>
      <c r="G37" s="68">
        <f t="shared" si="10"/>
        <v>4.3700000000000003E-2</v>
      </c>
      <c r="H37" s="68">
        <f t="shared" si="10"/>
        <v>0.41610000000000003</v>
      </c>
      <c r="I37" s="68">
        <f t="shared" si="10"/>
        <v>9.5000000000000001E-2</v>
      </c>
      <c r="J37" s="68">
        <f t="shared" si="10"/>
        <v>1.9000000000000002E-3</v>
      </c>
      <c r="K37" s="68">
        <f t="shared" si="10"/>
        <v>9.4999999999999998E-3</v>
      </c>
      <c r="L37" s="68">
        <f t="shared" si="10"/>
        <v>3.7999999999999999E-2</v>
      </c>
      <c r="M37" s="68">
        <f t="shared" si="10"/>
        <v>6.6500000000000004E-2</v>
      </c>
      <c r="N37" s="68">
        <f t="shared" si="10"/>
        <v>0</v>
      </c>
      <c r="O37" s="68">
        <f t="shared" si="10"/>
        <v>0</v>
      </c>
      <c r="P37" s="68">
        <f t="shared" si="10"/>
        <v>56.05</v>
      </c>
      <c r="Q37" s="68">
        <f t="shared" si="11"/>
        <v>44.08</v>
      </c>
      <c r="R37" s="68">
        <f t="shared" si="12"/>
        <v>0</v>
      </c>
      <c r="S37" s="68">
        <f t="shared" si="12"/>
        <v>0</v>
      </c>
      <c r="T37" s="68">
        <f t="shared" si="12"/>
        <v>0</v>
      </c>
      <c r="U37" s="68">
        <f t="shared" si="12"/>
        <v>0</v>
      </c>
    </row>
    <row r="38" spans="1:21" s="51" customFormat="1" ht="13" x14ac:dyDescent="0.35">
      <c r="A38" s="10">
        <f>J8</f>
        <v>0</v>
      </c>
      <c r="B38" s="12"/>
      <c r="C38" s="68">
        <f t="shared" si="6"/>
        <v>0</v>
      </c>
      <c r="D38" s="68">
        <f t="shared" si="7"/>
        <v>0</v>
      </c>
      <c r="E38" s="68">
        <f t="shared" si="8"/>
        <v>0</v>
      </c>
      <c r="F38" s="68">
        <f t="shared" si="9"/>
        <v>0</v>
      </c>
      <c r="G38" s="68">
        <f t="shared" si="10"/>
        <v>0</v>
      </c>
      <c r="H38" s="68">
        <f t="shared" si="10"/>
        <v>0</v>
      </c>
      <c r="I38" s="68">
        <f t="shared" si="10"/>
        <v>0</v>
      </c>
      <c r="J38" s="68">
        <f t="shared" si="10"/>
        <v>0</v>
      </c>
      <c r="K38" s="68">
        <f t="shared" si="10"/>
        <v>0</v>
      </c>
      <c r="L38" s="68">
        <f t="shared" si="10"/>
        <v>0</v>
      </c>
      <c r="M38" s="68">
        <f t="shared" si="10"/>
        <v>0</v>
      </c>
      <c r="N38" s="68">
        <f t="shared" si="10"/>
        <v>0</v>
      </c>
      <c r="O38" s="68">
        <f t="shared" si="10"/>
        <v>0</v>
      </c>
      <c r="P38" s="68">
        <f t="shared" si="10"/>
        <v>0</v>
      </c>
      <c r="Q38" s="68">
        <f t="shared" si="11"/>
        <v>0</v>
      </c>
      <c r="R38" s="68">
        <f t="shared" si="12"/>
        <v>0</v>
      </c>
      <c r="S38" s="68">
        <f t="shared" si="12"/>
        <v>0</v>
      </c>
      <c r="T38" s="68">
        <f t="shared" si="12"/>
        <v>0</v>
      </c>
      <c r="U38" s="68">
        <f t="shared" si="12"/>
        <v>0</v>
      </c>
    </row>
    <row r="39" spans="1:21" s="51" customFormat="1" ht="13" x14ac:dyDescent="0.35">
      <c r="A39" s="10" t="str">
        <f>K8</f>
        <v>B/WAUN 2032-5108</v>
      </c>
      <c r="B39" s="12">
        <v>190</v>
      </c>
      <c r="C39" s="68">
        <f t="shared" si="6"/>
        <v>247</v>
      </c>
      <c r="D39" s="68">
        <f t="shared" si="7"/>
        <v>143.21041</v>
      </c>
      <c r="E39" s="68">
        <f t="shared" si="8"/>
        <v>51.971650000000004</v>
      </c>
      <c r="F39" s="68">
        <f t="shared" si="9"/>
        <v>10.112142000000002</v>
      </c>
      <c r="G39" s="68">
        <f t="shared" si="10"/>
        <v>4.3700000000000003E-2</v>
      </c>
      <c r="H39" s="68">
        <f t="shared" si="10"/>
        <v>0.41610000000000003</v>
      </c>
      <c r="I39" s="68">
        <f t="shared" si="10"/>
        <v>9.5000000000000001E-2</v>
      </c>
      <c r="J39" s="68">
        <f t="shared" si="10"/>
        <v>1.9000000000000002E-3</v>
      </c>
      <c r="K39" s="68">
        <f t="shared" si="10"/>
        <v>9.4999999999999998E-3</v>
      </c>
      <c r="L39" s="68">
        <f t="shared" si="10"/>
        <v>3.7999999999999999E-2</v>
      </c>
      <c r="M39" s="68">
        <f t="shared" si="10"/>
        <v>6.6500000000000004E-2</v>
      </c>
      <c r="N39" s="68">
        <f t="shared" si="10"/>
        <v>0</v>
      </c>
      <c r="O39" s="68">
        <f t="shared" si="10"/>
        <v>0</v>
      </c>
      <c r="P39" s="68">
        <f t="shared" si="10"/>
        <v>56.05</v>
      </c>
      <c r="Q39" s="68">
        <f t="shared" si="11"/>
        <v>44.08</v>
      </c>
      <c r="R39" s="68">
        <f t="shared" si="12"/>
        <v>0</v>
      </c>
      <c r="S39" s="68">
        <f t="shared" si="12"/>
        <v>0</v>
      </c>
      <c r="T39" s="68">
        <f t="shared" si="12"/>
        <v>0</v>
      </c>
      <c r="U39" s="68">
        <f t="shared" si="12"/>
        <v>0</v>
      </c>
    </row>
    <row r="40" spans="1:21" s="51" customFormat="1" ht="13" x14ac:dyDescent="0.35">
      <c r="A40" s="10" t="str">
        <f>L8</f>
        <v>B/WAUN 2071-5072</v>
      </c>
      <c r="B40" s="12">
        <v>190</v>
      </c>
      <c r="C40" s="68">
        <f t="shared" si="6"/>
        <v>247</v>
      </c>
      <c r="D40" s="68">
        <f t="shared" si="7"/>
        <v>143.21041</v>
      </c>
      <c r="E40" s="68">
        <f t="shared" si="8"/>
        <v>51.971650000000004</v>
      </c>
      <c r="F40" s="68">
        <f t="shared" si="9"/>
        <v>10.112142000000002</v>
      </c>
      <c r="G40" s="68">
        <f t="shared" si="10"/>
        <v>4.3700000000000003E-2</v>
      </c>
      <c r="H40" s="68">
        <f t="shared" si="10"/>
        <v>0.41610000000000003</v>
      </c>
      <c r="I40" s="68">
        <f t="shared" si="10"/>
        <v>9.5000000000000001E-2</v>
      </c>
      <c r="J40" s="68">
        <f t="shared" si="10"/>
        <v>1.9000000000000002E-3</v>
      </c>
      <c r="K40" s="68">
        <f t="shared" si="10"/>
        <v>9.4999999999999998E-3</v>
      </c>
      <c r="L40" s="68">
        <f t="shared" si="10"/>
        <v>3.7999999999999999E-2</v>
      </c>
      <c r="M40" s="68">
        <f t="shared" si="10"/>
        <v>6.6500000000000004E-2</v>
      </c>
      <c r="N40" s="68">
        <f t="shared" si="10"/>
        <v>0</v>
      </c>
      <c r="O40" s="68">
        <f t="shared" si="10"/>
        <v>0</v>
      </c>
      <c r="P40" s="68">
        <f t="shared" si="10"/>
        <v>56.05</v>
      </c>
      <c r="Q40" s="68">
        <f t="shared" si="11"/>
        <v>44.08</v>
      </c>
      <c r="R40" s="68">
        <f t="shared" si="12"/>
        <v>0</v>
      </c>
      <c r="S40" s="68">
        <f t="shared" si="12"/>
        <v>0</v>
      </c>
      <c r="T40" s="68">
        <f t="shared" si="12"/>
        <v>0</v>
      </c>
      <c r="U40" s="68">
        <f t="shared" si="12"/>
        <v>0</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B/WAUN 2007-5095</v>
      </c>
      <c r="C57" s="8" t="str">
        <f t="shared" ref="C57:U57" si="13">D8</f>
        <v>B/WAUN 2021-5102</v>
      </c>
      <c r="D57" s="8" t="str">
        <f t="shared" si="13"/>
        <v>B/WAUN 2022-5071</v>
      </c>
      <c r="E57" s="8" t="str">
        <f t="shared" si="13"/>
        <v>B/WAUN 2052-5061</v>
      </c>
      <c r="F57" s="8" t="str">
        <f t="shared" si="13"/>
        <v>B/WAUN 2041-5082</v>
      </c>
      <c r="G57" s="8" t="str">
        <f t="shared" si="13"/>
        <v>B/WAUN 2064-5093</v>
      </c>
      <c r="H57" s="8" t="str">
        <f t="shared" si="13"/>
        <v>B/WAUN 2046-5116</v>
      </c>
      <c r="I57" s="8">
        <f t="shared" si="13"/>
        <v>0</v>
      </c>
      <c r="J57" s="8" t="str">
        <f t="shared" si="13"/>
        <v>B/WAUN 2032-5108</v>
      </c>
      <c r="K57" s="8" t="str">
        <f t="shared" si="13"/>
        <v>B/WAUN 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t="e">
        <f>VLOOKUP(J$14,Table24[],5,FALSE)</f>
        <v>#N/A</v>
      </c>
      <c r="J59" s="67">
        <f>VLOOKUP(K$14,Table24[],5,FALSE)</f>
        <v>6.2</v>
      </c>
      <c r="K59" s="67">
        <f>VLOOKUP(L$14,Table24[],5,FALSE)</f>
        <v>6.2</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6</v>
      </c>
      <c r="C60" s="67">
        <f t="shared" ref="C60:U60" si="14">D10</f>
        <v>5.8</v>
      </c>
      <c r="D60" s="67">
        <f t="shared" si="14"/>
        <v>6.4</v>
      </c>
      <c r="E60" s="67">
        <f t="shared" si="14"/>
        <v>6.3</v>
      </c>
      <c r="F60" s="67">
        <f t="shared" si="14"/>
        <v>6.1</v>
      </c>
      <c r="G60" s="67">
        <f t="shared" si="14"/>
        <v>5.8</v>
      </c>
      <c r="H60" s="67">
        <f t="shared" si="14"/>
        <v>5.9</v>
      </c>
      <c r="I60" s="67">
        <f t="shared" si="14"/>
        <v>0</v>
      </c>
      <c r="J60" s="67">
        <f t="shared" si="14"/>
        <v>5.4</v>
      </c>
      <c r="K60" s="67">
        <f t="shared" si="14"/>
        <v>5.5</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f t="shared" si="15"/>
        <v>6</v>
      </c>
      <c r="K61" s="67">
        <f t="shared" si="15"/>
        <v>6</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190</v>
      </c>
      <c r="C62" s="68">
        <f>B32</f>
        <v>190</v>
      </c>
      <c r="D62" s="68">
        <f>B33</f>
        <v>190</v>
      </c>
      <c r="E62" s="68">
        <f>B34</f>
        <v>190</v>
      </c>
      <c r="F62" s="68">
        <f>B35</f>
        <v>190</v>
      </c>
      <c r="G62" s="68">
        <f>B36</f>
        <v>190</v>
      </c>
      <c r="H62" s="68">
        <f>B37</f>
        <v>190</v>
      </c>
      <c r="I62" s="68">
        <f>B38</f>
        <v>0</v>
      </c>
      <c r="J62" s="68">
        <f>B39</f>
        <v>190</v>
      </c>
      <c r="K62" s="68">
        <f>B40</f>
        <v>190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2.4000000000000021</v>
      </c>
      <c r="D64" s="68">
        <f t="shared" si="17"/>
        <v>-1.2000000000000011</v>
      </c>
      <c r="E64" s="68">
        <f t="shared" si="17"/>
        <v>-0.59999999999999787</v>
      </c>
      <c r="F64" s="68">
        <f t="shared" si="17"/>
        <v>0.6000000000000032</v>
      </c>
      <c r="G64" s="68">
        <f t="shared" si="17"/>
        <v>2.4000000000000021</v>
      </c>
      <c r="H64" s="68">
        <f t="shared" si="17"/>
        <v>1.7999999999999989</v>
      </c>
      <c r="I64" s="68" t="e">
        <f t="shared" si="17"/>
        <v>#N/A</v>
      </c>
      <c r="J64" s="68">
        <f t="shared" si="17"/>
        <v>4.7999999999999989</v>
      </c>
      <c r="K64" s="68">
        <f t="shared" si="17"/>
        <v>4.2000000000000011</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-2.4000000000000021</v>
      </c>
      <c r="D65" s="68">
        <f t="shared" si="18"/>
        <v>1.2000000000000011</v>
      </c>
      <c r="E65" s="68">
        <f t="shared" si="18"/>
        <v>0.59999999999999787</v>
      </c>
      <c r="F65" s="68">
        <f t="shared" si="18"/>
        <v>-0.6000000000000032</v>
      </c>
      <c r="G65" s="68">
        <f t="shared" si="18"/>
        <v>-2.4000000000000021</v>
      </c>
      <c r="H65" s="68">
        <f t="shared" si="18"/>
        <v>-1.7999999999999989</v>
      </c>
      <c r="I65" s="68" t="e">
        <f t="shared" si="18"/>
        <v>#N/A</v>
      </c>
      <c r="J65" s="68">
        <f t="shared" si="18"/>
        <v>-4.7999999999999989</v>
      </c>
      <c r="K65" s="68">
        <f t="shared" si="18"/>
        <v>-4.2000000000000011</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e">
        <f t="shared" si="19"/>
        <v>#N/A</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38" sqref="B3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8" t="str">
        <f>'Field data and Dairy Partners'!C1:D1</f>
        <v>PAN026241</v>
      </c>
      <c r="D1" s="129"/>
      <c r="E1" s="83" t="s">
        <v>45</v>
      </c>
      <c r="F1" s="32">
        <f>'Field data and Dairy Partners'!F1</f>
        <v>49.9</v>
      </c>
      <c r="G1" s="107" t="s">
        <v>43</v>
      </c>
      <c r="H1" s="108"/>
      <c r="I1" s="86">
        <v>5.95</v>
      </c>
      <c r="J1" s="106" t="s">
        <v>153</v>
      </c>
      <c r="K1" s="106"/>
      <c r="L1" s="86">
        <v>30.6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30" t="str">
        <f>'Field data and Dairy Partners'!C2:D2</f>
        <v>EPR/AB3891CX</v>
      </c>
      <c r="D2" s="131"/>
      <c r="E2" s="83" t="s">
        <v>109</v>
      </c>
      <c r="F2" s="86">
        <v>20502</v>
      </c>
      <c r="G2" s="126" t="s">
        <v>110</v>
      </c>
      <c r="H2" s="127"/>
      <c r="I2" s="86">
        <v>317</v>
      </c>
      <c r="J2" s="106" t="s">
        <v>158</v>
      </c>
      <c r="K2" s="106"/>
      <c r="L2" s="86">
        <v>0.22</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30" t="str">
        <f>'Field data and Dairy Partners'!C3:D3</f>
        <v>Mr Daniel James and Mrs Carys James</v>
      </c>
      <c r="D3" s="131"/>
      <c r="E3" s="83" t="s">
        <v>108</v>
      </c>
      <c r="F3" s="24" t="s">
        <v>78</v>
      </c>
      <c r="G3" s="106" t="s">
        <v>159</v>
      </c>
      <c r="H3" s="106"/>
      <c r="I3" s="86">
        <v>4820</v>
      </c>
      <c r="J3" s="107" t="s">
        <v>154</v>
      </c>
      <c r="K3" s="108"/>
      <c r="L3" s="86">
        <f>(L1/(L2*10000))*100</f>
        <v>1.3909090909090909</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8" t="str">
        <f>'Field data and Dairy Partners'!C4:D4</f>
        <v>Blaenwaun Farm
Mwnt, Cardigan, Ceredigion. SA43 1QF</v>
      </c>
      <c r="D4" s="129"/>
      <c r="E4" s="84" t="s">
        <v>1</v>
      </c>
      <c r="F4" s="86" t="s">
        <v>176</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8" t="str">
        <f>'Field data and Dairy Partners'!C5:D5</f>
        <v>Bryan Burn</v>
      </c>
      <c r="D5" s="129"/>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'Field data and Dairy Partners'!C8</f>
        <v>B/WAUN 2007-5095</v>
      </c>
      <c r="D8" s="52" t="str">
        <f>'Field data and Dairy Partners'!D8</f>
        <v>B/WAUN 2021-5102</v>
      </c>
      <c r="E8" s="52" t="str">
        <f>'Field data and Dairy Partners'!E8</f>
        <v>B/WAUN 2022-5071</v>
      </c>
      <c r="F8" s="52" t="str">
        <f>'Field data and Dairy Partners'!F8</f>
        <v>B/WAUN 2052-5061</v>
      </c>
      <c r="G8" s="52" t="str">
        <f>'Field data and Dairy Partners'!G8</f>
        <v>B/WAUN 2041-5082</v>
      </c>
      <c r="H8" s="52" t="str">
        <f>'Field data and Dairy Partners'!H8</f>
        <v>B/WAUN 2064-5093</v>
      </c>
      <c r="I8" s="52" t="str">
        <f>'Field data and Dairy Partners'!I8</f>
        <v>B/WAUN 2046-5116</v>
      </c>
      <c r="J8" s="52">
        <f>'Field data and Dairy Partners'!J8</f>
        <v>0</v>
      </c>
      <c r="K8" s="52" t="str">
        <f>'Field data and Dairy Partners'!K8</f>
        <v>B/WAUN 2032-5108</v>
      </c>
      <c r="L8" s="52" t="str">
        <f>'Field data and Dairy Partners'!L8</f>
        <v>B/WAUN 2071-5072</v>
      </c>
      <c r="M8" s="52">
        <f>'Field data and Dairy Partners'!M8</f>
        <v>0</v>
      </c>
      <c r="N8" s="52">
        <f>'Field data and Dairy Partners'!N8</f>
        <v>0</v>
      </c>
      <c r="O8" s="52">
        <f>'Field data and Dairy Partners'!O8</f>
        <v>0</v>
      </c>
      <c r="P8" s="52">
        <f>'Field data and Dairy Partners'!P8</f>
        <v>0</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'Field data and Dairy Partners'!C9</f>
        <v>mod</v>
      </c>
      <c r="D9" s="52" t="str">
        <f>'Field data and Dairy Partners'!D9</f>
        <v>mod</v>
      </c>
      <c r="E9" s="52" t="str">
        <f>'Field data and Dairy Partners'!E9</f>
        <v>mod</v>
      </c>
      <c r="F9" s="52" t="str">
        <f>'Field data and Dairy Partners'!F9</f>
        <v>mod</v>
      </c>
      <c r="G9" s="52" t="str">
        <f>'Field data and Dairy Partners'!G9</f>
        <v>mod</v>
      </c>
      <c r="H9" s="52" t="str">
        <f>'Field data and Dairy Partners'!H9</f>
        <v>mod</v>
      </c>
      <c r="I9" s="52" t="str">
        <f>'Field data and Dairy Partners'!I9</f>
        <v>mod</v>
      </c>
      <c r="J9" s="52">
        <f>'Field data and Dairy Partners'!J9</f>
        <v>0</v>
      </c>
      <c r="K9" s="52" t="str">
        <f>'Field data and Dairy Partners'!K9</f>
        <v>mod</v>
      </c>
      <c r="L9" s="52" t="str">
        <f>'Field data and Dairy Partners'!L9</f>
        <v>mod</v>
      </c>
      <c r="M9" s="52">
        <f>'Field data and Dairy Partners'!M9</f>
        <v>0</v>
      </c>
      <c r="N9" s="52">
        <f>'Field data and Dairy Partners'!N9</f>
        <v>0</v>
      </c>
      <c r="O9" s="52">
        <f>'Field data and Dairy Partners'!O9</f>
        <v>0</v>
      </c>
      <c r="P9" s="52">
        <f>'Field data and Dairy Partners'!P9</f>
        <v>0</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'Field data and Dairy Partners'!C10</f>
        <v>6</v>
      </c>
      <c r="D10" s="52">
        <f>'Field data and Dairy Partners'!D10</f>
        <v>5.8</v>
      </c>
      <c r="E10" s="52">
        <f>'Field data and Dairy Partners'!E10</f>
        <v>6.4</v>
      </c>
      <c r="F10" s="52">
        <f>'Field data and Dairy Partners'!F10</f>
        <v>6.3</v>
      </c>
      <c r="G10" s="52">
        <f>'Field data and Dairy Partners'!G10</f>
        <v>6.1</v>
      </c>
      <c r="H10" s="52">
        <f>'Field data and Dairy Partners'!H10</f>
        <v>5.8</v>
      </c>
      <c r="I10" s="52">
        <f>'Field data and Dairy Partners'!I10</f>
        <v>5.9</v>
      </c>
      <c r="J10" s="52">
        <f>'Field data and Dairy Partners'!J10</f>
        <v>0</v>
      </c>
      <c r="K10" s="52">
        <f>'Field data and Dairy Partners'!K10</f>
        <v>5.4</v>
      </c>
      <c r="L10" s="52">
        <f>'Field data and Dairy Partners'!L10</f>
        <v>5.5</v>
      </c>
      <c r="M10" s="52">
        <f>'Field data and Dairy Partners'!M10</f>
        <v>0</v>
      </c>
      <c r="N10" s="52">
        <f>'Field data and Dairy Partners'!N10</f>
        <v>0</v>
      </c>
      <c r="O10" s="52">
        <f>'Field data and Dairy Partners'!O10</f>
        <v>0</v>
      </c>
      <c r="P10" s="52">
        <f>'Field data and Dairy Partners'!P10</f>
        <v>0</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'Field data and Dairy Partners'!C11</f>
        <v>1</v>
      </c>
      <c r="D11" s="52">
        <f>'Field data and Dairy Partners'!D11</f>
        <v>1</v>
      </c>
      <c r="E11" s="52">
        <f>'Field data and Dairy Partners'!E11</f>
        <v>1</v>
      </c>
      <c r="F11" s="52">
        <f>'Field data and Dairy Partners'!F11</f>
        <v>0</v>
      </c>
      <c r="G11" s="52">
        <f>'Field data and Dairy Partners'!G11</f>
        <v>1</v>
      </c>
      <c r="H11" s="52">
        <f>'Field data and Dairy Partners'!H11</f>
        <v>1</v>
      </c>
      <c r="I11" s="52">
        <f>'Field data and Dairy Partners'!I11</f>
        <v>0</v>
      </c>
      <c r="J11" s="52">
        <f>'Field data and Dairy Partners'!J11</f>
        <v>0</v>
      </c>
      <c r="K11" s="52">
        <f>'Field data and Dairy Partners'!K11</f>
        <v>1</v>
      </c>
      <c r="L11" s="52">
        <f>'Field data and Dairy Partners'!L11</f>
        <v>0</v>
      </c>
      <c r="M11" s="52">
        <f>'Field data and Dairy Partners'!M11</f>
        <v>0</v>
      </c>
      <c r="N11" s="52">
        <f>'Field data and Dairy Partners'!N11</f>
        <v>0</v>
      </c>
      <c r="O11" s="52">
        <f>'Field data and Dairy Partners'!O11</f>
        <v>0</v>
      </c>
      <c r="P11" s="52">
        <f>'Field data and Dairy Partners'!P11</f>
        <v>0</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'Field data and Dairy Partners'!C12</f>
        <v>1</v>
      </c>
      <c r="D12" s="52">
        <f>'Field data and Dairy Partners'!D12</f>
        <v>1</v>
      </c>
      <c r="E12" s="52">
        <f>'Field data and Dairy Partners'!E12</f>
        <v>2</v>
      </c>
      <c r="F12" s="52">
        <f>'Field data and Dairy Partners'!F12</f>
        <v>2</v>
      </c>
      <c r="G12" s="52">
        <f>'Field data and Dairy Partners'!G12</f>
        <v>1</v>
      </c>
      <c r="H12" s="52">
        <f>'Field data and Dairy Partners'!H12</f>
        <v>1</v>
      </c>
      <c r="I12" s="52">
        <f>'Field data and Dairy Partners'!I12</f>
        <v>1</v>
      </c>
      <c r="J12" s="52">
        <f>'Field data and Dairy Partners'!J12</f>
        <v>0</v>
      </c>
      <c r="K12" s="52">
        <f>'Field data and Dairy Partners'!K12</f>
        <v>1</v>
      </c>
      <c r="L12" s="52">
        <f>'Field data and Dairy Partners'!L12</f>
        <v>1</v>
      </c>
      <c r="M12" s="52">
        <f>'Field data and Dairy Partners'!M12</f>
        <v>0</v>
      </c>
      <c r="N12" s="52">
        <f>'Field data and Dairy Partners'!N12</f>
        <v>0</v>
      </c>
      <c r="O12" s="52">
        <f>'Field data and Dairy Partners'!O12</f>
        <v>0</v>
      </c>
      <c r="P12" s="52">
        <f>'Field data and Dairy Partners'!P12</f>
        <v>0</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'Field data and Dairy Partners'!C13</f>
        <v>1</v>
      </c>
      <c r="D13" s="52">
        <f>'Field data and Dairy Partners'!D13</f>
        <v>2</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0</v>
      </c>
      <c r="K13" s="52">
        <f>'Field data and Dairy Partners'!K13</f>
        <v>2</v>
      </c>
      <c r="L13" s="52">
        <f>'Field data and Dairy Partners'!L13</f>
        <v>2</v>
      </c>
      <c r="M13" s="52">
        <f>'Field data and Dairy Partners'!M13</f>
        <v>0</v>
      </c>
      <c r="N13" s="52">
        <f>'Field data and Dairy Partners'!N13</f>
        <v>0</v>
      </c>
      <c r="O13" s="52">
        <f>'Field data and Dairy Partners'!O13</f>
        <v>0</v>
      </c>
      <c r="P13" s="52">
        <f>'Field data and Dairy Partners'!P13</f>
        <v>0</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'Field data and Dairy Partners'!C14</f>
        <v xml:space="preserve">Grass Silage (25% DM) </v>
      </c>
      <c r="D14" s="91" t="str">
        <f>'Field data and Dairy Partners'!D14</f>
        <v xml:space="preserve">Grass Silage (25% DM) </v>
      </c>
      <c r="E14" s="91" t="str">
        <f>'Field data and Dairy Partners'!E14</f>
        <v xml:space="preserve">Grass Silage (25% DM) </v>
      </c>
      <c r="F14" s="91" t="str">
        <f>'Field data and Dairy Partners'!F14</f>
        <v xml:space="preserve">Grass Silage (25% DM) </v>
      </c>
      <c r="G14" s="91" t="str">
        <f>'Field data and Dairy Partners'!G14</f>
        <v xml:space="preserve">Grass Silage (25% DM) </v>
      </c>
      <c r="H14" s="91" t="str">
        <f>'Field data and Dairy Partners'!H14</f>
        <v xml:space="preserve">Grass Silage (25% DM) </v>
      </c>
      <c r="I14" s="91" t="str">
        <f>'Field data and Dairy Partners'!I14</f>
        <v xml:space="preserve">Grass Silage (25% DM) </v>
      </c>
      <c r="J14" s="91">
        <f>'Field data and Dairy Partners'!J14</f>
        <v>0</v>
      </c>
      <c r="K14" s="91" t="str">
        <f>'Field data and Dairy Partners'!K14</f>
        <v xml:space="preserve">Grass Silage (25% DM) </v>
      </c>
      <c r="L14" s="91" t="str">
        <f>'Field data and Dairy Partners'!L14</f>
        <v xml:space="preserve">Grass Silage (25% DM) </v>
      </c>
      <c r="M14" s="91">
        <f>'Field data and Dairy Partners'!M14</f>
        <v>0</v>
      </c>
      <c r="N14" s="91">
        <f>'Field data and Dairy Partners'!N14</f>
        <v>0</v>
      </c>
      <c r="O14" s="91">
        <f>'Field data and Dairy Partners'!O14</f>
        <v>0</v>
      </c>
      <c r="P14" s="91">
        <f>'Field data and Dairy Partners'!P14</f>
        <v>0</v>
      </c>
      <c r="Q14" s="91">
        <f>'Field data and Dairy Partners'!Q14</f>
        <v>0</v>
      </c>
      <c r="R14" s="91">
        <f>'Field data and Dairy Partners'!R14</f>
        <v>0</v>
      </c>
      <c r="S14" s="91">
        <f>'Field data and Dairy Partners'!S14</f>
        <v>0</v>
      </c>
      <c r="T14" s="91">
        <f>'Field data and Dairy Partners'!T14</f>
        <v>0</v>
      </c>
      <c r="U14" s="91">
        <f>'Field data and Dairy Partners'!U14</f>
        <v>0</v>
      </c>
      <c r="V14" s="91">
        <f>'Field data and Dairy Partners'!V14</f>
        <v>0</v>
      </c>
      <c r="AD14" s="23" t="s">
        <v>138</v>
      </c>
      <c r="AE14" s="23">
        <v>6</v>
      </c>
      <c r="AI14" s="46" t="s">
        <v>119</v>
      </c>
      <c r="AJ14" s="47">
        <v>0.8</v>
      </c>
      <c r="AK14" s="48">
        <v>1.7</v>
      </c>
      <c r="AL14" s="9">
        <v>12</v>
      </c>
      <c r="AM14" s="9">
        <v>6.7</v>
      </c>
      <c r="AN14" s="9" t="s">
        <v>135</v>
      </c>
    </row>
    <row r="15" spans="1:41" ht="13" x14ac:dyDescent="0.25">
      <c r="A15" s="117" t="s">
        <v>9</v>
      </c>
      <c r="B15" s="117"/>
      <c r="C15" s="52">
        <f>'Field data and Dairy Partners'!C15</f>
        <v>38</v>
      </c>
      <c r="D15" s="52">
        <f>'Field data and Dairy Partners'!D15</f>
        <v>38</v>
      </c>
      <c r="E15" s="52">
        <f>'Field data and Dairy Partners'!E15</f>
        <v>38</v>
      </c>
      <c r="F15" s="52">
        <f>'Field data and Dairy Partners'!F15</f>
        <v>38</v>
      </c>
      <c r="G15" s="52">
        <f>'Field data and Dairy Partners'!G15</f>
        <v>38</v>
      </c>
      <c r="H15" s="52">
        <f>'Field data and Dairy Partners'!H15</f>
        <v>38</v>
      </c>
      <c r="I15" s="52">
        <f>'Field data and Dairy Partners'!I15</f>
        <v>38</v>
      </c>
      <c r="J15" s="52">
        <f>'Field data and Dairy Partners'!J15</f>
        <v>0</v>
      </c>
      <c r="K15" s="52">
        <f>'Field data and Dairy Partners'!K15</f>
        <v>38</v>
      </c>
      <c r="L15" s="52">
        <f>'Field data and Dairy Partners'!L15</f>
        <v>38</v>
      </c>
      <c r="M15" s="52">
        <f>'Field data and Dairy Partners'!M15</f>
        <v>0</v>
      </c>
      <c r="N15" s="52">
        <f>'Field data and Dairy Partners'!N15</f>
        <v>0</v>
      </c>
      <c r="O15" s="52">
        <f>'Field data and Dairy Partners'!O15</f>
        <v>0</v>
      </c>
      <c r="P15" s="52">
        <f>'Field data and Dairy Partners'!P15</f>
        <v>0</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3" t="s">
        <v>144</v>
      </c>
      <c r="AE15" s="23">
        <v>7</v>
      </c>
      <c r="AI15" s="46" t="s">
        <v>101</v>
      </c>
      <c r="AJ15" s="54">
        <v>1.8</v>
      </c>
      <c r="AK15" s="48">
        <v>5.4</v>
      </c>
      <c r="AL15" s="9">
        <v>13</v>
      </c>
      <c r="AM15" s="9">
        <v>6.7</v>
      </c>
      <c r="AN15" s="9" t="s">
        <v>135</v>
      </c>
    </row>
    <row r="16" spans="1:41" ht="13.5" thickBot="1" x14ac:dyDescent="0.3">
      <c r="A16" s="119" t="s">
        <v>44</v>
      </c>
      <c r="B16" s="119"/>
      <c r="C16" s="92" t="str">
        <f>'Field data and Dairy Partners'!C16</f>
        <v>Medium/Clay</v>
      </c>
      <c r="D16" s="92" t="str">
        <f>'Field data and Dairy Partners'!D16</f>
        <v>Medium/Clay</v>
      </c>
      <c r="E16" s="92" t="str">
        <f>'Field data and Dairy Partners'!E16</f>
        <v>Medium/Clay</v>
      </c>
      <c r="F16" s="92" t="str">
        <f>'Field data and Dairy Partners'!F16</f>
        <v>Medium/Clay</v>
      </c>
      <c r="G16" s="92" t="str">
        <f>'Field data and Dairy Partners'!G16</f>
        <v>Medium/Clay</v>
      </c>
      <c r="H16" s="92" t="str">
        <f>'Field data and Dairy Partners'!H16</f>
        <v>Medium/Clay</v>
      </c>
      <c r="I16" s="92" t="str">
        <f>'Field data and Dairy Partners'!I16</f>
        <v>Medium/Clay</v>
      </c>
      <c r="J16" s="92">
        <f>'Field data and Dairy Partners'!J16</f>
        <v>0</v>
      </c>
      <c r="K16" s="92" t="str">
        <f>'Field data and Dairy Partners'!K16</f>
        <v>Medium/Clay</v>
      </c>
      <c r="L16" s="92" t="str">
        <f>'Field data and Dairy Partners'!L16</f>
        <v>Medium/Clay</v>
      </c>
      <c r="M16" s="92">
        <f>'Field data and Dairy Partners'!M16</f>
        <v>0</v>
      </c>
      <c r="N16" s="92">
        <f>'Field data and Dairy Partners'!N16</f>
        <v>0</v>
      </c>
      <c r="O16" s="92">
        <f>'Field data and Dairy Partners'!O16</f>
        <v>0</v>
      </c>
      <c r="P16" s="92">
        <f>'Field data and Dairy Partners'!P16</f>
        <v>0</v>
      </c>
      <c r="Q16" s="92">
        <f>'Field data and Dairy Partners'!Q16</f>
        <v>0</v>
      </c>
      <c r="R16" s="92">
        <f>'Field data and Dairy Partners'!R16</f>
        <v>0</v>
      </c>
      <c r="S16" s="92">
        <f>'Field data and Dairy Partners'!S16</f>
        <v>0</v>
      </c>
      <c r="T16" s="92">
        <f>'Field data and Dairy Partners'!T16</f>
        <v>0</v>
      </c>
      <c r="U16" s="92">
        <f>'Field data and Dairy Partners'!U16</f>
        <v>0</v>
      </c>
      <c r="V16" s="92">
        <f>'Field data and Dairy Partners'!V16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110.59115199999999</v>
      </c>
      <c r="D18" s="13">
        <f>$D32</f>
        <v>110.59115199999999</v>
      </c>
      <c r="E18" s="13">
        <f>$D33</f>
        <v>110.59115199999999</v>
      </c>
      <c r="F18" s="13">
        <f>$D34</f>
        <v>110.59115199999999</v>
      </c>
      <c r="G18" s="13">
        <f>$D35</f>
        <v>110.59115199999999</v>
      </c>
      <c r="H18" s="13">
        <f>$D36</f>
        <v>110.59115199999999</v>
      </c>
      <c r="I18" s="13">
        <f>$D37</f>
        <v>110.59115199999999</v>
      </c>
      <c r="J18" s="13">
        <f>$D38</f>
        <v>0</v>
      </c>
      <c r="K18" s="13">
        <f>$D39</f>
        <v>110.59115199999999</v>
      </c>
      <c r="L18" s="13">
        <f>$D40</f>
        <v>110.59115199999999</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45.991152</v>
      </c>
      <c r="D19" s="13">
        <f t="shared" ref="D19:V19" si="1">D18-D17</f>
        <v>45.991152</v>
      </c>
      <c r="E19" s="13">
        <f t="shared" si="1"/>
        <v>45.991152</v>
      </c>
      <c r="F19" s="13">
        <f t="shared" si="1"/>
        <v>45.991152</v>
      </c>
      <c r="G19" s="13">
        <f t="shared" si="1"/>
        <v>45.991152</v>
      </c>
      <c r="H19" s="13">
        <f t="shared" si="1"/>
        <v>45.991152</v>
      </c>
      <c r="I19" s="13">
        <f t="shared" si="1"/>
        <v>45.991152</v>
      </c>
      <c r="J19" s="13" t="e">
        <f t="shared" si="1"/>
        <v>#N/A</v>
      </c>
      <c r="K19" s="13">
        <f t="shared" si="1"/>
        <v>45.991152</v>
      </c>
      <c r="L19" s="13">
        <f t="shared" si="1"/>
        <v>45.991152</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
      </c>
      <c r="K20" s="19" t="str">
        <f>IF($B39="","",IF(K$19&gt;=0,"INCREASE","DECREASE"))</f>
        <v>INCREASE</v>
      </c>
      <c r="L20" s="19" t="str">
        <f>IF($B40="","",IF(L$19&gt;=0,"INCREASE","DECREASE"))</f>
        <v>INCREASE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t="e">
        <f t="shared" si="2"/>
        <v>#N/A</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27.936720000000005</v>
      </c>
      <c r="D22" s="13">
        <f>$E32</f>
        <v>27.936720000000005</v>
      </c>
      <c r="E22" s="13">
        <f>$E33</f>
        <v>27.936720000000005</v>
      </c>
      <c r="F22" s="13">
        <f>$E34</f>
        <v>27.936720000000005</v>
      </c>
      <c r="G22" s="13">
        <f>$E35</f>
        <v>27.936720000000005</v>
      </c>
      <c r="H22" s="13">
        <f>$E36</f>
        <v>27.936720000000005</v>
      </c>
      <c r="I22" s="13">
        <f>$E37</f>
        <v>27.936720000000005</v>
      </c>
      <c r="J22" s="13">
        <f>$E38</f>
        <v>0</v>
      </c>
      <c r="K22" s="13">
        <f>$E39</f>
        <v>27.936720000000005</v>
      </c>
      <c r="L22" s="13">
        <f>$E40</f>
        <v>27.936720000000005</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-200.06327999999999</v>
      </c>
      <c r="D23" s="13">
        <f t="shared" ref="D23:V23" si="3">D22-D21</f>
        <v>-200.06327999999999</v>
      </c>
      <c r="E23" s="13">
        <f t="shared" si="3"/>
        <v>-200.06327999999999</v>
      </c>
      <c r="F23" s="13">
        <f t="shared" si="3"/>
        <v>-200.06327999999999</v>
      </c>
      <c r="G23" s="13">
        <f t="shared" si="3"/>
        <v>-200.06327999999999</v>
      </c>
      <c r="H23" s="13">
        <f t="shared" si="3"/>
        <v>-200.06327999999999</v>
      </c>
      <c r="I23" s="13">
        <f t="shared" si="3"/>
        <v>-200.06327999999999</v>
      </c>
      <c r="J23" s="13" t="e">
        <f t="shared" si="3"/>
        <v>#N/A</v>
      </c>
      <c r="K23" s="13">
        <f t="shared" si="3"/>
        <v>-200.06327999999999</v>
      </c>
      <c r="L23" s="13">
        <f t="shared" si="3"/>
        <v>-200.06327999999999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54</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2.37</v>
      </c>
      <c r="C28" s="12">
        <v>0.22</v>
      </c>
      <c r="D28" s="12">
        <v>431</v>
      </c>
      <c r="E28" s="12">
        <v>207</v>
      </c>
      <c r="F28" s="12">
        <v>28.1</v>
      </c>
      <c r="G28" s="12">
        <v>0.2</v>
      </c>
      <c r="H28" s="12">
        <v>1.08</v>
      </c>
      <c r="I28" s="12">
        <v>0.5</v>
      </c>
      <c r="J28" s="12">
        <v>0.01</v>
      </c>
      <c r="K28" s="16">
        <v>0.05</v>
      </c>
      <c r="L28" s="12">
        <v>0.2</v>
      </c>
      <c r="M28" s="12">
        <v>0.2</v>
      </c>
      <c r="N28" s="12"/>
      <c r="O28" s="12"/>
      <c r="P28" s="12">
        <v>297</v>
      </c>
      <c r="Q28" s="12">
        <v>90.5</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B/WAUN 2007-5095</v>
      </c>
      <c r="B31" s="12">
        <v>112</v>
      </c>
      <c r="C31" s="68">
        <f>IF(C$27="%w/w SAR",((C$28*10)*$B31),IF(C$27="%w/w DM",(((C$28*10)*($B$28/100))*$B31),IF(C$27="kg/t SAR",(C$28*$B31),IF(C$27="kg/t DM",((C$28*($B$28/100))*$B31),IF(C$27="mg/kg SAR",((C$28*0.001)*$B31),IF(C$27="mg/kg DM",(((C$28*0.001)*($B$28/100))*$B31),0))))))</f>
        <v>2.4640000000000002E-2</v>
      </c>
      <c r="D31" s="68">
        <f>(IF(D$27="%w/w SAR",((D$28*10)*$B31),IF(D$27="%w/w DM",(((D$28*10)*($B$28/100))*$B31),IF(D$27="kg/t SAR",(D$28*$B31),IF(D$27="kg/t DM",((D$28*($B$28/100))*$B31),IF(D$27="mg/kg SAR",((D$28*0.001)*$B31),IF(D$27="mg/kg DM",(((D$28*0.001)*($B$28/100))*$B31),"0")))))))*2.291</f>
        <v>110.59115199999999</v>
      </c>
      <c r="E31" s="68">
        <f>(IF(E$27="%w/w SAR",((E$28*10)*$B31),IF(E$27="%w/w DM",(((E$28*10)*($B$28/100))*$B31),IF(E$27="kg/t SAR",(E$28*$B31),IF(E$27="kg/t DM",((E$28*($B$28/100))*$B31),IF(E$27="mg/kg SAR",((E$28*0.001)*$B31),IF(E$27="mg/kg DM",(((E$28*0.001)*($B$28/100))*$B31),"0")))))))*1.205</f>
        <v>27.936720000000005</v>
      </c>
      <c r="F31" s="68">
        <f>(IF(F$27="%w/w SAR",((F$28*10)*$B31),IF(F$27="%w/w DM",(((F$28*10)*($B$28/100))*$B31),IF(F$27="kg/t SAR",(F$28*$B31),IF(F$27="kg/t DM",((F$28*($B$28/100))*$B31),IF(F$27="mg/kg SAR",((F$28*0.001)*$B31),IF(F$27="mg/kg DM",(((F$28*0.001)*($B$28/100))*$B31),"0")))))))*1.658</f>
        <v>5.2180575999999999</v>
      </c>
      <c r="G31" s="68">
        <f t="shared" ref="G31:P46" si="5">IF(G$27="%w/w SAR",((G$28*10)*$B31),IF(G$27="%w/w DM",(((G$28*10)*($B$28/100))*$B31),IF(G$27="kg/t SAR",(G$28*$B31),IF(G$27="kg/t DM",((G$28*($B$28/100))*$B31),IF(G$27="mg/kg SAR",((G$28*0.001)*$B31),IF(G$27="mg/kg DM",(((G$28*0.001)*($B$28/100))*$B31),0))))))</f>
        <v>2.24E-2</v>
      </c>
      <c r="H31" s="68">
        <f t="shared" si="5"/>
        <v>0.12096</v>
      </c>
      <c r="I31" s="68">
        <f t="shared" si="5"/>
        <v>5.6000000000000001E-2</v>
      </c>
      <c r="J31" s="68">
        <f t="shared" si="5"/>
        <v>1.1200000000000001E-3</v>
      </c>
      <c r="K31" s="68">
        <f t="shared" si="5"/>
        <v>5.5999999999999999E-3</v>
      </c>
      <c r="L31" s="68">
        <f t="shared" si="5"/>
        <v>2.24E-2</v>
      </c>
      <c r="M31" s="68">
        <f t="shared" si="5"/>
        <v>2.24E-2</v>
      </c>
      <c r="N31" s="68">
        <f t="shared" si="5"/>
        <v>0</v>
      </c>
      <c r="O31" s="68">
        <f t="shared" si="5"/>
        <v>0</v>
      </c>
      <c r="P31" s="68">
        <f t="shared" si="5"/>
        <v>33.263999999999996</v>
      </c>
      <c r="Q31" s="68">
        <f>(IF(Q$27="%w/w SAR",((Q$28*10)*$B31),IF(Q$27="%w/w DM",(((Q$28*10)*($B$28/100))*$B31),IF(Q$27="kg/t SAR",(Q$28*$B31),IF(Q$27="kg/t DM",((Q$28*($B$28/100))*$B31),IF(Q$27="mg/kg SAR",((Q$28*0.001)*$B31),IF(Q$27="mg/kg DM",(((Q$28*0.001)*($B$28/100))*$B31),0)))))))*2.5</f>
        <v>25.339999999999996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B/WAUN 2021-5102</v>
      </c>
      <c r="B32" s="12">
        <v>112</v>
      </c>
      <c r="C32" s="68">
        <f t="shared" ref="C32:C50" si="6">IF(C$27="%w/w SAR",((C$28*10)*$B32),IF(C$27="%w/w DM",(((C$28*10)*($B$28/100))*$B32),IF(C$27="kg/t SAR",(C$28*$B32),IF(C$27="kg/t DM",((C$28*($B$28/100))*$B32),IF(C$27="mg/kg SAR",((C$28*0.001)*$B32),IF(C$27="mg/kg DM",(((C$28*0.001)*($B$28/100))*$B32),0))))))</f>
        <v>2.4640000000000002E-2</v>
      </c>
      <c r="D32" s="68">
        <f t="shared" ref="D32:D50" si="7">(IF(D$27="%w/w SAR",((D$28*10)*$B32),IF(D$27="%w/w DM",(((D$28*10)*($B$28/100))*$B32),IF(D$27="kg/t SAR",(D$28*$B32),IF(D$27="kg/t DM",((D$28*($B$28/100))*$B32),IF(D$27="mg/kg SAR",((D$28*0.001)*$B32),IF(D$27="mg/kg DM",(((D$28*0.001)*($B$28/100))*$B32),"0")))))))*2.291</f>
        <v>110.59115199999999</v>
      </c>
      <c r="E32" s="68">
        <f t="shared" ref="E32:E50" si="8">(IF(E$27="%w/w SAR",((E$28*10)*$B32),IF(E$27="%w/w DM",(((E$28*10)*($B$28/100))*$B32),IF(E$27="kg/t SAR",(E$28*$B32),IF(E$27="kg/t DM",((E$28*($B$28/100))*$B32),IF(E$27="mg/kg SAR",((E$28*0.001)*$B32),IF(E$27="mg/kg DM",(((E$28*0.001)*($B$28/100))*$B32),"0")))))))*1.205</f>
        <v>27.936720000000005</v>
      </c>
      <c r="F32" s="68">
        <f t="shared" ref="F32:F50" si="9">(IF(F$27="%w/w SAR",((F$28*10)*$B32),IF(F$27="%w/w DM",(((F$28*10)*($B$28/100))*$B32),IF(F$27="kg/t SAR",(F$28*$B32),IF(F$27="kg/t DM",((F$28*($B$28/100))*$B32),IF(F$27="mg/kg SAR",((F$28*0.001)*$B32),IF(F$27="mg/kg DM",(((F$28*0.001)*($B$28/100))*$B32),"0")))))))*1.658</f>
        <v>5.2180575999999999</v>
      </c>
      <c r="G32" s="68">
        <f t="shared" si="5"/>
        <v>2.24E-2</v>
      </c>
      <c r="H32" s="68">
        <f t="shared" si="5"/>
        <v>0.12096</v>
      </c>
      <c r="I32" s="68">
        <f t="shared" si="5"/>
        <v>5.6000000000000001E-2</v>
      </c>
      <c r="J32" s="68">
        <f t="shared" si="5"/>
        <v>1.1200000000000001E-3</v>
      </c>
      <c r="K32" s="68">
        <f t="shared" si="5"/>
        <v>5.5999999999999999E-3</v>
      </c>
      <c r="L32" s="68">
        <f t="shared" si="5"/>
        <v>2.24E-2</v>
      </c>
      <c r="M32" s="68">
        <f t="shared" si="5"/>
        <v>2.24E-2</v>
      </c>
      <c r="N32" s="68">
        <f t="shared" si="5"/>
        <v>0</v>
      </c>
      <c r="O32" s="68">
        <f t="shared" si="5"/>
        <v>0</v>
      </c>
      <c r="P32" s="68">
        <f t="shared" si="5"/>
        <v>33.263999999999996</v>
      </c>
      <c r="Q32" s="68">
        <f t="shared" ref="Q32:Q50" si="10">(IF(Q$27="%w/w SAR",((Q$28*10)*$B32),IF(Q$27="%w/w DM",(((Q$28*10)*($B$28/100))*$B32),IF(Q$27="kg/t SAR",(Q$28*$B32),IF(Q$27="kg/t DM",((Q$28*($B$28/100))*$B32),IF(Q$27="mg/kg SAR",((Q$28*0.001)*$B32),IF(Q$27="mg/kg DM",(((Q$28*0.001)*($B$28/100))*$B32),0)))))))*2.5</f>
        <v>25.339999999999996</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B/WAUN 2022-5071</v>
      </c>
      <c r="B33" s="12">
        <v>112</v>
      </c>
      <c r="C33" s="68">
        <f t="shared" si="6"/>
        <v>2.4640000000000002E-2</v>
      </c>
      <c r="D33" s="68">
        <f t="shared" si="7"/>
        <v>110.59115199999999</v>
      </c>
      <c r="E33" s="68">
        <f t="shared" si="8"/>
        <v>27.936720000000005</v>
      </c>
      <c r="F33" s="68">
        <f t="shared" si="9"/>
        <v>5.2180575999999999</v>
      </c>
      <c r="G33" s="68">
        <f t="shared" si="5"/>
        <v>2.24E-2</v>
      </c>
      <c r="H33" s="68">
        <f t="shared" si="5"/>
        <v>0.12096</v>
      </c>
      <c r="I33" s="68">
        <f t="shared" si="5"/>
        <v>5.6000000000000001E-2</v>
      </c>
      <c r="J33" s="68">
        <f t="shared" si="5"/>
        <v>1.1200000000000001E-3</v>
      </c>
      <c r="K33" s="68">
        <f t="shared" si="5"/>
        <v>5.5999999999999999E-3</v>
      </c>
      <c r="L33" s="68">
        <f t="shared" si="5"/>
        <v>2.24E-2</v>
      </c>
      <c r="M33" s="68">
        <f t="shared" si="5"/>
        <v>2.24E-2</v>
      </c>
      <c r="N33" s="68">
        <f t="shared" si="5"/>
        <v>0</v>
      </c>
      <c r="O33" s="68">
        <f t="shared" si="5"/>
        <v>0</v>
      </c>
      <c r="P33" s="68">
        <f t="shared" si="5"/>
        <v>33.263999999999996</v>
      </c>
      <c r="Q33" s="68">
        <f t="shared" si="10"/>
        <v>25.339999999999996</v>
      </c>
      <c r="R33" s="68">
        <f t="shared" si="11"/>
        <v>0</v>
      </c>
      <c r="S33" s="68">
        <f t="shared" si="11"/>
        <v>0</v>
      </c>
      <c r="T33" s="68">
        <f t="shared" si="11"/>
        <v>0</v>
      </c>
      <c r="U33" s="68">
        <f t="shared" si="11"/>
        <v>0</v>
      </c>
    </row>
    <row r="34" spans="1:21" s="51" customFormat="1" ht="13" x14ac:dyDescent="0.35">
      <c r="A34" s="10" t="str">
        <f>F8</f>
        <v>B/WAUN 2052-5061</v>
      </c>
      <c r="B34" s="12">
        <v>112</v>
      </c>
      <c r="C34" s="68">
        <f t="shared" si="6"/>
        <v>2.4640000000000002E-2</v>
      </c>
      <c r="D34" s="68">
        <f t="shared" si="7"/>
        <v>110.59115199999999</v>
      </c>
      <c r="E34" s="68">
        <f t="shared" si="8"/>
        <v>27.936720000000005</v>
      </c>
      <c r="F34" s="68">
        <f t="shared" si="9"/>
        <v>5.2180575999999999</v>
      </c>
      <c r="G34" s="68">
        <f t="shared" si="5"/>
        <v>2.24E-2</v>
      </c>
      <c r="H34" s="68">
        <f t="shared" si="5"/>
        <v>0.12096</v>
      </c>
      <c r="I34" s="68">
        <f t="shared" si="5"/>
        <v>5.6000000000000001E-2</v>
      </c>
      <c r="J34" s="68">
        <f t="shared" si="5"/>
        <v>1.1200000000000001E-3</v>
      </c>
      <c r="K34" s="68">
        <f t="shared" si="5"/>
        <v>5.5999999999999999E-3</v>
      </c>
      <c r="L34" s="68">
        <f t="shared" si="5"/>
        <v>2.24E-2</v>
      </c>
      <c r="M34" s="68">
        <f t="shared" si="5"/>
        <v>2.24E-2</v>
      </c>
      <c r="N34" s="68">
        <f t="shared" si="5"/>
        <v>0</v>
      </c>
      <c r="O34" s="68">
        <f t="shared" si="5"/>
        <v>0</v>
      </c>
      <c r="P34" s="68">
        <f t="shared" si="5"/>
        <v>33.263999999999996</v>
      </c>
      <c r="Q34" s="68">
        <f t="shared" si="10"/>
        <v>25.339999999999996</v>
      </c>
      <c r="R34" s="68">
        <f t="shared" si="11"/>
        <v>0</v>
      </c>
      <c r="S34" s="68">
        <f t="shared" si="11"/>
        <v>0</v>
      </c>
      <c r="T34" s="68">
        <f t="shared" si="11"/>
        <v>0</v>
      </c>
      <c r="U34" s="68">
        <f t="shared" si="11"/>
        <v>0</v>
      </c>
    </row>
    <row r="35" spans="1:21" s="51" customFormat="1" ht="13" x14ac:dyDescent="0.35">
      <c r="A35" s="10" t="str">
        <f>G8</f>
        <v>B/WAUN 2041-5082</v>
      </c>
      <c r="B35" s="12">
        <v>112</v>
      </c>
      <c r="C35" s="68">
        <f t="shared" si="6"/>
        <v>2.4640000000000002E-2</v>
      </c>
      <c r="D35" s="68">
        <f t="shared" si="7"/>
        <v>110.59115199999999</v>
      </c>
      <c r="E35" s="68">
        <f t="shared" si="8"/>
        <v>27.936720000000005</v>
      </c>
      <c r="F35" s="68">
        <f t="shared" si="9"/>
        <v>5.2180575999999999</v>
      </c>
      <c r="G35" s="68">
        <f t="shared" si="5"/>
        <v>2.24E-2</v>
      </c>
      <c r="H35" s="68">
        <f t="shared" si="5"/>
        <v>0.12096</v>
      </c>
      <c r="I35" s="68">
        <f t="shared" si="5"/>
        <v>5.6000000000000001E-2</v>
      </c>
      <c r="J35" s="68">
        <f t="shared" si="5"/>
        <v>1.1200000000000001E-3</v>
      </c>
      <c r="K35" s="68">
        <f t="shared" si="5"/>
        <v>5.5999999999999999E-3</v>
      </c>
      <c r="L35" s="68">
        <f t="shared" si="5"/>
        <v>2.24E-2</v>
      </c>
      <c r="M35" s="68">
        <f t="shared" si="5"/>
        <v>2.24E-2</v>
      </c>
      <c r="N35" s="68">
        <f t="shared" si="5"/>
        <v>0</v>
      </c>
      <c r="O35" s="68">
        <f t="shared" si="5"/>
        <v>0</v>
      </c>
      <c r="P35" s="68">
        <f t="shared" si="5"/>
        <v>33.263999999999996</v>
      </c>
      <c r="Q35" s="68">
        <f t="shared" si="10"/>
        <v>25.339999999999996</v>
      </c>
      <c r="R35" s="68">
        <f t="shared" si="11"/>
        <v>0</v>
      </c>
      <c r="S35" s="68">
        <f t="shared" si="11"/>
        <v>0</v>
      </c>
      <c r="T35" s="68">
        <f t="shared" si="11"/>
        <v>0</v>
      </c>
      <c r="U35" s="68">
        <f t="shared" si="11"/>
        <v>0</v>
      </c>
    </row>
    <row r="36" spans="1:21" s="51" customFormat="1" ht="13" x14ac:dyDescent="0.35">
      <c r="A36" s="10" t="str">
        <f>H8</f>
        <v>B/WAUN 2064-5093</v>
      </c>
      <c r="B36" s="12">
        <v>112</v>
      </c>
      <c r="C36" s="68">
        <f t="shared" si="6"/>
        <v>2.4640000000000002E-2</v>
      </c>
      <c r="D36" s="68">
        <f t="shared" si="7"/>
        <v>110.59115199999999</v>
      </c>
      <c r="E36" s="68">
        <f t="shared" si="8"/>
        <v>27.936720000000005</v>
      </c>
      <c r="F36" s="68">
        <f t="shared" si="9"/>
        <v>5.2180575999999999</v>
      </c>
      <c r="G36" s="68">
        <f t="shared" si="5"/>
        <v>2.24E-2</v>
      </c>
      <c r="H36" s="68">
        <f t="shared" si="5"/>
        <v>0.12096</v>
      </c>
      <c r="I36" s="68">
        <f t="shared" si="5"/>
        <v>5.6000000000000001E-2</v>
      </c>
      <c r="J36" s="68">
        <f t="shared" si="5"/>
        <v>1.1200000000000001E-3</v>
      </c>
      <c r="K36" s="68">
        <f t="shared" si="5"/>
        <v>5.5999999999999999E-3</v>
      </c>
      <c r="L36" s="68">
        <f t="shared" si="5"/>
        <v>2.24E-2</v>
      </c>
      <c r="M36" s="68">
        <f t="shared" si="5"/>
        <v>2.24E-2</v>
      </c>
      <c r="N36" s="68">
        <f t="shared" si="5"/>
        <v>0</v>
      </c>
      <c r="O36" s="68">
        <f t="shared" si="5"/>
        <v>0</v>
      </c>
      <c r="P36" s="68">
        <f t="shared" si="5"/>
        <v>33.263999999999996</v>
      </c>
      <c r="Q36" s="68">
        <f t="shared" si="10"/>
        <v>25.339999999999996</v>
      </c>
      <c r="R36" s="68">
        <f t="shared" si="11"/>
        <v>0</v>
      </c>
      <c r="S36" s="68">
        <f t="shared" si="11"/>
        <v>0</v>
      </c>
      <c r="T36" s="68">
        <f t="shared" si="11"/>
        <v>0</v>
      </c>
      <c r="U36" s="68">
        <f t="shared" si="11"/>
        <v>0</v>
      </c>
    </row>
    <row r="37" spans="1:21" s="51" customFormat="1" ht="13" x14ac:dyDescent="0.35">
      <c r="A37" s="10" t="str">
        <f>I8</f>
        <v>B/WAUN 2046-5116</v>
      </c>
      <c r="B37" s="12">
        <v>112</v>
      </c>
      <c r="C37" s="68">
        <f t="shared" si="6"/>
        <v>2.4640000000000002E-2</v>
      </c>
      <c r="D37" s="68">
        <f t="shared" si="7"/>
        <v>110.59115199999999</v>
      </c>
      <c r="E37" s="68">
        <f t="shared" si="8"/>
        <v>27.936720000000005</v>
      </c>
      <c r="F37" s="68">
        <f t="shared" si="9"/>
        <v>5.2180575999999999</v>
      </c>
      <c r="G37" s="68">
        <f t="shared" si="5"/>
        <v>2.24E-2</v>
      </c>
      <c r="H37" s="68">
        <f t="shared" si="5"/>
        <v>0.12096</v>
      </c>
      <c r="I37" s="68">
        <f t="shared" si="5"/>
        <v>5.6000000000000001E-2</v>
      </c>
      <c r="J37" s="68">
        <f t="shared" si="5"/>
        <v>1.1200000000000001E-3</v>
      </c>
      <c r="K37" s="68">
        <f t="shared" si="5"/>
        <v>5.5999999999999999E-3</v>
      </c>
      <c r="L37" s="68">
        <f t="shared" si="5"/>
        <v>2.24E-2</v>
      </c>
      <c r="M37" s="68">
        <f t="shared" si="5"/>
        <v>2.24E-2</v>
      </c>
      <c r="N37" s="68">
        <f t="shared" si="5"/>
        <v>0</v>
      </c>
      <c r="O37" s="68">
        <f t="shared" si="5"/>
        <v>0</v>
      </c>
      <c r="P37" s="68">
        <f t="shared" si="5"/>
        <v>33.263999999999996</v>
      </c>
      <c r="Q37" s="68">
        <f t="shared" si="10"/>
        <v>25.339999999999996</v>
      </c>
      <c r="R37" s="68">
        <f t="shared" si="11"/>
        <v>0</v>
      </c>
      <c r="S37" s="68">
        <f t="shared" si="11"/>
        <v>0</v>
      </c>
      <c r="T37" s="68">
        <f t="shared" si="11"/>
        <v>0</v>
      </c>
      <c r="U37" s="68">
        <f t="shared" si="11"/>
        <v>0</v>
      </c>
    </row>
    <row r="38" spans="1:21" s="51" customFormat="1" ht="13" x14ac:dyDescent="0.3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ht="13" x14ac:dyDescent="0.35">
      <c r="A39" s="10" t="str">
        <f>K8</f>
        <v>B/WAUN 2032-5108</v>
      </c>
      <c r="B39" s="12">
        <v>112</v>
      </c>
      <c r="C39" s="68">
        <f t="shared" si="6"/>
        <v>2.4640000000000002E-2</v>
      </c>
      <c r="D39" s="68">
        <f t="shared" si="7"/>
        <v>110.59115199999999</v>
      </c>
      <c r="E39" s="68">
        <f t="shared" si="8"/>
        <v>27.936720000000005</v>
      </c>
      <c r="F39" s="68">
        <f t="shared" si="9"/>
        <v>5.2180575999999999</v>
      </c>
      <c r="G39" s="68">
        <f t="shared" si="5"/>
        <v>2.24E-2</v>
      </c>
      <c r="H39" s="68">
        <f t="shared" si="5"/>
        <v>0.12096</v>
      </c>
      <c r="I39" s="68">
        <f t="shared" si="5"/>
        <v>5.6000000000000001E-2</v>
      </c>
      <c r="J39" s="68">
        <f t="shared" si="5"/>
        <v>1.1200000000000001E-3</v>
      </c>
      <c r="K39" s="68">
        <f t="shared" si="5"/>
        <v>5.5999999999999999E-3</v>
      </c>
      <c r="L39" s="68">
        <f t="shared" si="5"/>
        <v>2.24E-2</v>
      </c>
      <c r="M39" s="68">
        <f t="shared" si="5"/>
        <v>2.24E-2</v>
      </c>
      <c r="N39" s="68">
        <f t="shared" si="5"/>
        <v>0</v>
      </c>
      <c r="O39" s="68">
        <f t="shared" si="5"/>
        <v>0</v>
      </c>
      <c r="P39" s="68">
        <f t="shared" si="5"/>
        <v>33.263999999999996</v>
      </c>
      <c r="Q39" s="68">
        <f t="shared" si="10"/>
        <v>25.339999999999996</v>
      </c>
      <c r="R39" s="68">
        <f t="shared" si="11"/>
        <v>0</v>
      </c>
      <c r="S39" s="68">
        <f t="shared" si="11"/>
        <v>0</v>
      </c>
      <c r="T39" s="68">
        <f t="shared" si="11"/>
        <v>0</v>
      </c>
      <c r="U39" s="68">
        <f t="shared" si="11"/>
        <v>0</v>
      </c>
    </row>
    <row r="40" spans="1:21" s="51" customFormat="1" ht="13" x14ac:dyDescent="0.35">
      <c r="A40" s="10" t="str">
        <f>L8</f>
        <v>B/WAUN 2071-5072</v>
      </c>
      <c r="B40" s="12">
        <v>112</v>
      </c>
      <c r="C40" s="68">
        <f t="shared" si="6"/>
        <v>2.4640000000000002E-2</v>
      </c>
      <c r="D40" s="68">
        <f t="shared" si="7"/>
        <v>110.59115199999999</v>
      </c>
      <c r="E40" s="68">
        <f t="shared" si="8"/>
        <v>27.936720000000005</v>
      </c>
      <c r="F40" s="68">
        <f t="shared" si="9"/>
        <v>5.2180575999999999</v>
      </c>
      <c r="G40" s="68">
        <f t="shared" si="5"/>
        <v>2.24E-2</v>
      </c>
      <c r="H40" s="68">
        <f t="shared" si="5"/>
        <v>0.12096</v>
      </c>
      <c r="I40" s="68">
        <f t="shared" si="5"/>
        <v>5.6000000000000001E-2</v>
      </c>
      <c r="J40" s="68">
        <f t="shared" si="5"/>
        <v>1.1200000000000001E-3</v>
      </c>
      <c r="K40" s="68">
        <f t="shared" si="5"/>
        <v>5.5999999999999999E-3</v>
      </c>
      <c r="L40" s="68">
        <f t="shared" si="5"/>
        <v>2.24E-2</v>
      </c>
      <c r="M40" s="68">
        <f t="shared" si="5"/>
        <v>2.24E-2</v>
      </c>
      <c r="N40" s="68">
        <f t="shared" si="5"/>
        <v>0</v>
      </c>
      <c r="O40" s="68">
        <f t="shared" si="5"/>
        <v>0</v>
      </c>
      <c r="P40" s="68">
        <f t="shared" si="5"/>
        <v>33.263999999999996</v>
      </c>
      <c r="Q40" s="68">
        <f t="shared" si="10"/>
        <v>25.339999999999996</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B/WAUN 2007-5095</v>
      </c>
      <c r="C57" s="8" t="str">
        <f t="shared" ref="C57:U57" si="13">D8</f>
        <v>B/WAUN 2021-5102</v>
      </c>
      <c r="D57" s="8" t="str">
        <f t="shared" si="13"/>
        <v>B/WAUN 2022-5071</v>
      </c>
      <c r="E57" s="8" t="str">
        <f t="shared" si="13"/>
        <v>B/WAUN 2052-5061</v>
      </c>
      <c r="F57" s="8" t="str">
        <f t="shared" si="13"/>
        <v>B/WAUN 2041-5082</v>
      </c>
      <c r="G57" s="8" t="str">
        <f t="shared" si="13"/>
        <v>B/WAUN 2064-5093</v>
      </c>
      <c r="H57" s="8" t="str">
        <f t="shared" si="13"/>
        <v>B/WAUN 2046-5116</v>
      </c>
      <c r="I57" s="8">
        <f t="shared" si="13"/>
        <v>0</v>
      </c>
      <c r="J57" s="8" t="str">
        <f t="shared" si="13"/>
        <v>B/WAUN 2032-5108</v>
      </c>
      <c r="K57" s="8" t="str">
        <f t="shared" si="13"/>
        <v>B/WAUN 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t="e">
        <f>VLOOKUP(J$14,Table245[],5,FALSE)</f>
        <v>#N/A</v>
      </c>
      <c r="J59" s="67">
        <f>VLOOKUP(K$14,Table245[],5,FALSE)</f>
        <v>6.2</v>
      </c>
      <c r="K59" s="67">
        <f>VLOOKUP(L$14,Table245[],5,FALSE)</f>
        <v>6.2</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6</v>
      </c>
      <c r="C60" s="67">
        <f t="shared" ref="C60:U60" si="14">D10</f>
        <v>5.8</v>
      </c>
      <c r="D60" s="67">
        <f t="shared" si="14"/>
        <v>6.4</v>
      </c>
      <c r="E60" s="67">
        <f t="shared" si="14"/>
        <v>6.3</v>
      </c>
      <c r="F60" s="67">
        <f t="shared" si="14"/>
        <v>6.1</v>
      </c>
      <c r="G60" s="67">
        <f t="shared" si="14"/>
        <v>5.8</v>
      </c>
      <c r="H60" s="67">
        <f t="shared" si="14"/>
        <v>5.9</v>
      </c>
      <c r="I60" s="67">
        <f t="shared" si="14"/>
        <v>0</v>
      </c>
      <c r="J60" s="67">
        <f t="shared" si="14"/>
        <v>5.4</v>
      </c>
      <c r="K60" s="67">
        <f t="shared" si="14"/>
        <v>5.5</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f t="shared" si="15"/>
        <v>6</v>
      </c>
      <c r="K61" s="67">
        <f t="shared" si="15"/>
        <v>6</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112</v>
      </c>
      <c r="C62" s="68">
        <f>B32</f>
        <v>112</v>
      </c>
      <c r="D62" s="68">
        <f>B33</f>
        <v>112</v>
      </c>
      <c r="E62" s="68">
        <f>B34</f>
        <v>112</v>
      </c>
      <c r="F62" s="68">
        <f>B35</f>
        <v>112</v>
      </c>
      <c r="G62" s="68">
        <f>B36</f>
        <v>112</v>
      </c>
      <c r="H62" s="68">
        <f>B37</f>
        <v>112</v>
      </c>
      <c r="I62" s="68">
        <f>B38</f>
        <v>0</v>
      </c>
      <c r="J62" s="68">
        <f>B39</f>
        <v>112</v>
      </c>
      <c r="K62" s="68">
        <f>B40</f>
        <v>112</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2.4000000000000021</v>
      </c>
      <c r="D64" s="68">
        <f t="shared" si="17"/>
        <v>-1.2000000000000011</v>
      </c>
      <c r="E64" s="68">
        <f t="shared" si="17"/>
        <v>-0.59999999999999787</v>
      </c>
      <c r="F64" s="68">
        <f t="shared" si="17"/>
        <v>0.6000000000000032</v>
      </c>
      <c r="G64" s="68">
        <f t="shared" si="17"/>
        <v>2.4000000000000021</v>
      </c>
      <c r="H64" s="68">
        <f t="shared" si="17"/>
        <v>1.7999999999999989</v>
      </c>
      <c r="I64" s="68" t="e">
        <f t="shared" si="17"/>
        <v>#N/A</v>
      </c>
      <c r="J64" s="68">
        <f t="shared" si="17"/>
        <v>4.7999999999999989</v>
      </c>
      <c r="K64" s="68">
        <f t="shared" si="17"/>
        <v>4.2000000000000011</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-2.4000000000000021</v>
      </c>
      <c r="D65" s="68">
        <f t="shared" si="18"/>
        <v>1.2000000000000011</v>
      </c>
      <c r="E65" s="68">
        <f t="shared" si="18"/>
        <v>0.59999999999999787</v>
      </c>
      <c r="F65" s="68">
        <f t="shared" si="18"/>
        <v>-0.6000000000000032</v>
      </c>
      <c r="G65" s="68">
        <f t="shared" si="18"/>
        <v>-2.4000000000000021</v>
      </c>
      <c r="H65" s="68">
        <f t="shared" si="18"/>
        <v>-1.7999999999999989</v>
      </c>
      <c r="I65" s="68" t="e">
        <f t="shared" si="18"/>
        <v>#N/A</v>
      </c>
      <c r="J65" s="68">
        <f t="shared" si="18"/>
        <v>-4.7999999999999989</v>
      </c>
      <c r="K65" s="68">
        <f t="shared" si="18"/>
        <v>-4.2000000000000011</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e">
        <f t="shared" si="19"/>
        <v>#N/A</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B42" sqref="B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8" t="str">
        <f>'Field data and Dairy Partners'!C1:D1</f>
        <v>PAN026241</v>
      </c>
      <c r="D1" s="129"/>
      <c r="E1" s="83" t="s">
        <v>45</v>
      </c>
      <c r="F1" s="32">
        <f>'Field data and Dairy Partners'!F1</f>
        <v>49.9</v>
      </c>
      <c r="G1" s="107" t="s">
        <v>43</v>
      </c>
      <c r="H1" s="108"/>
      <c r="I1" s="86">
        <v>7.29</v>
      </c>
      <c r="J1" s="106" t="s">
        <v>153</v>
      </c>
      <c r="K1" s="106"/>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30" t="str">
        <f>'Field data and Dairy Partners'!C2:D2</f>
        <v>EPR/AB3891CX</v>
      </c>
      <c r="D2" s="131"/>
      <c r="E2" s="83" t="s">
        <v>109</v>
      </c>
      <c r="F2" s="86">
        <v>20502</v>
      </c>
      <c r="G2" s="126" t="s">
        <v>110</v>
      </c>
      <c r="H2" s="127"/>
      <c r="I2" s="86">
        <v>611</v>
      </c>
      <c r="J2" s="106" t="s">
        <v>158</v>
      </c>
      <c r="K2" s="106"/>
      <c r="L2" s="86">
        <v>0.01</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30" t="str">
        <f>'Field data and Dairy Partners'!C3:D3</f>
        <v>Mr Daniel James and Mrs Carys James</v>
      </c>
      <c r="D3" s="131"/>
      <c r="E3" s="83" t="s">
        <v>108</v>
      </c>
      <c r="F3" s="24" t="s">
        <v>78</v>
      </c>
      <c r="G3" s="106" t="s">
        <v>159</v>
      </c>
      <c r="H3" s="106"/>
      <c r="I3" s="86">
        <v>200</v>
      </c>
      <c r="J3" s="107" t="s">
        <v>154</v>
      </c>
      <c r="K3" s="108"/>
      <c r="L3" s="86">
        <f>(L1/(L2*10000))*100</f>
        <v>25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8" t="str">
        <f>'Field data and Dairy Partners'!C4:D4</f>
        <v>Blaenwaun Farm
Mwnt, Cardigan, Ceredigion. SA43 1QF</v>
      </c>
      <c r="D4" s="129"/>
      <c r="E4" s="84" t="s">
        <v>1</v>
      </c>
      <c r="F4" s="86" t="s">
        <v>177</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8" t="str">
        <f>'Field data and Dairy Partners'!C5:D5</f>
        <v>Bryan Burn</v>
      </c>
      <c r="D5" s="129"/>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'Field data and Dairy Partners'!C8</f>
        <v>B/WAUN 2007-5095</v>
      </c>
      <c r="D8" s="52" t="str">
        <f>'Field data and Dairy Partners'!D8</f>
        <v>B/WAUN 2021-5102</v>
      </c>
      <c r="E8" s="52" t="str">
        <f>'Field data and Dairy Partners'!E8</f>
        <v>B/WAUN 2022-5071</v>
      </c>
      <c r="F8" s="52" t="str">
        <f>'Field data and Dairy Partners'!F8</f>
        <v>B/WAUN 2052-5061</v>
      </c>
      <c r="G8" s="52" t="str">
        <f>'Field data and Dairy Partners'!G8</f>
        <v>B/WAUN 2041-5082</v>
      </c>
      <c r="H8" s="52" t="str">
        <f>'Field data and Dairy Partners'!H8</f>
        <v>B/WAUN 2064-5093</v>
      </c>
      <c r="I8" s="52" t="str">
        <f>'Field data and Dairy Partners'!I8</f>
        <v>B/WAUN 2046-5116</v>
      </c>
      <c r="J8" s="52">
        <f>'Field data and Dairy Partners'!J8</f>
        <v>0</v>
      </c>
      <c r="K8" s="52" t="str">
        <f>'Field data and Dairy Partners'!K8</f>
        <v>B/WAUN 2032-5108</v>
      </c>
      <c r="L8" s="52" t="str">
        <f>'Field data and Dairy Partners'!L8</f>
        <v>B/WAUN 2071-5072</v>
      </c>
      <c r="M8" s="52">
        <f>'Field data and Dairy Partners'!M8</f>
        <v>0</v>
      </c>
      <c r="N8" s="52">
        <f>'Field data and Dairy Partners'!N8</f>
        <v>0</v>
      </c>
      <c r="O8" s="52">
        <f>'Field data and Dairy Partners'!O8</f>
        <v>0</v>
      </c>
      <c r="P8" s="52">
        <f>'Field data and Dairy Partners'!P8</f>
        <v>0</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'Field data and Dairy Partners'!C9</f>
        <v>mod</v>
      </c>
      <c r="D9" s="52" t="str">
        <f>'Field data and Dairy Partners'!D9</f>
        <v>mod</v>
      </c>
      <c r="E9" s="52" t="str">
        <f>'Field data and Dairy Partners'!E9</f>
        <v>mod</v>
      </c>
      <c r="F9" s="52" t="str">
        <f>'Field data and Dairy Partners'!F9</f>
        <v>mod</v>
      </c>
      <c r="G9" s="52" t="str">
        <f>'Field data and Dairy Partners'!G9</f>
        <v>mod</v>
      </c>
      <c r="H9" s="52" t="str">
        <f>'Field data and Dairy Partners'!H9</f>
        <v>mod</v>
      </c>
      <c r="I9" s="52" t="str">
        <f>'Field data and Dairy Partners'!I9</f>
        <v>mod</v>
      </c>
      <c r="J9" s="52">
        <f>'Field data and Dairy Partners'!J9</f>
        <v>0</v>
      </c>
      <c r="K9" s="52" t="str">
        <f>'Field data and Dairy Partners'!K9</f>
        <v>mod</v>
      </c>
      <c r="L9" s="52" t="str">
        <f>'Field data and Dairy Partners'!L9</f>
        <v>mod</v>
      </c>
      <c r="M9" s="52">
        <f>'Field data and Dairy Partners'!M9</f>
        <v>0</v>
      </c>
      <c r="N9" s="52">
        <f>'Field data and Dairy Partners'!N9</f>
        <v>0</v>
      </c>
      <c r="O9" s="52">
        <f>'Field data and Dairy Partners'!O9</f>
        <v>0</v>
      </c>
      <c r="P9" s="52">
        <f>'Field data and Dairy Partners'!P9</f>
        <v>0</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'Field data and Dairy Partners'!C10</f>
        <v>6</v>
      </c>
      <c r="D10" s="52">
        <f>'Field data and Dairy Partners'!D10</f>
        <v>5.8</v>
      </c>
      <c r="E10" s="52">
        <f>'Field data and Dairy Partners'!E10</f>
        <v>6.4</v>
      </c>
      <c r="F10" s="52">
        <f>'Field data and Dairy Partners'!F10</f>
        <v>6.3</v>
      </c>
      <c r="G10" s="52">
        <f>'Field data and Dairy Partners'!G10</f>
        <v>6.1</v>
      </c>
      <c r="H10" s="52">
        <f>'Field data and Dairy Partners'!H10</f>
        <v>5.8</v>
      </c>
      <c r="I10" s="52">
        <f>'Field data and Dairy Partners'!I10</f>
        <v>5.9</v>
      </c>
      <c r="J10" s="52">
        <f>'Field data and Dairy Partners'!J10</f>
        <v>0</v>
      </c>
      <c r="K10" s="52">
        <f>'Field data and Dairy Partners'!K10</f>
        <v>5.4</v>
      </c>
      <c r="L10" s="52">
        <f>'Field data and Dairy Partners'!L10</f>
        <v>5.5</v>
      </c>
      <c r="M10" s="52">
        <f>'Field data and Dairy Partners'!M10</f>
        <v>0</v>
      </c>
      <c r="N10" s="52">
        <f>'Field data and Dairy Partners'!N10</f>
        <v>0</v>
      </c>
      <c r="O10" s="52">
        <f>'Field data and Dairy Partners'!O10</f>
        <v>0</v>
      </c>
      <c r="P10" s="52">
        <f>'Field data and Dairy Partners'!P10</f>
        <v>0</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'Field data and Dairy Partners'!C11</f>
        <v>1</v>
      </c>
      <c r="D11" s="52">
        <f>'Field data and Dairy Partners'!D11</f>
        <v>1</v>
      </c>
      <c r="E11" s="52">
        <f>'Field data and Dairy Partners'!E11</f>
        <v>1</v>
      </c>
      <c r="F11" s="52">
        <f>'Field data and Dairy Partners'!F11</f>
        <v>0</v>
      </c>
      <c r="G11" s="52">
        <f>'Field data and Dairy Partners'!G11</f>
        <v>1</v>
      </c>
      <c r="H11" s="52">
        <f>'Field data and Dairy Partners'!H11</f>
        <v>1</v>
      </c>
      <c r="I11" s="52">
        <f>'Field data and Dairy Partners'!I11</f>
        <v>0</v>
      </c>
      <c r="J11" s="52">
        <f>'Field data and Dairy Partners'!J11</f>
        <v>0</v>
      </c>
      <c r="K11" s="52">
        <f>'Field data and Dairy Partners'!K11</f>
        <v>1</v>
      </c>
      <c r="L11" s="52">
        <f>'Field data and Dairy Partners'!L11</f>
        <v>0</v>
      </c>
      <c r="M11" s="52">
        <f>'Field data and Dairy Partners'!M11</f>
        <v>0</v>
      </c>
      <c r="N11" s="52">
        <f>'Field data and Dairy Partners'!N11</f>
        <v>0</v>
      </c>
      <c r="O11" s="52">
        <f>'Field data and Dairy Partners'!O11</f>
        <v>0</v>
      </c>
      <c r="P11" s="52">
        <f>'Field data and Dairy Partners'!P11</f>
        <v>0</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'Field data and Dairy Partners'!C12</f>
        <v>1</v>
      </c>
      <c r="D12" s="52">
        <f>'Field data and Dairy Partners'!D12</f>
        <v>1</v>
      </c>
      <c r="E12" s="52">
        <f>'Field data and Dairy Partners'!E12</f>
        <v>2</v>
      </c>
      <c r="F12" s="52">
        <f>'Field data and Dairy Partners'!F12</f>
        <v>2</v>
      </c>
      <c r="G12" s="52">
        <f>'Field data and Dairy Partners'!G12</f>
        <v>1</v>
      </c>
      <c r="H12" s="52">
        <f>'Field data and Dairy Partners'!H12</f>
        <v>1</v>
      </c>
      <c r="I12" s="52">
        <f>'Field data and Dairy Partners'!I12</f>
        <v>1</v>
      </c>
      <c r="J12" s="52">
        <f>'Field data and Dairy Partners'!J12</f>
        <v>0</v>
      </c>
      <c r="K12" s="52">
        <f>'Field data and Dairy Partners'!K12</f>
        <v>1</v>
      </c>
      <c r="L12" s="52">
        <f>'Field data and Dairy Partners'!L12</f>
        <v>1</v>
      </c>
      <c r="M12" s="52">
        <f>'Field data and Dairy Partners'!M12</f>
        <v>0</v>
      </c>
      <c r="N12" s="52">
        <f>'Field data and Dairy Partners'!N12</f>
        <v>0</v>
      </c>
      <c r="O12" s="52">
        <f>'Field data and Dairy Partners'!O12</f>
        <v>0</v>
      </c>
      <c r="P12" s="52">
        <f>'Field data and Dairy Partners'!P12</f>
        <v>0</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'Field data and Dairy Partners'!C13</f>
        <v>1</v>
      </c>
      <c r="D13" s="52">
        <f>'Field data and Dairy Partners'!D13</f>
        <v>2</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0</v>
      </c>
      <c r="K13" s="52">
        <f>'Field data and Dairy Partners'!K13</f>
        <v>2</v>
      </c>
      <c r="L13" s="52">
        <f>'Field data and Dairy Partners'!L13</f>
        <v>2</v>
      </c>
      <c r="M13" s="52">
        <f>'Field data and Dairy Partners'!M13</f>
        <v>0</v>
      </c>
      <c r="N13" s="52">
        <f>'Field data and Dairy Partners'!N13</f>
        <v>0</v>
      </c>
      <c r="O13" s="52">
        <f>'Field data and Dairy Partners'!O13</f>
        <v>0</v>
      </c>
      <c r="P13" s="52">
        <f>'Field data and Dairy Partners'!P13</f>
        <v>0</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'Field data and Dairy Partners'!C14</f>
        <v xml:space="preserve">Grass Silage (25% DM) </v>
      </c>
      <c r="D14" s="91" t="str">
        <f>'Field data and Dairy Partners'!D14</f>
        <v xml:space="preserve">Grass Silage (25% DM) </v>
      </c>
      <c r="E14" s="91" t="str">
        <f>'Field data and Dairy Partners'!E14</f>
        <v xml:space="preserve">Grass Silage (25% DM) </v>
      </c>
      <c r="F14" s="91" t="str">
        <f>'Field data and Dairy Partners'!F14</f>
        <v xml:space="preserve">Grass Silage (25% DM) </v>
      </c>
      <c r="G14" s="91" t="str">
        <f>'Field data and Dairy Partners'!G14</f>
        <v xml:space="preserve">Grass Silage (25% DM) </v>
      </c>
      <c r="H14" s="91" t="str">
        <f>'Field data and Dairy Partners'!H14</f>
        <v xml:space="preserve">Grass Silage (25% DM) </v>
      </c>
      <c r="I14" s="91" t="str">
        <f>'Field data and Dairy Partners'!I14</f>
        <v xml:space="preserve">Grass Silage (25% DM) </v>
      </c>
      <c r="J14" s="91">
        <f>'Field data and Dairy Partners'!J14</f>
        <v>0</v>
      </c>
      <c r="K14" s="91" t="str">
        <f>'Field data and Dairy Partners'!K14</f>
        <v xml:space="preserve">Grass Silage (25% DM) </v>
      </c>
      <c r="L14" s="91" t="str">
        <f>'Field data and Dairy Partners'!L14</f>
        <v xml:space="preserve">Grass Silage (25% DM) </v>
      </c>
      <c r="M14" s="91">
        <f>'Field data and Dairy Partners'!M14</f>
        <v>0</v>
      </c>
      <c r="N14" s="91">
        <f>'Field data and Dairy Partners'!N14</f>
        <v>0</v>
      </c>
      <c r="O14" s="91">
        <f>'Field data and Dairy Partners'!O14</f>
        <v>0</v>
      </c>
      <c r="P14" s="91">
        <f>'Field data and Dairy Partners'!P14</f>
        <v>0</v>
      </c>
      <c r="Q14" s="91">
        <f>'Field data and Dairy Partners'!Q14</f>
        <v>0</v>
      </c>
      <c r="R14" s="91">
        <f>'Field data and Dairy Partners'!R14</f>
        <v>0</v>
      </c>
      <c r="S14" s="91">
        <f>'Field data and Dairy Partners'!S14</f>
        <v>0</v>
      </c>
      <c r="T14" s="91">
        <f>'Field data and Dairy Partners'!T14</f>
        <v>0</v>
      </c>
      <c r="U14" s="91">
        <f>'Field data and Dairy Partners'!U14</f>
        <v>0</v>
      </c>
      <c r="V14" s="91">
        <f>'Field data and Dairy Partners'!V14</f>
        <v>0</v>
      </c>
      <c r="AD14" s="23" t="s">
        <v>138</v>
      </c>
      <c r="AE14" s="23">
        <v>6</v>
      </c>
      <c r="AI14" s="46" t="s">
        <v>119</v>
      </c>
      <c r="AJ14" s="47">
        <v>0.8</v>
      </c>
      <c r="AK14" s="48">
        <v>1.7</v>
      </c>
      <c r="AL14" s="9">
        <v>12</v>
      </c>
      <c r="AM14" s="9">
        <v>6.7</v>
      </c>
      <c r="AN14" s="9" t="s">
        <v>135</v>
      </c>
    </row>
    <row r="15" spans="1:41" ht="13" x14ac:dyDescent="0.25">
      <c r="A15" s="117" t="s">
        <v>9</v>
      </c>
      <c r="B15" s="117"/>
      <c r="C15" s="52">
        <f>'Field data and Dairy Partners'!C15</f>
        <v>38</v>
      </c>
      <c r="D15" s="52">
        <f>'Field data and Dairy Partners'!D15</f>
        <v>38</v>
      </c>
      <c r="E15" s="52">
        <f>'Field data and Dairy Partners'!E15</f>
        <v>38</v>
      </c>
      <c r="F15" s="52">
        <f>'Field data and Dairy Partners'!F15</f>
        <v>38</v>
      </c>
      <c r="G15" s="52">
        <f>'Field data and Dairy Partners'!G15</f>
        <v>38</v>
      </c>
      <c r="H15" s="52">
        <f>'Field data and Dairy Partners'!H15</f>
        <v>38</v>
      </c>
      <c r="I15" s="52">
        <f>'Field data and Dairy Partners'!I15</f>
        <v>38</v>
      </c>
      <c r="J15" s="52">
        <f>'Field data and Dairy Partners'!J15</f>
        <v>0</v>
      </c>
      <c r="K15" s="52">
        <f>'Field data and Dairy Partners'!K15</f>
        <v>38</v>
      </c>
      <c r="L15" s="52">
        <f>'Field data and Dairy Partners'!L15</f>
        <v>38</v>
      </c>
      <c r="M15" s="52">
        <f>'Field data and Dairy Partners'!M15</f>
        <v>0</v>
      </c>
      <c r="N15" s="52">
        <f>'Field data and Dairy Partners'!N15</f>
        <v>0</v>
      </c>
      <c r="O15" s="52">
        <f>'Field data and Dairy Partners'!O15</f>
        <v>0</v>
      </c>
      <c r="P15" s="52">
        <f>'Field data and Dairy Partners'!P15</f>
        <v>0</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3" t="s">
        <v>144</v>
      </c>
      <c r="AE15" s="23">
        <v>7</v>
      </c>
      <c r="AI15" s="46" t="s">
        <v>101</v>
      </c>
      <c r="AJ15" s="54">
        <v>1.8</v>
      </c>
      <c r="AK15" s="48">
        <v>5.4</v>
      </c>
      <c r="AL15" s="9">
        <v>13</v>
      </c>
      <c r="AM15" s="9">
        <v>6.7</v>
      </c>
      <c r="AN15" s="9" t="s">
        <v>135</v>
      </c>
    </row>
    <row r="16" spans="1:41" ht="13.5" thickBot="1" x14ac:dyDescent="0.3">
      <c r="A16" s="119" t="s">
        <v>44</v>
      </c>
      <c r="B16" s="119"/>
      <c r="C16" s="92" t="str">
        <f>'Field data and Dairy Partners'!C16</f>
        <v>Medium/Clay</v>
      </c>
      <c r="D16" s="92" t="str">
        <f>'Field data and Dairy Partners'!D16</f>
        <v>Medium/Clay</v>
      </c>
      <c r="E16" s="92" t="str">
        <f>'Field data and Dairy Partners'!E16</f>
        <v>Medium/Clay</v>
      </c>
      <c r="F16" s="92" t="str">
        <f>'Field data and Dairy Partners'!F16</f>
        <v>Medium/Clay</v>
      </c>
      <c r="G16" s="92" t="str">
        <f>'Field data and Dairy Partners'!G16</f>
        <v>Medium/Clay</v>
      </c>
      <c r="H16" s="92" t="str">
        <f>'Field data and Dairy Partners'!H16</f>
        <v>Medium/Clay</v>
      </c>
      <c r="I16" s="92" t="str">
        <f>'Field data and Dairy Partners'!I16</f>
        <v>Medium/Clay</v>
      </c>
      <c r="J16" s="92">
        <f>'Field data and Dairy Partners'!J16</f>
        <v>0</v>
      </c>
      <c r="K16" s="92" t="str">
        <f>'Field data and Dairy Partners'!K16</f>
        <v>Medium/Clay</v>
      </c>
      <c r="L16" s="92" t="str">
        <f>'Field data and Dairy Partners'!L16</f>
        <v>Medium/Clay</v>
      </c>
      <c r="M16" s="92">
        <f>'Field data and Dairy Partners'!M16</f>
        <v>0</v>
      </c>
      <c r="N16" s="92">
        <f>'Field data and Dairy Partners'!N16</f>
        <v>0</v>
      </c>
      <c r="O16" s="92">
        <f>'Field data and Dairy Partners'!O16</f>
        <v>0</v>
      </c>
      <c r="P16" s="92">
        <f>'Field data and Dairy Partners'!P16</f>
        <v>0</v>
      </c>
      <c r="Q16" s="92">
        <f>'Field data and Dairy Partners'!Q16</f>
        <v>0</v>
      </c>
      <c r="R16" s="92">
        <f>'Field data and Dairy Partners'!R16</f>
        <v>0</v>
      </c>
      <c r="S16" s="92">
        <f>'Field data and Dairy Partners'!S16</f>
        <v>0</v>
      </c>
      <c r="T16" s="92">
        <f>'Field data and Dairy Partners'!T16</f>
        <v>0</v>
      </c>
      <c r="U16" s="92">
        <f>'Field data and Dairy Partners'!U16</f>
        <v>0</v>
      </c>
      <c r="V16" s="92">
        <f>'Field data and Dairy Partners'!V16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t="e">
        <f t="shared" si="0"/>
        <v>#N/A</v>
      </c>
      <c r="K17" s="21">
        <f t="shared" si="0"/>
        <v>64.599999999999994</v>
      </c>
      <c r="L17" s="21">
        <f t="shared" si="0"/>
        <v>64.599999999999994</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8.934899999999999</v>
      </c>
      <c r="D18" s="13">
        <f>$D32</f>
        <v>8.934899999999999</v>
      </c>
      <c r="E18" s="13">
        <f>$D33</f>
        <v>8.934899999999999</v>
      </c>
      <c r="F18" s="13">
        <f>$D34</f>
        <v>8.934899999999999</v>
      </c>
      <c r="G18" s="13">
        <f>$D35</f>
        <v>8.934899999999999</v>
      </c>
      <c r="H18" s="13">
        <f>$D36</f>
        <v>8.934899999999999</v>
      </c>
      <c r="I18" s="13">
        <f>$D37</f>
        <v>8.934899999999999</v>
      </c>
      <c r="J18" s="13">
        <f>$D38</f>
        <v>0</v>
      </c>
      <c r="K18" s="13">
        <f>$D39</f>
        <v>8.934899999999999</v>
      </c>
      <c r="L18" s="13">
        <f>$D40</f>
        <v>8.934899999999999</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-55.665099999999995</v>
      </c>
      <c r="D19" s="13">
        <f t="shared" ref="D19:V19" si="1">D18-D17</f>
        <v>-55.665099999999995</v>
      </c>
      <c r="E19" s="13">
        <f t="shared" si="1"/>
        <v>-55.665099999999995</v>
      </c>
      <c r="F19" s="13">
        <f t="shared" si="1"/>
        <v>-55.665099999999995</v>
      </c>
      <c r="G19" s="13">
        <f t="shared" si="1"/>
        <v>-55.665099999999995</v>
      </c>
      <c r="H19" s="13">
        <f t="shared" si="1"/>
        <v>-55.665099999999995</v>
      </c>
      <c r="I19" s="13">
        <f t="shared" si="1"/>
        <v>-55.665099999999995</v>
      </c>
      <c r="J19" s="13" t="e">
        <f t="shared" si="1"/>
        <v>#N/A</v>
      </c>
      <c r="K19" s="13">
        <f t="shared" si="1"/>
        <v>-55.665099999999995</v>
      </c>
      <c r="L19" s="13">
        <f t="shared" si="1"/>
        <v>-55.665099999999995</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(VLOOKUP(D$14,$AI2:$AK24,3,FALSE))*D$15</f>
        <v>228</v>
      </c>
      <c r="E21" s="21">
        <f t="shared" si="2"/>
        <v>228</v>
      </c>
      <c r="F21" s="21">
        <f t="shared" si="2"/>
        <v>228</v>
      </c>
      <c r="G21" s="21">
        <f t="shared" si="2"/>
        <v>228</v>
      </c>
      <c r="H21" s="21">
        <f t="shared" si="2"/>
        <v>228</v>
      </c>
      <c r="I21" s="21">
        <f t="shared" si="2"/>
        <v>228</v>
      </c>
      <c r="J21" s="21" t="e">
        <f t="shared" si="2"/>
        <v>#N/A</v>
      </c>
      <c r="K21" s="21">
        <f t="shared" si="2"/>
        <v>228</v>
      </c>
      <c r="L21" s="21">
        <f t="shared" si="2"/>
        <v>228</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31.631250000000001</v>
      </c>
      <c r="D22" s="13">
        <f>$E32</f>
        <v>31.631250000000001</v>
      </c>
      <c r="E22" s="13">
        <f>$E33</f>
        <v>31.631250000000001</v>
      </c>
      <c r="F22" s="13">
        <f>$E34</f>
        <v>31.631250000000001</v>
      </c>
      <c r="G22" s="13">
        <f>$E35</f>
        <v>31.631250000000001</v>
      </c>
      <c r="H22" s="13">
        <f>$E36</f>
        <v>31.631250000000001</v>
      </c>
      <c r="I22" s="13">
        <f>$E37</f>
        <v>31.631250000000001</v>
      </c>
      <c r="J22" s="13">
        <f>$E38</f>
        <v>0</v>
      </c>
      <c r="K22" s="13">
        <f>$E39</f>
        <v>31.631250000000001</v>
      </c>
      <c r="L22" s="13">
        <f>$E40</f>
        <v>31.631250000000001</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-196.36875000000001</v>
      </c>
      <c r="D23" s="13">
        <f t="shared" ref="D23:V23" si="3">D22-D21</f>
        <v>-196.36875000000001</v>
      </c>
      <c r="E23" s="13">
        <f t="shared" si="3"/>
        <v>-196.36875000000001</v>
      </c>
      <c r="F23" s="13">
        <f t="shared" si="3"/>
        <v>-196.36875000000001</v>
      </c>
      <c r="G23" s="13">
        <f t="shared" si="3"/>
        <v>-196.36875000000001</v>
      </c>
      <c r="H23" s="13">
        <f t="shared" si="3"/>
        <v>-196.36875000000001</v>
      </c>
      <c r="I23" s="13">
        <f t="shared" si="3"/>
        <v>-196.36875000000001</v>
      </c>
      <c r="J23" s="13" t="e">
        <f t="shared" si="3"/>
        <v>#N/A</v>
      </c>
      <c r="K23" s="13">
        <f t="shared" si="3"/>
        <v>-196.36875000000001</v>
      </c>
      <c r="L23" s="13">
        <f t="shared" si="3"/>
        <v>-196.36875000000001</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54</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0.38</v>
      </c>
      <c r="C28" s="12">
        <v>0.01</v>
      </c>
      <c r="D28" s="12">
        <v>15.6</v>
      </c>
      <c r="E28" s="12">
        <v>105</v>
      </c>
      <c r="F28" s="12">
        <v>10</v>
      </c>
      <c r="G28" s="12">
        <v>0.2</v>
      </c>
      <c r="H28" s="12">
        <v>2</v>
      </c>
      <c r="I28" s="12">
        <v>0.5</v>
      </c>
      <c r="J28" s="12">
        <v>0.01</v>
      </c>
      <c r="K28" s="16">
        <v>0.05</v>
      </c>
      <c r="L28" s="12">
        <v>0.2</v>
      </c>
      <c r="M28" s="12">
        <v>0.2</v>
      </c>
      <c r="N28" s="12"/>
      <c r="O28" s="12"/>
      <c r="P28" s="12">
        <v>684</v>
      </c>
      <c r="Q28" s="12">
        <v>28.6</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B/WAUN 2007-5095</v>
      </c>
      <c r="B31" s="12">
        <v>250</v>
      </c>
      <c r="C31" s="68">
        <f>IF(C$27="%w/w SAR",((C$28*10)*$B31),IF(C$27="%w/w DM",(((C$28*10)*($B$28/100))*$B31),IF(C$27="kg/t SAR",(C$28*$B31),IF(C$27="kg/t DM",((C$28*($B$28/100))*$B31),IF(C$27="mg/kg SAR",((C$28*0.001)*$B31),IF(C$27="mg/kg DM",(((C$28*0.001)*($B$28/100))*$B31),0))))))</f>
        <v>2.5000000000000001E-3</v>
      </c>
      <c r="D31" s="68">
        <f>(IF(D$27="%w/w SAR",((D$28*10)*$B31),IF(D$27="%w/w DM",(((D$28*10)*($B$28/100))*$B31),IF(D$27="kg/t SAR",(D$28*$B31),IF(D$27="kg/t DM",((D$28*($B$28/100))*$B31),IF(D$27="mg/kg SAR",((D$28*0.001)*$B31),IF(D$27="mg/kg DM",(((D$28*0.001)*($B$28/100))*$B31),"0")))))))*2.291</f>
        <v>8.934899999999999</v>
      </c>
      <c r="E31" s="68">
        <f>(IF(E$27="%w/w SAR",((E$28*10)*$B31),IF(E$27="%w/w DM",(((E$28*10)*($B$28/100))*$B31),IF(E$27="kg/t SAR",(E$28*$B31),IF(E$27="kg/t DM",((E$28*($B$28/100))*$B31),IF(E$27="mg/kg SAR",((E$28*0.001)*$B31),IF(E$27="mg/kg DM",(((E$28*0.001)*($B$28/100))*$B31),"0")))))))*1.205</f>
        <v>31.631250000000001</v>
      </c>
      <c r="F31" s="68">
        <f>(IF(F$27="%w/w SAR",((F$28*10)*$B31),IF(F$27="%w/w DM",(((F$28*10)*($B$28/100))*$B31),IF(F$27="kg/t SAR",(F$28*$B31),IF(F$27="kg/t DM",((F$28*($B$28/100))*$B31),IF(F$27="mg/kg SAR",((F$28*0.001)*$B31),IF(F$27="mg/kg DM",(((F$28*0.001)*($B$28/100))*$B31),"0")))))))*1.658</f>
        <v>4.1449999999999996</v>
      </c>
      <c r="G31" s="68">
        <f t="shared" ref="G31:P46" si="5">IF(G$27="%w/w SAR",((G$28*10)*$B31),IF(G$27="%w/w DM",(((G$28*10)*($B$28/100))*$B31),IF(G$27="kg/t SAR",(G$28*$B31),IF(G$27="kg/t DM",((G$28*($B$28/100))*$B31),IF(G$27="mg/kg SAR",((G$28*0.001)*$B31),IF(G$27="mg/kg DM",(((G$28*0.001)*($B$28/100))*$B31),0))))))</f>
        <v>0.05</v>
      </c>
      <c r="H31" s="68">
        <f t="shared" si="5"/>
        <v>0.5</v>
      </c>
      <c r="I31" s="68">
        <f t="shared" si="5"/>
        <v>0.125</v>
      </c>
      <c r="J31" s="68">
        <f t="shared" si="5"/>
        <v>2.5000000000000001E-3</v>
      </c>
      <c r="K31" s="68">
        <f t="shared" si="5"/>
        <v>1.2500000000000001E-2</v>
      </c>
      <c r="L31" s="68">
        <f t="shared" si="5"/>
        <v>0.05</v>
      </c>
      <c r="M31" s="68">
        <f t="shared" si="5"/>
        <v>0.05</v>
      </c>
      <c r="N31" s="68">
        <f t="shared" si="5"/>
        <v>0</v>
      </c>
      <c r="O31" s="68">
        <f t="shared" si="5"/>
        <v>0</v>
      </c>
      <c r="P31" s="68">
        <f t="shared" si="5"/>
        <v>171</v>
      </c>
      <c r="Q31" s="68">
        <f>(IF(Q$27="%w/w SAR",((Q$28*10)*$B31),IF(Q$27="%w/w DM",(((Q$28*10)*($B$28/100))*$B31),IF(Q$27="kg/t SAR",(Q$28*$B31),IF(Q$27="kg/t DM",((Q$28*($B$28/100))*$B31),IF(Q$27="mg/kg SAR",((Q$28*0.001)*$B31),IF(Q$27="mg/kg DM",(((Q$28*0.001)*($B$28/100))*$B31),0)))))))*2.5</f>
        <v>17.875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B/WAUN 2021-5102</v>
      </c>
      <c r="B32" s="12">
        <v>250</v>
      </c>
      <c r="C32" s="68">
        <f t="shared" ref="C32:C50" si="6">IF(C$27="%w/w SAR",((C$28*10)*$B32),IF(C$27="%w/w DM",(((C$28*10)*($B$28/100))*$B32),IF(C$27="kg/t SAR",(C$28*$B32),IF(C$27="kg/t DM",((C$28*($B$28/100))*$B32),IF(C$27="mg/kg SAR",((C$28*0.001)*$B32),IF(C$27="mg/kg DM",(((C$28*0.001)*($B$28/100))*$B32),0))))))</f>
        <v>2.5000000000000001E-3</v>
      </c>
      <c r="D32" s="68">
        <f t="shared" ref="D32:D50" si="7">(IF(D$27="%w/w SAR",((D$28*10)*$B32),IF(D$27="%w/w DM",(((D$28*10)*($B$28/100))*$B32),IF(D$27="kg/t SAR",(D$28*$B32),IF(D$27="kg/t DM",((D$28*($B$28/100))*$B32),IF(D$27="mg/kg SAR",((D$28*0.001)*$B32),IF(D$27="mg/kg DM",(((D$28*0.001)*($B$28/100))*$B32),"0")))))))*2.291</f>
        <v>8.934899999999999</v>
      </c>
      <c r="E32" s="68">
        <f t="shared" ref="E32:E50" si="8">(IF(E$27="%w/w SAR",((E$28*10)*$B32),IF(E$27="%w/w DM",(((E$28*10)*($B$28/100))*$B32),IF(E$27="kg/t SAR",(E$28*$B32),IF(E$27="kg/t DM",((E$28*($B$28/100))*$B32),IF(E$27="mg/kg SAR",((E$28*0.001)*$B32),IF(E$27="mg/kg DM",(((E$28*0.001)*($B$28/100))*$B32),"0")))))))*1.205</f>
        <v>31.631250000000001</v>
      </c>
      <c r="F32" s="68">
        <f t="shared" ref="F32:F50" si="9">(IF(F$27="%w/w SAR",((F$28*10)*$B32),IF(F$27="%w/w DM",(((F$28*10)*($B$28/100))*$B32),IF(F$27="kg/t SAR",(F$28*$B32),IF(F$27="kg/t DM",((F$28*($B$28/100))*$B32),IF(F$27="mg/kg SAR",((F$28*0.001)*$B32),IF(F$27="mg/kg DM",(((F$28*0.001)*($B$28/100))*$B32),"0")))))))*1.658</f>
        <v>4.1449999999999996</v>
      </c>
      <c r="G32" s="68">
        <f t="shared" si="5"/>
        <v>0.05</v>
      </c>
      <c r="H32" s="68">
        <f t="shared" si="5"/>
        <v>0.5</v>
      </c>
      <c r="I32" s="68">
        <f t="shared" si="5"/>
        <v>0.125</v>
      </c>
      <c r="J32" s="68">
        <f t="shared" si="5"/>
        <v>2.5000000000000001E-3</v>
      </c>
      <c r="K32" s="68">
        <f t="shared" si="5"/>
        <v>1.2500000000000001E-2</v>
      </c>
      <c r="L32" s="68">
        <f t="shared" si="5"/>
        <v>0.05</v>
      </c>
      <c r="M32" s="68">
        <f t="shared" si="5"/>
        <v>0.05</v>
      </c>
      <c r="N32" s="68">
        <f t="shared" si="5"/>
        <v>0</v>
      </c>
      <c r="O32" s="68">
        <f t="shared" si="5"/>
        <v>0</v>
      </c>
      <c r="P32" s="68">
        <f t="shared" si="5"/>
        <v>171</v>
      </c>
      <c r="Q32" s="68">
        <f t="shared" ref="Q32:Q50" si="10">(IF(Q$27="%w/w SAR",((Q$28*10)*$B32),IF(Q$27="%w/w DM",(((Q$28*10)*($B$28/100))*$B32),IF(Q$27="kg/t SAR",(Q$28*$B32),IF(Q$27="kg/t DM",((Q$28*($B$28/100))*$B32),IF(Q$27="mg/kg SAR",((Q$28*0.001)*$B32),IF(Q$27="mg/kg DM",(((Q$28*0.001)*($B$28/100))*$B32),0)))))))*2.5</f>
        <v>17.875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B/WAUN 2022-5071</v>
      </c>
      <c r="B33" s="12">
        <v>250</v>
      </c>
      <c r="C33" s="68">
        <f t="shared" si="6"/>
        <v>2.5000000000000001E-3</v>
      </c>
      <c r="D33" s="68">
        <f t="shared" si="7"/>
        <v>8.934899999999999</v>
      </c>
      <c r="E33" s="68">
        <f t="shared" si="8"/>
        <v>31.631250000000001</v>
      </c>
      <c r="F33" s="68">
        <f t="shared" si="9"/>
        <v>4.1449999999999996</v>
      </c>
      <c r="G33" s="68">
        <f t="shared" si="5"/>
        <v>0.05</v>
      </c>
      <c r="H33" s="68">
        <f t="shared" si="5"/>
        <v>0.5</v>
      </c>
      <c r="I33" s="68">
        <f t="shared" si="5"/>
        <v>0.125</v>
      </c>
      <c r="J33" s="68">
        <f t="shared" si="5"/>
        <v>2.5000000000000001E-3</v>
      </c>
      <c r="K33" s="68">
        <f t="shared" si="5"/>
        <v>1.2500000000000001E-2</v>
      </c>
      <c r="L33" s="68">
        <f t="shared" si="5"/>
        <v>0.05</v>
      </c>
      <c r="M33" s="68">
        <f t="shared" si="5"/>
        <v>0.05</v>
      </c>
      <c r="N33" s="68">
        <f t="shared" si="5"/>
        <v>0</v>
      </c>
      <c r="O33" s="68">
        <f t="shared" si="5"/>
        <v>0</v>
      </c>
      <c r="P33" s="68">
        <f t="shared" si="5"/>
        <v>171</v>
      </c>
      <c r="Q33" s="68">
        <f t="shared" si="10"/>
        <v>17.875</v>
      </c>
      <c r="R33" s="68">
        <f t="shared" si="11"/>
        <v>0</v>
      </c>
      <c r="S33" s="68">
        <f t="shared" si="11"/>
        <v>0</v>
      </c>
      <c r="T33" s="68">
        <f t="shared" si="11"/>
        <v>0</v>
      </c>
      <c r="U33" s="68">
        <f t="shared" si="11"/>
        <v>0</v>
      </c>
    </row>
    <row r="34" spans="1:21" s="51" customFormat="1" ht="13" x14ac:dyDescent="0.35">
      <c r="A34" s="10" t="str">
        <f>F8</f>
        <v>B/WAUN 2052-5061</v>
      </c>
      <c r="B34" s="12">
        <v>250</v>
      </c>
      <c r="C34" s="68">
        <f t="shared" si="6"/>
        <v>2.5000000000000001E-3</v>
      </c>
      <c r="D34" s="68">
        <f t="shared" si="7"/>
        <v>8.934899999999999</v>
      </c>
      <c r="E34" s="68">
        <f t="shared" si="8"/>
        <v>31.631250000000001</v>
      </c>
      <c r="F34" s="68">
        <f t="shared" si="9"/>
        <v>4.1449999999999996</v>
      </c>
      <c r="G34" s="68">
        <f t="shared" si="5"/>
        <v>0.05</v>
      </c>
      <c r="H34" s="68">
        <f t="shared" si="5"/>
        <v>0.5</v>
      </c>
      <c r="I34" s="68">
        <f t="shared" si="5"/>
        <v>0.125</v>
      </c>
      <c r="J34" s="68">
        <f t="shared" si="5"/>
        <v>2.5000000000000001E-3</v>
      </c>
      <c r="K34" s="68">
        <f t="shared" si="5"/>
        <v>1.2500000000000001E-2</v>
      </c>
      <c r="L34" s="68">
        <f t="shared" si="5"/>
        <v>0.05</v>
      </c>
      <c r="M34" s="68">
        <f t="shared" si="5"/>
        <v>0.05</v>
      </c>
      <c r="N34" s="68">
        <f t="shared" si="5"/>
        <v>0</v>
      </c>
      <c r="O34" s="68">
        <f t="shared" si="5"/>
        <v>0</v>
      </c>
      <c r="P34" s="68">
        <f t="shared" si="5"/>
        <v>171</v>
      </c>
      <c r="Q34" s="68">
        <f t="shared" si="10"/>
        <v>17.875</v>
      </c>
      <c r="R34" s="68">
        <f t="shared" si="11"/>
        <v>0</v>
      </c>
      <c r="S34" s="68">
        <f t="shared" si="11"/>
        <v>0</v>
      </c>
      <c r="T34" s="68">
        <f t="shared" si="11"/>
        <v>0</v>
      </c>
      <c r="U34" s="68">
        <f t="shared" si="11"/>
        <v>0</v>
      </c>
    </row>
    <row r="35" spans="1:21" s="51" customFormat="1" ht="13" x14ac:dyDescent="0.35">
      <c r="A35" s="10" t="str">
        <f>G8</f>
        <v>B/WAUN 2041-5082</v>
      </c>
      <c r="B35" s="12">
        <v>250</v>
      </c>
      <c r="C35" s="68">
        <f t="shared" si="6"/>
        <v>2.5000000000000001E-3</v>
      </c>
      <c r="D35" s="68">
        <f t="shared" si="7"/>
        <v>8.934899999999999</v>
      </c>
      <c r="E35" s="68">
        <f t="shared" si="8"/>
        <v>31.631250000000001</v>
      </c>
      <c r="F35" s="68">
        <f t="shared" si="9"/>
        <v>4.1449999999999996</v>
      </c>
      <c r="G35" s="68">
        <f t="shared" si="5"/>
        <v>0.05</v>
      </c>
      <c r="H35" s="68">
        <f t="shared" si="5"/>
        <v>0.5</v>
      </c>
      <c r="I35" s="68">
        <f t="shared" si="5"/>
        <v>0.125</v>
      </c>
      <c r="J35" s="68">
        <f t="shared" si="5"/>
        <v>2.5000000000000001E-3</v>
      </c>
      <c r="K35" s="68">
        <f t="shared" si="5"/>
        <v>1.2500000000000001E-2</v>
      </c>
      <c r="L35" s="68">
        <f t="shared" si="5"/>
        <v>0.05</v>
      </c>
      <c r="M35" s="68">
        <f t="shared" si="5"/>
        <v>0.05</v>
      </c>
      <c r="N35" s="68">
        <f t="shared" si="5"/>
        <v>0</v>
      </c>
      <c r="O35" s="68">
        <f t="shared" si="5"/>
        <v>0</v>
      </c>
      <c r="P35" s="68">
        <f t="shared" si="5"/>
        <v>171</v>
      </c>
      <c r="Q35" s="68">
        <f t="shared" si="10"/>
        <v>17.875</v>
      </c>
      <c r="R35" s="68">
        <f t="shared" si="11"/>
        <v>0</v>
      </c>
      <c r="S35" s="68">
        <f t="shared" si="11"/>
        <v>0</v>
      </c>
      <c r="T35" s="68">
        <f t="shared" si="11"/>
        <v>0</v>
      </c>
      <c r="U35" s="68">
        <f t="shared" si="11"/>
        <v>0</v>
      </c>
    </row>
    <row r="36" spans="1:21" s="51" customFormat="1" ht="13" x14ac:dyDescent="0.35">
      <c r="A36" s="10" t="str">
        <f>H8</f>
        <v>B/WAUN 2064-5093</v>
      </c>
      <c r="B36" s="12">
        <v>250</v>
      </c>
      <c r="C36" s="68">
        <f t="shared" si="6"/>
        <v>2.5000000000000001E-3</v>
      </c>
      <c r="D36" s="68">
        <f t="shared" si="7"/>
        <v>8.934899999999999</v>
      </c>
      <c r="E36" s="68">
        <f t="shared" si="8"/>
        <v>31.631250000000001</v>
      </c>
      <c r="F36" s="68">
        <f t="shared" si="9"/>
        <v>4.1449999999999996</v>
      </c>
      <c r="G36" s="68">
        <f t="shared" si="5"/>
        <v>0.05</v>
      </c>
      <c r="H36" s="68">
        <f t="shared" si="5"/>
        <v>0.5</v>
      </c>
      <c r="I36" s="68">
        <f t="shared" si="5"/>
        <v>0.125</v>
      </c>
      <c r="J36" s="68">
        <f t="shared" si="5"/>
        <v>2.5000000000000001E-3</v>
      </c>
      <c r="K36" s="68">
        <f t="shared" si="5"/>
        <v>1.2500000000000001E-2</v>
      </c>
      <c r="L36" s="68">
        <f t="shared" si="5"/>
        <v>0.05</v>
      </c>
      <c r="M36" s="68">
        <f t="shared" si="5"/>
        <v>0.05</v>
      </c>
      <c r="N36" s="68">
        <f t="shared" si="5"/>
        <v>0</v>
      </c>
      <c r="O36" s="68">
        <f t="shared" si="5"/>
        <v>0</v>
      </c>
      <c r="P36" s="68">
        <f t="shared" si="5"/>
        <v>171</v>
      </c>
      <c r="Q36" s="68">
        <f t="shared" si="10"/>
        <v>17.875</v>
      </c>
      <c r="R36" s="68">
        <f t="shared" si="11"/>
        <v>0</v>
      </c>
      <c r="S36" s="68">
        <f t="shared" si="11"/>
        <v>0</v>
      </c>
      <c r="T36" s="68">
        <f t="shared" si="11"/>
        <v>0</v>
      </c>
      <c r="U36" s="68">
        <f t="shared" si="11"/>
        <v>0</v>
      </c>
    </row>
    <row r="37" spans="1:21" s="51" customFormat="1" ht="13" x14ac:dyDescent="0.35">
      <c r="A37" s="10" t="str">
        <f>I8</f>
        <v>B/WAUN 2046-5116</v>
      </c>
      <c r="B37" s="12">
        <v>250</v>
      </c>
      <c r="C37" s="68">
        <f t="shared" si="6"/>
        <v>2.5000000000000001E-3</v>
      </c>
      <c r="D37" s="68">
        <f t="shared" si="7"/>
        <v>8.934899999999999</v>
      </c>
      <c r="E37" s="68">
        <f t="shared" si="8"/>
        <v>31.631250000000001</v>
      </c>
      <c r="F37" s="68">
        <f t="shared" si="9"/>
        <v>4.1449999999999996</v>
      </c>
      <c r="G37" s="68">
        <f t="shared" si="5"/>
        <v>0.05</v>
      </c>
      <c r="H37" s="68">
        <f t="shared" si="5"/>
        <v>0.5</v>
      </c>
      <c r="I37" s="68">
        <f t="shared" si="5"/>
        <v>0.125</v>
      </c>
      <c r="J37" s="68">
        <f t="shared" si="5"/>
        <v>2.5000000000000001E-3</v>
      </c>
      <c r="K37" s="68">
        <f t="shared" si="5"/>
        <v>1.2500000000000001E-2</v>
      </c>
      <c r="L37" s="68">
        <f t="shared" si="5"/>
        <v>0.05</v>
      </c>
      <c r="M37" s="68">
        <f t="shared" si="5"/>
        <v>0.05</v>
      </c>
      <c r="N37" s="68">
        <f t="shared" si="5"/>
        <v>0</v>
      </c>
      <c r="O37" s="68">
        <f t="shared" si="5"/>
        <v>0</v>
      </c>
      <c r="P37" s="68">
        <f t="shared" si="5"/>
        <v>171</v>
      </c>
      <c r="Q37" s="68">
        <f t="shared" si="10"/>
        <v>17.875</v>
      </c>
      <c r="R37" s="68">
        <f t="shared" si="11"/>
        <v>0</v>
      </c>
      <c r="S37" s="68">
        <f t="shared" si="11"/>
        <v>0</v>
      </c>
      <c r="T37" s="68">
        <f t="shared" si="11"/>
        <v>0</v>
      </c>
      <c r="U37" s="68">
        <f t="shared" si="11"/>
        <v>0</v>
      </c>
    </row>
    <row r="38" spans="1:21" s="51" customFormat="1" ht="13" x14ac:dyDescent="0.35">
      <c r="A38" s="10">
        <f>J8</f>
        <v>0</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ht="13" x14ac:dyDescent="0.35">
      <c r="A39" s="10" t="str">
        <f>K8</f>
        <v>B/WAUN 2032-5108</v>
      </c>
      <c r="B39" s="12">
        <v>250</v>
      </c>
      <c r="C39" s="68">
        <f t="shared" si="6"/>
        <v>2.5000000000000001E-3</v>
      </c>
      <c r="D39" s="68">
        <f t="shared" si="7"/>
        <v>8.934899999999999</v>
      </c>
      <c r="E39" s="68">
        <f t="shared" si="8"/>
        <v>31.631250000000001</v>
      </c>
      <c r="F39" s="68">
        <f t="shared" si="9"/>
        <v>4.1449999999999996</v>
      </c>
      <c r="G39" s="68">
        <f t="shared" si="5"/>
        <v>0.05</v>
      </c>
      <c r="H39" s="68">
        <f t="shared" si="5"/>
        <v>0.5</v>
      </c>
      <c r="I39" s="68">
        <f t="shared" si="5"/>
        <v>0.125</v>
      </c>
      <c r="J39" s="68">
        <f t="shared" si="5"/>
        <v>2.5000000000000001E-3</v>
      </c>
      <c r="K39" s="68">
        <f t="shared" si="5"/>
        <v>1.2500000000000001E-2</v>
      </c>
      <c r="L39" s="68">
        <f t="shared" si="5"/>
        <v>0.05</v>
      </c>
      <c r="M39" s="68">
        <f t="shared" si="5"/>
        <v>0.05</v>
      </c>
      <c r="N39" s="68">
        <f t="shared" si="5"/>
        <v>0</v>
      </c>
      <c r="O39" s="68">
        <f t="shared" si="5"/>
        <v>0</v>
      </c>
      <c r="P39" s="68">
        <f t="shared" si="5"/>
        <v>171</v>
      </c>
      <c r="Q39" s="68">
        <f t="shared" si="10"/>
        <v>17.875</v>
      </c>
      <c r="R39" s="68">
        <f t="shared" si="11"/>
        <v>0</v>
      </c>
      <c r="S39" s="68">
        <f t="shared" si="11"/>
        <v>0</v>
      </c>
      <c r="T39" s="68">
        <f t="shared" si="11"/>
        <v>0</v>
      </c>
      <c r="U39" s="68">
        <f t="shared" si="11"/>
        <v>0</v>
      </c>
    </row>
    <row r="40" spans="1:21" s="51" customFormat="1" ht="13" x14ac:dyDescent="0.35">
      <c r="A40" s="10" t="str">
        <f>L8</f>
        <v>B/WAUN 2071-5072</v>
      </c>
      <c r="B40" s="12">
        <v>250</v>
      </c>
      <c r="C40" s="68">
        <f t="shared" si="6"/>
        <v>2.5000000000000001E-3</v>
      </c>
      <c r="D40" s="68">
        <f t="shared" si="7"/>
        <v>8.934899999999999</v>
      </c>
      <c r="E40" s="68">
        <f t="shared" si="8"/>
        <v>31.631250000000001</v>
      </c>
      <c r="F40" s="68">
        <f t="shared" si="9"/>
        <v>4.1449999999999996</v>
      </c>
      <c r="G40" s="68">
        <f t="shared" si="5"/>
        <v>0.05</v>
      </c>
      <c r="H40" s="68">
        <f t="shared" si="5"/>
        <v>0.5</v>
      </c>
      <c r="I40" s="68">
        <f t="shared" si="5"/>
        <v>0.125</v>
      </c>
      <c r="J40" s="68">
        <f t="shared" si="5"/>
        <v>2.5000000000000001E-3</v>
      </c>
      <c r="K40" s="68">
        <f t="shared" si="5"/>
        <v>1.2500000000000001E-2</v>
      </c>
      <c r="L40" s="68">
        <f t="shared" si="5"/>
        <v>0.05</v>
      </c>
      <c r="M40" s="68">
        <f t="shared" si="5"/>
        <v>0.05</v>
      </c>
      <c r="N40" s="68">
        <f t="shared" si="5"/>
        <v>0</v>
      </c>
      <c r="O40" s="68">
        <f t="shared" si="5"/>
        <v>0</v>
      </c>
      <c r="P40" s="68">
        <f t="shared" si="5"/>
        <v>171</v>
      </c>
      <c r="Q40" s="68">
        <f t="shared" si="10"/>
        <v>17.875</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B/WAUN 2007-5095</v>
      </c>
      <c r="C57" s="8" t="str">
        <f t="shared" ref="C57:U57" si="13">D8</f>
        <v>B/WAUN 2021-5102</v>
      </c>
      <c r="D57" s="8" t="str">
        <f t="shared" si="13"/>
        <v>B/WAUN 2022-5071</v>
      </c>
      <c r="E57" s="8" t="str">
        <f t="shared" si="13"/>
        <v>B/WAUN 2052-5061</v>
      </c>
      <c r="F57" s="8" t="str">
        <f t="shared" si="13"/>
        <v>B/WAUN 2041-5082</v>
      </c>
      <c r="G57" s="8" t="str">
        <f t="shared" si="13"/>
        <v>B/WAUN 2064-5093</v>
      </c>
      <c r="H57" s="8" t="str">
        <f t="shared" si="13"/>
        <v>B/WAUN 2046-5116</v>
      </c>
      <c r="I57" s="8">
        <f t="shared" si="13"/>
        <v>0</v>
      </c>
      <c r="J57" s="8" t="str">
        <f t="shared" si="13"/>
        <v>B/WAUN 2032-5108</v>
      </c>
      <c r="K57" s="8" t="str">
        <f t="shared" si="13"/>
        <v>B/WAUN 2071-5072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e">
        <f>J16&amp;" I "&amp;(VLOOKUP(J14,Table245811[],6,FALSE))</f>
        <v>#N/A</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t="e">
        <f>VLOOKUP(J$14,Table245811[],5,FALSE)</f>
        <v>#N/A</v>
      </c>
      <c r="J59" s="67">
        <f>VLOOKUP(K$14,Table245811[],5,FALSE)</f>
        <v>6.2</v>
      </c>
      <c r="K59" s="67">
        <f>VLOOKUP(L$14,Table245811[],5,FALSE)</f>
        <v>6.2</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6</v>
      </c>
      <c r="C60" s="67">
        <f t="shared" ref="C60:U60" si="14">D10</f>
        <v>5.8</v>
      </c>
      <c r="D60" s="67">
        <f t="shared" si="14"/>
        <v>6.4</v>
      </c>
      <c r="E60" s="67">
        <f t="shared" si="14"/>
        <v>6.3</v>
      </c>
      <c r="F60" s="67">
        <f t="shared" si="14"/>
        <v>6.1</v>
      </c>
      <c r="G60" s="67">
        <f t="shared" si="14"/>
        <v>5.8</v>
      </c>
      <c r="H60" s="67">
        <f t="shared" si="14"/>
        <v>5.9</v>
      </c>
      <c r="I60" s="67">
        <f t="shared" si="14"/>
        <v>0</v>
      </c>
      <c r="J60" s="67">
        <f t="shared" si="14"/>
        <v>5.4</v>
      </c>
      <c r="K60" s="67">
        <f t="shared" si="14"/>
        <v>5.5</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f t="shared" si="15"/>
        <v>6</v>
      </c>
      <c r="K61" s="67">
        <f t="shared" si="15"/>
        <v>6</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0</v>
      </c>
      <c r="J62" s="68">
        <f>B39</f>
        <v>250</v>
      </c>
      <c r="K62" s="68">
        <f>B40</f>
        <v>250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2.4000000000000021</v>
      </c>
      <c r="D64" s="68">
        <f t="shared" si="17"/>
        <v>-1.2000000000000011</v>
      </c>
      <c r="E64" s="68">
        <f t="shared" si="17"/>
        <v>-0.59999999999999787</v>
      </c>
      <c r="F64" s="68">
        <f t="shared" si="17"/>
        <v>0.6000000000000032</v>
      </c>
      <c r="G64" s="68">
        <f t="shared" si="17"/>
        <v>2.4000000000000021</v>
      </c>
      <c r="H64" s="68">
        <f t="shared" si="17"/>
        <v>1.7999999999999989</v>
      </c>
      <c r="I64" s="68" t="e">
        <f t="shared" si="17"/>
        <v>#N/A</v>
      </c>
      <c r="J64" s="68">
        <f t="shared" si="17"/>
        <v>4.7999999999999989</v>
      </c>
      <c r="K64" s="68">
        <f t="shared" si="17"/>
        <v>4.2000000000000011</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-2.4000000000000021</v>
      </c>
      <c r="D65" s="68">
        <f t="shared" si="18"/>
        <v>1.2000000000000011</v>
      </c>
      <c r="E65" s="68">
        <f t="shared" si="18"/>
        <v>0.59999999999999787</v>
      </c>
      <c r="F65" s="68">
        <f t="shared" si="18"/>
        <v>-0.6000000000000032</v>
      </c>
      <c r="G65" s="68">
        <f t="shared" si="18"/>
        <v>-2.4000000000000021</v>
      </c>
      <c r="H65" s="68">
        <f t="shared" si="18"/>
        <v>-1.7999999999999989</v>
      </c>
      <c r="I65" s="68" t="e">
        <f t="shared" si="18"/>
        <v>#N/A</v>
      </c>
      <c r="J65" s="68">
        <f t="shared" si="18"/>
        <v>-4.7999999999999989</v>
      </c>
      <c r="K65" s="68">
        <f t="shared" si="18"/>
        <v>-4.2000000000000011</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e">
        <f t="shared" si="19"/>
        <v>#N/A</v>
      </c>
      <c r="J66" s="69" t="str">
        <f t="shared" si="19"/>
        <v>UNDER</v>
      </c>
      <c r="K66" s="69" t="str">
        <f t="shared" si="19"/>
        <v>UNDER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2" t="s">
        <v>84</v>
      </c>
      <c r="B1" s="31" t="str">
        <f>'Field data and Dairy Partners'!B29</f>
        <v>Application Rate</v>
      </c>
      <c r="C1" s="31" t="str">
        <f>'Field data and Dairy Partners'!C29</f>
        <v>Nitrogen Addition</v>
      </c>
      <c r="D1" s="31" t="str">
        <f>'Field data and Dairy Partners'!D29</f>
        <v>Phosphate Addition</v>
      </c>
      <c r="E1" s="31" t="str">
        <f>'Field data and Dairy Partners'!E29</f>
        <v>Potash  Addition</v>
      </c>
      <c r="F1" s="31" t="str">
        <f>'Field data and Dairy Partners'!F29</f>
        <v>Mg Oxide Addition</v>
      </c>
      <c r="G1" s="31" t="str">
        <f>'Field data and Dairy Partners'!G29</f>
        <v>Copper Addition</v>
      </c>
      <c r="H1" s="31" t="str">
        <f>'Field data and Dairy Partners'!H29</f>
        <v>Zinc Addition</v>
      </c>
      <c r="I1" s="31" t="str">
        <f>'Field data and Dairy Partners'!I29</f>
        <v>Lead Addition</v>
      </c>
      <c r="J1" s="31" t="str">
        <f>'Field data and Dairy Partners'!J29</f>
        <v>Cadmium Addition</v>
      </c>
      <c r="K1" s="31" t="str">
        <f>'Field data and Dairy Partners'!K29</f>
        <v>Mercury Addition</v>
      </c>
      <c r="L1" s="31" t="str">
        <f>'Field data and Dairy Partners'!L29</f>
        <v>Nickel Addition</v>
      </c>
      <c r="M1" s="31" t="str">
        <f>'Field data and Dairy Partners'!M29</f>
        <v>Chromium Addition</v>
      </c>
      <c r="N1" s="31" t="str">
        <f>'Field data and Dairy Partners'!N29</f>
        <v>Aluminium Addition</v>
      </c>
      <c r="O1" s="31" t="str">
        <f>'Field data and Dairy Partners'!O29</f>
        <v>Iron Addition</v>
      </c>
      <c r="P1" s="31" t="str">
        <f>'Field data and Dairy Partners'!P29</f>
        <v xml:space="preserve">Sodium Addition                 </v>
      </c>
      <c r="Q1" s="31" t="str">
        <f>'Field data and Dairy Partners'!Q29</f>
        <v>SO3  Addition                             kg/ha</v>
      </c>
      <c r="R1" s="31" t="str">
        <f>'Field data and Dairy Partners'!R29</f>
        <v xml:space="preserve">Selenium Addition </v>
      </c>
      <c r="S1" s="31" t="str">
        <f>'Field data and Dairy Partners'!S29</f>
        <v xml:space="preserve">Arsenic  Addition  </v>
      </c>
      <c r="T1" s="31" t="str">
        <f>'Field data and Dairy Partners'!T29</f>
        <v xml:space="preserve">Molybdenum Addition  </v>
      </c>
      <c r="U1" s="31" t="str">
        <f>'Field data and Dairy Partners'!U29</f>
        <v xml:space="preserve">Fluoride Addition </v>
      </c>
    </row>
    <row r="2" spans="1:21" ht="25" x14ac:dyDescent="0.25">
      <c r="A2" s="132"/>
      <c r="B2" s="31" t="str">
        <f>'Field data and Dairy Partners'!B30</f>
        <v>tonnes/ha</v>
      </c>
      <c r="C2" s="31" t="str">
        <f>'Field data and Dairy Partners'!C30</f>
        <v>kg/ha</v>
      </c>
      <c r="D2" s="31" t="str">
        <f>'Field data and Dairy Partners'!D30</f>
        <v>P2O5 
kg/ha</v>
      </c>
      <c r="E2" s="31" t="str">
        <f>'Field data and Dairy Partners'!E30</f>
        <v>K2O 
kg/ha</v>
      </c>
      <c r="F2" s="31" t="str">
        <f>'Field data and Dairy Partners'!F30</f>
        <v>MgO 
kg/ha</v>
      </c>
      <c r="G2" s="31" t="str">
        <f>'Field data and Dairy Partners'!G30</f>
        <v>kg/ha</v>
      </c>
      <c r="H2" s="31" t="str">
        <f>'Field data and Dairy Partners'!H30</f>
        <v>kg/ha</v>
      </c>
      <c r="I2" s="31" t="str">
        <f>'Field data and Dairy Partners'!I30</f>
        <v>kg/ha</v>
      </c>
      <c r="J2" s="31" t="str">
        <f>'Field data and Dairy Partners'!J30</f>
        <v>kg/ha</v>
      </c>
      <c r="K2" s="31" t="str">
        <f>'Field data and Dairy Partners'!K30</f>
        <v>kg/ha</v>
      </c>
      <c r="L2" s="31" t="str">
        <f>'Field data and Dairy Partners'!L30</f>
        <v>kg/ha</v>
      </c>
      <c r="M2" s="31" t="str">
        <f>'Field data and Dairy Partners'!M30</f>
        <v>kg/ha</v>
      </c>
      <c r="N2" s="31" t="str">
        <f>'Field data and Dairy Partners'!N30</f>
        <v>kg/ha</v>
      </c>
      <c r="O2" s="31" t="str">
        <f>'Field data and Dairy Partners'!O30</f>
        <v>kg/ha</v>
      </c>
      <c r="P2" s="31" t="str">
        <f>'Field data and Dairy Partners'!P30</f>
        <v>kg/ha</v>
      </c>
      <c r="Q2" s="31" t="str">
        <f>'Field data and Dairy Partners'!Q30</f>
        <v>kg/ha</v>
      </c>
      <c r="R2" s="31" t="str">
        <f>'Field data and Dairy Partners'!R30</f>
        <v>kg/ha</v>
      </c>
      <c r="S2" s="31" t="str">
        <f>'Field data and Dairy Partners'!S30</f>
        <v>kg/ha</v>
      </c>
      <c r="T2" s="31" t="str">
        <f>'Field data and Dairy Partners'!T30</f>
        <v>kg/ha</v>
      </c>
      <c r="U2" s="31" t="str">
        <f>'Field data and Dairy Partners'!U30</f>
        <v>kg/ha</v>
      </c>
    </row>
    <row r="3" spans="1:21" x14ac:dyDescent="0.25">
      <c r="A3" s="29">
        <v>1</v>
      </c>
      <c r="B3" s="26">
        <f>'Field data and Dairy Partners'!B31</f>
        <v>190</v>
      </c>
      <c r="C3" s="26">
        <f>'Field data and Dairy Partners'!C31</f>
        <v>247</v>
      </c>
      <c r="D3" s="26">
        <f>'Field data and Dairy Partners'!D31</f>
        <v>143.21041</v>
      </c>
      <c r="E3" s="26">
        <f>'Field data and Dairy Partners'!E31</f>
        <v>51.971650000000004</v>
      </c>
      <c r="F3" s="26">
        <f>'Field data and Dairy Partners'!F31</f>
        <v>10.112142000000002</v>
      </c>
      <c r="G3" s="26">
        <f>'Field data and Dairy Partners'!G31</f>
        <v>4.3700000000000003E-2</v>
      </c>
      <c r="H3" s="26">
        <f>'Field data and Dairy Partners'!H31</f>
        <v>0.41610000000000003</v>
      </c>
      <c r="I3" s="26">
        <f>'Field data and Dairy Partners'!I31</f>
        <v>9.5000000000000001E-2</v>
      </c>
      <c r="J3" s="26">
        <f>'Field data and Dairy Partners'!J31</f>
        <v>1.9000000000000002E-3</v>
      </c>
      <c r="K3" s="26">
        <f>'Field data and Dairy Partners'!K31</f>
        <v>9.4999999999999998E-3</v>
      </c>
      <c r="L3" s="26">
        <f>'Field data and Dairy Partners'!L31</f>
        <v>3.7999999999999999E-2</v>
      </c>
      <c r="M3" s="26">
        <f>'Field data and Dairy Partners'!M31</f>
        <v>6.6500000000000004E-2</v>
      </c>
      <c r="N3" s="26">
        <f>'Field data and Dairy Partners'!N31</f>
        <v>0</v>
      </c>
      <c r="O3" s="26">
        <f>'Field data and Dairy Partners'!O31</f>
        <v>0</v>
      </c>
      <c r="P3" s="26">
        <f>'Field data and Dairy Partners'!P31</f>
        <v>56.05</v>
      </c>
      <c r="Q3" s="26">
        <f>'Field data and Dairy Partners'!Q31</f>
        <v>44.08</v>
      </c>
      <c r="R3" s="26">
        <f>'Field data and Dairy Partners'!R31</f>
        <v>0</v>
      </c>
      <c r="S3" s="26">
        <f>'Field data and Dairy Partners'!S31</f>
        <v>0</v>
      </c>
      <c r="T3" s="26">
        <f>'Field data and Dairy Partners'!T31</f>
        <v>0</v>
      </c>
      <c r="U3" s="26">
        <f>'Field data and Dairy Partners'!U31</f>
        <v>0</v>
      </c>
    </row>
    <row r="4" spans="1:21" x14ac:dyDescent="0.25">
      <c r="A4" s="29">
        <v>2</v>
      </c>
      <c r="B4" s="26">
        <f>Volac!B31</f>
        <v>112</v>
      </c>
      <c r="C4" s="26">
        <f>Volac!C31</f>
        <v>2.4640000000000002E-2</v>
      </c>
      <c r="D4" s="26">
        <f>Volac!D31</f>
        <v>110.59115199999999</v>
      </c>
      <c r="E4" s="26">
        <f>Volac!E31</f>
        <v>27.936720000000005</v>
      </c>
      <c r="F4" s="26">
        <f>Volac!F31</f>
        <v>5.2180575999999999</v>
      </c>
      <c r="G4" s="26">
        <f>Volac!G31</f>
        <v>2.24E-2</v>
      </c>
      <c r="H4" s="26">
        <f>Volac!H31</f>
        <v>0.12096</v>
      </c>
      <c r="I4" s="26">
        <f>Volac!I31</f>
        <v>5.6000000000000001E-2</v>
      </c>
      <c r="J4" s="26">
        <f>Volac!J31</f>
        <v>1.1200000000000001E-3</v>
      </c>
      <c r="K4" s="26">
        <f>Volac!K31</f>
        <v>5.5999999999999999E-3</v>
      </c>
      <c r="L4" s="26">
        <f>Volac!L31</f>
        <v>2.24E-2</v>
      </c>
      <c r="M4" s="26">
        <f>Volac!M31</f>
        <v>2.24E-2</v>
      </c>
      <c r="N4" s="26">
        <f>Volac!N31</f>
        <v>0</v>
      </c>
      <c r="O4" s="26">
        <f>Volac!O31</f>
        <v>0</v>
      </c>
      <c r="P4" s="26">
        <f>Volac!P31</f>
        <v>33.263999999999996</v>
      </c>
      <c r="Q4" s="26">
        <f>Volac!Q31</f>
        <v>25.339999999999996</v>
      </c>
      <c r="R4" s="26">
        <f>Volac!R31</f>
        <v>0</v>
      </c>
      <c r="S4" s="26">
        <f>Volac!S31</f>
        <v>0</v>
      </c>
      <c r="T4" s="26">
        <f>Volac!T31</f>
        <v>0</v>
      </c>
      <c r="U4" s="26">
        <f>Volac!U31</f>
        <v>0</v>
      </c>
    </row>
    <row r="5" spans="1:21" x14ac:dyDescent="0.25">
      <c r="A5" s="29">
        <v>3</v>
      </c>
      <c r="B5" s="26">
        <f>'First Milk'!B31</f>
        <v>250</v>
      </c>
      <c r="C5" s="26">
        <f>'First Milk'!C31</f>
        <v>2.5000000000000001E-3</v>
      </c>
      <c r="D5" s="26">
        <f>'First Milk'!D31</f>
        <v>8.934899999999999</v>
      </c>
      <c r="E5" s="26">
        <f>'First Milk'!E31</f>
        <v>31.631250000000001</v>
      </c>
      <c r="F5" s="26">
        <f>'First Milk'!F31</f>
        <v>4.1449999999999996</v>
      </c>
      <c r="G5" s="26">
        <f>'First Milk'!G31</f>
        <v>0.05</v>
      </c>
      <c r="H5" s="26">
        <f>'First Milk'!H31</f>
        <v>0.5</v>
      </c>
      <c r="I5" s="26">
        <f>'First Milk'!I31</f>
        <v>0.125</v>
      </c>
      <c r="J5" s="26">
        <f>'First Milk'!J31</f>
        <v>2.5000000000000001E-3</v>
      </c>
      <c r="K5" s="26">
        <f>'First Milk'!K31</f>
        <v>1.2500000000000001E-2</v>
      </c>
      <c r="L5" s="26">
        <f>'First Milk'!L31</f>
        <v>0.05</v>
      </c>
      <c r="M5" s="26">
        <f>'First Milk'!M31</f>
        <v>0.05</v>
      </c>
      <c r="N5" s="26">
        <f>'First Milk'!N31</f>
        <v>0</v>
      </c>
      <c r="O5" s="26">
        <f>'First Milk'!O31</f>
        <v>0</v>
      </c>
      <c r="P5" s="26">
        <f>'First Milk'!P31</f>
        <v>171</v>
      </c>
      <c r="Q5" s="26">
        <f>'First Milk'!Q31</f>
        <v>17.875</v>
      </c>
      <c r="R5" s="26">
        <f>'First Milk'!R31</f>
        <v>0</v>
      </c>
      <c r="S5" s="26">
        <f>'First Milk'!S31</f>
        <v>0</v>
      </c>
      <c r="T5" s="26">
        <f>'First Milk'!T31</f>
        <v>0</v>
      </c>
      <c r="U5" s="26">
        <f>'First Milk'!U31</f>
        <v>0</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3" t="s">
        <v>84</v>
      </c>
      <c r="B1" s="27" t="s">
        <v>152</v>
      </c>
      <c r="C1" s="28" t="str">
        <f>'Field data and Dairy Partners'!B29</f>
        <v>Application Rate</v>
      </c>
      <c r="D1" s="28" t="str">
        <f>'Field data and Dairy Partners'!C29</f>
        <v>Nitrogen Addition</v>
      </c>
      <c r="E1" s="28" t="str">
        <f>'Field data and Dairy Partners'!D29</f>
        <v>Phosphate Addition</v>
      </c>
      <c r="F1" s="28" t="str">
        <f>'Field data and Dairy Partners'!E29</f>
        <v>Potash  Addition</v>
      </c>
      <c r="G1" s="28" t="str">
        <f>'Field data and Dairy Partners'!F29</f>
        <v>Mg Oxide Addition</v>
      </c>
      <c r="H1" s="28" t="str">
        <f>'Field data and Dairy Partners'!G29</f>
        <v>Copper Addition</v>
      </c>
      <c r="I1" s="28" t="str">
        <f>'Field data and Dairy Partners'!H29</f>
        <v>Zinc Addition</v>
      </c>
      <c r="J1" s="28" t="str">
        <f>'Field data and Dairy Partners'!I29</f>
        <v>Lead Addition</v>
      </c>
      <c r="K1" s="28" t="str">
        <f>'Field data and Dairy Partners'!J29</f>
        <v>Cadmium Addition</v>
      </c>
      <c r="L1" s="28" t="str">
        <f>'Field data and Dairy Partners'!K29</f>
        <v>Mercury Addition</v>
      </c>
      <c r="M1" s="28" t="str">
        <f>'Field data and Dairy Partners'!L29</f>
        <v>Nickel Addition</v>
      </c>
      <c r="N1" s="28" t="str">
        <f>'Field data and Dairy Partners'!M29</f>
        <v>Chromium Addition</v>
      </c>
      <c r="O1" s="28" t="str">
        <f>'Field data and Dairy Partners'!N29</f>
        <v>Aluminium Addition</v>
      </c>
      <c r="P1" s="28" t="str">
        <f>'Field data and Dairy Partners'!O29</f>
        <v>Iron Addition</v>
      </c>
      <c r="Q1" s="28" t="str">
        <f>'Field data and Dairy Partners'!P29</f>
        <v xml:space="preserve">Sodium Addition                 </v>
      </c>
      <c r="R1" s="28" t="str">
        <f>'Field data and Dairy Partners'!Q29</f>
        <v>SO3  Addition                             kg/ha</v>
      </c>
      <c r="S1" s="28" t="str">
        <f>'Field data and Dairy Partners'!R29</f>
        <v xml:space="preserve">Selenium Addition </v>
      </c>
      <c r="T1" s="28" t="str">
        <f>'Field data and Dairy Partners'!S29</f>
        <v xml:space="preserve">Arsenic  Addition  </v>
      </c>
      <c r="U1" s="28" t="str">
        <f>'Field data and Dairy Partners'!T29</f>
        <v xml:space="preserve">Molybdenum Addition  </v>
      </c>
      <c r="V1" s="28" t="str">
        <f>'Field data and Dairy Partners'!U29</f>
        <v xml:space="preserve">Fluoride Addition </v>
      </c>
    </row>
    <row r="2" spans="1:22" s="73" customFormat="1" ht="25" x14ac:dyDescent="0.35">
      <c r="A2" s="133"/>
      <c r="B2" s="25" t="s">
        <v>46</v>
      </c>
      <c r="C2" s="28" t="str">
        <f>'Field data and Dairy Partners'!B30</f>
        <v>tonnes/ha</v>
      </c>
      <c r="D2" s="28" t="str">
        <f>'Field data and Dairy Partners'!C30</f>
        <v>kg/ha</v>
      </c>
      <c r="E2" s="28" t="str">
        <f>'Field data and Dairy Partners'!D30</f>
        <v>P2O5 
kg/ha</v>
      </c>
      <c r="F2" s="28" t="str">
        <f>'Field data and Dairy Partners'!E30</f>
        <v>K2O 
kg/ha</v>
      </c>
      <c r="G2" s="28" t="str">
        <f>'Field data and Dairy Partners'!F30</f>
        <v>MgO 
kg/ha</v>
      </c>
      <c r="H2" s="28" t="str">
        <f>'Field data and Dairy Partners'!G30</f>
        <v>kg/ha</v>
      </c>
      <c r="I2" s="28" t="str">
        <f>'Field data and Dairy Partners'!H30</f>
        <v>kg/ha</v>
      </c>
      <c r="J2" s="28" t="str">
        <f>'Field data and Dairy Partners'!I30</f>
        <v>kg/ha</v>
      </c>
      <c r="K2" s="28" t="str">
        <f>'Field data and Dairy Partners'!J30</f>
        <v>kg/ha</v>
      </c>
      <c r="L2" s="28" t="str">
        <f>'Field data and Dairy Partners'!K30</f>
        <v>kg/ha</v>
      </c>
      <c r="M2" s="28" t="str">
        <f>'Field data and Dairy Partners'!L30</f>
        <v>kg/ha</v>
      </c>
      <c r="N2" s="28" t="str">
        <f>'Field data and Dairy Partners'!M30</f>
        <v>kg/ha</v>
      </c>
      <c r="O2" s="28" t="str">
        <f>'Field data and Dairy Partners'!N30</f>
        <v>kg/ha</v>
      </c>
      <c r="P2" s="28" t="str">
        <f>'Field data and Dairy Partners'!O30</f>
        <v>kg/ha</v>
      </c>
      <c r="Q2" s="28" t="str">
        <f>'Field data and Dairy Partners'!P30</f>
        <v>kg/ha</v>
      </c>
      <c r="R2" s="28" t="str">
        <f>'Field data and Dairy Partners'!Q30</f>
        <v>kg/ha</v>
      </c>
      <c r="S2" s="28" t="str">
        <f>'Field data and Dairy Partners'!R30</f>
        <v>kg/ha</v>
      </c>
      <c r="T2" s="28" t="str">
        <f>'Field data and Dairy Partners'!S30</f>
        <v>kg/ha</v>
      </c>
      <c r="U2" s="28" t="str">
        <f>'Field data and Dairy Partners'!T30</f>
        <v>kg/ha</v>
      </c>
      <c r="V2" s="28" t="str">
        <f>'Field data and Dairy Partners'!U30</f>
        <v>kg/ha</v>
      </c>
    </row>
    <row r="3" spans="1:22" x14ac:dyDescent="0.25">
      <c r="A3" s="29">
        <v>1</v>
      </c>
      <c r="B3" s="81"/>
      <c r="C3" s="26">
        <f>'Field data and Dairy Partners'!B31</f>
        <v>190</v>
      </c>
      <c r="D3" s="26">
        <f>'Field data and Dairy Partners'!C31</f>
        <v>247</v>
      </c>
      <c r="E3" s="26">
        <f>'Field data and Dairy Partners'!D31</f>
        <v>143.21041</v>
      </c>
      <c r="F3" s="26">
        <f>'Field data and Dairy Partners'!E31</f>
        <v>51.971650000000004</v>
      </c>
      <c r="G3" s="26">
        <f>'Field data and Dairy Partners'!F31</f>
        <v>10.112142000000002</v>
      </c>
      <c r="H3" s="26">
        <f>'Field data and Dairy Partners'!G31</f>
        <v>4.3700000000000003E-2</v>
      </c>
      <c r="I3" s="26">
        <f>'Field data and Dairy Partners'!H31</f>
        <v>0.41610000000000003</v>
      </c>
      <c r="J3" s="26">
        <f>'Field data and Dairy Partners'!I31</f>
        <v>9.5000000000000001E-2</v>
      </c>
      <c r="K3" s="26">
        <f>'Field data and Dairy Partners'!J31</f>
        <v>1.9000000000000002E-3</v>
      </c>
      <c r="L3" s="26">
        <f>'Field data and Dairy Partners'!K31</f>
        <v>9.4999999999999998E-3</v>
      </c>
      <c r="M3" s="26">
        <f>'Field data and Dairy Partners'!L31</f>
        <v>3.7999999999999999E-2</v>
      </c>
      <c r="N3" s="26">
        <f>'Field data and Dairy Partners'!M31</f>
        <v>6.6500000000000004E-2</v>
      </c>
      <c r="O3" s="26">
        <f>'Field data and Dairy Partners'!N31</f>
        <v>0</v>
      </c>
      <c r="P3" s="26">
        <f>'Field data and Dairy Partners'!O31</f>
        <v>0</v>
      </c>
      <c r="Q3" s="26">
        <f>'Field data and Dairy Partners'!P31</f>
        <v>56.05</v>
      </c>
      <c r="R3" s="26">
        <f>'Field data and Dairy Partners'!Q31</f>
        <v>44.08</v>
      </c>
      <c r="S3" s="26">
        <f>'Field data and Dairy Partners'!R31</f>
        <v>0</v>
      </c>
      <c r="T3" s="26">
        <f>'Field data and Dairy Partners'!S31</f>
        <v>0</v>
      </c>
      <c r="U3" s="26">
        <f>'Field data and Dairy Partners'!T31</f>
        <v>0</v>
      </c>
      <c r="V3" s="26">
        <f>'Field data and Dairy Partners'!U31</f>
        <v>0</v>
      </c>
    </row>
    <row r="4" spans="1:22" x14ac:dyDescent="0.25">
      <c r="A4" s="29">
        <v>2</v>
      </c>
      <c r="B4" s="81"/>
      <c r="C4" s="26">
        <f>Volac!B31</f>
        <v>112</v>
      </c>
      <c r="D4" s="26">
        <f>Volac!C31</f>
        <v>2.4640000000000002E-2</v>
      </c>
      <c r="E4" s="26">
        <f>Volac!D31</f>
        <v>110.59115199999999</v>
      </c>
      <c r="F4" s="26">
        <f>Volac!E31</f>
        <v>27.936720000000005</v>
      </c>
      <c r="G4" s="26">
        <f>Volac!F31</f>
        <v>5.2180575999999999</v>
      </c>
      <c r="H4" s="26">
        <f>Volac!G31</f>
        <v>2.24E-2</v>
      </c>
      <c r="I4" s="26">
        <f>Volac!H31</f>
        <v>0.12096</v>
      </c>
      <c r="J4" s="26">
        <f>Volac!I31</f>
        <v>5.6000000000000001E-2</v>
      </c>
      <c r="K4" s="26">
        <f>Volac!J31</f>
        <v>1.1200000000000001E-3</v>
      </c>
      <c r="L4" s="26">
        <f>Volac!K31</f>
        <v>5.5999999999999999E-3</v>
      </c>
      <c r="M4" s="26">
        <f>Volac!L31</f>
        <v>2.24E-2</v>
      </c>
      <c r="N4" s="26">
        <f>Volac!M31</f>
        <v>2.24E-2</v>
      </c>
      <c r="O4" s="26">
        <f>Volac!N31</f>
        <v>0</v>
      </c>
      <c r="P4" s="26">
        <f>Volac!O31</f>
        <v>0</v>
      </c>
      <c r="Q4" s="26">
        <f>Volac!P31</f>
        <v>33.263999999999996</v>
      </c>
      <c r="R4" s="26">
        <f>Volac!Q31</f>
        <v>25.339999999999996</v>
      </c>
      <c r="S4" s="26">
        <f>Volac!R31</f>
        <v>0</v>
      </c>
      <c r="T4" s="26">
        <f>Volac!S31</f>
        <v>0</v>
      </c>
      <c r="U4" s="26">
        <f>Volac!T31</f>
        <v>0</v>
      </c>
      <c r="V4" s="26">
        <f>Volac!U31</f>
        <v>0</v>
      </c>
    </row>
    <row r="5" spans="1:22" x14ac:dyDescent="0.25">
      <c r="A5" s="29">
        <v>3</v>
      </c>
      <c r="B5" s="81"/>
      <c r="C5" s="26">
        <f>'First Milk'!B31</f>
        <v>250</v>
      </c>
      <c r="D5" s="26">
        <f>'First Milk'!C31</f>
        <v>2.5000000000000001E-3</v>
      </c>
      <c r="E5" s="26">
        <f>'First Milk'!D31</f>
        <v>8.934899999999999</v>
      </c>
      <c r="F5" s="26">
        <f>'First Milk'!E31</f>
        <v>31.631250000000001</v>
      </c>
      <c r="G5" s="26">
        <f>'First Milk'!F31</f>
        <v>4.1449999999999996</v>
      </c>
      <c r="H5" s="26">
        <f>'First Milk'!G31</f>
        <v>0.05</v>
      </c>
      <c r="I5" s="26">
        <f>'First Milk'!H31</f>
        <v>0.5</v>
      </c>
      <c r="J5" s="26">
        <f>'First Milk'!I31</f>
        <v>0.125</v>
      </c>
      <c r="K5" s="26">
        <f>'First Milk'!J31</f>
        <v>2.5000000000000001E-3</v>
      </c>
      <c r="L5" s="26">
        <f>'First Milk'!K31</f>
        <v>1.2500000000000001E-2</v>
      </c>
      <c r="M5" s="26">
        <f>'First Milk'!L31</f>
        <v>0.05</v>
      </c>
      <c r="N5" s="26">
        <f>'First Milk'!M31</f>
        <v>0.05</v>
      </c>
      <c r="O5" s="26">
        <f>'First Milk'!N31</f>
        <v>0</v>
      </c>
      <c r="P5" s="26">
        <f>'First Milk'!O31</f>
        <v>0</v>
      </c>
      <c r="Q5" s="26">
        <f>'First Milk'!P31</f>
        <v>171</v>
      </c>
      <c r="R5" s="26">
        <f>'First Milk'!Q31</f>
        <v>17.875</v>
      </c>
      <c r="S5" s="26">
        <f>'First Milk'!R31</f>
        <v>0</v>
      </c>
      <c r="T5" s="26">
        <f>'First Milk'!S31</f>
        <v>0</v>
      </c>
      <c r="U5" s="26">
        <f>'First Milk'!T31</f>
        <v>0</v>
      </c>
      <c r="V5" s="26">
        <f>'First Milk'!U31</f>
        <v>0</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2" t="s">
        <v>84</v>
      </c>
      <c r="B15" s="28" t="s">
        <v>152</v>
      </c>
      <c r="C15" s="28">
        <f>'Field data and Dairy Partners'!B43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2"/>
      <c r="B16" s="25" t="s">
        <v>46</v>
      </c>
      <c r="C16" s="28">
        <f>'Field data and Dairy Partners'!B44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190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112</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4" t="s">
        <v>85</v>
      </c>
      <c r="B27" s="134"/>
      <c r="C27" s="134"/>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REGU-195-6587320</_dlc_DocId>
    <_dlc_DocIdUrl xmlns="9be56660-2c31-41ef-bc00-23e72f632f2a">
      <Url>https://cyfoethnaturiolcymru.sharepoint.com/teams/Regulatory/Permitting/_layouts/15/DocIdRedir.aspx?ID=REGU-195-6587320</Url>
      <Description>REGU-195-6587320</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2024-08-21T23:00:00+00:00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www.w3.org/XML/1998/namespace"/>
    <ds:schemaRef ds:uri="http://schemas.microsoft.com/office/2006/metadata/properties"/>
    <ds:schemaRef ds:uri="http://purl.org/dc/elements/1.1/"/>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9be56660-2c31-41ef-bc00-23e72f632f2a"/>
    <ds:schemaRef ds:uri="http://purl.org/dc/dcmitype/"/>
  </ds:schemaRefs>
</ds:datastoreItem>
</file>

<file path=customXml/itemProps3.xml><?xml version="1.0" encoding="utf-8"?>
<ds:datastoreItem xmlns:ds="http://schemas.openxmlformats.org/officeDocument/2006/customXml" ds:itemID="{504A4485-C663-481D-9E2C-B6EA9ABECE97}"/>
</file>

<file path=customXml/itemProps4.xml><?xml version="1.0" encoding="utf-8"?>
<ds:datastoreItem xmlns:ds="http://schemas.openxmlformats.org/officeDocument/2006/customXml" ds:itemID="{7E229B7E-9252-4ED9-A14F-DA99DBB82417}"/>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Dairy Partners</vt:lpstr>
      <vt:lpstr>Volac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Burn, Bryan</dc:creator>
  <cp:keywords>NRW Nutrient Calculator</cp:keywords>
  <cp:lastModifiedBy>Burn, Bryan</cp:lastModifiedBy>
  <dcterms:created xsi:type="dcterms:W3CDTF">2016-09-26T10:07:59Z</dcterms:created>
  <dcterms:modified xsi:type="dcterms:W3CDTF">2024-08-22T11:35:00Z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c0b364b5-8394-497c-a0ed-9369537b60e3</vt:lpwstr>
  </property>
  <property fmtid="{D5CDD505-2E9C-101B-9397-08002B2CF9AE}" pid="4" name="MediaServiceImageTags">
    <vt:lpwstr/>
  </property>
</Properties>
</file>