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6421/"/>
    </mc:Choice>
  </mc:AlternateContent>
  <xr:revisionPtr revIDLastSave="0" documentId="13_ncr:1_{16903D6A-107C-430B-A2DB-D22D96FA3049}" xr6:coauthVersionLast="47" xr6:coauthVersionMax="47" xr10:uidLastSave="{00000000-0000-0000-0000-000000000000}"/>
  <bookViews>
    <workbookView xWindow="-28920" yWindow="-120" windowWidth="29040" windowHeight="1584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K22" i="30"/>
  <c r="V20" i="30"/>
  <c r="U20" i="30"/>
  <c r="T20" i="30"/>
  <c r="S20" i="30"/>
  <c r="R20" i="30"/>
  <c r="Q20" i="30"/>
  <c r="P20" i="30"/>
  <c r="O20" i="30"/>
  <c r="N20" i="30"/>
  <c r="M20" i="30"/>
  <c r="L20" i="30"/>
  <c r="K20" i="30"/>
  <c r="J20" i="30"/>
  <c r="T18" i="30"/>
  <c r="Q18" i="30"/>
  <c r="N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L22" i="29"/>
  <c r="V20" i="29"/>
  <c r="U20" i="29"/>
  <c r="T20" i="29"/>
  <c r="S20" i="29"/>
  <c r="R20" i="29"/>
  <c r="Q20" i="29"/>
  <c r="P20" i="29"/>
  <c r="O20" i="29"/>
  <c r="N20" i="29"/>
  <c r="M20" i="29"/>
  <c r="L20" i="29"/>
  <c r="K20" i="29"/>
  <c r="J20"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J20" i="28"/>
  <c r="V18" i="28"/>
  <c r="U18" i="28"/>
  <c r="N18" i="28"/>
  <c r="M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G22" i="27"/>
  <c r="V20" i="27"/>
  <c r="U20" i="27"/>
  <c r="T20" i="27"/>
  <c r="S20" i="27"/>
  <c r="R20" i="27"/>
  <c r="Q20" i="27"/>
  <c r="P20" i="27"/>
  <c r="O20" i="27"/>
  <c r="N20" i="27"/>
  <c r="M20" i="27"/>
  <c r="L20" i="27"/>
  <c r="K20" i="27"/>
  <c r="J20" i="27"/>
  <c r="T18" i="27"/>
  <c r="R18" i="27"/>
  <c r="O18" i="27"/>
  <c r="L18" i="27"/>
  <c r="K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I22" i="26"/>
  <c r="G22" i="26"/>
  <c r="V20" i="26"/>
  <c r="U20" i="26"/>
  <c r="T20" i="26"/>
  <c r="S20" i="26"/>
  <c r="R20" i="26"/>
  <c r="Q20" i="26"/>
  <c r="P20" i="26"/>
  <c r="O20" i="26"/>
  <c r="N20" i="26"/>
  <c r="M20" i="26"/>
  <c r="L20" i="26"/>
  <c r="K20" i="26"/>
  <c r="J20" i="26"/>
  <c r="T18"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E22" i="24"/>
  <c r="V20" i="24"/>
  <c r="U20" i="24"/>
  <c r="T20" i="24"/>
  <c r="S20" i="24"/>
  <c r="R20" i="24"/>
  <c r="Q20" i="24"/>
  <c r="P20" i="24"/>
  <c r="O20" i="24"/>
  <c r="N20" i="24"/>
  <c r="M20" i="24"/>
  <c r="L20" i="24"/>
  <c r="K20" i="24"/>
  <c r="J20" i="24"/>
  <c r="V18" i="24"/>
  <c r="P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O20" i="23"/>
  <c r="N20" i="23"/>
  <c r="M20" i="23"/>
  <c r="L20" i="23"/>
  <c r="K20" i="23"/>
  <c r="J20"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Q20" i="22"/>
  <c r="P20" i="22"/>
  <c r="O20" i="22"/>
  <c r="N20" i="22"/>
  <c r="M20" i="22"/>
  <c r="L20" i="22"/>
  <c r="K20" i="22"/>
  <c r="J20" i="22"/>
  <c r="V18" i="22"/>
  <c r="R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E23" i="23" s="1"/>
  <c r="E24" i="23" s="1"/>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D65" i="30" s="1"/>
  <c r="I57" i="30"/>
  <c r="M19" i="21"/>
  <c r="G57" i="21"/>
  <c r="J19" i="22"/>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G65" i="30" s="1"/>
  <c r="O59" i="30"/>
  <c r="G63" i="30"/>
  <c r="O63" i="30"/>
  <c r="P63" i="30"/>
  <c r="I63" i="30"/>
  <c r="Q63" i="30"/>
  <c r="T19" i="30"/>
  <c r="E19" i="30"/>
  <c r="E20" i="30" s="1"/>
  <c r="N19" i="30"/>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E20" i="29" s="1"/>
  <c r="M19" i="29"/>
  <c r="U19" i="29"/>
  <c r="E23" i="29"/>
  <c r="E24" i="29" s="1"/>
  <c r="M23" i="29"/>
  <c r="M24" i="29" s="1"/>
  <c r="U23" i="29"/>
  <c r="U24" i="29" s="1"/>
  <c r="I57" i="29"/>
  <c r="Q57" i="29"/>
  <c r="I63" i="29"/>
  <c r="Q63" i="29"/>
  <c r="F19" i="29"/>
  <c r="F20" i="29" s="1"/>
  <c r="N19" i="29"/>
  <c r="V19" i="29"/>
  <c r="F23" i="29"/>
  <c r="F24" i="29" s="1"/>
  <c r="N23" i="29"/>
  <c r="N24" i="29" s="1"/>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M23" i="23"/>
  <c r="M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2" l="1"/>
  <c r="C65" i="22"/>
  <c r="D65" i="28"/>
  <c r="D65" i="24"/>
  <c r="C65" i="29"/>
  <c r="H65" i="30"/>
  <c r="E65" i="30"/>
  <c r="C65" i="30"/>
  <c r="C65" i="26"/>
  <c r="E65" i="27"/>
  <c r="D65" i="27"/>
  <c r="C65" i="27"/>
  <c r="C23" i="22"/>
  <c r="C24" i="22" s="1"/>
  <c r="C19" i="29"/>
  <c r="C20" i="29" s="1"/>
  <c r="B65" i="24"/>
  <c r="H64" i="22"/>
  <c r="H65" i="22" s="1"/>
  <c r="F66" i="26"/>
  <c r="F65" i="26"/>
  <c r="B64" i="30"/>
  <c r="B65" i="30"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D66" i="29"/>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F65" i="1"/>
  <c r="H65" i="1"/>
  <c r="E65" i="1"/>
  <c r="G65" i="1"/>
  <c r="H66" i="21"/>
  <c r="D66" i="23"/>
  <c r="D66" i="22"/>
  <c r="B66" i="30"/>
  <c r="F66" i="27"/>
  <c r="F65" i="27"/>
  <c r="F66" i="22"/>
  <c r="F65" i="22"/>
  <c r="H66" i="29"/>
  <c r="H65" i="29"/>
  <c r="G66" i="23"/>
  <c r="G65" i="23"/>
  <c r="G66" i="29"/>
  <c r="G65" i="29"/>
  <c r="G66" i="21"/>
  <c r="G65" i="21"/>
  <c r="G66" i="26"/>
  <c r="G65" i="26"/>
  <c r="E66" i="24"/>
  <c r="E65" i="24"/>
  <c r="F66" i="28"/>
  <c r="F65" i="28"/>
  <c r="C66" i="24"/>
  <c r="C65" i="24"/>
  <c r="G66" i="27"/>
  <c r="G65" i="27"/>
  <c r="C66" i="28"/>
  <c r="C65" i="28"/>
  <c r="H66" i="24"/>
  <c r="H65" i="24"/>
  <c r="F66" i="24"/>
  <c r="F65" i="24"/>
  <c r="G66" i="24"/>
  <c r="G65" i="24"/>
  <c r="E66" i="28"/>
  <c r="E65" i="28"/>
  <c r="F66" i="29"/>
  <c r="F65" i="29"/>
  <c r="D66" i="26"/>
  <c r="E66" i="29"/>
  <c r="E65" i="29"/>
  <c r="F66" i="30"/>
  <c r="F65" i="30"/>
  <c r="E66" i="26"/>
  <c r="E65" i="26"/>
  <c r="G66" i="22"/>
  <c r="G65" i="22"/>
  <c r="G66" i="28"/>
  <c r="G65" i="28"/>
  <c r="F66" i="21"/>
  <c r="F65" i="21"/>
  <c r="F66" i="23"/>
  <c r="F65" i="23"/>
  <c r="H66" i="27"/>
  <c r="H65" i="27"/>
  <c r="H66" i="28"/>
  <c r="H65" i="28"/>
  <c r="E66" i="21"/>
  <c r="E65" i="21"/>
  <c r="B66" i="29"/>
  <c r="B65" i="29"/>
  <c r="B66" i="21"/>
  <c r="B65" i="21"/>
  <c r="B66" i="26"/>
  <c r="B65" i="26"/>
  <c r="B66" i="27"/>
  <c r="B65" i="27"/>
  <c r="B66" i="28"/>
  <c r="B65" i="28"/>
  <c r="B65" i="1"/>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<sst xmlns="http://schemas.openxmlformats.org/spreadsheetml/2006/main" count="2276" uniqueCount="182">
  <si>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</si>
  <si>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</si>
  <si>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</si>
  <si>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</si>
  <si>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</si>
  <si>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</si>
  <si>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</si>
  <si>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</si>
  <si>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</si>
  <si>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</si>
  <si>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</si>
  <si>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</si>
  <si>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</si>
  <si>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</si>
  <si>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</si>
  <si>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</si>
  <si>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</si>
  <si>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</si>
  <si>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</si>
  <si>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</si>
  <si>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</si>
  <si>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</si>
  <si>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</si>
  <si>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</si>
  <si>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</si>
  <si>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</si>
  <si>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</si>
  <si>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</si>
  <si>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</si>
  <si>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</si>
  <si>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</si>
  <si>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</si>
  <si>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</si>
  <si>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</si>
  <si>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</si>
  <si>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</si>
  <si>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</si>
  <si>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</si>
  <si>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</si>
  <si>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</si>
  <si>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</si>
  <si>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</si>
  <si>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</si>
  <si>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</si>
  <si>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</si>
  <si>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</si>
  <si>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</si>
  <si>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</si>
  <si>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</si>
  <si>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</si>
  <si>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</si>
  <si>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</si>
  <si>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</si>
  <si>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</si>
  <si>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</si>
  <si>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</si>
  <si>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</si>
  <si>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</si>
  <si>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</si>
  <si>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</si>
  <si>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</si>
  <si>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</si>
  <si>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</si>
  <si>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</si>
  <si>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</si>
  <si>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</si>
  <si>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</si>
  <si>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</si>
  <si>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</si>
  <si>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</si>
  <si>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</si>
  <si>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</si>
  <si>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</si>
  <si>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</si>
  <si>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</si>
  <si>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</si>
  <si>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</si>
  <si>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</si>
  <si>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</si>
  <si>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</si>
  <si>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</si>
  <si>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</si>
  <si>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</si>
  <si>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</si>
  <si>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</si>
  <si>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</si>
  <si>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</si>
  <si>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</si>
  <si>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</si>
  <si>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</si>
  <si>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</si>
  <si>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</si>
  <si>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</si>
  <si>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</si>
  <si>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</si>
  <si>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</si>
  <si>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</si>
  <si>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</si>
  <si>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</si>
  <si>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</si>
  <si>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</si>
  <si>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</si>
  <si>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</si>
  <si>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</si>
  <si>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</si>
  <si>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</si>
  <si>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</si>
  <si>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</si>
  <si>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</si>
  <si>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</si>
  <si>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</si>
  <si>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</si>
  <si>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</si>
  <si>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</si>
  <si>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</si>
  <si>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</si>
  <si>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</si>
  <si>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</si>
  <si>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</si>
  <si>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</si>
  <si>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</si>
  <si>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</si>
  <si>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</si>
  <si>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</si>
  <si>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</si>
  <si>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</si>
  <si>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</si>
  <si>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</si>
  <si>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</si>
  <si>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</si>
  <si>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</si>
  <si>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</si>
  <si>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</si>
  <si>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</si>
  <si>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</si>
  <si>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</si>
  <si>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</si>
  <si>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</si>
  <si>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</si>
  <si>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</si>
  <si>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</si>
  <si>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</si>
  <si>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</si>
  <si>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</si>
  <si>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</si>
  <si>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</si>
  <si>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</si>
  <si>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</si>
  <si>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</si>
  <si>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</si>
  <si>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</si>
  <si>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</si>
  <si>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</si>
  <si>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</si>
  <si>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</si>
  <si>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</si>
  <si>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</si>
  <si>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</si>
  <si>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</si>
  <si>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</si>
  <si>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PAN-026421</t>
  </si>
  <si>
    <t>Agrispread Limited</t>
  </si>
  <si>
    <t>Hugmore House, Hugmore Lane, LlanyPwll, Wrexham, LL13 9YE</t>
  </si>
  <si>
    <t>Ethan Banfield</t>
  </si>
  <si>
    <t>FB3606GC</t>
  </si>
  <si>
    <t>Moderate</t>
  </si>
  <si>
    <t>Croda Goole</t>
  </si>
  <si>
    <t>Croda Widnes</t>
  </si>
  <si>
    <t xml:space="preserve">Maelor foods </t>
  </si>
  <si>
    <t>Encirc</t>
  </si>
  <si>
    <t>D.Wise</t>
  </si>
  <si>
    <t>Kelloggs</t>
  </si>
  <si>
    <t>Huntington</t>
  </si>
  <si>
    <t>Roberts</t>
  </si>
  <si>
    <t>Nimbus</t>
  </si>
  <si>
    <t>02 02 04</t>
  </si>
  <si>
    <t>Secanim</t>
  </si>
  <si>
    <t>07 07 12</t>
  </si>
  <si>
    <t>02 03 05</t>
  </si>
  <si>
    <t>02 07 05</t>
  </si>
  <si>
    <t>19 09 02</t>
  </si>
  <si>
    <t>02 06 01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</si>
</sst>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16.899999999999999</v>
      </c>
      <c r="G1" s="123" t="s">
        <v>43</v>
      </c>
      <c r="H1" s="124"/>
      <c r="I1" s="96">
        <v>5.97</v>
      </c>
      <c r="J1" s="127" t="s">
        <v>153</v>
      </c>
      <c r="K1" s="127"/>
      <c r="L1" s="96"/>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164</v>
      </c>
      <c r="D2" s="120"/>
      <c r="E2" s="93" t="s">
        <v>109</v>
      </c>
      <c r="F2" s="96" t="s">
        <v>175</v>
      </c>
      <c r="G2" s="125" t="s">
        <v>110</v>
      </c>
      <c r="H2" s="126"/>
      <c r="I2" s="96">
        <v>1015</v>
      </c>
      <c r="J2" s="127" t="s">
        <v>158</v>
      </c>
      <c r="K2" s="127"/>
      <c r="L2" s="96"/>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78</v>
      </c>
      <c r="G3" s="127" t="s">
        <v>159</v>
      </c>
      <c r="H3" s="127"/>
      <c r="I3" s="96">
        <v>13460</v>
      </c>
      <c r="J3" s="123" t="s">
        <v>154</v>
      </c>
      <c r="K3" s="124"/>
      <c r="L3" s="96" t="e">
        <f>(L1/(L2*10000))*100</f>
        <v>#DIV/0!</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162</v>
      </c>
      <c r="D4" s="122"/>
      <c r="E4" s="94" t="s">
        <v>1</v>
      </c>
      <c r="F4" s="95" t="s">
        <v>176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165</v>
      </c>
      <c r="D9" s="15" t="s">
        <v>165</v>
      </c>
      <c r="E9" s="15" t="s">
        <v>165</v>
      </c>
      <c r="F9" s="15" t="s">
        <v>165</v>
      </c>
      <c r="G9" s="15" t="s">
        <v>165</v>
      </c>
      <c r="H9" s="15" t="s">
        <v>165</v>
      </c>
      <c r="I9" s="15" t="s">
        <v>165</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6.6</v>
      </c>
      <c r="D10" s="15">
        <v>7.4</v>
      </c>
      <c r="E10" s="15">
        <v>6.4</v>
      </c>
      <c r="F10" s="15">
        <v>5.6</v>
      </c>
      <c r="G10" s="15">
        <v>5.9</v>
      </c>
      <c r="H10" s="15">
        <v>5.7</v>
      </c>
      <c r="I10" s="15">
        <v>5.9</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3</v>
      </c>
      <c r="E11" s="15">
        <v>3</v>
      </c>
      <c r="F11" s="15">
        <v>3</v>
      </c>
      <c r="G11" s="15">
        <v>2</v>
      </c>
      <c r="H11" s="15">
        <v>3</v>
      </c>
      <c r="I11" s="15">
        <v>3</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2</v>
      </c>
      <c r="F12" s="15">
        <v>1</v>
      </c>
      <c r="G12" s="15">
        <v>1</v>
      </c>
      <c r="H12" s="15">
        <v>1</v>
      </c>
      <c r="I12" s="15">
        <v>1</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4</v>
      </c>
      <c r="E13" s="15">
        <v>5</v>
      </c>
      <c r="F13" s="15">
        <v>4</v>
      </c>
      <c r="G13" s="15">
        <v>4</v>
      </c>
      <c r="H13" s="15">
        <v>3</v>
      </c>
      <c r="I13" s="15">
        <v>3</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63.231599999999993</v>
      </c>
      <c r="D18" s="16">
        <f>$D32</f>
        <v>63.231599999999993</v>
      </c>
      <c r="E18" s="16">
        <f>$D33</f>
        <v>63.231599999999993</v>
      </c>
      <c r="F18" s="16">
        <f>$D34</f>
        <v>63.231599999999993</v>
      </c>
      <c r="G18" s="16">
        <f>$D35</f>
        <v>63.231599999999993</v>
      </c>
      <c r="H18" s="16">
        <f>$D36</f>
        <v>63.231599999999993</v>
      </c>
      <c r="I18" s="16">
        <f>$D37</f>
        <v>63.231599999999993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-1.3684000000000012</v>
      </c>
      <c r="D19" s="16">
        <f t="shared" ref="D19:V19" si="1">D18-D17</f>
        <v>-1.3684000000000012</v>
      </c>
      <c r="E19" s="16">
        <f t="shared" si="1"/>
        <v>-1.3684000000000012</v>
      </c>
      <c r="F19" s="16">
        <f t="shared" si="1"/>
        <v>-1.3684000000000012</v>
      </c>
      <c r="G19" s="16">
        <f t="shared" si="1"/>
        <v>-1.3684000000000012</v>
      </c>
      <c r="H19" s="16">
        <f t="shared" si="1"/>
        <v>-1.3684000000000012</v>
      </c>
      <c r="I19" s="16">
        <f t="shared" si="1"/>
        <v>-1.3684000000000012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25.27608</v>
      </c>
      <c r="D22" s="16">
        <f>$E32</f>
        <v>25.27608</v>
      </c>
      <c r="E22" s="16">
        <f>$E33</f>
        <v>25.27608</v>
      </c>
      <c r="F22" s="16">
        <f>$E34</f>
        <v>25.27608</v>
      </c>
      <c r="G22" s="16">
        <f>$E35</f>
        <v>25.27608</v>
      </c>
      <c r="H22" s="16">
        <f>$E36</f>
        <v>25.27608</v>
      </c>
      <c r="I22" s="16">
        <f>$E37</f>
        <v>25.27608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-202.72391999999999</v>
      </c>
      <c r="D23" s="16">
        <f t="shared" ref="D23:V23" si="3">D22-D21</f>
        <v>-202.72391999999999</v>
      </c>
      <c r="E23" s="16">
        <f t="shared" si="3"/>
        <v>-202.72391999999999</v>
      </c>
      <c r="F23" s="16">
        <f t="shared" si="3"/>
        <v>-202.72391999999999</v>
      </c>
      <c r="G23" s="16">
        <f t="shared" si="3"/>
        <v>-202.72391999999999</v>
      </c>
      <c r="H23" s="16">
        <f t="shared" si="3"/>
        <v>-202.72391999999999</v>
      </c>
      <c r="I23" s="16">
        <f t="shared" si="3"/>
        <v>-202.72391999999999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3.11</v>
      </c>
      <c r="C28" s="15">
        <v>0.13</v>
      </c>
      <c r="D28" s="15">
        <v>300</v>
      </c>
      <c r="E28" s="15">
        <v>228</v>
      </c>
      <c r="F28" s="15">
        <v>87.2</v>
      </c>
      <c r="G28" s="15">
        <v>2.17</v>
      </c>
      <c r="H28" s="15">
        <v>9.43</v>
      </c>
      <c r="I28" s="15">
        <v>0.63300000000000001</v>
      </c>
      <c r="J28" s="15">
        <v>1.2999999999999999E-2</v>
      </c>
      <c r="K28" s="23">
        <v>0.05</v>
      </c>
      <c r="L28" s="15">
        <v>0.33200000000000002</v>
      </c>
      <c r="M28" s="15">
        <v>0.72499999999999998</v>
      </c>
      <c r="N28" s="15"/>
      <c r="O28" s="15"/>
      <c r="P28" s="15">
        <v>797</v>
      </c>
      <c r="Q28" s="15">
        <v>520</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92</v>
      </c>
      <c r="C31" s="77">
        <f>IF(C$27="%w/w SAR",((C$28*10)*$B31),IF(C$27="%w/w DM",(((C$28*10)*($B$28/100))*$B31),IF(C$27="kg/t SAR",(C$28*$B31),IF(C$27="kg/t DM",((C$28*($B$28/100))*$B31),IF(C$27="mg/kg SAR",((C$28*0.001)*$B31),IF(C$27="mg/kg DM",(((C$28*0.001)*($B$28/100))*$B31),0))))))</f>
        <v>119.60000000000001</v>
      </c>
      <c r="D31" s="77">
        <f>(IF(D$27="%w/w SAR",((D$28*10)*$B31),IF(D$27="%w/w DM",(((D$28*10)*($B$28/100))*$B31),IF(D$27="kg/t SAR",(D$28*$B31),IF(D$27="kg/t DM",((D$28*($B$28/100))*$B31),IF(D$27="mg/kg SAR",((D$28*0.001)*$B31),IF(D$27="mg/kg DM",(((D$28*0.001)*($B$28/100))*$B31),"0")))))))*2.291</f>
        <v>63.231599999999993</v>
      </c>
      <c r="E31" s="77">
        <f>(IF(E$27="%w/w SAR",((E$28*10)*$B31),IF(E$27="%w/w DM",(((E$28*10)*($B$28/100))*$B31),IF(E$27="kg/t SAR",(E$28*$B31),IF(E$27="kg/t DM",((E$28*($B$28/100))*$B31),IF(E$27="mg/kg SAR",((E$28*0.001)*$B31),IF(E$27="mg/kg DM",(((E$28*0.001)*($B$28/100))*$B31),"0")))))))*1.205</f>
        <v>25.27608</v>
      </c>
      <c r="F31" s="77">
        <f>(IF(F$27="%w/w SAR",((F$28*10)*$B31),IF(F$27="%w/w DM",(((F$28*10)*($B$28/100))*$B31),IF(F$27="kg/t SAR",(F$28*$B31),IF(F$27="kg/t DM",((F$28*($B$28/100))*$B31),IF(F$27="mg/kg SAR",((F$28*0.001)*$B31),IF(F$27="mg/kg DM",(((F$28*0.001)*($B$28/100))*$B31),"0")))))))*1.658</f>
        <v>13.301139199999998</v>
      </c>
      <c r="G31" s="77">
        <f t="shared" ref="G31:P31" si="5">IF(G$27="%w/w SAR",((G$28*10)*$B31),IF(G$27="%w/w DM",(((G$28*10)*($B$28/100))*$B31),IF(G$27="kg/t SAR",(G$28*$B31),IF(G$27="kg/t DM",((G$28*($B$28/100))*$B31),IF(G$27="mg/kg SAR",((G$28*0.001)*$B31),IF(G$27="mg/kg DM",(((G$28*0.001)*($B$28/100))*$B31),0))))))</f>
        <v>0.19964000000000001</v>
      </c>
      <c r="H31" s="77">
        <f t="shared" si="5"/>
        <v>0.86755999999999989</v>
      </c>
      <c r="I31" s="77">
        <f t="shared" si="5"/>
        <v>5.8235999999999996E-2</v>
      </c>
      <c r="J31" s="77">
        <f t="shared" si="5"/>
        <v>1.196E-3</v>
      </c>
      <c r="K31" s="77">
        <f t="shared" si="5"/>
        <v>4.5999999999999999E-3</v>
      </c>
      <c r="L31" s="77">
        <f t="shared" si="5"/>
        <v>3.0544000000000005E-2</v>
      </c>
      <c r="M31" s="77">
        <f t="shared" si="5"/>
        <v>6.6699999999999995E-2</v>
      </c>
      <c r="N31" s="77">
        <f t="shared" si="5"/>
        <v>0</v>
      </c>
      <c r="O31" s="77">
        <f t="shared" si="5"/>
        <v>0</v>
      </c>
      <c r="P31" s="77">
        <f t="shared" si="5"/>
        <v>73.323999999999998</v>
      </c>
      <c r="Q31" s="77">
        <f>(IF(Q$27="%w/w SAR",((Q$28*10)*$B31),IF(Q$27="%w/w DM",(((Q$28*10)*($B$28/100))*$B31),IF(Q$27="kg/t SAR",(Q$28*$B31),IF(Q$27="kg/t DM",((Q$28*($B$28/100))*$B31),IF(Q$27="mg/kg SAR",((Q$28*0.001)*$B31),IF(Q$27="mg/kg DM",(((Q$28*0.001)*($B$28/100))*$B31),0)))))))*2.5</f>
        <v>119.60000000000001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92</v>
      </c>
      <c r="C32" s="77">
        <f t="shared" ref="C32:C50" si="6">IF(C$27="%w/w SAR",((C$28*10)*$B32),IF(C$27="%w/w DM",(((C$28*10)*($B$28/100))*$B32),IF(C$27="kg/t SAR",(C$28*$B32),IF(C$27="kg/t DM",((C$28*($B$28/100))*$B32),IF(C$27="mg/kg SAR",((C$28*0.001)*$B32),IF(C$27="mg/kg DM",(((C$28*0.001)*($B$28/100))*$B32),0))))))</f>
        <v>119.60000000000001</v>
      </c>
      <c r="D32" s="77">
        <f t="shared" ref="D32:D50" si="7">(IF(D$27="%w/w SAR",((D$28*10)*$B32),IF(D$27="%w/w DM",(((D$28*10)*($B$28/100))*$B32),IF(D$27="kg/t SAR",(D$28*$B32),IF(D$27="kg/t DM",((D$28*($B$28/100))*$B32),IF(D$27="mg/kg SAR",((D$28*0.001)*$B32),IF(D$27="mg/kg DM",(((D$28*0.001)*($B$28/100))*$B32),"0")))))))*2.291</f>
        <v>63.231599999999993</v>
      </c>
      <c r="E32" s="77">
        <f t="shared" ref="E32:E50" si="8">(IF(E$27="%w/w SAR",((E$28*10)*$B32),IF(E$27="%w/w DM",(((E$28*10)*($B$28/100))*$B32),IF(E$27="kg/t SAR",(E$28*$B32),IF(E$27="kg/t DM",((E$28*($B$28/100))*$B32),IF(E$27="mg/kg SAR",((E$28*0.001)*$B32),IF(E$27="mg/kg DM",(((E$28*0.001)*($B$28/100))*$B32),"0")))))))*1.205</f>
        <v>25.27608</v>
      </c>
      <c r="F32" s="77">
        <f t="shared" ref="F32:F50" si="9">(IF(F$27="%w/w SAR",((F$28*10)*$B32),IF(F$27="%w/w DM",(((F$28*10)*($B$28/100))*$B32),IF(F$27="kg/t SAR",(F$28*$B32),IF(F$27="kg/t DM",((F$28*($B$28/100))*$B32),IF(F$27="mg/kg SAR",((F$28*0.001)*$B32),IF(F$27="mg/kg DM",(((F$28*0.001)*($B$28/100))*$B32),"0")))))))*1.658</f>
        <v>13.301139199999998</v>
      </c>
      <c r="G32" s="77">
        <f t="shared" ref="G32:P50" si="10">IF(G$27="%w/w SAR",((G$28*10)*$B32),IF(G$27="%w/w DM",(((G$28*10)*($B$28/100))*$B32),IF(G$27="kg/t SAR",(G$28*$B32),IF(G$27="kg/t DM",((G$28*($B$28/100))*$B32),IF(G$27="mg/kg SAR",((G$28*0.001)*$B32),IF(G$27="mg/kg DM",(((G$28*0.001)*($B$28/100))*$B32),0))))))</f>
        <v>0.19964000000000001</v>
      </c>
      <c r="H32" s="77">
        <f t="shared" si="10"/>
        <v>0.86755999999999989</v>
      </c>
      <c r="I32" s="77">
        <f t="shared" si="10"/>
        <v>5.8235999999999996E-2</v>
      </c>
      <c r="J32" s="77">
        <f t="shared" si="10"/>
        <v>1.196E-3</v>
      </c>
      <c r="K32" s="77">
        <f t="shared" si="10"/>
        <v>4.5999999999999999E-3</v>
      </c>
      <c r="L32" s="77">
        <f t="shared" si="10"/>
        <v>3.0544000000000005E-2</v>
      </c>
      <c r="M32" s="77">
        <f t="shared" si="10"/>
        <v>6.6699999999999995E-2</v>
      </c>
      <c r="N32" s="77">
        <f t="shared" si="10"/>
        <v>0</v>
      </c>
      <c r="O32" s="77">
        <f t="shared" si="10"/>
        <v>0</v>
      </c>
      <c r="P32" s="77">
        <f t="shared" si="10"/>
        <v>73.323999999999998</v>
      </c>
      <c r="Q32" s="77">
        <f t="shared" ref="Q32:Q50" si="11">(IF(Q$27="%w/w SAR",((Q$28*10)*$B32),IF(Q$27="%w/w DM",(((Q$28*10)*($B$28/100))*$B32),IF(Q$27="kg/t SAR",(Q$28*$B32),IF(Q$27="kg/t DM",((Q$28*($B$28/100))*$B32),IF(Q$27="mg/kg SAR",((Q$28*0.001)*$B32),IF(Q$27="mg/kg DM",(((Q$28*0.001)*($B$28/100))*$B32),0)))))))*2.5</f>
        <v>119.60000000000001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92</v>
      </c>
      <c r="C33" s="77">
        <f t="shared" si="6"/>
        <v>119.60000000000001</v>
      </c>
      <c r="D33" s="77">
        <f t="shared" si="7"/>
        <v>63.231599999999993</v>
      </c>
      <c r="E33" s="77">
        <f t="shared" si="8"/>
        <v>25.27608</v>
      </c>
      <c r="F33" s="77">
        <f t="shared" si="9"/>
        <v>13.301139199999998</v>
      </c>
      <c r="G33" s="77">
        <f t="shared" si="10"/>
        <v>0.19964000000000001</v>
      </c>
      <c r="H33" s="77">
        <f t="shared" si="10"/>
        <v>0.86755999999999989</v>
      </c>
      <c r="I33" s="77">
        <f t="shared" si="10"/>
        <v>5.8235999999999996E-2</v>
      </c>
      <c r="J33" s="77">
        <f t="shared" si="10"/>
        <v>1.196E-3</v>
      </c>
      <c r="K33" s="77">
        <f t="shared" si="10"/>
        <v>4.5999999999999999E-3</v>
      </c>
      <c r="L33" s="77">
        <f t="shared" si="10"/>
        <v>3.0544000000000005E-2</v>
      </c>
      <c r="M33" s="77">
        <f t="shared" si="10"/>
        <v>6.6699999999999995E-2</v>
      </c>
      <c r="N33" s="77">
        <f t="shared" si="10"/>
        <v>0</v>
      </c>
      <c r="O33" s="77">
        <f t="shared" si="10"/>
        <v>0</v>
      </c>
      <c r="P33" s="77">
        <f t="shared" si="10"/>
        <v>73.323999999999998</v>
      </c>
      <c r="Q33" s="77">
        <f t="shared" si="11"/>
        <v>119.60000000000001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92</v>
      </c>
      <c r="C34" s="77">
        <f t="shared" si="6"/>
        <v>119.60000000000001</v>
      </c>
      <c r="D34" s="77">
        <f t="shared" si="7"/>
        <v>63.231599999999993</v>
      </c>
      <c r="E34" s="77">
        <f t="shared" si="8"/>
        <v>25.27608</v>
      </c>
      <c r="F34" s="77">
        <f t="shared" si="9"/>
        <v>13.301139199999998</v>
      </c>
      <c r="G34" s="77">
        <f t="shared" si="10"/>
        <v>0.19964000000000001</v>
      </c>
      <c r="H34" s="77">
        <f t="shared" si="10"/>
        <v>0.86755999999999989</v>
      </c>
      <c r="I34" s="77">
        <f t="shared" si="10"/>
        <v>5.8235999999999996E-2</v>
      </c>
      <c r="J34" s="77">
        <f t="shared" si="10"/>
        <v>1.196E-3</v>
      </c>
      <c r="K34" s="77">
        <f t="shared" si="10"/>
        <v>4.5999999999999999E-3</v>
      </c>
      <c r="L34" s="77">
        <f t="shared" si="10"/>
        <v>3.0544000000000005E-2</v>
      </c>
      <c r="M34" s="77">
        <f t="shared" si="10"/>
        <v>6.6699999999999995E-2</v>
      </c>
      <c r="N34" s="77">
        <f t="shared" si="10"/>
        <v>0</v>
      </c>
      <c r="O34" s="77">
        <f t="shared" si="10"/>
        <v>0</v>
      </c>
      <c r="P34" s="77">
        <f t="shared" si="10"/>
        <v>73.323999999999998</v>
      </c>
      <c r="Q34" s="77">
        <f t="shared" si="11"/>
        <v>119.60000000000001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92</v>
      </c>
      <c r="C35" s="77">
        <f t="shared" si="6"/>
        <v>119.60000000000001</v>
      </c>
      <c r="D35" s="77">
        <f t="shared" si="7"/>
        <v>63.231599999999993</v>
      </c>
      <c r="E35" s="77">
        <f t="shared" si="8"/>
        <v>25.27608</v>
      </c>
      <c r="F35" s="77">
        <f t="shared" si="9"/>
        <v>13.301139199999998</v>
      </c>
      <c r="G35" s="77">
        <f t="shared" si="10"/>
        <v>0.19964000000000001</v>
      </c>
      <c r="H35" s="77">
        <f t="shared" si="10"/>
        <v>0.86755999999999989</v>
      </c>
      <c r="I35" s="77">
        <f t="shared" si="10"/>
        <v>5.8235999999999996E-2</v>
      </c>
      <c r="J35" s="77">
        <f t="shared" si="10"/>
        <v>1.196E-3</v>
      </c>
      <c r="K35" s="77">
        <f t="shared" si="10"/>
        <v>4.5999999999999999E-3</v>
      </c>
      <c r="L35" s="77">
        <f t="shared" si="10"/>
        <v>3.0544000000000005E-2</v>
      </c>
      <c r="M35" s="77">
        <f t="shared" si="10"/>
        <v>6.6699999999999995E-2</v>
      </c>
      <c r="N35" s="77">
        <f t="shared" si="10"/>
        <v>0</v>
      </c>
      <c r="O35" s="77">
        <f t="shared" si="10"/>
        <v>0</v>
      </c>
      <c r="P35" s="77">
        <f t="shared" si="10"/>
        <v>73.323999999999998</v>
      </c>
      <c r="Q35" s="77">
        <f t="shared" si="11"/>
        <v>119.60000000000001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92</v>
      </c>
      <c r="C36" s="77">
        <f t="shared" si="6"/>
        <v>119.60000000000001</v>
      </c>
      <c r="D36" s="77">
        <f t="shared" si="7"/>
        <v>63.231599999999993</v>
      </c>
      <c r="E36" s="77">
        <f t="shared" si="8"/>
        <v>25.27608</v>
      </c>
      <c r="F36" s="77">
        <f t="shared" si="9"/>
        <v>13.301139199999998</v>
      </c>
      <c r="G36" s="77">
        <f t="shared" si="10"/>
        <v>0.19964000000000001</v>
      </c>
      <c r="H36" s="77">
        <f t="shared" si="10"/>
        <v>0.86755999999999989</v>
      </c>
      <c r="I36" s="77">
        <f t="shared" si="10"/>
        <v>5.8235999999999996E-2</v>
      </c>
      <c r="J36" s="77">
        <f t="shared" si="10"/>
        <v>1.196E-3</v>
      </c>
      <c r="K36" s="77">
        <f t="shared" si="10"/>
        <v>4.5999999999999999E-3</v>
      </c>
      <c r="L36" s="77">
        <f t="shared" si="10"/>
        <v>3.0544000000000005E-2</v>
      </c>
      <c r="M36" s="77">
        <f t="shared" si="10"/>
        <v>6.6699999999999995E-2</v>
      </c>
      <c r="N36" s="77">
        <f t="shared" si="10"/>
        <v>0</v>
      </c>
      <c r="O36" s="77">
        <f t="shared" si="10"/>
        <v>0</v>
      </c>
      <c r="P36" s="77">
        <f t="shared" si="10"/>
        <v>73.323999999999998</v>
      </c>
      <c r="Q36" s="77">
        <f t="shared" si="11"/>
        <v>119.60000000000001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92</v>
      </c>
      <c r="C37" s="77">
        <f t="shared" si="6"/>
        <v>119.60000000000001</v>
      </c>
      <c r="D37" s="77">
        <f t="shared" si="7"/>
        <v>63.231599999999993</v>
      </c>
      <c r="E37" s="77">
        <f t="shared" si="8"/>
        <v>25.27608</v>
      </c>
      <c r="F37" s="77">
        <f t="shared" si="9"/>
        <v>13.301139199999998</v>
      </c>
      <c r="G37" s="77">
        <f t="shared" si="10"/>
        <v>0.19964000000000001</v>
      </c>
      <c r="H37" s="77">
        <f t="shared" si="10"/>
        <v>0.86755999999999989</v>
      </c>
      <c r="I37" s="77">
        <f t="shared" si="10"/>
        <v>5.8235999999999996E-2</v>
      </c>
      <c r="J37" s="77">
        <f t="shared" si="10"/>
        <v>1.196E-3</v>
      </c>
      <c r="K37" s="77">
        <f t="shared" si="10"/>
        <v>4.5999999999999999E-3</v>
      </c>
      <c r="L37" s="77">
        <f t="shared" si="10"/>
        <v>3.0544000000000005E-2</v>
      </c>
      <c r="M37" s="77">
        <f t="shared" si="10"/>
        <v>6.6699999999999995E-2</v>
      </c>
      <c r="N37" s="77">
        <f t="shared" si="10"/>
        <v>0</v>
      </c>
      <c r="O37" s="77">
        <f t="shared" si="10"/>
        <v>0</v>
      </c>
      <c r="P37" s="77">
        <f t="shared" si="10"/>
        <v>73.323999999999998</v>
      </c>
      <c r="Q37" s="77">
        <f t="shared" si="11"/>
        <v>119.60000000000001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92</v>
      </c>
      <c r="C62" s="77">
        <f>B32</f>
        <v>92</v>
      </c>
      <c r="D62" s="77">
        <f>B33</f>
        <v>92</v>
      </c>
      <c r="E62" s="77">
        <f>B34</f>
        <v>92</v>
      </c>
      <c r="F62" s="77">
        <f>B35</f>
        <v>92</v>
      </c>
      <c r="G62" s="77">
        <f>B36</f>
        <v>92</v>
      </c>
      <c r="H62" s="77">
        <f>B37</f>
        <v>92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7.24</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177</v>
      </c>
      <c r="G2" s="125" t="s">
        <v>110</v>
      </c>
      <c r="H2" s="126"/>
      <c r="I2" s="118">
        <v>2500</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200</v>
      </c>
      <c r="J3" s="123" t="s">
        <v>154</v>
      </c>
      <c r="K3" s="124"/>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62.977298999999995</v>
      </c>
      <c r="D18" s="16">
        <f>$D32</f>
        <v>62.977298999999995</v>
      </c>
      <c r="E18" s="16">
        <f>$D33</f>
        <v>62.977298999999995</v>
      </c>
      <c r="F18" s="16">
        <f>$D34</f>
        <v>62.977298999999995</v>
      </c>
      <c r="G18" s="16">
        <f>$D35</f>
        <v>62.977298999999995</v>
      </c>
      <c r="H18" s="16">
        <f>$D36</f>
        <v>62.977298999999995</v>
      </c>
      <c r="I18" s="16">
        <f>$D37</f>
        <v>62.977298999999995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-1.6227009999999993</v>
      </c>
      <c r="D19" s="16">
        <f t="shared" ref="D19:V19" si="1">D18-D17</f>
        <v>-1.6227009999999993</v>
      </c>
      <c r="E19" s="16">
        <f t="shared" si="1"/>
        <v>-1.6227009999999993</v>
      </c>
      <c r="F19" s="16">
        <f t="shared" si="1"/>
        <v>-1.6227009999999993</v>
      </c>
      <c r="G19" s="16">
        <f t="shared" si="1"/>
        <v>-1.6227009999999993</v>
      </c>
      <c r="H19" s="16">
        <f t="shared" si="1"/>
        <v>-1.6227009999999993</v>
      </c>
      <c r="I19" s="16">
        <f t="shared" si="1"/>
        <v>-1.6227009999999993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5.9011260000000014</v>
      </c>
      <c r="D22" s="16">
        <f>$E32</f>
        <v>5.9011260000000014</v>
      </c>
      <c r="E22" s="16">
        <f>$E33</f>
        <v>5.9011260000000014</v>
      </c>
      <c r="F22" s="16">
        <f>$E34</f>
        <v>5.9011260000000014</v>
      </c>
      <c r="G22" s="16">
        <f>$E35</f>
        <v>5.9011260000000014</v>
      </c>
      <c r="H22" s="16">
        <f>$E36</f>
        <v>5.9011260000000014</v>
      </c>
      <c r="I22" s="16">
        <f>$E37</f>
        <v>5.9011260000000014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-222.098874</v>
      </c>
      <c r="D23" s="16">
        <f t="shared" ref="D23:V23" si="3">D22-D21</f>
        <v>-222.098874</v>
      </c>
      <c r="E23" s="16">
        <f t="shared" si="3"/>
        <v>-222.098874</v>
      </c>
      <c r="F23" s="16">
        <f t="shared" si="3"/>
        <v>-222.098874</v>
      </c>
      <c r="G23" s="16">
        <f t="shared" si="3"/>
        <v>-222.098874</v>
      </c>
      <c r="H23" s="16">
        <f t="shared" si="3"/>
        <v>-222.098874</v>
      </c>
      <c r="I23" s="16">
        <f t="shared" si="3"/>
        <v>-222.098874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v>
      </c>
      <c r="C28" s="15">
        <v>0.06</v>
      </c>
      <c r="D28" s="15">
        <v>357</v>
      </c>
      <c r="E28" s="15">
        <v>63.6</v>
      </c>
      <c r="F28" s="15">
        <v>25.7</v>
      </c>
      <c r="G28" s="15">
        <v>0.48</v>
      </c>
      <c r="H28" s="15">
        <v>6.47</v>
      </c>
      <c r="I28" s="15">
        <v>0.5</v>
      </c>
      <c r="J28" s="15">
        <v>0.01</v>
      </c>
      <c r="K28" s="23">
        <v>0.05</v>
      </c>
      <c r="L28" s="15">
        <v>0.29299999999999998</v>
      </c>
      <c r="M28" s="15">
        <v>1.1399999999999999</v>
      </c>
      <c r="N28" s="15"/>
      <c r="O28" s="15"/>
      <c r="P28" s="15">
        <v>3039</v>
      </c>
      <c r="Q28" s="15">
        <v>1287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77</v>
      </c>
      <c r="C31" s="77">
        <f>IF(C$27="%w/w SAR",((C$28*10)*$B31),IF(C$27="%w/w DM",(((C$28*10)*($B$28/100))*$B31),IF(C$27="kg/t SAR",(C$28*$B31),IF(C$27="kg/t DM",((C$28*($B$28/100))*$B31),IF(C$27="mg/kg SAR",((C$28*0.001)*$B31),IF(C$27="mg/kg DM",(((C$28*0.001)*($B$28/100))*$B31),0))))))</f>
        <v>46.199999999999996</v>
      </c>
      <c r="D31" s="77">
        <f>(IF(D$27="%w/w SAR",((D$28*10)*$B31),IF(D$27="%w/w DM",(((D$28*10)*($B$28/100))*$B31),IF(D$27="kg/t SAR",(D$28*$B31),IF(D$27="kg/t DM",((D$28*($B$28/100))*$B31),IF(D$27="mg/kg SAR",((D$28*0.001)*$B31),IF(D$27="mg/kg DM",(((D$28*0.001)*($B$28/100))*$B31),"0")))))))*2.291</f>
        <v>62.977298999999995</v>
      </c>
      <c r="E31" s="77">
        <f>(IF(E$27="%w/w SAR",((E$28*10)*$B31),IF(E$27="%w/w DM",(((E$28*10)*($B$28/100))*$B31),IF(E$27="kg/t SAR",(E$28*$B31),IF(E$27="kg/t DM",((E$28*($B$28/100))*$B31),IF(E$27="mg/kg SAR",((E$28*0.001)*$B31),IF(E$27="mg/kg DM",(((E$28*0.001)*($B$28/100))*$B31),"0")))))))*1.205</f>
        <v>5.9011260000000014</v>
      </c>
      <c r="F31" s="77">
        <f>(IF(F$27="%w/w SAR",((F$28*10)*$B31),IF(F$27="%w/w DM",(((F$28*10)*($B$28/100))*$B31),IF(F$27="kg/t SAR",(F$28*$B31),IF(F$27="kg/t DM",((F$28*($B$28/100))*$B31),IF(F$27="mg/kg SAR",((F$28*0.001)*$B31),IF(F$27="mg/kg DM",(((F$28*0.001)*($B$28/100))*$B31),"0")))))))*1.658</f>
        <v>3.2810161999999998</v>
      </c>
      <c r="G31" s="77">
        <f t="shared" ref="G31:P46" si="5">IF(G$27="%w/w SAR",((G$28*10)*$B31),IF(G$27="%w/w DM",(((G$28*10)*($B$28/100))*$B31),IF(G$27="kg/t SAR",(G$28*$B31),IF(G$27="kg/t DM",((G$28*($B$28/100))*$B31),IF(G$27="mg/kg SAR",((G$28*0.001)*$B31),IF(G$27="mg/kg DM",(((G$28*0.001)*($B$28/100))*$B31),0))))))</f>
        <v>3.696E-2</v>
      </c>
      <c r="H31" s="77">
        <f t="shared" si="5"/>
        <v>0.49819000000000002</v>
      </c>
      <c r="I31" s="77">
        <f t="shared" si="5"/>
        <v>3.85E-2</v>
      </c>
      <c r="J31" s="77">
        <f t="shared" si="5"/>
        <v>7.7000000000000007E-4</v>
      </c>
      <c r="K31" s="77">
        <f t="shared" si="5"/>
        <v>3.8500000000000001E-3</v>
      </c>
      <c r="L31" s="77">
        <f t="shared" si="5"/>
        <v>2.2560999999999998E-2</v>
      </c>
      <c r="M31" s="77">
        <f t="shared" si="5"/>
        <v>8.7779999999999997E-2</v>
      </c>
      <c r="N31" s="77">
        <f t="shared" si="5"/>
        <v>0</v>
      </c>
      <c r="O31" s="77">
        <f t="shared" si="5"/>
        <v>0</v>
      </c>
      <c r="P31" s="77">
        <f t="shared" si="5"/>
        <v>234.00300000000001</v>
      </c>
      <c r="Q31" s="77">
        <f>(IF(Q$27="%w/w SAR",((Q$28*10)*$B31),IF(Q$27="%w/w DM",(((Q$28*10)*($B$28/100))*$B31),IF(Q$27="kg/t SAR",(Q$28*$B31),IF(Q$27="kg/t DM",((Q$28*($B$28/100))*$B31),IF(Q$27="mg/kg SAR",((Q$28*0.001)*$B31),IF(Q$27="mg/kg DM",(((Q$28*0.001)*($B$28/100))*$B31),0)))))))*2.5</f>
        <v>247.74749999999997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77</v>
      </c>
      <c r="C32" s="77">
        <f t="shared" ref="C32:C50" si="6">IF(C$27="%w/w SAR",((C$28*10)*$B32),IF(C$27="%w/w DM",(((C$28*10)*($B$28/100))*$B32),IF(C$27="kg/t SAR",(C$28*$B32),IF(C$27="kg/t DM",((C$28*($B$28/100))*$B32),IF(C$27="mg/kg SAR",((C$28*0.001)*$B32),IF(C$27="mg/kg DM",(((C$28*0.001)*($B$28/100))*$B32),0))))))</f>
        <v>46.199999999999996</v>
      </c>
      <c r="D32" s="77">
        <f t="shared" ref="D32:D50" si="7">(IF(D$27="%w/w SAR",((D$28*10)*$B32),IF(D$27="%w/w DM",(((D$28*10)*($B$28/100))*$B32),IF(D$27="kg/t SAR",(D$28*$B32),IF(D$27="kg/t DM",((D$28*($B$28/100))*$B32),IF(D$27="mg/kg SAR",((D$28*0.001)*$B32),IF(D$27="mg/kg DM",(((D$28*0.001)*($B$28/100))*$B32),"0")))))))*2.291</f>
        <v>62.977298999999995</v>
      </c>
      <c r="E32" s="77">
        <f t="shared" ref="E32:E50" si="8">(IF(E$27="%w/w SAR",((E$28*10)*$B32),IF(E$27="%w/w DM",(((E$28*10)*($B$28/100))*$B32),IF(E$27="kg/t SAR",(E$28*$B32),IF(E$27="kg/t DM",((E$28*($B$28/100))*$B32),IF(E$27="mg/kg SAR",((E$28*0.001)*$B32),IF(E$27="mg/kg DM",(((E$28*0.001)*($B$28/100))*$B32),"0")))))))*1.205</f>
        <v>5.9011260000000014</v>
      </c>
      <c r="F32" s="77">
        <f t="shared" ref="F32:F50" si="9">(IF(F$27="%w/w SAR",((F$28*10)*$B32),IF(F$27="%w/w DM",(((F$28*10)*($B$28/100))*$B32),IF(F$27="kg/t SAR",(F$28*$B32),IF(F$27="kg/t DM",((F$28*($B$28/100))*$B32),IF(F$27="mg/kg SAR",((F$28*0.001)*$B32),IF(F$27="mg/kg DM",(((F$28*0.001)*($B$28/100))*$B32),"0")))))))*1.658</f>
        <v>3.2810161999999998</v>
      </c>
      <c r="G32" s="77">
        <f t="shared" si="5"/>
        <v>3.696E-2</v>
      </c>
      <c r="H32" s="77">
        <f t="shared" si="5"/>
        <v>0.49819000000000002</v>
      </c>
      <c r="I32" s="77">
        <f t="shared" si="5"/>
        <v>3.85E-2</v>
      </c>
      <c r="J32" s="77">
        <f t="shared" si="5"/>
        <v>7.7000000000000007E-4</v>
      </c>
      <c r="K32" s="77">
        <f t="shared" si="5"/>
        <v>3.8500000000000001E-3</v>
      </c>
      <c r="L32" s="77">
        <f t="shared" si="5"/>
        <v>2.2560999999999998E-2</v>
      </c>
      <c r="M32" s="77">
        <f t="shared" si="5"/>
        <v>8.7779999999999997E-2</v>
      </c>
      <c r="N32" s="77">
        <f t="shared" si="5"/>
        <v>0</v>
      </c>
      <c r="O32" s="77">
        <f t="shared" si="5"/>
        <v>0</v>
      </c>
      <c r="P32" s="77">
        <f t="shared" si="5"/>
        <v>234.00300000000001</v>
      </c>
      <c r="Q32" s="77">
        <f t="shared" ref="Q32:Q50" si="10">(IF(Q$27="%w/w SAR",((Q$28*10)*$B32),IF(Q$27="%w/w DM",(((Q$28*10)*($B$28/100))*$B32),IF(Q$27="kg/t SAR",(Q$28*$B32),IF(Q$27="kg/t DM",((Q$28*($B$28/100))*$B32),IF(Q$27="mg/kg SAR",((Q$28*0.001)*$B32),IF(Q$27="mg/kg DM",(((Q$28*0.001)*($B$28/100))*$B32),0)))))))*2.5</f>
        <v>247.74749999999997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77</v>
      </c>
      <c r="C33" s="77">
        <f t="shared" si="6"/>
        <v>46.199999999999996</v>
      </c>
      <c r="D33" s="77">
        <f t="shared" si="7"/>
        <v>62.977298999999995</v>
      </c>
      <c r="E33" s="77">
        <f t="shared" si="8"/>
        <v>5.9011260000000014</v>
      </c>
      <c r="F33" s="77">
        <f t="shared" si="9"/>
        <v>3.2810161999999998</v>
      </c>
      <c r="G33" s="77">
        <f t="shared" si="5"/>
        <v>3.696E-2</v>
      </c>
      <c r="H33" s="77">
        <f t="shared" si="5"/>
        <v>0.49819000000000002</v>
      </c>
      <c r="I33" s="77">
        <f t="shared" si="5"/>
        <v>3.85E-2</v>
      </c>
      <c r="J33" s="77">
        <f t="shared" si="5"/>
        <v>7.7000000000000007E-4</v>
      </c>
      <c r="K33" s="77">
        <f t="shared" si="5"/>
        <v>3.8500000000000001E-3</v>
      </c>
      <c r="L33" s="77">
        <f t="shared" si="5"/>
        <v>2.2560999999999998E-2</v>
      </c>
      <c r="M33" s="77">
        <f t="shared" si="5"/>
        <v>8.7779999999999997E-2</v>
      </c>
      <c r="N33" s="77">
        <f t="shared" si="5"/>
        <v>0</v>
      </c>
      <c r="O33" s="77">
        <f t="shared" si="5"/>
        <v>0</v>
      </c>
      <c r="P33" s="77">
        <f t="shared" si="5"/>
        <v>234.00300000000001</v>
      </c>
      <c r="Q33" s="77">
        <f t="shared" si="10"/>
        <v>247.74749999999997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77</v>
      </c>
      <c r="C34" s="77">
        <f t="shared" si="6"/>
        <v>46.199999999999996</v>
      </c>
      <c r="D34" s="77">
        <f t="shared" si="7"/>
        <v>62.977298999999995</v>
      </c>
      <c r="E34" s="77">
        <f t="shared" si="8"/>
        <v>5.9011260000000014</v>
      </c>
      <c r="F34" s="77">
        <f t="shared" si="9"/>
        <v>3.2810161999999998</v>
      </c>
      <c r="G34" s="77">
        <f t="shared" si="5"/>
        <v>3.696E-2</v>
      </c>
      <c r="H34" s="77">
        <f t="shared" si="5"/>
        <v>0.49819000000000002</v>
      </c>
      <c r="I34" s="77">
        <f t="shared" si="5"/>
        <v>3.85E-2</v>
      </c>
      <c r="J34" s="77">
        <f t="shared" si="5"/>
        <v>7.7000000000000007E-4</v>
      </c>
      <c r="K34" s="77">
        <f t="shared" si="5"/>
        <v>3.8500000000000001E-3</v>
      </c>
      <c r="L34" s="77">
        <f t="shared" si="5"/>
        <v>2.2560999999999998E-2</v>
      </c>
      <c r="M34" s="77">
        <f t="shared" si="5"/>
        <v>8.7779999999999997E-2</v>
      </c>
      <c r="N34" s="77">
        <f t="shared" si="5"/>
        <v>0</v>
      </c>
      <c r="O34" s="77">
        <f t="shared" si="5"/>
        <v>0</v>
      </c>
      <c r="P34" s="77">
        <f t="shared" si="5"/>
        <v>234.00300000000001</v>
      </c>
      <c r="Q34" s="77">
        <f t="shared" si="10"/>
        <v>247.74749999999997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77</v>
      </c>
      <c r="C35" s="77">
        <f t="shared" si="6"/>
        <v>46.199999999999996</v>
      </c>
      <c r="D35" s="77">
        <f t="shared" si="7"/>
        <v>62.977298999999995</v>
      </c>
      <c r="E35" s="77">
        <f t="shared" si="8"/>
        <v>5.9011260000000014</v>
      </c>
      <c r="F35" s="77">
        <f t="shared" si="9"/>
        <v>3.2810161999999998</v>
      </c>
      <c r="G35" s="77">
        <f t="shared" si="5"/>
        <v>3.696E-2</v>
      </c>
      <c r="H35" s="77">
        <f t="shared" si="5"/>
        <v>0.49819000000000002</v>
      </c>
      <c r="I35" s="77">
        <f t="shared" si="5"/>
        <v>3.85E-2</v>
      </c>
      <c r="J35" s="77">
        <f t="shared" si="5"/>
        <v>7.7000000000000007E-4</v>
      </c>
      <c r="K35" s="77">
        <f t="shared" si="5"/>
        <v>3.8500000000000001E-3</v>
      </c>
      <c r="L35" s="77">
        <f t="shared" si="5"/>
        <v>2.2560999999999998E-2</v>
      </c>
      <c r="M35" s="77">
        <f t="shared" si="5"/>
        <v>8.7779999999999997E-2</v>
      </c>
      <c r="N35" s="77">
        <f t="shared" si="5"/>
        <v>0</v>
      </c>
      <c r="O35" s="77">
        <f t="shared" si="5"/>
        <v>0</v>
      </c>
      <c r="P35" s="77">
        <f t="shared" si="5"/>
        <v>234.00300000000001</v>
      </c>
      <c r="Q35" s="77">
        <f t="shared" si="10"/>
        <v>247.74749999999997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77</v>
      </c>
      <c r="C36" s="77">
        <f t="shared" si="6"/>
        <v>46.199999999999996</v>
      </c>
      <c r="D36" s="77">
        <f t="shared" si="7"/>
        <v>62.977298999999995</v>
      </c>
      <c r="E36" s="77">
        <f t="shared" si="8"/>
        <v>5.9011260000000014</v>
      </c>
      <c r="F36" s="77">
        <f t="shared" si="9"/>
        <v>3.2810161999999998</v>
      </c>
      <c r="G36" s="77">
        <f t="shared" si="5"/>
        <v>3.696E-2</v>
      </c>
      <c r="H36" s="77">
        <f t="shared" si="5"/>
        <v>0.49819000000000002</v>
      </c>
      <c r="I36" s="77">
        <f t="shared" si="5"/>
        <v>3.85E-2</v>
      </c>
      <c r="J36" s="77">
        <f t="shared" si="5"/>
        <v>7.7000000000000007E-4</v>
      </c>
      <c r="K36" s="77">
        <f t="shared" si="5"/>
        <v>3.8500000000000001E-3</v>
      </c>
      <c r="L36" s="77">
        <f t="shared" si="5"/>
        <v>2.2560999999999998E-2</v>
      </c>
      <c r="M36" s="77">
        <f t="shared" si="5"/>
        <v>8.7779999999999997E-2</v>
      </c>
      <c r="N36" s="77">
        <f t="shared" si="5"/>
        <v>0</v>
      </c>
      <c r="O36" s="77">
        <f t="shared" si="5"/>
        <v>0</v>
      </c>
      <c r="P36" s="77">
        <f t="shared" si="5"/>
        <v>234.00300000000001</v>
      </c>
      <c r="Q36" s="77">
        <f t="shared" si="10"/>
        <v>247.74749999999997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77</v>
      </c>
      <c r="C37" s="77">
        <f t="shared" si="6"/>
        <v>46.199999999999996</v>
      </c>
      <c r="D37" s="77">
        <f t="shared" si="7"/>
        <v>62.977298999999995</v>
      </c>
      <c r="E37" s="77">
        <f t="shared" si="8"/>
        <v>5.9011260000000014</v>
      </c>
      <c r="F37" s="77">
        <f t="shared" si="9"/>
        <v>3.2810161999999998</v>
      </c>
      <c r="G37" s="77">
        <f t="shared" si="5"/>
        <v>3.696E-2</v>
      </c>
      <c r="H37" s="77">
        <f t="shared" si="5"/>
        <v>0.49819000000000002</v>
      </c>
      <c r="I37" s="77">
        <f t="shared" si="5"/>
        <v>3.85E-2</v>
      </c>
      <c r="J37" s="77">
        <f t="shared" si="5"/>
        <v>7.7000000000000007E-4</v>
      </c>
      <c r="K37" s="77">
        <f t="shared" si="5"/>
        <v>3.8500000000000001E-3</v>
      </c>
      <c r="L37" s="77">
        <f t="shared" si="5"/>
        <v>2.2560999999999998E-2</v>
      </c>
      <c r="M37" s="77">
        <f t="shared" si="5"/>
        <v>8.7779999999999997E-2</v>
      </c>
      <c r="N37" s="77">
        <f t="shared" si="5"/>
        <v>0</v>
      </c>
      <c r="O37" s="77">
        <f t="shared" si="5"/>
        <v>0</v>
      </c>
      <c r="P37" s="77">
        <f t="shared" si="5"/>
        <v>234.00300000000001</v>
      </c>
      <c r="Q37" s="77">
        <f t="shared" si="10"/>
        <v>247.74749999999997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77</v>
      </c>
      <c r="C62" s="77">
        <f>B32</f>
        <v>77</v>
      </c>
      <c r="D62" s="77">
        <f>B33</f>
        <v>77</v>
      </c>
      <c r="E62" s="77">
        <f>B34</f>
        <v>77</v>
      </c>
      <c r="F62" s="77">
        <f>B35</f>
        <v>77</v>
      </c>
      <c r="G62" s="77">
        <f>B36</f>
        <v>77</v>
      </c>
      <c r="H62" s="77">
        <f>B37</f>
        <v>77</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7.27</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178</v>
      </c>
      <c r="G2" s="125" t="s">
        <v>110</v>
      </c>
      <c r="H2" s="126"/>
      <c r="I2" s="118">
        <v>550</v>
      </c>
      <c r="J2" s="127" t="s">
        <v>158</v>
      </c>
      <c r="K2" s="127"/>
      <c r="L2" s="97">
        <v>0.13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200</v>
      </c>
      <c r="J3" s="123" t="s">
        <v>154</v>
      </c>
      <c r="K3" s="124"/>
      <c r="L3" s="97">
        <f>(L1/(L2*10000))*100</f>
        <v>1.9230769230769231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63.052901999999996</v>
      </c>
      <c r="D18" s="16">
        <f>$D32</f>
        <v>63.052901999999996</v>
      </c>
      <c r="E18" s="16">
        <f>$D33</f>
        <v>63.052901999999996</v>
      </c>
      <c r="F18" s="16">
        <f>$D34</f>
        <v>63.052901999999996</v>
      </c>
      <c r="G18" s="16">
        <f>$D35</f>
        <v>63.052901999999996</v>
      </c>
      <c r="H18" s="16">
        <f>$D36</f>
        <v>63.052901999999996</v>
      </c>
      <c r="I18" s="16">
        <f>$D37</f>
        <v>63.052901999999996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-1.5470979999999983</v>
      </c>
      <c r="D19" s="16">
        <f t="shared" ref="D19:V19" si="1">D18-D17</f>
        <v>-1.5470979999999983</v>
      </c>
      <c r="E19" s="16">
        <f t="shared" si="1"/>
        <v>-1.5470979999999983</v>
      </c>
      <c r="F19" s="16">
        <f t="shared" si="1"/>
        <v>-1.5470979999999983</v>
      </c>
      <c r="G19" s="16">
        <f t="shared" si="1"/>
        <v>-1.5470979999999983</v>
      </c>
      <c r="H19" s="16">
        <f t="shared" si="1"/>
        <v>-1.5470979999999983</v>
      </c>
      <c r="I19" s="16">
        <f t="shared" si="1"/>
        <v>-1.5470979999999983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12.486210000000002</v>
      </c>
      <c r="D22" s="16">
        <f>$E32</f>
        <v>12.486210000000002</v>
      </c>
      <c r="E22" s="16">
        <f>$E33</f>
        <v>12.486210000000002</v>
      </c>
      <c r="F22" s="16">
        <f>$E34</f>
        <v>12.486210000000002</v>
      </c>
      <c r="G22" s="16">
        <f>$E35</f>
        <v>12.486210000000002</v>
      </c>
      <c r="H22" s="16">
        <f>$E36</f>
        <v>12.486210000000002</v>
      </c>
      <c r="I22" s="16">
        <f>$E37</f>
        <v>12.486210000000002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-215.51379</v>
      </c>
      <c r="D23" s="16">
        <f t="shared" ref="D23:V23" si="3">D22-D21</f>
        <v>-215.51379</v>
      </c>
      <c r="E23" s="16">
        <f t="shared" si="3"/>
        <v>-215.51379</v>
      </c>
      <c r="F23" s="16">
        <f t="shared" si="3"/>
        <v>-215.51379</v>
      </c>
      <c r="G23" s="16">
        <f t="shared" si="3"/>
        <v>-215.51379</v>
      </c>
      <c r="H23" s="16">
        <f t="shared" si="3"/>
        <v>-215.51379</v>
      </c>
      <c r="I23" s="16">
        <f t="shared" si="3"/>
        <v>-215.51379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1.95</v>
      </c>
      <c r="C28" s="15">
        <v>0.13</v>
      </c>
      <c r="D28" s="15">
        <v>417</v>
      </c>
      <c r="E28" s="15">
        <v>157</v>
      </c>
      <c r="F28" s="15">
        <v>156</v>
      </c>
      <c r="G28" s="15">
        <v>0.61899999999999999</v>
      </c>
      <c r="H28" s="15">
        <v>2.68</v>
      </c>
      <c r="I28" s="15">
        <v>0.5</v>
      </c>
      <c r="J28" s="15">
        <v>0.01</v>
      </c>
      <c r="K28" s="23">
        <v>0.05</v>
      </c>
      <c r="L28" s="15">
        <v>0.2</v>
      </c>
      <c r="M28" s="15">
        <v>0.378</v>
      </c>
      <c r="N28" s="15"/>
      <c r="O28" s="15"/>
      <c r="P28" s="15">
        <v>248</v>
      </c>
      <c r="Q28" s="15">
        <v>176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66</v>
      </c>
      <c r="C31" s="77">
        <f>IF(C$27="%w/w SAR",((C$28*10)*$B31),IF(C$27="%w/w DM",(((C$28*10)*($B$28/100))*$B31),IF(C$27="kg/t SAR",(C$28*$B31),IF(C$27="kg/t DM",((C$28*($B$28/100))*$B31),IF(C$27="mg/kg SAR",((C$28*0.001)*$B31),IF(C$27="mg/kg DM",(((C$28*0.001)*($B$28/100))*$B31),0))))))</f>
        <v>85.8</v>
      </c>
      <c r="D31" s="77">
        <f>(IF(D$27="%w/w SAR",((D$28*10)*$B31),IF(D$27="%w/w DM",(((D$28*10)*($B$28/100))*$B31),IF(D$27="kg/t SAR",(D$28*$B31),IF(D$27="kg/t DM",((D$28*($B$28/100))*$B31),IF(D$27="mg/kg SAR",((D$28*0.001)*$B31),IF(D$27="mg/kg DM",(((D$28*0.001)*($B$28/100))*$B31),"0")))))))*2.291</f>
        <v>63.052901999999996</v>
      </c>
      <c r="E31" s="77">
        <f>(IF(E$27="%w/w SAR",((E$28*10)*$B31),IF(E$27="%w/w DM",(((E$28*10)*($B$28/100))*$B31),IF(E$27="kg/t SAR",(E$28*$B31),IF(E$27="kg/t DM",((E$28*($B$28/100))*$B31),IF(E$27="mg/kg SAR",((E$28*0.001)*$B31),IF(E$27="mg/kg DM",(((E$28*0.001)*($B$28/100))*$B31),"0")))))))*1.205</f>
        <v>12.486210000000002</v>
      </c>
      <c r="F31" s="77">
        <f>(IF(F$27="%w/w SAR",((F$28*10)*$B31),IF(F$27="%w/w DM",(((F$28*10)*($B$28/100))*$B31),IF(F$27="kg/t SAR",(F$28*$B31),IF(F$27="kg/t DM",((F$28*($B$28/100))*$B31),IF(F$27="mg/kg SAR",((F$28*0.001)*$B31),IF(F$27="mg/kg DM",(((F$28*0.001)*($B$28/100))*$B31),"0")))))))*1.658</f>
        <v>17.070767999999997</v>
      </c>
      <c r="G31" s="77">
        <f t="shared" ref="G31:P46" si="5">IF(G$27="%w/w SAR",((G$28*10)*$B31),IF(G$27="%w/w DM",(((G$28*10)*($B$28/100))*$B31),IF(G$27="kg/t SAR",(G$28*$B31),IF(G$27="kg/t DM",((G$28*($B$28/100))*$B31),IF(G$27="mg/kg SAR",((G$28*0.001)*$B31),IF(G$27="mg/kg DM",(((G$28*0.001)*($B$28/100))*$B31),0))))))</f>
        <v>4.0854000000000001E-2</v>
      </c>
      <c r="H31" s="77">
        <f t="shared" si="5"/>
        <v>0.17688000000000001</v>
      </c>
      <c r="I31" s="77">
        <f t="shared" si="5"/>
        <v>3.3000000000000002E-2</v>
      </c>
      <c r="J31" s="77">
        <f t="shared" si="5"/>
        <v>6.600000000000001E-4</v>
      </c>
      <c r="K31" s="77">
        <f t="shared" si="5"/>
        <v>3.3E-3</v>
      </c>
      <c r="L31" s="77">
        <f t="shared" si="5"/>
        <v>1.32E-2</v>
      </c>
      <c r="M31" s="77">
        <f t="shared" si="5"/>
        <v>2.4948000000000001E-2</v>
      </c>
      <c r="N31" s="77">
        <f t="shared" si="5"/>
        <v>0</v>
      </c>
      <c r="O31" s="77">
        <f t="shared" si="5"/>
        <v>0</v>
      </c>
      <c r="P31" s="77">
        <f t="shared" si="5"/>
        <v>16.367999999999999</v>
      </c>
      <c r="Q31" s="77">
        <f>(IF(Q$27="%w/w SAR",((Q$28*10)*$B31),IF(Q$27="%w/w DM",(((Q$28*10)*($B$28/100))*$B31),IF(Q$27="kg/t SAR",(Q$28*$B31),IF(Q$27="kg/t DM",((Q$28*($B$28/100))*$B31),IF(Q$27="mg/kg SAR",((Q$28*0.001)*$B31),IF(Q$27="mg/kg DM",(((Q$28*0.001)*($B$28/100))*$B31),0)))))))*2.5</f>
        <v>29.04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66</v>
      </c>
      <c r="C32" s="77">
        <f t="shared" ref="C32:C50" si="6">IF(C$27="%w/w SAR",((C$28*10)*$B32),IF(C$27="%w/w DM",(((C$28*10)*($B$28/100))*$B32),IF(C$27="kg/t SAR",(C$28*$B32),IF(C$27="kg/t DM",((C$28*($B$28/100))*$B32),IF(C$27="mg/kg SAR",((C$28*0.001)*$B32),IF(C$27="mg/kg DM",(((C$28*0.001)*($B$28/100))*$B32),0))))))</f>
        <v>85.8</v>
      </c>
      <c r="D32" s="77">
        <f t="shared" ref="D32:D50" si="7">(IF(D$27="%w/w SAR",((D$28*10)*$B32),IF(D$27="%w/w DM",(((D$28*10)*($B$28/100))*$B32),IF(D$27="kg/t SAR",(D$28*$B32),IF(D$27="kg/t DM",((D$28*($B$28/100))*$B32),IF(D$27="mg/kg SAR",((D$28*0.001)*$B32),IF(D$27="mg/kg DM",(((D$28*0.001)*($B$28/100))*$B32),"0")))))))*2.291</f>
        <v>63.052901999999996</v>
      </c>
      <c r="E32" s="77">
        <f t="shared" ref="E32:E50" si="8">(IF(E$27="%w/w SAR",((E$28*10)*$B32),IF(E$27="%w/w DM",(((E$28*10)*($B$28/100))*$B32),IF(E$27="kg/t SAR",(E$28*$B32),IF(E$27="kg/t DM",((E$28*($B$28/100))*$B32),IF(E$27="mg/kg SAR",((E$28*0.001)*$B32),IF(E$27="mg/kg DM",(((E$28*0.001)*($B$28/100))*$B32),"0")))))))*1.205</f>
        <v>12.486210000000002</v>
      </c>
      <c r="F32" s="77">
        <f t="shared" ref="F32:F50" si="9">(IF(F$27="%w/w SAR",((F$28*10)*$B32),IF(F$27="%w/w DM",(((F$28*10)*($B$28/100))*$B32),IF(F$27="kg/t SAR",(F$28*$B32),IF(F$27="kg/t DM",((F$28*($B$28/100))*$B32),IF(F$27="mg/kg SAR",((F$28*0.001)*$B32),IF(F$27="mg/kg DM",(((F$28*0.001)*($B$28/100))*$B32),"0")))))))*1.658</f>
        <v>17.070767999999997</v>
      </c>
      <c r="G32" s="77">
        <f t="shared" si="5"/>
        <v>4.0854000000000001E-2</v>
      </c>
      <c r="H32" s="77">
        <f t="shared" si="5"/>
        <v>0.17688000000000001</v>
      </c>
      <c r="I32" s="77">
        <f t="shared" si="5"/>
        <v>3.3000000000000002E-2</v>
      </c>
      <c r="J32" s="77">
        <f t="shared" si="5"/>
        <v>6.600000000000001E-4</v>
      </c>
      <c r="K32" s="77">
        <f t="shared" si="5"/>
        <v>3.3E-3</v>
      </c>
      <c r="L32" s="77">
        <f t="shared" si="5"/>
        <v>1.32E-2</v>
      </c>
      <c r="M32" s="77">
        <f t="shared" si="5"/>
        <v>2.4948000000000001E-2</v>
      </c>
      <c r="N32" s="77">
        <f t="shared" si="5"/>
        <v>0</v>
      </c>
      <c r="O32" s="77">
        <f t="shared" si="5"/>
        <v>0</v>
      </c>
      <c r="P32" s="77">
        <f t="shared" si="5"/>
        <v>16.367999999999999</v>
      </c>
      <c r="Q32" s="77">
        <f t="shared" ref="Q32:Q50" si="10">(IF(Q$27="%w/w SAR",((Q$28*10)*$B32),IF(Q$27="%w/w DM",(((Q$28*10)*($B$28/100))*$B32),IF(Q$27="kg/t SAR",(Q$28*$B32),IF(Q$27="kg/t DM",((Q$28*($B$28/100))*$B32),IF(Q$27="mg/kg SAR",((Q$28*0.001)*$B32),IF(Q$27="mg/kg DM",(((Q$28*0.001)*($B$28/100))*$B32),0)))))))*2.5</f>
        <v>29.04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66</v>
      </c>
      <c r="C33" s="77">
        <f t="shared" si="6"/>
        <v>85.8</v>
      </c>
      <c r="D33" s="77">
        <f t="shared" si="7"/>
        <v>63.052901999999996</v>
      </c>
      <c r="E33" s="77">
        <f t="shared" si="8"/>
        <v>12.486210000000002</v>
      </c>
      <c r="F33" s="77">
        <f t="shared" si="9"/>
        <v>17.070767999999997</v>
      </c>
      <c r="G33" s="77">
        <f t="shared" si="5"/>
        <v>4.0854000000000001E-2</v>
      </c>
      <c r="H33" s="77">
        <f t="shared" si="5"/>
        <v>0.17688000000000001</v>
      </c>
      <c r="I33" s="77">
        <f t="shared" si="5"/>
        <v>3.3000000000000002E-2</v>
      </c>
      <c r="J33" s="77">
        <f t="shared" si="5"/>
        <v>6.600000000000001E-4</v>
      </c>
      <c r="K33" s="77">
        <f t="shared" si="5"/>
        <v>3.3E-3</v>
      </c>
      <c r="L33" s="77">
        <f t="shared" si="5"/>
        <v>1.32E-2</v>
      </c>
      <c r="M33" s="77">
        <f t="shared" si="5"/>
        <v>2.4948000000000001E-2</v>
      </c>
      <c r="N33" s="77">
        <f t="shared" si="5"/>
        <v>0</v>
      </c>
      <c r="O33" s="77">
        <f t="shared" si="5"/>
        <v>0</v>
      </c>
      <c r="P33" s="77">
        <f t="shared" si="5"/>
        <v>16.367999999999999</v>
      </c>
      <c r="Q33" s="77">
        <f t="shared" si="10"/>
        <v>29.04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66</v>
      </c>
      <c r="C34" s="77">
        <f t="shared" si="6"/>
        <v>85.8</v>
      </c>
      <c r="D34" s="77">
        <f t="shared" si="7"/>
        <v>63.052901999999996</v>
      </c>
      <c r="E34" s="77">
        <f t="shared" si="8"/>
        <v>12.486210000000002</v>
      </c>
      <c r="F34" s="77">
        <f t="shared" si="9"/>
        <v>17.070767999999997</v>
      </c>
      <c r="G34" s="77">
        <f t="shared" si="5"/>
        <v>4.0854000000000001E-2</v>
      </c>
      <c r="H34" s="77">
        <f t="shared" si="5"/>
        <v>0.17688000000000001</v>
      </c>
      <c r="I34" s="77">
        <f t="shared" si="5"/>
        <v>3.3000000000000002E-2</v>
      </c>
      <c r="J34" s="77">
        <f t="shared" si="5"/>
        <v>6.600000000000001E-4</v>
      </c>
      <c r="K34" s="77">
        <f t="shared" si="5"/>
        <v>3.3E-3</v>
      </c>
      <c r="L34" s="77">
        <f t="shared" si="5"/>
        <v>1.32E-2</v>
      </c>
      <c r="M34" s="77">
        <f t="shared" si="5"/>
        <v>2.4948000000000001E-2</v>
      </c>
      <c r="N34" s="77">
        <f t="shared" si="5"/>
        <v>0</v>
      </c>
      <c r="O34" s="77">
        <f t="shared" si="5"/>
        <v>0</v>
      </c>
      <c r="P34" s="77">
        <f t="shared" si="5"/>
        <v>16.367999999999999</v>
      </c>
      <c r="Q34" s="77">
        <f t="shared" si="10"/>
        <v>29.04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66</v>
      </c>
      <c r="C35" s="77">
        <f t="shared" si="6"/>
        <v>85.8</v>
      </c>
      <c r="D35" s="77">
        <f t="shared" si="7"/>
        <v>63.052901999999996</v>
      </c>
      <c r="E35" s="77">
        <f t="shared" si="8"/>
        <v>12.486210000000002</v>
      </c>
      <c r="F35" s="77">
        <f t="shared" si="9"/>
        <v>17.070767999999997</v>
      </c>
      <c r="G35" s="77">
        <f t="shared" si="5"/>
        <v>4.0854000000000001E-2</v>
      </c>
      <c r="H35" s="77">
        <f t="shared" si="5"/>
        <v>0.17688000000000001</v>
      </c>
      <c r="I35" s="77">
        <f t="shared" si="5"/>
        <v>3.3000000000000002E-2</v>
      </c>
      <c r="J35" s="77">
        <f t="shared" si="5"/>
        <v>6.600000000000001E-4</v>
      </c>
      <c r="K35" s="77">
        <f t="shared" si="5"/>
        <v>3.3E-3</v>
      </c>
      <c r="L35" s="77">
        <f t="shared" si="5"/>
        <v>1.32E-2</v>
      </c>
      <c r="M35" s="77">
        <f t="shared" si="5"/>
        <v>2.4948000000000001E-2</v>
      </c>
      <c r="N35" s="77">
        <f t="shared" si="5"/>
        <v>0</v>
      </c>
      <c r="O35" s="77">
        <f t="shared" si="5"/>
        <v>0</v>
      </c>
      <c r="P35" s="77">
        <f t="shared" si="5"/>
        <v>16.367999999999999</v>
      </c>
      <c r="Q35" s="77">
        <f t="shared" si="10"/>
        <v>29.04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66</v>
      </c>
      <c r="C36" s="77">
        <f t="shared" si="6"/>
        <v>85.8</v>
      </c>
      <c r="D36" s="77">
        <f t="shared" si="7"/>
        <v>63.052901999999996</v>
      </c>
      <c r="E36" s="77">
        <f t="shared" si="8"/>
        <v>12.486210000000002</v>
      </c>
      <c r="F36" s="77">
        <f t="shared" si="9"/>
        <v>17.070767999999997</v>
      </c>
      <c r="G36" s="77">
        <f t="shared" si="5"/>
        <v>4.0854000000000001E-2</v>
      </c>
      <c r="H36" s="77">
        <f t="shared" si="5"/>
        <v>0.17688000000000001</v>
      </c>
      <c r="I36" s="77">
        <f t="shared" si="5"/>
        <v>3.3000000000000002E-2</v>
      </c>
      <c r="J36" s="77">
        <f t="shared" si="5"/>
        <v>6.600000000000001E-4</v>
      </c>
      <c r="K36" s="77">
        <f t="shared" si="5"/>
        <v>3.3E-3</v>
      </c>
      <c r="L36" s="77">
        <f t="shared" si="5"/>
        <v>1.32E-2</v>
      </c>
      <c r="M36" s="77">
        <f t="shared" si="5"/>
        <v>2.4948000000000001E-2</v>
      </c>
      <c r="N36" s="77">
        <f t="shared" si="5"/>
        <v>0</v>
      </c>
      <c r="O36" s="77">
        <f t="shared" si="5"/>
        <v>0</v>
      </c>
      <c r="P36" s="77">
        <f t="shared" si="5"/>
        <v>16.367999999999999</v>
      </c>
      <c r="Q36" s="77">
        <f t="shared" si="10"/>
        <v>29.04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66</v>
      </c>
      <c r="C37" s="77">
        <f t="shared" si="6"/>
        <v>85.8</v>
      </c>
      <c r="D37" s="77">
        <f t="shared" si="7"/>
        <v>63.052901999999996</v>
      </c>
      <c r="E37" s="77">
        <f t="shared" si="8"/>
        <v>12.486210000000002</v>
      </c>
      <c r="F37" s="77">
        <f t="shared" si="9"/>
        <v>17.070767999999997</v>
      </c>
      <c r="G37" s="77">
        <f t="shared" si="5"/>
        <v>4.0854000000000001E-2</v>
      </c>
      <c r="H37" s="77">
        <f t="shared" si="5"/>
        <v>0.17688000000000001</v>
      </c>
      <c r="I37" s="77">
        <f t="shared" si="5"/>
        <v>3.3000000000000002E-2</v>
      </c>
      <c r="J37" s="77">
        <f t="shared" si="5"/>
        <v>6.600000000000001E-4</v>
      </c>
      <c r="K37" s="77">
        <f t="shared" si="5"/>
        <v>3.3E-3</v>
      </c>
      <c r="L37" s="77">
        <f t="shared" si="5"/>
        <v>1.32E-2</v>
      </c>
      <c r="M37" s="77">
        <f t="shared" si="5"/>
        <v>2.4948000000000001E-2</v>
      </c>
      <c r="N37" s="77">
        <f t="shared" si="5"/>
        <v>0</v>
      </c>
      <c r="O37" s="77">
        <f t="shared" si="5"/>
        <v>0</v>
      </c>
      <c r="P37" s="77">
        <f t="shared" si="5"/>
        <v>16.367999999999999</v>
      </c>
      <c r="Q37" s="77">
        <f t="shared" si="10"/>
        <v>29.04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66</v>
      </c>
      <c r="C62" s="77">
        <f>B32</f>
        <v>66</v>
      </c>
      <c r="D62" s="77">
        <f>B33</f>
        <v>66</v>
      </c>
      <c r="E62" s="77">
        <f>B34</f>
        <v>66</v>
      </c>
      <c r="F62" s="77">
        <f>B35</f>
        <v>66</v>
      </c>
      <c r="G62" s="77">
        <f>B36</f>
        <v>66</v>
      </c>
      <c r="H62" s="77">
        <f>B37</f>
        <v>66</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6.6</v>
      </c>
      <c r="J1" s="127" t="s">
        <v>153</v>
      </c>
      <c r="K1" s="127"/>
      <c r="L1" s="97">
        <v>569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175</v>
      </c>
      <c r="G2" s="125" t="s">
        <v>110</v>
      </c>
      <c r="H2" s="126"/>
      <c r="I2" s="118">
        <v>1316</v>
      </c>
      <c r="J2" s="127" t="s">
        <v>158</v>
      </c>
      <c r="K2" s="127"/>
      <c r="L2" s="97">
        <v>0.08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3800</v>
      </c>
      <c r="J3" s="123" t="s">
        <v>154</v>
      </c>
      <c r="K3" s="124"/>
      <c r="L3" s="97">
        <f>(L1/(L2*10000))*100</f>
        <v>71.125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62.470987999999998</v>
      </c>
      <c r="D18" s="16">
        <f>$D32</f>
        <v>62.470987999999998</v>
      </c>
      <c r="E18" s="16">
        <f>$D33</f>
        <v>62.470987999999998</v>
      </c>
      <c r="F18" s="16">
        <f>$D34</f>
        <v>62.470987999999998</v>
      </c>
      <c r="G18" s="16">
        <f>$D35</f>
        <v>62.470987999999998</v>
      </c>
      <c r="H18" s="16">
        <f>$D36</f>
        <v>62.470987999999998</v>
      </c>
      <c r="I18" s="16">
        <f>$D37</f>
        <v>62.470987999999998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-2.1290119999999959</v>
      </c>
      <c r="D19" s="16">
        <f t="shared" ref="D19:V19" si="1">D18-D17</f>
        <v>-2.1290119999999959</v>
      </c>
      <c r="E19" s="16">
        <f t="shared" si="1"/>
        <v>-2.1290119999999959</v>
      </c>
      <c r="F19" s="16">
        <f t="shared" si="1"/>
        <v>-2.1290119999999959</v>
      </c>
      <c r="G19" s="16">
        <f t="shared" si="1"/>
        <v>-2.1290119999999959</v>
      </c>
      <c r="H19" s="16">
        <f t="shared" si="1"/>
        <v>-2.1290119999999959</v>
      </c>
      <c r="I19" s="16">
        <f t="shared" si="1"/>
        <v>-2.1290119999999959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13.68398</v>
      </c>
      <c r="D22" s="16">
        <f>$E32</f>
        <v>13.68398</v>
      </c>
      <c r="E22" s="16">
        <f>$E33</f>
        <v>13.68398</v>
      </c>
      <c r="F22" s="16">
        <f>$E34</f>
        <v>13.68398</v>
      </c>
      <c r="G22" s="16">
        <f>$E35</f>
        <v>13.68398</v>
      </c>
      <c r="H22" s="16">
        <f>$E36</f>
        <v>13.68398</v>
      </c>
      <c r="I22" s="16">
        <f>$E37</f>
        <v>13.68398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-214.31602000000001</v>
      </c>
      <c r="D23" s="16">
        <f t="shared" ref="D23:V23" si="3">D22-D21</f>
        <v>-214.31602000000001</v>
      </c>
      <c r="E23" s="16">
        <f t="shared" si="3"/>
        <v>-214.31602000000001</v>
      </c>
      <c r="F23" s="16">
        <f t="shared" si="3"/>
        <v>-214.31602000000001</v>
      </c>
      <c r="G23" s="16">
        <f t="shared" si="3"/>
        <v>-214.31602000000001</v>
      </c>
      <c r="H23" s="16">
        <f t="shared" si="3"/>
        <v>-214.31602000000001</v>
      </c>
      <c r="I23" s="16">
        <f t="shared" si="3"/>
        <v>-214.31602000000001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3.59</v>
      </c>
      <c r="C28" s="15">
        <v>0.08</v>
      </c>
      <c r="D28" s="15">
        <v>401</v>
      </c>
      <c r="E28" s="15">
        <v>167</v>
      </c>
      <c r="F28" s="15">
        <v>108</v>
      </c>
      <c r="G28" s="15">
        <v>2.2599999999999998</v>
      </c>
      <c r="H28" s="15">
        <v>9.98</v>
      </c>
      <c r="I28" s="15">
        <v>0.5</v>
      </c>
      <c r="J28" s="15">
        <v>0.01</v>
      </c>
      <c r="K28" s="23">
        <v>0.05</v>
      </c>
      <c r="L28" s="15">
        <v>0.01</v>
      </c>
      <c r="M28" s="15">
        <v>0.90400000000000003</v>
      </c>
      <c r="N28" s="15"/>
      <c r="O28" s="15"/>
      <c r="P28" s="15">
        <v>629</v>
      </c>
      <c r="Q28" s="15">
        <v>368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68</v>
      </c>
      <c r="C31" s="77">
        <f>IF(C$27="%w/w SAR",((C$28*10)*$B31),IF(C$27="%w/w DM",(((C$28*10)*($B$28/100))*$B31),IF(C$27="kg/t SAR",(C$28*$B31),IF(C$27="kg/t DM",((C$28*($B$28/100))*$B31),IF(C$27="mg/kg SAR",((C$28*0.001)*$B31),IF(C$27="mg/kg DM",(((C$28*0.001)*($B$28/100))*$B31),0))))))</f>
        <v>54.400000000000006</v>
      </c>
      <c r="D31" s="77">
        <f>(IF(D$27="%w/w SAR",((D$28*10)*$B31),IF(D$27="%w/w DM",(((D$28*10)*($B$28/100))*$B31),IF(D$27="kg/t SAR",(D$28*$B31),IF(D$27="kg/t DM",((D$28*($B$28/100))*$B31),IF(D$27="mg/kg SAR",((D$28*0.001)*$B31),IF(D$27="mg/kg DM",(((D$28*0.001)*($B$28/100))*$B31),"0")))))))*2.291</f>
        <v>62.470987999999998</v>
      </c>
      <c r="E31" s="77">
        <f>(IF(E$27="%w/w SAR",((E$28*10)*$B31),IF(E$27="%w/w DM",(((E$28*10)*($B$28/100))*$B31),IF(E$27="kg/t SAR",(E$28*$B31),IF(E$27="kg/t DM",((E$28*($B$28/100))*$B31),IF(E$27="mg/kg SAR",((E$28*0.001)*$B31),IF(E$27="mg/kg DM",(((E$28*0.001)*($B$28/100))*$B31),"0")))))))*1.205</f>
        <v>13.68398</v>
      </c>
      <c r="F31" s="77">
        <f>(IF(F$27="%w/w SAR",((F$28*10)*$B31),IF(F$27="%w/w DM",(((F$28*10)*($B$28/100))*$B31),IF(F$27="kg/t SAR",(F$28*$B31),IF(F$27="kg/t DM",((F$28*($B$28/100))*$B31),IF(F$27="mg/kg SAR",((F$28*0.001)*$B31),IF(F$27="mg/kg DM",(((F$28*0.001)*($B$28/100))*$B31),"0")))))))*1.658</f>
        <v>12.176352</v>
      </c>
      <c r="G31" s="77">
        <f t="shared" ref="G31:P46" si="5">IF(G$27="%w/w SAR",((G$28*10)*$B31),IF(G$27="%w/w DM",(((G$28*10)*($B$28/100))*$B31),IF(G$27="kg/t SAR",(G$28*$B31),IF(G$27="kg/t DM",((G$28*($B$28/100))*$B31),IF(G$27="mg/kg SAR",((G$28*0.001)*$B31),IF(G$27="mg/kg DM",(((G$28*0.001)*($B$28/100))*$B31),0))))))</f>
        <v>0.15367999999999998</v>
      </c>
      <c r="H31" s="77">
        <f t="shared" si="5"/>
        <v>0.67864000000000002</v>
      </c>
      <c r="I31" s="77">
        <f t="shared" si="5"/>
        <v>3.4000000000000002E-2</v>
      </c>
      <c r="J31" s="77">
        <f t="shared" si="5"/>
        <v>6.8000000000000005E-4</v>
      </c>
      <c r="K31" s="77">
        <f t="shared" si="5"/>
        <v>3.4000000000000002E-3</v>
      </c>
      <c r="L31" s="77">
        <f t="shared" si="5"/>
        <v>6.8000000000000005E-4</v>
      </c>
      <c r="M31" s="77">
        <f t="shared" si="5"/>
        <v>6.1472000000000006E-2</v>
      </c>
      <c r="N31" s="77">
        <f t="shared" si="5"/>
        <v>0</v>
      </c>
      <c r="O31" s="77">
        <f t="shared" si="5"/>
        <v>0</v>
      </c>
      <c r="P31" s="77">
        <f t="shared" si="5"/>
        <v>42.771999999999998</v>
      </c>
      <c r="Q31" s="77">
        <f>(IF(Q$27="%w/w SAR",((Q$28*10)*$B31),IF(Q$27="%w/w DM",(((Q$28*10)*($B$28/100))*$B31),IF(Q$27="kg/t SAR",(Q$28*$B31),IF(Q$27="kg/t DM",((Q$28*($B$28/100))*$B31),IF(Q$27="mg/kg SAR",((Q$28*0.001)*$B31),IF(Q$27="mg/kg DM",(((Q$28*0.001)*($B$28/100))*$B31),0)))))))*2.5</f>
        <v>62.56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68</v>
      </c>
      <c r="C32" s="77">
        <f t="shared" ref="C32:C50" si="6">IF(C$27="%w/w SAR",((C$28*10)*$B32),IF(C$27="%w/w DM",(((C$28*10)*($B$28/100))*$B32),IF(C$27="kg/t SAR",(C$28*$B32),IF(C$27="kg/t DM",((C$28*($B$28/100))*$B32),IF(C$27="mg/kg SAR",((C$28*0.001)*$B32),IF(C$27="mg/kg DM",(((C$28*0.001)*($B$28/100))*$B32),0))))))</f>
        <v>54.400000000000006</v>
      </c>
      <c r="D32" s="77">
        <f t="shared" ref="D32:D50" si="7">(IF(D$27="%w/w SAR",((D$28*10)*$B32),IF(D$27="%w/w DM",(((D$28*10)*($B$28/100))*$B32),IF(D$27="kg/t SAR",(D$28*$B32),IF(D$27="kg/t DM",((D$28*($B$28/100))*$B32),IF(D$27="mg/kg SAR",((D$28*0.001)*$B32),IF(D$27="mg/kg DM",(((D$28*0.001)*($B$28/100))*$B32),"0")))))))*2.291</f>
        <v>62.470987999999998</v>
      </c>
      <c r="E32" s="77">
        <f t="shared" ref="E32:E50" si="8">(IF(E$27="%w/w SAR",((E$28*10)*$B32),IF(E$27="%w/w DM",(((E$28*10)*($B$28/100))*$B32),IF(E$27="kg/t SAR",(E$28*$B32),IF(E$27="kg/t DM",((E$28*($B$28/100))*$B32),IF(E$27="mg/kg SAR",((E$28*0.001)*$B32),IF(E$27="mg/kg DM",(((E$28*0.001)*($B$28/100))*$B32),"0")))))))*1.205</f>
        <v>13.68398</v>
      </c>
      <c r="F32" s="77">
        <f t="shared" ref="F32:F50" si="9">(IF(F$27="%w/w SAR",((F$28*10)*$B32),IF(F$27="%w/w DM",(((F$28*10)*($B$28/100))*$B32),IF(F$27="kg/t SAR",(F$28*$B32),IF(F$27="kg/t DM",((F$28*($B$28/100))*$B32),IF(F$27="mg/kg SAR",((F$28*0.001)*$B32),IF(F$27="mg/kg DM",(((F$28*0.001)*($B$28/100))*$B32),"0")))))))*1.658</f>
        <v>12.176352</v>
      </c>
      <c r="G32" s="77">
        <f t="shared" si="5"/>
        <v>0.15367999999999998</v>
      </c>
      <c r="H32" s="77">
        <f t="shared" si="5"/>
        <v>0.67864000000000002</v>
      </c>
      <c r="I32" s="77">
        <f t="shared" si="5"/>
        <v>3.4000000000000002E-2</v>
      </c>
      <c r="J32" s="77">
        <f t="shared" si="5"/>
        <v>6.8000000000000005E-4</v>
      </c>
      <c r="K32" s="77">
        <f t="shared" si="5"/>
        <v>3.4000000000000002E-3</v>
      </c>
      <c r="L32" s="77">
        <f t="shared" si="5"/>
        <v>6.8000000000000005E-4</v>
      </c>
      <c r="M32" s="77">
        <f t="shared" si="5"/>
        <v>6.1472000000000006E-2</v>
      </c>
      <c r="N32" s="77">
        <f t="shared" si="5"/>
        <v>0</v>
      </c>
      <c r="O32" s="77">
        <f t="shared" si="5"/>
        <v>0</v>
      </c>
      <c r="P32" s="77">
        <f t="shared" si="5"/>
        <v>42.771999999999998</v>
      </c>
      <c r="Q32" s="77">
        <f t="shared" ref="Q32:Q50" si="10">(IF(Q$27="%w/w SAR",((Q$28*10)*$B32),IF(Q$27="%w/w DM",(((Q$28*10)*($B$28/100))*$B32),IF(Q$27="kg/t SAR",(Q$28*$B32),IF(Q$27="kg/t DM",((Q$28*($B$28/100))*$B32),IF(Q$27="mg/kg SAR",((Q$28*0.001)*$B32),IF(Q$27="mg/kg DM",(((Q$28*0.001)*($B$28/100))*$B32),0)))))))*2.5</f>
        <v>62.56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68</v>
      </c>
      <c r="C33" s="77">
        <f t="shared" si="6"/>
        <v>54.400000000000006</v>
      </c>
      <c r="D33" s="77">
        <f t="shared" si="7"/>
        <v>62.470987999999998</v>
      </c>
      <c r="E33" s="77">
        <f t="shared" si="8"/>
        <v>13.68398</v>
      </c>
      <c r="F33" s="77">
        <f t="shared" si="9"/>
        <v>12.176352</v>
      </c>
      <c r="G33" s="77">
        <f t="shared" si="5"/>
        <v>0.15367999999999998</v>
      </c>
      <c r="H33" s="77">
        <f t="shared" si="5"/>
        <v>0.67864000000000002</v>
      </c>
      <c r="I33" s="77">
        <f t="shared" si="5"/>
        <v>3.4000000000000002E-2</v>
      </c>
      <c r="J33" s="77">
        <f t="shared" si="5"/>
        <v>6.8000000000000005E-4</v>
      </c>
      <c r="K33" s="77">
        <f t="shared" si="5"/>
        <v>3.4000000000000002E-3</v>
      </c>
      <c r="L33" s="77">
        <f t="shared" si="5"/>
        <v>6.8000000000000005E-4</v>
      </c>
      <c r="M33" s="77">
        <f t="shared" si="5"/>
        <v>6.1472000000000006E-2</v>
      </c>
      <c r="N33" s="77">
        <f t="shared" si="5"/>
        <v>0</v>
      </c>
      <c r="O33" s="77">
        <f t="shared" si="5"/>
        <v>0</v>
      </c>
      <c r="P33" s="77">
        <f t="shared" si="5"/>
        <v>42.771999999999998</v>
      </c>
      <c r="Q33" s="77">
        <f t="shared" si="10"/>
        <v>62.56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68</v>
      </c>
      <c r="C34" s="77">
        <f t="shared" si="6"/>
        <v>54.400000000000006</v>
      </c>
      <c r="D34" s="77">
        <f t="shared" si="7"/>
        <v>62.470987999999998</v>
      </c>
      <c r="E34" s="77">
        <f t="shared" si="8"/>
        <v>13.68398</v>
      </c>
      <c r="F34" s="77">
        <f t="shared" si="9"/>
        <v>12.176352</v>
      </c>
      <c r="G34" s="77">
        <f t="shared" si="5"/>
        <v>0.15367999999999998</v>
      </c>
      <c r="H34" s="77">
        <f t="shared" si="5"/>
        <v>0.67864000000000002</v>
      </c>
      <c r="I34" s="77">
        <f t="shared" si="5"/>
        <v>3.4000000000000002E-2</v>
      </c>
      <c r="J34" s="77">
        <f t="shared" si="5"/>
        <v>6.8000000000000005E-4</v>
      </c>
      <c r="K34" s="77">
        <f t="shared" si="5"/>
        <v>3.4000000000000002E-3</v>
      </c>
      <c r="L34" s="77">
        <f t="shared" si="5"/>
        <v>6.8000000000000005E-4</v>
      </c>
      <c r="M34" s="77">
        <f t="shared" si="5"/>
        <v>6.1472000000000006E-2</v>
      </c>
      <c r="N34" s="77">
        <f t="shared" si="5"/>
        <v>0</v>
      </c>
      <c r="O34" s="77">
        <f t="shared" si="5"/>
        <v>0</v>
      </c>
      <c r="P34" s="77">
        <f t="shared" si="5"/>
        <v>42.771999999999998</v>
      </c>
      <c r="Q34" s="77">
        <f t="shared" si="10"/>
        <v>62.56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68</v>
      </c>
      <c r="C35" s="77">
        <f t="shared" si="6"/>
        <v>54.400000000000006</v>
      </c>
      <c r="D35" s="77">
        <f t="shared" si="7"/>
        <v>62.470987999999998</v>
      </c>
      <c r="E35" s="77">
        <f t="shared" si="8"/>
        <v>13.68398</v>
      </c>
      <c r="F35" s="77">
        <f t="shared" si="9"/>
        <v>12.176352</v>
      </c>
      <c r="G35" s="77">
        <f t="shared" si="5"/>
        <v>0.15367999999999998</v>
      </c>
      <c r="H35" s="77">
        <f t="shared" si="5"/>
        <v>0.67864000000000002</v>
      </c>
      <c r="I35" s="77">
        <f t="shared" si="5"/>
        <v>3.4000000000000002E-2</v>
      </c>
      <c r="J35" s="77">
        <f t="shared" si="5"/>
        <v>6.8000000000000005E-4</v>
      </c>
      <c r="K35" s="77">
        <f t="shared" si="5"/>
        <v>3.4000000000000002E-3</v>
      </c>
      <c r="L35" s="77">
        <f t="shared" si="5"/>
        <v>6.8000000000000005E-4</v>
      </c>
      <c r="M35" s="77">
        <f t="shared" si="5"/>
        <v>6.1472000000000006E-2</v>
      </c>
      <c r="N35" s="77">
        <f t="shared" si="5"/>
        <v>0</v>
      </c>
      <c r="O35" s="77">
        <f t="shared" si="5"/>
        <v>0</v>
      </c>
      <c r="P35" s="77">
        <f t="shared" si="5"/>
        <v>42.771999999999998</v>
      </c>
      <c r="Q35" s="77">
        <f t="shared" si="10"/>
        <v>62.56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68</v>
      </c>
      <c r="C36" s="77">
        <f t="shared" si="6"/>
        <v>54.400000000000006</v>
      </c>
      <c r="D36" s="77">
        <f t="shared" si="7"/>
        <v>62.470987999999998</v>
      </c>
      <c r="E36" s="77">
        <f t="shared" si="8"/>
        <v>13.68398</v>
      </c>
      <c r="F36" s="77">
        <f t="shared" si="9"/>
        <v>12.176352</v>
      </c>
      <c r="G36" s="77">
        <f t="shared" si="5"/>
        <v>0.15367999999999998</v>
      </c>
      <c r="H36" s="77">
        <f t="shared" si="5"/>
        <v>0.67864000000000002</v>
      </c>
      <c r="I36" s="77">
        <f t="shared" si="5"/>
        <v>3.4000000000000002E-2</v>
      </c>
      <c r="J36" s="77">
        <f t="shared" si="5"/>
        <v>6.8000000000000005E-4</v>
      </c>
      <c r="K36" s="77">
        <f t="shared" si="5"/>
        <v>3.4000000000000002E-3</v>
      </c>
      <c r="L36" s="77">
        <f t="shared" si="5"/>
        <v>6.8000000000000005E-4</v>
      </c>
      <c r="M36" s="77">
        <f t="shared" si="5"/>
        <v>6.1472000000000006E-2</v>
      </c>
      <c r="N36" s="77">
        <f t="shared" si="5"/>
        <v>0</v>
      </c>
      <c r="O36" s="77">
        <f t="shared" si="5"/>
        <v>0</v>
      </c>
      <c r="P36" s="77">
        <f t="shared" si="5"/>
        <v>42.771999999999998</v>
      </c>
      <c r="Q36" s="77">
        <f t="shared" si="10"/>
        <v>62.56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68</v>
      </c>
      <c r="C37" s="77">
        <f t="shared" si="6"/>
        <v>54.400000000000006</v>
      </c>
      <c r="D37" s="77">
        <f t="shared" si="7"/>
        <v>62.470987999999998</v>
      </c>
      <c r="E37" s="77">
        <f t="shared" si="8"/>
        <v>13.68398</v>
      </c>
      <c r="F37" s="77">
        <f t="shared" si="9"/>
        <v>12.176352</v>
      </c>
      <c r="G37" s="77">
        <f t="shared" si="5"/>
        <v>0.15367999999999998</v>
      </c>
      <c r="H37" s="77">
        <f t="shared" si="5"/>
        <v>0.67864000000000002</v>
      </c>
      <c r="I37" s="77">
        <f t="shared" si="5"/>
        <v>3.4000000000000002E-2</v>
      </c>
      <c r="J37" s="77">
        <f t="shared" si="5"/>
        <v>6.8000000000000005E-4</v>
      </c>
      <c r="K37" s="77">
        <f t="shared" si="5"/>
        <v>3.4000000000000002E-3</v>
      </c>
      <c r="L37" s="77">
        <f t="shared" si="5"/>
        <v>6.8000000000000005E-4</v>
      </c>
      <c r="M37" s="77">
        <f t="shared" si="5"/>
        <v>6.1472000000000006E-2</v>
      </c>
      <c r="N37" s="77">
        <f t="shared" si="5"/>
        <v>0</v>
      </c>
      <c r="O37" s="77">
        <f t="shared" si="5"/>
        <v>0</v>
      </c>
      <c r="P37" s="77">
        <f t="shared" si="5"/>
        <v>42.771999999999998</v>
      </c>
      <c r="Q37" s="77">
        <f t="shared" si="10"/>
        <v>62.56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68</v>
      </c>
      <c r="C62" s="77">
        <f>B32</f>
        <v>68</v>
      </c>
      <c r="D62" s="77">
        <f>B33</f>
        <v>68</v>
      </c>
      <c r="E62" s="77">
        <f>B34</f>
        <v>68</v>
      </c>
      <c r="F62" s="77">
        <f>B35</f>
        <v>68</v>
      </c>
      <c r="G62" s="77">
        <f>B36</f>
        <v>68</v>
      </c>
      <c r="H62" s="77">
        <f>B37</f>
        <v>68</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3.85</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179</v>
      </c>
      <c r="G2" s="125" t="s">
        <v>110</v>
      </c>
      <c r="H2" s="126"/>
      <c r="I2" s="118">
        <v>373</v>
      </c>
      <c r="J2" s="127" t="s">
        <v>158</v>
      </c>
      <c r="K2" s="127"/>
      <c r="L2" s="97">
        <v>3.85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c r="J3" s="123" t="s">
        <v>154</v>
      </c>
      <c r="K3" s="124"/>
      <c r="L3" s="97">
        <f>(L1/(L2*10000))*100</f>
        <v>6.4935064935064929E-2</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35.281399999999998</v>
      </c>
      <c r="D18" s="16">
        <f>$D32</f>
        <v>35.281399999999998</v>
      </c>
      <c r="E18" s="16">
        <f>$D33</f>
        <v>35.281399999999998</v>
      </c>
      <c r="F18" s="16">
        <f>$D34</f>
        <v>35.281399999999998</v>
      </c>
      <c r="G18" s="16">
        <f>$D35</f>
        <v>35.281399999999998</v>
      </c>
      <c r="H18" s="16">
        <f>$D36</f>
        <v>35.281399999999998</v>
      </c>
      <c r="I18" s="16">
        <f>$D37</f>
        <v>35.281399999999998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-29.318599999999996</v>
      </c>
      <c r="D19" s="16">
        <f t="shared" ref="D19:V19" si="1">D18-D17</f>
        <v>-29.318599999999996</v>
      </c>
      <c r="E19" s="16">
        <f t="shared" si="1"/>
        <v>-29.318599999999996</v>
      </c>
      <c r="F19" s="16">
        <f t="shared" si="1"/>
        <v>-29.318599999999996</v>
      </c>
      <c r="G19" s="16">
        <f t="shared" si="1"/>
        <v>-29.318599999999996</v>
      </c>
      <c r="H19" s="16">
        <f t="shared" si="1"/>
        <v>-29.318599999999996</v>
      </c>
      <c r="I19" s="16">
        <f t="shared" si="1"/>
        <v>-29.318599999999996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45.428500000000007</v>
      </c>
      <c r="D22" s="16">
        <f>$E32</f>
        <v>45.428500000000007</v>
      </c>
      <c r="E22" s="16">
        <f>$E33</f>
        <v>45.428500000000007</v>
      </c>
      <c r="F22" s="16">
        <f>$E34</f>
        <v>45.428500000000007</v>
      </c>
      <c r="G22" s="16">
        <f>$E35</f>
        <v>45.428500000000007</v>
      </c>
      <c r="H22" s="16">
        <f>$E36</f>
        <v>45.428500000000007</v>
      </c>
      <c r="I22" s="16">
        <f>$E37</f>
        <v>45.428500000000007</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-182.57149999999999</v>
      </c>
      <c r="D23" s="16">
        <f t="shared" ref="D23:V23" si="3">D22-D21</f>
        <v>-182.57149999999999</v>
      </c>
      <c r="E23" s="16">
        <f t="shared" si="3"/>
        <v>-182.57149999999999</v>
      </c>
      <c r="F23" s="16">
        <f t="shared" si="3"/>
        <v>-182.57149999999999</v>
      </c>
      <c r="G23" s="16">
        <f t="shared" si="3"/>
        <v>-182.57149999999999</v>
      </c>
      <c r="H23" s="16">
        <f t="shared" si="3"/>
        <v>-182.57149999999999</v>
      </c>
      <c r="I23" s="16">
        <f t="shared" si="3"/>
        <v>-182.57149999999999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3.67</v>
      </c>
      <c r="C28" s="15">
        <v>0.04</v>
      </c>
      <c r="D28" s="15">
        <v>154</v>
      </c>
      <c r="E28" s="15">
        <v>377</v>
      </c>
      <c r="F28" s="15">
        <v>55.1</v>
      </c>
      <c r="G28" s="15">
        <v>0.2</v>
      </c>
      <c r="H28" s="15">
        <v>0.5</v>
      </c>
      <c r="I28" s="15">
        <v>0.5</v>
      </c>
      <c r="J28" s="15">
        <v>0.01</v>
      </c>
      <c r="K28" s="23">
        <v>0.05</v>
      </c>
      <c r="L28" s="15">
        <v>0.2</v>
      </c>
      <c r="M28" s="15">
        <v>0.23799999999999999</v>
      </c>
      <c r="N28" s="15"/>
      <c r="O28" s="15"/>
      <c r="P28" s="15">
        <v>60.1</v>
      </c>
      <c r="Q28" s="15">
        <v>74.599999999999994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40</v>
      </c>
      <c r="D31" s="77">
        <f>(IF(D$27="%w/w SAR",((D$28*10)*$B31),IF(D$27="%w/w DM",(((D$28*10)*($B$28/100))*$B31),IF(D$27="kg/t SAR",(D$28*$B31),IF(D$27="kg/t DM",((D$28*($B$28/100))*$B31),IF(D$27="mg/kg SAR",((D$28*0.001)*$B31),IF(D$27="mg/kg DM",(((D$28*0.001)*($B$28/100))*$B31),"0")))))))*2.291</f>
        <v>35.281399999999998</v>
      </c>
      <c r="E31" s="77">
        <f>(IF(E$27="%w/w SAR",((E$28*10)*$B31),IF(E$27="%w/w DM",(((E$28*10)*($B$28/100))*$B31),IF(E$27="kg/t SAR",(E$28*$B31),IF(E$27="kg/t DM",((E$28*($B$28/100))*$B31),IF(E$27="mg/kg SAR",((E$28*0.001)*$B31),IF(E$27="mg/kg DM",(((E$28*0.001)*($B$28/100))*$B31),"0")))))))*1.205</f>
        <v>45.428500000000007</v>
      </c>
      <c r="F31" s="77">
        <f>(IF(F$27="%w/w SAR",((F$28*10)*$B31),IF(F$27="%w/w DM",(((F$28*10)*($B$28/100))*$B31),IF(F$27="kg/t SAR",(F$28*$B31),IF(F$27="kg/t DM",((F$28*($B$28/100))*$B31),IF(F$27="mg/kg SAR",((F$28*0.001)*$B31),IF(F$27="mg/kg DM",(((F$28*0.001)*($B$28/100))*$B31),"0")))))))*1.658</f>
        <v>9.1355800000000009</v>
      </c>
      <c r="G31" s="77">
        <f t="shared" ref="G31:P46" si="5">IF(G$27="%w/w SAR",((G$28*10)*$B31),IF(G$27="%w/w DM",(((G$28*10)*($B$28/100))*$B31),IF(G$27="kg/t SAR",(G$28*$B31),IF(G$27="kg/t DM",((G$28*($B$28/100))*$B31),IF(G$27="mg/kg SAR",((G$28*0.001)*$B31),IF(G$27="mg/kg DM",(((G$28*0.001)*($B$28/100))*$B31),0))))))</f>
        <v>0.02</v>
      </c>
      <c r="H31" s="77">
        <f t="shared" si="5"/>
        <v>0.05</v>
      </c>
      <c r="I31" s="77">
        <f t="shared" si="5"/>
        <v>0.05</v>
      </c>
      <c r="J31" s="77">
        <f t="shared" si="5"/>
        <v>1E-3</v>
      </c>
      <c r="K31" s="77">
        <f t="shared" si="5"/>
        <v>5.0000000000000001E-3</v>
      </c>
      <c r="L31" s="77">
        <f t="shared" si="5"/>
        <v>0.02</v>
      </c>
      <c r="M31" s="77">
        <f t="shared" si="5"/>
        <v>2.3799999999999998E-2</v>
      </c>
      <c r="N31" s="77">
        <f t="shared" si="5"/>
        <v>0</v>
      </c>
      <c r="O31" s="77">
        <f t="shared" si="5"/>
        <v>0</v>
      </c>
      <c r="P31" s="77">
        <f t="shared" si="5"/>
        <v>6.01</v>
      </c>
      <c r="Q31" s="77">
        <f>(IF(Q$27="%w/w SAR",((Q$28*10)*$B31),IF(Q$27="%w/w DM",(((Q$28*10)*($B$28/100))*$B31),IF(Q$27="kg/t SAR",(Q$28*$B31),IF(Q$27="kg/t DM",((Q$28*($B$28/100))*$B31),IF(Q$27="mg/kg SAR",((Q$28*0.001)*$B31),IF(Q$27="mg/kg DM",(((Q$28*0.001)*($B$28/100))*$B31),0)))))))*2.5</f>
        <v>18.649999999999999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40</v>
      </c>
      <c r="D32" s="77">
        <f t="shared" ref="D32:D50" si="7">(IF(D$27="%w/w SAR",((D$28*10)*$B32),IF(D$27="%w/w DM",(((D$28*10)*($B$28/100))*$B32),IF(D$27="kg/t SAR",(D$28*$B32),IF(D$27="kg/t DM",((D$28*($B$28/100))*$B32),IF(D$27="mg/kg SAR",((D$28*0.001)*$B32),IF(D$27="mg/kg DM",(((D$28*0.001)*($B$28/100))*$B32),"0")))))))*2.291</f>
        <v>35.281399999999998</v>
      </c>
      <c r="E32" s="77">
        <f t="shared" ref="E32:E50" si="8">(IF(E$27="%w/w SAR",((E$28*10)*$B32),IF(E$27="%w/w DM",(((E$28*10)*($B$28/100))*$B32),IF(E$27="kg/t SAR",(E$28*$B32),IF(E$27="kg/t DM",((E$28*($B$28/100))*$B32),IF(E$27="mg/kg SAR",((E$28*0.001)*$B32),IF(E$27="mg/kg DM",(((E$28*0.001)*($B$28/100))*$B32),"0")))))))*1.205</f>
        <v>45.428500000000007</v>
      </c>
      <c r="F32" s="77">
        <f t="shared" ref="F32:F50" si="9">(IF(F$27="%w/w SAR",((F$28*10)*$B32),IF(F$27="%w/w DM",(((F$28*10)*($B$28/100))*$B32),IF(F$27="kg/t SAR",(F$28*$B32),IF(F$27="kg/t DM",((F$28*($B$28/100))*$B32),IF(F$27="mg/kg SAR",((F$28*0.001)*$B32),IF(F$27="mg/kg DM",(((F$28*0.001)*($B$28/100))*$B32),"0")))))))*1.658</f>
        <v>9.1355800000000009</v>
      </c>
      <c r="G32" s="77">
        <f t="shared" si="5"/>
        <v>0.02</v>
      </c>
      <c r="H32" s="77">
        <f t="shared" si="5"/>
        <v>0.05</v>
      </c>
      <c r="I32" s="77">
        <f t="shared" si="5"/>
        <v>0.05</v>
      </c>
      <c r="J32" s="77">
        <f t="shared" si="5"/>
        <v>1E-3</v>
      </c>
      <c r="K32" s="77">
        <f t="shared" si="5"/>
        <v>5.0000000000000001E-3</v>
      </c>
      <c r="L32" s="77">
        <f t="shared" si="5"/>
        <v>0.02</v>
      </c>
      <c r="M32" s="77">
        <f t="shared" si="5"/>
        <v>2.3799999999999998E-2</v>
      </c>
      <c r="N32" s="77">
        <f t="shared" si="5"/>
        <v>0</v>
      </c>
      <c r="O32" s="77">
        <f t="shared" si="5"/>
        <v>0</v>
      </c>
      <c r="P32" s="77">
        <f t="shared" si="5"/>
        <v>6.01</v>
      </c>
      <c r="Q32" s="77">
        <f t="shared" ref="Q32:Q50" si="10">(IF(Q$27="%w/w SAR",((Q$28*10)*$B32),IF(Q$27="%w/w DM",(((Q$28*10)*($B$28/100))*$B32),IF(Q$27="kg/t SAR",(Q$28*$B32),IF(Q$27="kg/t DM",((Q$28*($B$28/100))*$B32),IF(Q$27="mg/kg SAR",((Q$28*0.001)*$B32),IF(Q$27="mg/kg DM",(((Q$28*0.001)*($B$28/100))*$B32),0)))))))*2.5</f>
        <v>18.649999999999999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40</v>
      </c>
      <c r="D33" s="77">
        <f t="shared" si="7"/>
        <v>35.281399999999998</v>
      </c>
      <c r="E33" s="77">
        <f t="shared" si="8"/>
        <v>45.428500000000007</v>
      </c>
      <c r="F33" s="77">
        <f t="shared" si="9"/>
        <v>9.1355800000000009</v>
      </c>
      <c r="G33" s="77">
        <f t="shared" si="5"/>
        <v>0.02</v>
      </c>
      <c r="H33" s="77">
        <f t="shared" si="5"/>
        <v>0.05</v>
      </c>
      <c r="I33" s="77">
        <f t="shared" si="5"/>
        <v>0.05</v>
      </c>
      <c r="J33" s="77">
        <f t="shared" si="5"/>
        <v>1E-3</v>
      </c>
      <c r="K33" s="77">
        <f t="shared" si="5"/>
        <v>5.0000000000000001E-3</v>
      </c>
      <c r="L33" s="77">
        <f t="shared" si="5"/>
        <v>0.02</v>
      </c>
      <c r="M33" s="77">
        <f t="shared" si="5"/>
        <v>2.3799999999999998E-2</v>
      </c>
      <c r="N33" s="77">
        <f t="shared" si="5"/>
        <v>0</v>
      </c>
      <c r="O33" s="77">
        <f t="shared" si="5"/>
        <v>0</v>
      </c>
      <c r="P33" s="77">
        <f t="shared" si="5"/>
        <v>6.01</v>
      </c>
      <c r="Q33" s="77">
        <f t="shared" si="10"/>
        <v>18.649999999999999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40</v>
      </c>
      <c r="D34" s="77">
        <f t="shared" si="7"/>
        <v>35.281399999999998</v>
      </c>
      <c r="E34" s="77">
        <f t="shared" si="8"/>
        <v>45.428500000000007</v>
      </c>
      <c r="F34" s="77">
        <f t="shared" si="9"/>
        <v>9.1355800000000009</v>
      </c>
      <c r="G34" s="77">
        <f t="shared" si="5"/>
        <v>0.02</v>
      </c>
      <c r="H34" s="77">
        <f t="shared" si="5"/>
        <v>0.05</v>
      </c>
      <c r="I34" s="77">
        <f t="shared" si="5"/>
        <v>0.05</v>
      </c>
      <c r="J34" s="77">
        <f t="shared" si="5"/>
        <v>1E-3</v>
      </c>
      <c r="K34" s="77">
        <f t="shared" si="5"/>
        <v>5.0000000000000001E-3</v>
      </c>
      <c r="L34" s="77">
        <f t="shared" si="5"/>
        <v>0.02</v>
      </c>
      <c r="M34" s="77">
        <f t="shared" si="5"/>
        <v>2.3799999999999998E-2</v>
      </c>
      <c r="N34" s="77">
        <f t="shared" si="5"/>
        <v>0</v>
      </c>
      <c r="O34" s="77">
        <f t="shared" si="5"/>
        <v>0</v>
      </c>
      <c r="P34" s="77">
        <f t="shared" si="5"/>
        <v>6.01</v>
      </c>
      <c r="Q34" s="77">
        <f t="shared" si="10"/>
        <v>18.649999999999999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40</v>
      </c>
      <c r="D35" s="77">
        <f t="shared" si="7"/>
        <v>35.281399999999998</v>
      </c>
      <c r="E35" s="77">
        <f t="shared" si="8"/>
        <v>45.428500000000007</v>
      </c>
      <c r="F35" s="77">
        <f t="shared" si="9"/>
        <v>9.1355800000000009</v>
      </c>
      <c r="G35" s="77">
        <f t="shared" si="5"/>
        <v>0.02</v>
      </c>
      <c r="H35" s="77">
        <f t="shared" si="5"/>
        <v>0.05</v>
      </c>
      <c r="I35" s="77">
        <f t="shared" si="5"/>
        <v>0.05</v>
      </c>
      <c r="J35" s="77">
        <f t="shared" si="5"/>
        <v>1E-3</v>
      </c>
      <c r="K35" s="77">
        <f t="shared" si="5"/>
        <v>5.0000000000000001E-3</v>
      </c>
      <c r="L35" s="77">
        <f t="shared" si="5"/>
        <v>0.02</v>
      </c>
      <c r="M35" s="77">
        <f t="shared" si="5"/>
        <v>2.3799999999999998E-2</v>
      </c>
      <c r="N35" s="77">
        <f t="shared" si="5"/>
        <v>0</v>
      </c>
      <c r="O35" s="77">
        <f t="shared" si="5"/>
        <v>0</v>
      </c>
      <c r="P35" s="77">
        <f t="shared" si="5"/>
        <v>6.01</v>
      </c>
      <c r="Q35" s="77">
        <f t="shared" si="10"/>
        <v>18.649999999999999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40</v>
      </c>
      <c r="D36" s="77">
        <f t="shared" si="7"/>
        <v>35.281399999999998</v>
      </c>
      <c r="E36" s="77">
        <f t="shared" si="8"/>
        <v>45.428500000000007</v>
      </c>
      <c r="F36" s="77">
        <f t="shared" si="9"/>
        <v>9.1355800000000009</v>
      </c>
      <c r="G36" s="77">
        <f t="shared" si="5"/>
        <v>0.02</v>
      </c>
      <c r="H36" s="77">
        <f t="shared" si="5"/>
        <v>0.05</v>
      </c>
      <c r="I36" s="77">
        <f t="shared" si="5"/>
        <v>0.05</v>
      </c>
      <c r="J36" s="77">
        <f t="shared" si="5"/>
        <v>1E-3</v>
      </c>
      <c r="K36" s="77">
        <f t="shared" si="5"/>
        <v>5.0000000000000001E-3</v>
      </c>
      <c r="L36" s="77">
        <f t="shared" si="5"/>
        <v>0.02</v>
      </c>
      <c r="M36" s="77">
        <f t="shared" si="5"/>
        <v>2.3799999999999998E-2</v>
      </c>
      <c r="N36" s="77">
        <f t="shared" si="5"/>
        <v>0</v>
      </c>
      <c r="O36" s="77">
        <f t="shared" si="5"/>
        <v>0</v>
      </c>
      <c r="P36" s="77">
        <f t="shared" si="5"/>
        <v>6.01</v>
      </c>
      <c r="Q36" s="77">
        <f t="shared" si="10"/>
        <v>18.649999999999999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40</v>
      </c>
      <c r="D37" s="77">
        <f t="shared" si="7"/>
        <v>35.281399999999998</v>
      </c>
      <c r="E37" s="77">
        <f t="shared" si="8"/>
        <v>45.428500000000007</v>
      </c>
      <c r="F37" s="77">
        <f t="shared" si="9"/>
        <v>9.1355800000000009</v>
      </c>
      <c r="G37" s="77">
        <f t="shared" si="5"/>
        <v>0.02</v>
      </c>
      <c r="H37" s="77">
        <f t="shared" si="5"/>
        <v>0.05</v>
      </c>
      <c r="I37" s="77">
        <f t="shared" si="5"/>
        <v>0.05</v>
      </c>
      <c r="J37" s="77">
        <f t="shared" si="5"/>
        <v>1E-3</v>
      </c>
      <c r="K37" s="77">
        <f t="shared" si="5"/>
        <v>5.0000000000000001E-3</v>
      </c>
      <c r="L37" s="77">
        <f t="shared" si="5"/>
        <v>0.02</v>
      </c>
      <c r="M37" s="77">
        <f t="shared" si="5"/>
        <v>2.3799999999999998E-2</v>
      </c>
      <c r="N37" s="77">
        <f t="shared" si="5"/>
        <v>0</v>
      </c>
      <c r="O37" s="77">
        <f t="shared" si="5"/>
        <v>0</v>
      </c>
      <c r="P37" s="77">
        <f t="shared" si="5"/>
        <v>6.01</v>
      </c>
      <c r="Q37" s="77">
        <f t="shared" si="10"/>
        <v>18.649999999999999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B1" zoomScale="90" zoomScaleNormal="90" workbookViewId="0">
      <selection activeCell="B28" sqref="B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10.5</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175</v>
      </c>
      <c r="G2" s="125" t="s">
        <v>110</v>
      </c>
      <c r="H2" s="126"/>
      <c r="I2" s="118">
        <v>382</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640</v>
      </c>
      <c r="J3" s="123" t="s">
        <v>154</v>
      </c>
      <c r="K3" s="124"/>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12.921239999999999</v>
      </c>
      <c r="D18" s="16">
        <f>$D32</f>
        <v>12.921239999999999</v>
      </c>
      <c r="E18" s="16">
        <f>$D33</f>
        <v>12.921239999999999</v>
      </c>
      <c r="F18" s="16">
        <f>$D34</f>
        <v>12.921239999999999</v>
      </c>
      <c r="G18" s="16">
        <f>$D35</f>
        <v>12.921239999999999</v>
      </c>
      <c r="H18" s="16">
        <f>$D36</f>
        <v>12.921239999999999</v>
      </c>
      <c r="I18" s="16">
        <f>$D37</f>
        <v>12.921239999999999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-51.678759999999997</v>
      </c>
      <c r="D19" s="16">
        <f t="shared" ref="D19:V19" si="1">D18-D17</f>
        <v>-51.678759999999997</v>
      </c>
      <c r="E19" s="16">
        <f t="shared" si="1"/>
        <v>-51.678759999999997</v>
      </c>
      <c r="F19" s="16">
        <f t="shared" si="1"/>
        <v>-51.678759999999997</v>
      </c>
      <c r="G19" s="16">
        <f t="shared" si="1"/>
        <v>-51.678759999999997</v>
      </c>
      <c r="H19" s="16">
        <f t="shared" si="1"/>
        <v>-51.678759999999997</v>
      </c>
      <c r="I19" s="16">
        <f t="shared" si="1"/>
        <v>-51.678759999999997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6.8925999999999998</v>
      </c>
      <c r="D22" s="16">
        <f>$E32</f>
        <v>6.8925999999999998</v>
      </c>
      <c r="E22" s="16">
        <f>$E33</f>
        <v>6.8925999999999998</v>
      </c>
      <c r="F22" s="16">
        <f>$E34</f>
        <v>6.8925999999999998</v>
      </c>
      <c r="G22" s="16">
        <f>$E35</f>
        <v>6.8925999999999998</v>
      </c>
      <c r="H22" s="16">
        <f>$E36</f>
        <v>6.8925999999999998</v>
      </c>
      <c r="I22" s="16">
        <f>$E37</f>
        <v>6.8925999999999998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-221.10740000000001</v>
      </c>
      <c r="D23" s="16">
        <f t="shared" ref="D23:V23" si="3">D22-D21</f>
        <v>-221.10740000000001</v>
      </c>
      <c r="E23" s="16">
        <f t="shared" si="3"/>
        <v>-221.10740000000001</v>
      </c>
      <c r="F23" s="16">
        <f t="shared" si="3"/>
        <v>-221.10740000000001</v>
      </c>
      <c r="G23" s="16">
        <f t="shared" si="3"/>
        <v>-221.10740000000001</v>
      </c>
      <c r="H23" s="16">
        <f t="shared" si="3"/>
        <v>-221.10740000000001</v>
      </c>
      <c r="I23" s="16">
        <f t="shared" si="3"/>
        <v>-221.10740000000001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0.91</v>
      </c>
      <c r="C28" s="15">
        <v>0.06</v>
      </c>
      <c r="D28" s="15">
        <v>56.4</v>
      </c>
      <c r="E28" s="15">
        <v>57.2</v>
      </c>
      <c r="F28" s="15">
        <v>10</v>
      </c>
      <c r="G28" s="15">
        <v>0.2</v>
      </c>
      <c r="H28" s="15">
        <v>0.66300000000000003</v>
      </c>
      <c r="I28" s="15">
        <v>0.5</v>
      </c>
      <c r="J28" s="15">
        <v>0.01</v>
      </c>
      <c r="K28" s="23">
        <v>0.05</v>
      </c>
      <c r="L28" s="15">
        <v>0.2</v>
      </c>
      <c r="M28" s="15">
        <v>0.36899999999999999</v>
      </c>
      <c r="N28" s="15"/>
      <c r="O28" s="15"/>
      <c r="P28" s="15">
        <v>527</v>
      </c>
      <c r="Q28" s="15">
        <v>87.4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60</v>
      </c>
      <c r="D31" s="77">
        <f>(IF(D$27="%w/w SAR",((D$28*10)*$B31),IF(D$27="%w/w DM",(((D$28*10)*($B$28/100))*$B31),IF(D$27="kg/t SAR",(D$28*$B31),IF(D$27="kg/t DM",((D$28*($B$28/100))*$B31),IF(D$27="mg/kg SAR",((D$28*0.001)*$B31),IF(D$27="mg/kg DM",(((D$28*0.001)*($B$28/100))*$B31),"0")))))))*2.291</f>
        <v>12.921239999999999</v>
      </c>
      <c r="E31" s="77">
        <f>(IF(E$27="%w/w SAR",((E$28*10)*$B31),IF(E$27="%w/w DM",(((E$28*10)*($B$28/100))*$B31),IF(E$27="kg/t SAR",(E$28*$B31),IF(E$27="kg/t DM",((E$28*($B$28/100))*$B31),IF(E$27="mg/kg SAR",((E$28*0.001)*$B31),IF(E$27="mg/kg DM",(((E$28*0.001)*($B$28/100))*$B31),"0")))))))*1.205</f>
        <v>6.8925999999999998</v>
      </c>
      <c r="F31" s="77">
        <f>(IF(F$27="%w/w SAR",((F$28*10)*$B31),IF(F$27="%w/w DM",(((F$28*10)*($B$28/100))*$B31),IF(F$27="kg/t SAR",(F$28*$B31),IF(F$27="kg/t DM",((F$28*($B$28/100))*$B31),IF(F$27="mg/kg SAR",((F$28*0.001)*$B31),IF(F$27="mg/kg DM",(((F$28*0.001)*($B$28/100))*$B31),"0")))))))*1.658</f>
        <v>1.6579999999999999</v>
      </c>
      <c r="G31" s="77">
        <f t="shared" ref="G31:P46" si="5">IF(G$27="%w/w SAR",((G$28*10)*$B31),IF(G$27="%w/w DM",(((G$28*10)*($B$28/100))*$B31),IF(G$27="kg/t SAR",(G$28*$B31),IF(G$27="kg/t DM",((G$28*($B$28/100))*$B31),IF(G$27="mg/kg SAR",((G$28*0.001)*$B31),IF(G$27="mg/kg DM",(((G$28*0.001)*($B$28/100))*$B31),0))))))</f>
        <v>0.02</v>
      </c>
      <c r="H31" s="77">
        <f t="shared" si="5"/>
        <v>6.6300000000000012E-2</v>
      </c>
      <c r="I31" s="77">
        <f t="shared" si="5"/>
        <v>0.05</v>
      </c>
      <c r="J31" s="77">
        <f t="shared" si="5"/>
        <v>1E-3</v>
      </c>
      <c r="K31" s="77">
        <f t="shared" si="5"/>
        <v>5.0000000000000001E-3</v>
      </c>
      <c r="L31" s="77">
        <f t="shared" si="5"/>
        <v>0.02</v>
      </c>
      <c r="M31" s="77">
        <f t="shared" si="5"/>
        <v>3.6900000000000002E-2</v>
      </c>
      <c r="N31" s="77">
        <f t="shared" si="5"/>
        <v>0</v>
      </c>
      <c r="O31" s="77">
        <f t="shared" si="5"/>
        <v>0</v>
      </c>
      <c r="P31" s="77">
        <f t="shared" si="5"/>
        <v>52.7</v>
      </c>
      <c r="Q31" s="77">
        <f>(IF(Q$27="%w/w SAR",((Q$28*10)*$B31),IF(Q$27="%w/w DM",(((Q$28*10)*($B$28/100))*$B31),IF(Q$27="kg/t SAR",(Q$28*$B31),IF(Q$27="kg/t DM",((Q$28*($B$28/100))*$B31),IF(Q$27="mg/kg SAR",((Q$28*0.001)*$B31),IF(Q$27="mg/kg DM",(((Q$28*0.001)*($B$28/100))*$B31),0)))))))*2.5</f>
        <v>21.85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60</v>
      </c>
      <c r="D32" s="77">
        <f t="shared" ref="D32:D50" si="7">(IF(D$27="%w/w SAR",((D$28*10)*$B32),IF(D$27="%w/w DM",(((D$28*10)*($B$28/100))*$B32),IF(D$27="kg/t SAR",(D$28*$B32),IF(D$27="kg/t DM",((D$28*($B$28/100))*$B32),IF(D$27="mg/kg SAR",((D$28*0.001)*$B32),IF(D$27="mg/kg DM",(((D$28*0.001)*($B$28/100))*$B32),"0")))))))*2.291</f>
        <v>12.921239999999999</v>
      </c>
      <c r="E32" s="77">
        <f t="shared" ref="E32:E50" si="8">(IF(E$27="%w/w SAR",((E$28*10)*$B32),IF(E$27="%w/w DM",(((E$28*10)*($B$28/100))*$B32),IF(E$27="kg/t SAR",(E$28*$B32),IF(E$27="kg/t DM",((E$28*($B$28/100))*$B32),IF(E$27="mg/kg SAR",((E$28*0.001)*$B32),IF(E$27="mg/kg DM",(((E$28*0.001)*($B$28/100))*$B32),"0")))))))*1.205</f>
        <v>6.8925999999999998</v>
      </c>
      <c r="F32" s="77">
        <f t="shared" ref="F32:F50" si="9">(IF(F$27="%w/w SAR",((F$28*10)*$B32),IF(F$27="%w/w DM",(((F$28*10)*($B$28/100))*$B32),IF(F$27="kg/t SAR",(F$28*$B32),IF(F$27="kg/t DM",((F$28*($B$28/100))*$B32),IF(F$27="mg/kg SAR",((F$28*0.001)*$B32),IF(F$27="mg/kg DM",(((F$28*0.001)*($B$28/100))*$B32),"0")))))))*1.658</f>
        <v>1.6579999999999999</v>
      </c>
      <c r="G32" s="77">
        <f t="shared" si="5"/>
        <v>0.02</v>
      </c>
      <c r="H32" s="77">
        <f t="shared" si="5"/>
        <v>6.6300000000000012E-2</v>
      </c>
      <c r="I32" s="77">
        <f t="shared" si="5"/>
        <v>0.05</v>
      </c>
      <c r="J32" s="77">
        <f t="shared" si="5"/>
        <v>1E-3</v>
      </c>
      <c r="K32" s="77">
        <f t="shared" si="5"/>
        <v>5.0000000000000001E-3</v>
      </c>
      <c r="L32" s="77">
        <f t="shared" si="5"/>
        <v>0.02</v>
      </c>
      <c r="M32" s="77">
        <f t="shared" si="5"/>
        <v>3.6900000000000002E-2</v>
      </c>
      <c r="N32" s="77">
        <f t="shared" si="5"/>
        <v>0</v>
      </c>
      <c r="O32" s="77">
        <f t="shared" si="5"/>
        <v>0</v>
      </c>
      <c r="P32" s="77">
        <f t="shared" si="5"/>
        <v>52.7</v>
      </c>
      <c r="Q32" s="77">
        <f t="shared" ref="Q32:Q50" si="10">(IF(Q$27="%w/w SAR",((Q$28*10)*$B32),IF(Q$27="%w/w DM",(((Q$28*10)*($B$28/100))*$B32),IF(Q$27="kg/t SAR",(Q$28*$B32),IF(Q$27="kg/t DM",((Q$28*($B$28/100))*$B32),IF(Q$27="mg/kg SAR",((Q$28*0.001)*$B32),IF(Q$27="mg/kg DM",(((Q$28*0.001)*($B$28/100))*$B32),0)))))))*2.5</f>
        <v>21.85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60</v>
      </c>
      <c r="D33" s="77">
        <f t="shared" si="7"/>
        <v>12.921239999999999</v>
      </c>
      <c r="E33" s="77">
        <f t="shared" si="8"/>
        <v>6.8925999999999998</v>
      </c>
      <c r="F33" s="77">
        <f t="shared" si="9"/>
        <v>1.6579999999999999</v>
      </c>
      <c r="G33" s="77">
        <f t="shared" si="5"/>
        <v>0.02</v>
      </c>
      <c r="H33" s="77">
        <f t="shared" si="5"/>
        <v>6.6300000000000012E-2</v>
      </c>
      <c r="I33" s="77">
        <f t="shared" si="5"/>
        <v>0.05</v>
      </c>
      <c r="J33" s="77">
        <f t="shared" si="5"/>
        <v>1E-3</v>
      </c>
      <c r="K33" s="77">
        <f t="shared" si="5"/>
        <v>5.0000000000000001E-3</v>
      </c>
      <c r="L33" s="77">
        <f t="shared" si="5"/>
        <v>0.02</v>
      </c>
      <c r="M33" s="77">
        <f t="shared" si="5"/>
        <v>3.6900000000000002E-2</v>
      </c>
      <c r="N33" s="77">
        <f t="shared" si="5"/>
        <v>0</v>
      </c>
      <c r="O33" s="77">
        <f t="shared" si="5"/>
        <v>0</v>
      </c>
      <c r="P33" s="77">
        <f t="shared" si="5"/>
        <v>52.7</v>
      </c>
      <c r="Q33" s="77">
        <f t="shared" si="10"/>
        <v>21.85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60</v>
      </c>
      <c r="D34" s="77">
        <f t="shared" si="7"/>
        <v>12.921239999999999</v>
      </c>
      <c r="E34" s="77">
        <f t="shared" si="8"/>
        <v>6.8925999999999998</v>
      </c>
      <c r="F34" s="77">
        <f t="shared" si="9"/>
        <v>1.6579999999999999</v>
      </c>
      <c r="G34" s="77">
        <f t="shared" si="5"/>
        <v>0.02</v>
      </c>
      <c r="H34" s="77">
        <f t="shared" si="5"/>
        <v>6.6300000000000012E-2</v>
      </c>
      <c r="I34" s="77">
        <f t="shared" si="5"/>
        <v>0.05</v>
      </c>
      <c r="J34" s="77">
        <f t="shared" si="5"/>
        <v>1E-3</v>
      </c>
      <c r="K34" s="77">
        <f t="shared" si="5"/>
        <v>5.0000000000000001E-3</v>
      </c>
      <c r="L34" s="77">
        <f t="shared" si="5"/>
        <v>0.02</v>
      </c>
      <c r="M34" s="77">
        <f t="shared" si="5"/>
        <v>3.6900000000000002E-2</v>
      </c>
      <c r="N34" s="77">
        <f t="shared" si="5"/>
        <v>0</v>
      </c>
      <c r="O34" s="77">
        <f t="shared" si="5"/>
        <v>0</v>
      </c>
      <c r="P34" s="77">
        <f t="shared" si="5"/>
        <v>52.7</v>
      </c>
      <c r="Q34" s="77">
        <f t="shared" si="10"/>
        <v>21.85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60</v>
      </c>
      <c r="D35" s="77">
        <f t="shared" si="7"/>
        <v>12.921239999999999</v>
      </c>
      <c r="E35" s="77">
        <f t="shared" si="8"/>
        <v>6.8925999999999998</v>
      </c>
      <c r="F35" s="77">
        <f t="shared" si="9"/>
        <v>1.6579999999999999</v>
      </c>
      <c r="G35" s="77">
        <f t="shared" si="5"/>
        <v>0.02</v>
      </c>
      <c r="H35" s="77">
        <f t="shared" si="5"/>
        <v>6.6300000000000012E-2</v>
      </c>
      <c r="I35" s="77">
        <f t="shared" si="5"/>
        <v>0.05</v>
      </c>
      <c r="J35" s="77">
        <f t="shared" si="5"/>
        <v>1E-3</v>
      </c>
      <c r="K35" s="77">
        <f t="shared" si="5"/>
        <v>5.0000000000000001E-3</v>
      </c>
      <c r="L35" s="77">
        <f t="shared" si="5"/>
        <v>0.02</v>
      </c>
      <c r="M35" s="77">
        <f t="shared" si="5"/>
        <v>3.6900000000000002E-2</v>
      </c>
      <c r="N35" s="77">
        <f t="shared" si="5"/>
        <v>0</v>
      </c>
      <c r="O35" s="77">
        <f t="shared" si="5"/>
        <v>0</v>
      </c>
      <c r="P35" s="77">
        <f t="shared" si="5"/>
        <v>52.7</v>
      </c>
      <c r="Q35" s="77">
        <f t="shared" si="10"/>
        <v>21.85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60</v>
      </c>
      <c r="D36" s="77">
        <f t="shared" si="7"/>
        <v>12.921239999999999</v>
      </c>
      <c r="E36" s="77">
        <f t="shared" si="8"/>
        <v>6.8925999999999998</v>
      </c>
      <c r="F36" s="77">
        <f t="shared" si="9"/>
        <v>1.6579999999999999</v>
      </c>
      <c r="G36" s="77">
        <f t="shared" si="5"/>
        <v>0.02</v>
      </c>
      <c r="H36" s="77">
        <f t="shared" si="5"/>
        <v>6.6300000000000012E-2</v>
      </c>
      <c r="I36" s="77">
        <f t="shared" si="5"/>
        <v>0.05</v>
      </c>
      <c r="J36" s="77">
        <f t="shared" si="5"/>
        <v>1E-3</v>
      </c>
      <c r="K36" s="77">
        <f t="shared" si="5"/>
        <v>5.0000000000000001E-3</v>
      </c>
      <c r="L36" s="77">
        <f t="shared" si="5"/>
        <v>0.02</v>
      </c>
      <c r="M36" s="77">
        <f t="shared" si="5"/>
        <v>3.6900000000000002E-2</v>
      </c>
      <c r="N36" s="77">
        <f t="shared" si="5"/>
        <v>0</v>
      </c>
      <c r="O36" s="77">
        <f t="shared" si="5"/>
        <v>0</v>
      </c>
      <c r="P36" s="77">
        <f t="shared" si="5"/>
        <v>52.7</v>
      </c>
      <c r="Q36" s="77">
        <f t="shared" si="10"/>
        <v>21.85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60</v>
      </c>
      <c r="D37" s="77">
        <f t="shared" si="7"/>
        <v>12.921239999999999</v>
      </c>
      <c r="E37" s="77">
        <f t="shared" si="8"/>
        <v>6.8925999999999998</v>
      </c>
      <c r="F37" s="77">
        <f t="shared" si="9"/>
        <v>1.6579999999999999</v>
      </c>
      <c r="G37" s="77">
        <f t="shared" si="5"/>
        <v>0.02</v>
      </c>
      <c r="H37" s="77">
        <f t="shared" si="5"/>
        <v>6.6300000000000012E-2</v>
      </c>
      <c r="I37" s="77">
        <f t="shared" si="5"/>
        <v>0.05</v>
      </c>
      <c r="J37" s="77">
        <f t="shared" si="5"/>
        <v>1E-3</v>
      </c>
      <c r="K37" s="77">
        <f t="shared" si="5"/>
        <v>5.0000000000000001E-3</v>
      </c>
      <c r="L37" s="77">
        <f t="shared" si="5"/>
        <v>0.02</v>
      </c>
      <c r="M37" s="77">
        <f t="shared" si="5"/>
        <v>3.6900000000000002E-2</v>
      </c>
      <c r="N37" s="77">
        <f t="shared" si="5"/>
        <v>0</v>
      </c>
      <c r="O37" s="77">
        <f t="shared" si="5"/>
        <v>0</v>
      </c>
      <c r="P37" s="77">
        <f t="shared" si="5"/>
        <v>52.7</v>
      </c>
      <c r="Q37" s="77">
        <f t="shared" si="10"/>
        <v>21.85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5.83</v>
      </c>
      <c r="J1" s="127" t="s">
        <v>153</v>
      </c>
      <c r="K1" s="127"/>
      <c r="L1" s="97">
        <v>424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178</v>
      </c>
      <c r="G2" s="125" t="s">
        <v>110</v>
      </c>
      <c r="H2" s="126"/>
      <c r="I2" s="118">
        <v>2201</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460</v>
      </c>
      <c r="J3" s="123" t="s">
        <v>154</v>
      </c>
      <c r="K3" s="124"/>
      <c r="L3" s="97">
        <f>(L1/(L2*10000))*100</f>
        <v>60.571428571428562</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29.095699999999997</v>
      </c>
      <c r="D18" s="16">
        <f>$D32</f>
        <v>29.095699999999997</v>
      </c>
      <c r="E18" s="16">
        <f>$D33</f>
        <v>29.095699999999997</v>
      </c>
      <c r="F18" s="16">
        <f>$D34</f>
        <v>29.095699999999997</v>
      </c>
      <c r="G18" s="16">
        <f>$D35</f>
        <v>29.095699999999997</v>
      </c>
      <c r="H18" s="16">
        <f>$D36</f>
        <v>29.095699999999997</v>
      </c>
      <c r="I18" s="16">
        <f>$D37</f>
        <v>29.095699999999997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-35.504300000000001</v>
      </c>
      <c r="D19" s="16">
        <f t="shared" ref="D19:V19" si="1">D18-D17</f>
        <v>-35.504300000000001</v>
      </c>
      <c r="E19" s="16">
        <f t="shared" si="1"/>
        <v>-35.504300000000001</v>
      </c>
      <c r="F19" s="16">
        <f t="shared" si="1"/>
        <v>-35.504300000000001</v>
      </c>
      <c r="G19" s="16">
        <f t="shared" si="1"/>
        <v>-35.504300000000001</v>
      </c>
      <c r="H19" s="16">
        <f t="shared" si="1"/>
        <v>-35.504300000000001</v>
      </c>
      <c r="I19" s="16">
        <f t="shared" si="1"/>
        <v>-35.504300000000001</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13.737000000000002</v>
      </c>
      <c r="D22" s="16">
        <f>$E32</f>
        <v>13.737000000000002</v>
      </c>
      <c r="E22" s="16">
        <f>$E33</f>
        <v>13.737000000000002</v>
      </c>
      <c r="F22" s="16">
        <f>$E34</f>
        <v>13.737000000000002</v>
      </c>
      <c r="G22" s="16">
        <f>$E35</f>
        <v>13.737000000000002</v>
      </c>
      <c r="H22" s="16">
        <f>$E36</f>
        <v>13.737000000000002</v>
      </c>
      <c r="I22" s="16">
        <f>$E37</f>
        <v>13.737000000000002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-214.26300000000001</v>
      </c>
      <c r="D23" s="16">
        <f t="shared" ref="D23:V23" si="3">D22-D21</f>
        <v>-214.26300000000001</v>
      </c>
      <c r="E23" s="16">
        <f t="shared" si="3"/>
        <v>-214.26300000000001</v>
      </c>
      <c r="F23" s="16">
        <f t="shared" si="3"/>
        <v>-214.26300000000001</v>
      </c>
      <c r="G23" s="16">
        <f t="shared" si="3"/>
        <v>-214.26300000000001</v>
      </c>
      <c r="H23" s="16">
        <f t="shared" si="3"/>
        <v>-214.26300000000001</v>
      </c>
      <c r="I23" s="16">
        <f t="shared" si="3"/>
        <v>-214.26300000000001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2.16</v>
      </c>
      <c r="C28" s="15">
        <v>7.0000000000000007E-2</v>
      </c>
      <c r="D28" s="15">
        <v>127</v>
      </c>
      <c r="E28" s="15">
        <v>114</v>
      </c>
      <c r="F28" s="15">
        <v>88.8</v>
      </c>
      <c r="G28" s="15">
        <v>1.37</v>
      </c>
      <c r="H28" s="15">
        <v>34.299999999999997</v>
      </c>
      <c r="I28" s="15">
        <v>0.5</v>
      </c>
      <c r="J28" s="15">
        <v>3.2000000000000001E-2</v>
      </c>
      <c r="K28" s="23">
        <v>0.05</v>
      </c>
      <c r="L28" s="15">
        <v>0.69299999999999995</v>
      </c>
      <c r="M28" s="15">
        <v>0.59</v>
      </c>
      <c r="N28" s="15"/>
      <c r="O28" s="15"/>
      <c r="P28" s="15">
        <v>367</v>
      </c>
      <c r="Q28" s="15">
        <v>103</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70</v>
      </c>
      <c r="D31" s="77">
        <f>(IF(D$27="%w/w SAR",((D$28*10)*$B31),IF(D$27="%w/w DM",(((D$28*10)*($B$28/100))*$B31),IF(D$27="kg/t SAR",(D$28*$B31),IF(D$27="kg/t DM",((D$28*($B$28/100))*$B31),IF(D$27="mg/kg SAR",((D$28*0.001)*$B31),IF(D$27="mg/kg DM",(((D$28*0.001)*($B$28/100))*$B31),"0")))))))*2.291</f>
        <v>29.095699999999997</v>
      </c>
      <c r="E31" s="77">
        <f>(IF(E$27="%w/w SAR",((E$28*10)*$B31),IF(E$27="%w/w DM",(((E$28*10)*($B$28/100))*$B31),IF(E$27="kg/t SAR",(E$28*$B31),IF(E$27="kg/t DM",((E$28*($B$28/100))*$B31),IF(E$27="mg/kg SAR",((E$28*0.001)*$B31),IF(E$27="mg/kg DM",(((E$28*0.001)*($B$28/100))*$B31),"0")))))))*1.205</f>
        <v>13.737000000000002</v>
      </c>
      <c r="F31" s="77">
        <f>(IF(F$27="%w/w SAR",((F$28*10)*$B31),IF(F$27="%w/w DM",(((F$28*10)*($B$28/100))*$B31),IF(F$27="kg/t SAR",(F$28*$B31),IF(F$27="kg/t DM",((F$28*($B$28/100))*$B31),IF(F$27="mg/kg SAR",((F$28*0.001)*$B31),IF(F$27="mg/kg DM",(((F$28*0.001)*($B$28/100))*$B31),"0")))))))*1.658</f>
        <v>14.723040000000001</v>
      </c>
      <c r="G31" s="77">
        <f t="shared" ref="G31:P46" si="5">IF(G$27="%w/w SAR",((G$28*10)*$B31),IF(G$27="%w/w DM",(((G$28*10)*($B$28/100))*$B31),IF(G$27="kg/t SAR",(G$28*$B31),IF(G$27="kg/t DM",((G$28*($B$28/100))*$B31),IF(G$27="mg/kg SAR",((G$28*0.001)*$B31),IF(G$27="mg/kg DM",(((G$28*0.001)*($B$28/100))*$B31),0))))))</f>
        <v>0.13700000000000001</v>
      </c>
      <c r="H31" s="77">
        <f t="shared" si="5"/>
        <v>3.4299999999999997</v>
      </c>
      <c r="I31" s="77">
        <f t="shared" si="5"/>
        <v>0.05</v>
      </c>
      <c r="J31" s="77">
        <f t="shared" si="5"/>
        <v>3.1999999999999997E-3</v>
      </c>
      <c r="K31" s="77">
        <f t="shared" si="5"/>
        <v>5.0000000000000001E-3</v>
      </c>
      <c r="L31" s="77">
        <f t="shared" si="5"/>
        <v>6.9299999999999987E-2</v>
      </c>
      <c r="M31" s="77">
        <f t="shared" si="5"/>
        <v>5.9000000000000004E-2</v>
      </c>
      <c r="N31" s="77">
        <f t="shared" si="5"/>
        <v>0</v>
      </c>
      <c r="O31" s="77">
        <f t="shared" si="5"/>
        <v>0</v>
      </c>
      <c r="P31" s="77">
        <f t="shared" si="5"/>
        <v>36.700000000000003</v>
      </c>
      <c r="Q31" s="77">
        <f>(IF(Q$27="%w/w SAR",((Q$28*10)*$B31),IF(Q$27="%w/w DM",(((Q$28*10)*($B$28/100))*$B31),IF(Q$27="kg/t SAR",(Q$28*$B31),IF(Q$27="kg/t DM",((Q$28*($B$28/100))*$B31),IF(Q$27="mg/kg SAR",((Q$28*0.001)*$B31),IF(Q$27="mg/kg DM",(((Q$28*0.001)*($B$28/100))*$B31),0)))))))*2.5</f>
        <v>25.75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70</v>
      </c>
      <c r="D32" s="77">
        <f t="shared" ref="D32:D50" si="7">(IF(D$27="%w/w SAR",((D$28*10)*$B32),IF(D$27="%w/w DM",(((D$28*10)*($B$28/100))*$B32),IF(D$27="kg/t SAR",(D$28*$B32),IF(D$27="kg/t DM",((D$28*($B$28/100))*$B32),IF(D$27="mg/kg SAR",((D$28*0.001)*$B32),IF(D$27="mg/kg DM",(((D$28*0.001)*($B$28/100))*$B32),"0")))))))*2.291</f>
        <v>29.095699999999997</v>
      </c>
      <c r="E32" s="77">
        <f t="shared" ref="E32:E50" si="8">(IF(E$27="%w/w SAR",((E$28*10)*$B32),IF(E$27="%w/w DM",(((E$28*10)*($B$28/100))*$B32),IF(E$27="kg/t SAR",(E$28*$B32),IF(E$27="kg/t DM",((E$28*($B$28/100))*$B32),IF(E$27="mg/kg SAR",((E$28*0.001)*$B32),IF(E$27="mg/kg DM",(((E$28*0.001)*($B$28/100))*$B32),"0")))))))*1.205</f>
        <v>13.737000000000002</v>
      </c>
      <c r="F32" s="77">
        <f t="shared" ref="F32:F50" si="9">(IF(F$27="%w/w SAR",((F$28*10)*$B32),IF(F$27="%w/w DM",(((F$28*10)*($B$28/100))*$B32),IF(F$27="kg/t SAR",(F$28*$B32),IF(F$27="kg/t DM",((F$28*($B$28/100))*$B32),IF(F$27="mg/kg SAR",((F$28*0.001)*$B32),IF(F$27="mg/kg DM",(((F$28*0.001)*($B$28/100))*$B32),"0")))))))*1.658</f>
        <v>14.723040000000001</v>
      </c>
      <c r="G32" s="77">
        <f t="shared" si="5"/>
        <v>0.13700000000000001</v>
      </c>
      <c r="H32" s="77">
        <f t="shared" si="5"/>
        <v>3.4299999999999997</v>
      </c>
      <c r="I32" s="77">
        <f t="shared" si="5"/>
        <v>0.05</v>
      </c>
      <c r="J32" s="77">
        <f t="shared" si="5"/>
        <v>3.1999999999999997E-3</v>
      </c>
      <c r="K32" s="77">
        <f t="shared" si="5"/>
        <v>5.0000000000000001E-3</v>
      </c>
      <c r="L32" s="77">
        <f t="shared" si="5"/>
        <v>6.9299999999999987E-2</v>
      </c>
      <c r="M32" s="77">
        <f t="shared" si="5"/>
        <v>5.9000000000000004E-2</v>
      </c>
      <c r="N32" s="77">
        <f t="shared" si="5"/>
        <v>0</v>
      </c>
      <c r="O32" s="77">
        <f t="shared" si="5"/>
        <v>0</v>
      </c>
      <c r="P32" s="77">
        <f t="shared" si="5"/>
        <v>36.700000000000003</v>
      </c>
      <c r="Q32" s="77">
        <f t="shared" ref="Q32:Q50" si="10">(IF(Q$27="%w/w SAR",((Q$28*10)*$B32),IF(Q$27="%w/w DM",(((Q$28*10)*($B$28/100))*$B32),IF(Q$27="kg/t SAR",(Q$28*$B32),IF(Q$27="kg/t DM",((Q$28*($B$28/100))*$B32),IF(Q$27="mg/kg SAR",((Q$28*0.001)*$B32),IF(Q$27="mg/kg DM",(((Q$28*0.001)*($B$28/100))*$B32),0)))))))*2.5</f>
        <v>25.75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70</v>
      </c>
      <c r="D33" s="77">
        <f t="shared" si="7"/>
        <v>29.095699999999997</v>
      </c>
      <c r="E33" s="77">
        <f t="shared" si="8"/>
        <v>13.737000000000002</v>
      </c>
      <c r="F33" s="77">
        <f t="shared" si="9"/>
        <v>14.723040000000001</v>
      </c>
      <c r="G33" s="77">
        <f t="shared" si="5"/>
        <v>0.13700000000000001</v>
      </c>
      <c r="H33" s="77">
        <f t="shared" si="5"/>
        <v>3.4299999999999997</v>
      </c>
      <c r="I33" s="77">
        <f t="shared" si="5"/>
        <v>0.05</v>
      </c>
      <c r="J33" s="77">
        <f t="shared" si="5"/>
        <v>3.1999999999999997E-3</v>
      </c>
      <c r="K33" s="77">
        <f t="shared" si="5"/>
        <v>5.0000000000000001E-3</v>
      </c>
      <c r="L33" s="77">
        <f t="shared" si="5"/>
        <v>6.9299999999999987E-2</v>
      </c>
      <c r="M33" s="77">
        <f t="shared" si="5"/>
        <v>5.9000000000000004E-2</v>
      </c>
      <c r="N33" s="77">
        <f t="shared" si="5"/>
        <v>0</v>
      </c>
      <c r="O33" s="77">
        <f t="shared" si="5"/>
        <v>0</v>
      </c>
      <c r="P33" s="77">
        <f t="shared" si="5"/>
        <v>36.700000000000003</v>
      </c>
      <c r="Q33" s="77">
        <f t="shared" si="10"/>
        <v>25.75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70</v>
      </c>
      <c r="D34" s="77">
        <f t="shared" si="7"/>
        <v>29.095699999999997</v>
      </c>
      <c r="E34" s="77">
        <f t="shared" si="8"/>
        <v>13.737000000000002</v>
      </c>
      <c r="F34" s="77">
        <f t="shared" si="9"/>
        <v>14.723040000000001</v>
      </c>
      <c r="G34" s="77">
        <f t="shared" si="5"/>
        <v>0.13700000000000001</v>
      </c>
      <c r="H34" s="77">
        <f t="shared" si="5"/>
        <v>3.4299999999999997</v>
      </c>
      <c r="I34" s="77">
        <f t="shared" si="5"/>
        <v>0.05</v>
      </c>
      <c r="J34" s="77">
        <f t="shared" si="5"/>
        <v>3.1999999999999997E-3</v>
      </c>
      <c r="K34" s="77">
        <f t="shared" si="5"/>
        <v>5.0000000000000001E-3</v>
      </c>
      <c r="L34" s="77">
        <f t="shared" si="5"/>
        <v>6.9299999999999987E-2</v>
      </c>
      <c r="M34" s="77">
        <f t="shared" si="5"/>
        <v>5.9000000000000004E-2</v>
      </c>
      <c r="N34" s="77">
        <f t="shared" si="5"/>
        <v>0</v>
      </c>
      <c r="O34" s="77">
        <f t="shared" si="5"/>
        <v>0</v>
      </c>
      <c r="P34" s="77">
        <f t="shared" si="5"/>
        <v>36.700000000000003</v>
      </c>
      <c r="Q34" s="77">
        <f t="shared" si="10"/>
        <v>25.75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70</v>
      </c>
      <c r="D35" s="77">
        <f t="shared" si="7"/>
        <v>29.095699999999997</v>
      </c>
      <c r="E35" s="77">
        <f t="shared" si="8"/>
        <v>13.737000000000002</v>
      </c>
      <c r="F35" s="77">
        <f t="shared" si="9"/>
        <v>14.723040000000001</v>
      </c>
      <c r="G35" s="77">
        <f t="shared" si="5"/>
        <v>0.13700000000000001</v>
      </c>
      <c r="H35" s="77">
        <f t="shared" si="5"/>
        <v>3.4299999999999997</v>
      </c>
      <c r="I35" s="77">
        <f t="shared" si="5"/>
        <v>0.05</v>
      </c>
      <c r="J35" s="77">
        <f t="shared" si="5"/>
        <v>3.1999999999999997E-3</v>
      </c>
      <c r="K35" s="77">
        <f t="shared" si="5"/>
        <v>5.0000000000000001E-3</v>
      </c>
      <c r="L35" s="77">
        <f t="shared" si="5"/>
        <v>6.9299999999999987E-2</v>
      </c>
      <c r="M35" s="77">
        <f t="shared" si="5"/>
        <v>5.9000000000000004E-2</v>
      </c>
      <c r="N35" s="77">
        <f t="shared" si="5"/>
        <v>0</v>
      </c>
      <c r="O35" s="77">
        <f t="shared" si="5"/>
        <v>0</v>
      </c>
      <c r="P35" s="77">
        <f t="shared" si="5"/>
        <v>36.700000000000003</v>
      </c>
      <c r="Q35" s="77">
        <f t="shared" si="10"/>
        <v>25.75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70</v>
      </c>
      <c r="D36" s="77">
        <f t="shared" si="7"/>
        <v>29.095699999999997</v>
      </c>
      <c r="E36" s="77">
        <f t="shared" si="8"/>
        <v>13.737000000000002</v>
      </c>
      <c r="F36" s="77">
        <f t="shared" si="9"/>
        <v>14.723040000000001</v>
      </c>
      <c r="G36" s="77">
        <f t="shared" si="5"/>
        <v>0.13700000000000001</v>
      </c>
      <c r="H36" s="77">
        <f t="shared" si="5"/>
        <v>3.4299999999999997</v>
      </c>
      <c r="I36" s="77">
        <f t="shared" si="5"/>
        <v>0.05</v>
      </c>
      <c r="J36" s="77">
        <f t="shared" si="5"/>
        <v>3.1999999999999997E-3</v>
      </c>
      <c r="K36" s="77">
        <f t="shared" si="5"/>
        <v>5.0000000000000001E-3</v>
      </c>
      <c r="L36" s="77">
        <f t="shared" si="5"/>
        <v>6.9299999999999987E-2</v>
      </c>
      <c r="M36" s="77">
        <f t="shared" si="5"/>
        <v>5.9000000000000004E-2</v>
      </c>
      <c r="N36" s="77">
        <f t="shared" si="5"/>
        <v>0</v>
      </c>
      <c r="O36" s="77">
        <f t="shared" si="5"/>
        <v>0</v>
      </c>
      <c r="P36" s="77">
        <f t="shared" si="5"/>
        <v>36.700000000000003</v>
      </c>
      <c r="Q36" s="77">
        <f t="shared" si="10"/>
        <v>25.75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70</v>
      </c>
      <c r="D37" s="77">
        <f t="shared" si="7"/>
        <v>29.095699999999997</v>
      </c>
      <c r="E37" s="77">
        <f t="shared" si="8"/>
        <v>13.737000000000002</v>
      </c>
      <c r="F37" s="77">
        <f t="shared" si="9"/>
        <v>14.723040000000001</v>
      </c>
      <c r="G37" s="77">
        <f t="shared" si="5"/>
        <v>0.13700000000000001</v>
      </c>
      <c r="H37" s="77">
        <f t="shared" si="5"/>
        <v>3.4299999999999997</v>
      </c>
      <c r="I37" s="77">
        <f t="shared" si="5"/>
        <v>0.05</v>
      </c>
      <c r="J37" s="77">
        <f t="shared" si="5"/>
        <v>3.1999999999999997E-3</v>
      </c>
      <c r="K37" s="77">
        <f t="shared" si="5"/>
        <v>5.0000000000000001E-3</v>
      </c>
      <c r="L37" s="77">
        <f t="shared" si="5"/>
        <v>6.9299999999999987E-2</v>
      </c>
      <c r="M37" s="77">
        <f t="shared" si="5"/>
        <v>5.9000000000000004E-2</v>
      </c>
      <c r="N37" s="77">
        <f t="shared" si="5"/>
        <v>0</v>
      </c>
      <c r="O37" s="77">
        <f t="shared" si="5"/>
        <v>0</v>
      </c>
      <c r="P37" s="77">
        <f t="shared" si="5"/>
        <v>36.700000000000003</v>
      </c>
      <c r="Q37" s="77">
        <f t="shared" si="10"/>
        <v>25.75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7.02</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180</v>
      </c>
      <c r="G2" s="125" t="s">
        <v>110</v>
      </c>
      <c r="H2" s="126"/>
      <c r="I2" s="118"/>
      <c r="J2" s="127" t="s">
        <v>158</v>
      </c>
      <c r="K2" s="127"/>
      <c r="L2" s="97">
        <v>0.03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c r="J3" s="123" t="s">
        <v>154</v>
      </c>
      <c r="K3" s="124"/>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37.935523500000002</v>
      </c>
      <c r="D18" s="16">
        <f>$D32</f>
        <v>37.935523500000002</v>
      </c>
      <c r="E18" s="16">
        <f>$D33</f>
        <v>37.935523500000002</v>
      </c>
      <c r="F18" s="16">
        <f>$D34</f>
        <v>37.935523500000002</v>
      </c>
      <c r="G18" s="16">
        <f>$D35</f>
        <v>37.935523500000002</v>
      </c>
      <c r="H18" s="16">
        <f>$D36</f>
        <v>37.935523500000002</v>
      </c>
      <c r="I18" s="16">
        <f>$D37</f>
        <v>37.935523500000002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-26.664476499999992</v>
      </c>
      <c r="D19" s="16">
        <f t="shared" ref="D19:V19" si="1">D18-D17</f>
        <v>-26.664476499999992</v>
      </c>
      <c r="E19" s="16">
        <f t="shared" si="1"/>
        <v>-26.664476499999992</v>
      </c>
      <c r="F19" s="16">
        <f t="shared" si="1"/>
        <v>-26.664476499999992</v>
      </c>
      <c r="G19" s="16">
        <f t="shared" si="1"/>
        <v>-26.664476499999992</v>
      </c>
      <c r="H19" s="16">
        <f t="shared" si="1"/>
        <v>-26.664476499999992</v>
      </c>
      <c r="I19" s="16">
        <f t="shared" si="1"/>
        <v>-26.664476499999992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5.8508775000000002</v>
      </c>
      <c r="D22" s="16">
        <f>$E32</f>
        <v>5.8508775000000002</v>
      </c>
      <c r="E22" s="16">
        <f>$E33</f>
        <v>5.8508775000000002</v>
      </c>
      <c r="F22" s="16">
        <f>$E34</f>
        <v>5.8508775000000002</v>
      </c>
      <c r="G22" s="16">
        <f>$E35</f>
        <v>5.8508775000000002</v>
      </c>
      <c r="H22" s="16">
        <f>$E36</f>
        <v>5.8508775000000002</v>
      </c>
      <c r="I22" s="16">
        <f>$E37</f>
        <v>5.8508775000000002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-222.1491225</v>
      </c>
      <c r="D23" s="16">
        <f t="shared" ref="D23:V23" si="3">D22-D21</f>
        <v>-222.1491225</v>
      </c>
      <c r="E23" s="16">
        <f t="shared" si="3"/>
        <v>-222.1491225</v>
      </c>
      <c r="F23" s="16">
        <f t="shared" si="3"/>
        <v>-222.1491225</v>
      </c>
      <c r="G23" s="16">
        <f t="shared" si="3"/>
        <v>-222.1491225</v>
      </c>
      <c r="H23" s="16">
        <f t="shared" si="3"/>
        <v>-222.1491225</v>
      </c>
      <c r="I23" s="16">
        <f t="shared" si="3"/>
        <v>-222.1491225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2.48</v>
      </c>
      <c r="C28" s="15">
        <v>0.03</v>
      </c>
      <c r="D28" s="15">
        <v>66.5</v>
      </c>
      <c r="E28" s="15">
        <v>19.5</v>
      </c>
      <c r="F28" s="15">
        <v>35.700000000000003</v>
      </c>
      <c r="G28" s="15">
        <v>0.74099999999999999</v>
      </c>
      <c r="H28" s="15">
        <v>3.63</v>
      </c>
      <c r="I28" s="15">
        <v>0.85299999999999998</v>
      </c>
      <c r="J28" s="15">
        <v>1.2999999999999999E-2</v>
      </c>
      <c r="K28" s="23">
        <v>0.05</v>
      </c>
      <c r="L28" s="15">
        <v>0.317</v>
      </c>
      <c r="M28" s="15">
        <v>0.38100000000000001</v>
      </c>
      <c r="N28" s="15">
        <v>4017</v>
      </c>
      <c r="O28" s="15">
        <v>293</v>
      </c>
      <c r="P28" s="15">
        <v>15</v>
      </c>
      <c r="Q28" s="15">
        <v>212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249</v>
      </c>
      <c r="C31" s="77">
        <f>IF(C$27="%w/w SAR",((C$28*10)*$B31),IF(C$27="%w/w DM",(((C$28*10)*($B$28/100))*$B31),IF(C$27="kg/t SAR",(C$28*$B31),IF(C$27="kg/t DM",((C$28*($B$28/100))*$B31),IF(C$27="mg/kg SAR",((C$28*0.001)*$B31),IF(C$27="mg/kg DM",(((C$28*0.001)*($B$28/100))*$B31),0))))))</f>
        <v>74.7</v>
      </c>
      <c r="D31" s="77">
        <f>(IF(D$27="%w/w SAR",((D$28*10)*$B31),IF(D$27="%w/w DM",(((D$28*10)*($B$28/100))*$B31),IF(D$27="kg/t SAR",(D$28*$B31),IF(D$27="kg/t DM",((D$28*($B$28/100))*$B31),IF(D$27="mg/kg SAR",((D$28*0.001)*$B31),IF(D$27="mg/kg DM",(((D$28*0.001)*($B$28/100))*$B31),"0")))))))*2.291</f>
        <v>37.935523500000002</v>
      </c>
      <c r="E31" s="77">
        <f>(IF(E$27="%w/w SAR",((E$28*10)*$B31),IF(E$27="%w/w DM",(((E$28*10)*($B$28/100))*$B31),IF(E$27="kg/t SAR",(E$28*$B31),IF(E$27="kg/t DM",((E$28*($B$28/100))*$B31),IF(E$27="mg/kg SAR",((E$28*0.001)*$B31),IF(E$27="mg/kg DM",(((E$28*0.001)*($B$28/100))*$B31),"0")))))))*1.205</f>
        <v>5.8508775000000002</v>
      </c>
      <c r="F31" s="77">
        <f>(IF(F$27="%w/w SAR",((F$28*10)*$B31),IF(F$27="%w/w DM",(((F$28*10)*($B$28/100))*$B31),IF(F$27="kg/t SAR",(F$28*$B31),IF(F$27="kg/t DM",((F$28*($B$28/100))*$B31),IF(F$27="mg/kg SAR",((F$28*0.001)*$B31),IF(F$27="mg/kg DM",(((F$28*0.001)*($B$28/100))*$B31),"0")))))))*1.658</f>
        <v>14.7384594</v>
      </c>
      <c r="G31" s="77">
        <f t="shared" ref="G31:P46" si="5">IF(G$27="%w/w SAR",((G$28*10)*$B31),IF(G$27="%w/w DM",(((G$28*10)*($B$28/100))*$B31),IF(G$27="kg/t SAR",(G$28*$B31),IF(G$27="kg/t DM",((G$28*($B$28/100))*$B31),IF(G$27="mg/kg SAR",((G$28*0.001)*$B31),IF(G$27="mg/kg DM",(((G$28*0.001)*($B$28/100))*$B31),0))))))</f>
        <v>0.18450900000000001</v>
      </c>
      <c r="H31" s="77">
        <f t="shared" si="5"/>
        <v>0.90386999999999995</v>
      </c>
      <c r="I31" s="77">
        <f t="shared" si="5"/>
        <v>0.212397</v>
      </c>
      <c r="J31" s="77">
        <f t="shared" si="5"/>
        <v>3.2369999999999999E-3</v>
      </c>
      <c r="K31" s="77">
        <f t="shared" si="5"/>
        <v>1.2450000000000001E-2</v>
      </c>
      <c r="L31" s="77">
        <f t="shared" si="5"/>
        <v>7.8933000000000003E-2</v>
      </c>
      <c r="M31" s="77">
        <f t="shared" si="5"/>
        <v>9.4868999999999995E-2</v>
      </c>
      <c r="N31" s="77">
        <f t="shared" si="5"/>
        <v>1000.2330000000001</v>
      </c>
      <c r="O31" s="77">
        <f t="shared" si="5"/>
        <v>72.956999999999994</v>
      </c>
      <c r="P31" s="77">
        <f t="shared" si="5"/>
        <v>3.7349999999999999</v>
      </c>
      <c r="Q31" s="77">
        <f>(IF(Q$27="%w/w SAR",((Q$28*10)*$B31),IF(Q$27="%w/w DM",(((Q$28*10)*($B$28/100))*$B31),IF(Q$27="kg/t SAR",(Q$28*$B31),IF(Q$27="kg/t DM",((Q$28*($B$28/100))*$B31),IF(Q$27="mg/kg SAR",((Q$28*0.001)*$B31),IF(Q$27="mg/kg DM",(((Q$28*0.001)*($B$28/100))*$B31),0)))))))*2.5</f>
        <v>131.97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249</v>
      </c>
      <c r="C32" s="77">
        <f t="shared" ref="C32:C50" si="6">IF(C$27="%w/w SAR",((C$28*10)*$B32),IF(C$27="%w/w DM",(((C$28*10)*($B$28/100))*$B32),IF(C$27="kg/t SAR",(C$28*$B32),IF(C$27="kg/t DM",((C$28*($B$28/100))*$B32),IF(C$27="mg/kg SAR",((C$28*0.001)*$B32),IF(C$27="mg/kg DM",(((C$28*0.001)*($B$28/100))*$B32),0))))))</f>
        <v>74.7</v>
      </c>
      <c r="D32" s="77">
        <f t="shared" ref="D32:D50" si="7">(IF(D$27="%w/w SAR",((D$28*10)*$B32),IF(D$27="%w/w DM",(((D$28*10)*($B$28/100))*$B32),IF(D$27="kg/t SAR",(D$28*$B32),IF(D$27="kg/t DM",((D$28*($B$28/100))*$B32),IF(D$27="mg/kg SAR",((D$28*0.001)*$B32),IF(D$27="mg/kg DM",(((D$28*0.001)*($B$28/100))*$B32),"0")))))))*2.291</f>
        <v>37.935523500000002</v>
      </c>
      <c r="E32" s="77">
        <f t="shared" ref="E32:E50" si="8">(IF(E$27="%w/w SAR",((E$28*10)*$B32),IF(E$27="%w/w DM",(((E$28*10)*($B$28/100))*$B32),IF(E$27="kg/t SAR",(E$28*$B32),IF(E$27="kg/t DM",((E$28*($B$28/100))*$B32),IF(E$27="mg/kg SAR",((E$28*0.001)*$B32),IF(E$27="mg/kg DM",(((E$28*0.001)*($B$28/100))*$B32),"0")))))))*1.205</f>
        <v>5.8508775000000002</v>
      </c>
      <c r="F32" s="77">
        <f t="shared" ref="F32:F50" si="9">(IF(F$27="%w/w SAR",((F$28*10)*$B32),IF(F$27="%w/w DM",(((F$28*10)*($B$28/100))*$B32),IF(F$27="kg/t SAR",(F$28*$B32),IF(F$27="kg/t DM",((F$28*($B$28/100))*$B32),IF(F$27="mg/kg SAR",((F$28*0.001)*$B32),IF(F$27="mg/kg DM",(((F$28*0.001)*($B$28/100))*$B32),"0")))))))*1.658</f>
        <v>14.7384594</v>
      </c>
      <c r="G32" s="77">
        <f t="shared" si="5"/>
        <v>0.18450900000000001</v>
      </c>
      <c r="H32" s="77">
        <f t="shared" si="5"/>
        <v>0.90386999999999995</v>
      </c>
      <c r="I32" s="77">
        <f t="shared" si="5"/>
        <v>0.212397</v>
      </c>
      <c r="J32" s="77">
        <f t="shared" si="5"/>
        <v>3.2369999999999999E-3</v>
      </c>
      <c r="K32" s="77">
        <f t="shared" si="5"/>
        <v>1.2450000000000001E-2</v>
      </c>
      <c r="L32" s="77">
        <f t="shared" si="5"/>
        <v>7.8933000000000003E-2</v>
      </c>
      <c r="M32" s="77">
        <f t="shared" si="5"/>
        <v>9.4868999999999995E-2</v>
      </c>
      <c r="N32" s="77">
        <f t="shared" si="5"/>
        <v>1000.2330000000001</v>
      </c>
      <c r="O32" s="77">
        <f t="shared" si="5"/>
        <v>72.956999999999994</v>
      </c>
      <c r="P32" s="77">
        <f t="shared" si="5"/>
        <v>3.7349999999999999</v>
      </c>
      <c r="Q32" s="77">
        <f t="shared" ref="Q32:Q50" si="10">(IF(Q$27="%w/w SAR",((Q$28*10)*$B32),IF(Q$27="%w/w DM",(((Q$28*10)*($B$28/100))*$B32),IF(Q$27="kg/t SAR",(Q$28*$B32),IF(Q$27="kg/t DM",((Q$28*($B$28/100))*$B32),IF(Q$27="mg/kg SAR",((Q$28*0.001)*$B32),IF(Q$27="mg/kg DM",(((Q$28*0.001)*($B$28/100))*$B32),0)))))))*2.5</f>
        <v>131.97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249</v>
      </c>
      <c r="C33" s="77">
        <f t="shared" si="6"/>
        <v>74.7</v>
      </c>
      <c r="D33" s="77">
        <f t="shared" si="7"/>
        <v>37.935523500000002</v>
      </c>
      <c r="E33" s="77">
        <f t="shared" si="8"/>
        <v>5.8508775000000002</v>
      </c>
      <c r="F33" s="77">
        <f t="shared" si="9"/>
        <v>14.7384594</v>
      </c>
      <c r="G33" s="77">
        <f t="shared" si="5"/>
        <v>0.18450900000000001</v>
      </c>
      <c r="H33" s="77">
        <f t="shared" si="5"/>
        <v>0.90386999999999995</v>
      </c>
      <c r="I33" s="77">
        <f t="shared" si="5"/>
        <v>0.212397</v>
      </c>
      <c r="J33" s="77">
        <f t="shared" si="5"/>
        <v>3.2369999999999999E-3</v>
      </c>
      <c r="K33" s="77">
        <f t="shared" si="5"/>
        <v>1.2450000000000001E-2</v>
      </c>
      <c r="L33" s="77">
        <f t="shared" si="5"/>
        <v>7.8933000000000003E-2</v>
      </c>
      <c r="M33" s="77">
        <f t="shared" si="5"/>
        <v>9.4868999999999995E-2</v>
      </c>
      <c r="N33" s="77">
        <f t="shared" si="5"/>
        <v>1000.2330000000001</v>
      </c>
      <c r="O33" s="77">
        <f t="shared" si="5"/>
        <v>72.956999999999994</v>
      </c>
      <c r="P33" s="77">
        <f t="shared" si="5"/>
        <v>3.7349999999999999</v>
      </c>
      <c r="Q33" s="77">
        <f t="shared" si="10"/>
        <v>131.97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249</v>
      </c>
      <c r="C34" s="77">
        <f t="shared" si="6"/>
        <v>74.7</v>
      </c>
      <c r="D34" s="77">
        <f t="shared" si="7"/>
        <v>37.935523500000002</v>
      </c>
      <c r="E34" s="77">
        <f t="shared" si="8"/>
        <v>5.8508775000000002</v>
      </c>
      <c r="F34" s="77">
        <f t="shared" si="9"/>
        <v>14.7384594</v>
      </c>
      <c r="G34" s="77">
        <f t="shared" si="5"/>
        <v>0.18450900000000001</v>
      </c>
      <c r="H34" s="77">
        <f t="shared" si="5"/>
        <v>0.90386999999999995</v>
      </c>
      <c r="I34" s="77">
        <f t="shared" si="5"/>
        <v>0.212397</v>
      </c>
      <c r="J34" s="77">
        <f t="shared" si="5"/>
        <v>3.2369999999999999E-3</v>
      </c>
      <c r="K34" s="77">
        <f t="shared" si="5"/>
        <v>1.2450000000000001E-2</v>
      </c>
      <c r="L34" s="77">
        <f t="shared" si="5"/>
        <v>7.8933000000000003E-2</v>
      </c>
      <c r="M34" s="77">
        <f t="shared" si="5"/>
        <v>9.4868999999999995E-2</v>
      </c>
      <c r="N34" s="77">
        <f t="shared" si="5"/>
        <v>1000.2330000000001</v>
      </c>
      <c r="O34" s="77">
        <f t="shared" si="5"/>
        <v>72.956999999999994</v>
      </c>
      <c r="P34" s="77">
        <f t="shared" si="5"/>
        <v>3.7349999999999999</v>
      </c>
      <c r="Q34" s="77">
        <f t="shared" si="10"/>
        <v>131.97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249</v>
      </c>
      <c r="C35" s="77">
        <f t="shared" si="6"/>
        <v>74.7</v>
      </c>
      <c r="D35" s="77">
        <f t="shared" si="7"/>
        <v>37.935523500000002</v>
      </c>
      <c r="E35" s="77">
        <f t="shared" si="8"/>
        <v>5.8508775000000002</v>
      </c>
      <c r="F35" s="77">
        <f t="shared" si="9"/>
        <v>14.7384594</v>
      </c>
      <c r="G35" s="77">
        <f t="shared" si="5"/>
        <v>0.18450900000000001</v>
      </c>
      <c r="H35" s="77">
        <f t="shared" si="5"/>
        <v>0.90386999999999995</v>
      </c>
      <c r="I35" s="77">
        <f t="shared" si="5"/>
        <v>0.212397</v>
      </c>
      <c r="J35" s="77">
        <f t="shared" si="5"/>
        <v>3.2369999999999999E-3</v>
      </c>
      <c r="K35" s="77">
        <f t="shared" si="5"/>
        <v>1.2450000000000001E-2</v>
      </c>
      <c r="L35" s="77">
        <f t="shared" si="5"/>
        <v>7.8933000000000003E-2</v>
      </c>
      <c r="M35" s="77">
        <f t="shared" si="5"/>
        <v>9.4868999999999995E-2</v>
      </c>
      <c r="N35" s="77">
        <f t="shared" si="5"/>
        <v>1000.2330000000001</v>
      </c>
      <c r="O35" s="77">
        <f t="shared" si="5"/>
        <v>72.956999999999994</v>
      </c>
      <c r="P35" s="77">
        <f t="shared" si="5"/>
        <v>3.7349999999999999</v>
      </c>
      <c r="Q35" s="77">
        <f t="shared" si="10"/>
        <v>131.97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249</v>
      </c>
      <c r="C36" s="77">
        <f t="shared" si="6"/>
        <v>74.7</v>
      </c>
      <c r="D36" s="77">
        <f t="shared" si="7"/>
        <v>37.935523500000002</v>
      </c>
      <c r="E36" s="77">
        <f t="shared" si="8"/>
        <v>5.8508775000000002</v>
      </c>
      <c r="F36" s="77">
        <f t="shared" si="9"/>
        <v>14.7384594</v>
      </c>
      <c r="G36" s="77">
        <f t="shared" si="5"/>
        <v>0.18450900000000001</v>
      </c>
      <c r="H36" s="77">
        <f t="shared" si="5"/>
        <v>0.90386999999999995</v>
      </c>
      <c r="I36" s="77">
        <f t="shared" si="5"/>
        <v>0.212397</v>
      </c>
      <c r="J36" s="77">
        <f t="shared" si="5"/>
        <v>3.2369999999999999E-3</v>
      </c>
      <c r="K36" s="77">
        <f t="shared" si="5"/>
        <v>1.2450000000000001E-2</v>
      </c>
      <c r="L36" s="77">
        <f t="shared" si="5"/>
        <v>7.8933000000000003E-2</v>
      </c>
      <c r="M36" s="77">
        <f t="shared" si="5"/>
        <v>9.4868999999999995E-2</v>
      </c>
      <c r="N36" s="77">
        <f t="shared" si="5"/>
        <v>1000.2330000000001</v>
      </c>
      <c r="O36" s="77">
        <f t="shared" si="5"/>
        <v>72.956999999999994</v>
      </c>
      <c r="P36" s="77">
        <f t="shared" si="5"/>
        <v>3.7349999999999999</v>
      </c>
      <c r="Q36" s="77">
        <f t="shared" si="10"/>
        <v>131.97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249</v>
      </c>
      <c r="C37" s="77">
        <f t="shared" si="6"/>
        <v>74.7</v>
      </c>
      <c r="D37" s="77">
        <f t="shared" si="7"/>
        <v>37.935523500000002</v>
      </c>
      <c r="E37" s="77">
        <f t="shared" si="8"/>
        <v>5.8508775000000002</v>
      </c>
      <c r="F37" s="77">
        <f t="shared" si="9"/>
        <v>14.7384594</v>
      </c>
      <c r="G37" s="77">
        <f t="shared" si="5"/>
        <v>0.18450900000000001</v>
      </c>
      <c r="H37" s="77">
        <f t="shared" si="5"/>
        <v>0.90386999999999995</v>
      </c>
      <c r="I37" s="77">
        <f t="shared" si="5"/>
        <v>0.212397</v>
      </c>
      <c r="J37" s="77">
        <f t="shared" si="5"/>
        <v>3.2369999999999999E-3</v>
      </c>
      <c r="K37" s="77">
        <f t="shared" si="5"/>
        <v>1.2450000000000001E-2</v>
      </c>
      <c r="L37" s="77">
        <f t="shared" si="5"/>
        <v>7.8933000000000003E-2</v>
      </c>
      <c r="M37" s="77">
        <f t="shared" si="5"/>
        <v>9.4868999999999995E-2</v>
      </c>
      <c r="N37" s="77">
        <f t="shared" si="5"/>
        <v>1000.2330000000001</v>
      </c>
      <c r="O37" s="77">
        <f t="shared" si="5"/>
        <v>72.956999999999994</v>
      </c>
      <c r="P37" s="77">
        <f t="shared" si="5"/>
        <v>3.7349999999999999</v>
      </c>
      <c r="Q37" s="77">
        <f t="shared" si="10"/>
        <v>131.97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249</v>
      </c>
      <c r="C62" s="77">
        <f>B32</f>
        <v>249</v>
      </c>
      <c r="D62" s="77">
        <f>B33</f>
        <v>249</v>
      </c>
      <c r="E62" s="77">
        <f>B34</f>
        <v>249</v>
      </c>
      <c r="F62" s="77">
        <f>B35</f>
        <v>249</v>
      </c>
      <c r="G62" s="77">
        <f>B36</f>
        <v>249</v>
      </c>
      <c r="H62" s="77">
        <f>B37</f>
        <v>249</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5.23</v>
      </c>
      <c r="J1" s="127" t="s">
        <v>153</v>
      </c>
      <c r="K1" s="127"/>
      <c r="L1" s="97">
        <v>839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178</v>
      </c>
      <c r="G2" s="125" t="s">
        <v>110</v>
      </c>
      <c r="H2" s="126"/>
      <c r="I2" s="118">
        <v>1268</v>
      </c>
      <c r="J2" s="127" t="s">
        <v>158</v>
      </c>
      <c r="K2" s="127"/>
      <c r="L2" s="97">
        <v>0.38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10980</v>
      </c>
      <c r="J3" s="123" t="s">
        <v>154</v>
      </c>
      <c r="K3" s="124"/>
      <c r="L3" s="97">
        <f>(L1/(L2*10000))*100</f>
        <v>22.078947368421055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50.676920000000003</v>
      </c>
      <c r="D18" s="16">
        <f>$D32</f>
        <v>50.676920000000003</v>
      </c>
      <c r="E18" s="16">
        <f>$D33</f>
        <v>50.676920000000003</v>
      </c>
      <c r="F18" s="16">
        <f>$D34</f>
        <v>50.676920000000003</v>
      </c>
      <c r="G18" s="16">
        <f>$D35</f>
        <v>50.676920000000003</v>
      </c>
      <c r="H18" s="16">
        <f>$D36</f>
        <v>50.676920000000003</v>
      </c>
      <c r="I18" s="16">
        <f>$D37</f>
        <v>50.676920000000003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-13.923079999999992</v>
      </c>
      <c r="D19" s="16">
        <f t="shared" ref="D19:V19" si="1">D18-D17</f>
        <v>-13.923079999999992</v>
      </c>
      <c r="E19" s="16">
        <f t="shared" si="1"/>
        <v>-13.923079999999992</v>
      </c>
      <c r="F19" s="16">
        <f t="shared" si="1"/>
        <v>-13.923079999999992</v>
      </c>
      <c r="G19" s="16">
        <f t="shared" si="1"/>
        <v>-13.923079999999992</v>
      </c>
      <c r="H19" s="16">
        <f t="shared" si="1"/>
        <v>-13.923079999999992</v>
      </c>
      <c r="I19" s="16">
        <f t="shared" si="1"/>
        <v>-13.923079999999992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15.665000000000001</v>
      </c>
      <c r="D22" s="16">
        <f>$E32</f>
        <v>15.665000000000001</v>
      </c>
      <c r="E22" s="16">
        <f>$E33</f>
        <v>15.665000000000001</v>
      </c>
      <c r="F22" s="16">
        <f>$E34</f>
        <v>15.665000000000001</v>
      </c>
      <c r="G22" s="16">
        <f>$E35</f>
        <v>15.665000000000001</v>
      </c>
      <c r="H22" s="16">
        <f>$E36</f>
        <v>15.665000000000001</v>
      </c>
      <c r="I22" s="16">
        <f>$E37</f>
        <v>15.665000000000001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-212.33500000000001</v>
      </c>
      <c r="D23" s="16">
        <f t="shared" ref="D23:V23" si="3">D22-D21</f>
        <v>-212.33500000000001</v>
      </c>
      <c r="E23" s="16">
        <f t="shared" si="3"/>
        <v>-212.33500000000001</v>
      </c>
      <c r="F23" s="16">
        <f t="shared" si="3"/>
        <v>-212.33500000000001</v>
      </c>
      <c r="G23" s="16">
        <f t="shared" si="3"/>
        <v>-212.33500000000001</v>
      </c>
      <c r="H23" s="16">
        <f t="shared" si="3"/>
        <v>-212.33500000000001</v>
      </c>
      <c r="I23" s="16">
        <f t="shared" si="3"/>
        <v>-212.33500000000001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4.74</v>
      </c>
      <c r="C28" s="15">
        <v>0.38</v>
      </c>
      <c r="D28" s="15">
        <v>553</v>
      </c>
      <c r="E28" s="15">
        <v>325</v>
      </c>
      <c r="F28" s="15">
        <v>58.6</v>
      </c>
      <c r="G28" s="15">
        <v>1.25</v>
      </c>
      <c r="H28" s="15">
        <v>7.76</v>
      </c>
      <c r="I28" s="15">
        <v>0.5</v>
      </c>
      <c r="J28" s="15">
        <v>0.01</v>
      </c>
      <c r="K28" s="23">
        <v>0.05</v>
      </c>
      <c r="L28" s="15">
        <v>0.377</v>
      </c>
      <c r="M28" s="15">
        <v>0.626</v>
      </c>
      <c r="N28" s="15"/>
      <c r="O28" s="15"/>
      <c r="P28" s="15">
        <v>383</v>
      </c>
      <c r="Q28" s="15">
        <v>188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40</v>
      </c>
      <c r="C31" s="77">
        <f>IF(C$27="%w/w SAR",((C$28*10)*$B31),IF(C$27="%w/w DM",(((C$28*10)*($B$28/100))*$B31),IF(C$27="kg/t SAR",(C$28*$B31),IF(C$27="kg/t DM",((C$28*($B$28/100))*$B31),IF(C$27="mg/kg SAR",((C$28*0.001)*$B31),IF(C$27="mg/kg DM",(((C$28*0.001)*($B$28/100))*$B31),0))))))</f>
        <v>152</v>
      </c>
      <c r="D31" s="77">
        <f>(IF(D$27="%w/w SAR",((D$28*10)*$B31),IF(D$27="%w/w DM",(((D$28*10)*($B$28/100))*$B31),IF(D$27="kg/t SAR",(D$28*$B31),IF(D$27="kg/t DM",((D$28*($B$28/100))*$B31),IF(D$27="mg/kg SAR",((D$28*0.001)*$B31),IF(D$27="mg/kg DM",(((D$28*0.001)*($B$28/100))*$B31),"0")))))))*2.291</f>
        <v>50.676920000000003</v>
      </c>
      <c r="E31" s="77">
        <f>(IF(E$27="%w/w SAR",((E$28*10)*$B31),IF(E$27="%w/w DM",(((E$28*10)*($B$28/100))*$B31),IF(E$27="kg/t SAR",(E$28*$B31),IF(E$27="kg/t DM",((E$28*($B$28/100))*$B31),IF(E$27="mg/kg SAR",((E$28*0.001)*$B31),IF(E$27="mg/kg DM",(((E$28*0.001)*($B$28/100))*$B31),"0")))))))*1.205</f>
        <v>15.665000000000001</v>
      </c>
      <c r="F31" s="77">
        <f>(IF(F$27="%w/w SAR",((F$28*10)*$B31),IF(F$27="%w/w DM",(((F$28*10)*($B$28/100))*$B31),IF(F$27="kg/t SAR",(F$28*$B31),IF(F$27="kg/t DM",((F$28*($B$28/100))*$B31),IF(F$27="mg/kg SAR",((F$28*0.001)*$B31),IF(F$27="mg/kg DM",(((F$28*0.001)*($B$28/100))*$B31),"0")))))))*1.658</f>
        <v>3.8863519999999996</v>
      </c>
      <c r="G31" s="77">
        <f t="shared" ref="G31:P46" si="5">IF(G$27="%w/w SAR",((G$28*10)*$B31),IF(G$27="%w/w DM",(((G$28*10)*($B$28/100))*$B31),IF(G$27="kg/t SAR",(G$28*$B31),IF(G$27="kg/t DM",((G$28*($B$28/100))*$B31),IF(G$27="mg/kg SAR",((G$28*0.001)*$B31),IF(G$27="mg/kg DM",(((G$28*0.001)*($B$28/100))*$B31),0))))))</f>
        <v>0.05</v>
      </c>
      <c r="H31" s="77">
        <f t="shared" si="5"/>
        <v>0.31040000000000001</v>
      </c>
      <c r="I31" s="77">
        <f t="shared" si="5"/>
        <v>0.02</v>
      </c>
      <c r="J31" s="77">
        <f t="shared" si="5"/>
        <v>4.0000000000000002E-4</v>
      </c>
      <c r="K31" s="77">
        <f t="shared" si="5"/>
        <v>2E-3</v>
      </c>
      <c r="L31" s="77">
        <f t="shared" si="5"/>
        <v>1.508E-2</v>
      </c>
      <c r="M31" s="77">
        <f t="shared" si="5"/>
        <v>2.504E-2</v>
      </c>
      <c r="N31" s="77">
        <f t="shared" si="5"/>
        <v>0</v>
      </c>
      <c r="O31" s="77">
        <f t="shared" si="5"/>
        <v>0</v>
      </c>
      <c r="P31" s="77">
        <f t="shared" si="5"/>
        <v>15.32</v>
      </c>
      <c r="Q31" s="77">
        <f>(IF(Q$27="%w/w SAR",((Q$28*10)*$B31),IF(Q$27="%w/w DM",(((Q$28*10)*($B$28/100))*$B31),IF(Q$27="kg/t SAR",(Q$28*$B31),IF(Q$27="kg/t DM",((Q$28*($B$28/100))*$B31),IF(Q$27="mg/kg SAR",((Q$28*0.001)*$B31),IF(Q$27="mg/kg DM",(((Q$28*0.001)*($B$28/100))*$B31),0)))))))*2.5</f>
        <v>18.799999999999997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40</v>
      </c>
      <c r="C32" s="77">
        <f t="shared" ref="C32:C50" si="6">IF(C$27="%w/w SAR",((C$28*10)*$B32),IF(C$27="%w/w DM",(((C$28*10)*($B$28/100))*$B32),IF(C$27="kg/t SAR",(C$28*$B32),IF(C$27="kg/t DM",((C$28*($B$28/100))*$B32),IF(C$27="mg/kg SAR",((C$28*0.001)*$B32),IF(C$27="mg/kg DM",(((C$28*0.001)*($B$28/100))*$B32),0))))))</f>
        <v>152</v>
      </c>
      <c r="D32" s="77">
        <f t="shared" ref="D32:D50" si="7">(IF(D$27="%w/w SAR",((D$28*10)*$B32),IF(D$27="%w/w DM",(((D$28*10)*($B$28/100))*$B32),IF(D$27="kg/t SAR",(D$28*$B32),IF(D$27="kg/t DM",((D$28*($B$28/100))*$B32),IF(D$27="mg/kg SAR",((D$28*0.001)*$B32),IF(D$27="mg/kg DM",(((D$28*0.001)*($B$28/100))*$B32),"0")))))))*2.291</f>
        <v>50.676920000000003</v>
      </c>
      <c r="E32" s="77">
        <f t="shared" ref="E32:E50" si="8">(IF(E$27="%w/w SAR",((E$28*10)*$B32),IF(E$27="%w/w DM",(((E$28*10)*($B$28/100))*$B32),IF(E$27="kg/t SAR",(E$28*$B32),IF(E$27="kg/t DM",((E$28*($B$28/100))*$B32),IF(E$27="mg/kg SAR",((E$28*0.001)*$B32),IF(E$27="mg/kg DM",(((E$28*0.001)*($B$28/100))*$B32),"0")))))))*1.205</f>
        <v>15.665000000000001</v>
      </c>
      <c r="F32" s="77">
        <f t="shared" ref="F32:F50" si="9">(IF(F$27="%w/w SAR",((F$28*10)*$B32),IF(F$27="%w/w DM",(((F$28*10)*($B$28/100))*$B32),IF(F$27="kg/t SAR",(F$28*$B32),IF(F$27="kg/t DM",((F$28*($B$28/100))*$B32),IF(F$27="mg/kg SAR",((F$28*0.001)*$B32),IF(F$27="mg/kg DM",(((F$28*0.001)*($B$28/100))*$B32),"0")))))))*1.658</f>
        <v>3.8863519999999996</v>
      </c>
      <c r="G32" s="77">
        <f t="shared" si="5"/>
        <v>0.05</v>
      </c>
      <c r="H32" s="77">
        <f t="shared" si="5"/>
        <v>0.31040000000000001</v>
      </c>
      <c r="I32" s="77">
        <f t="shared" si="5"/>
        <v>0.02</v>
      </c>
      <c r="J32" s="77">
        <f t="shared" si="5"/>
        <v>4.0000000000000002E-4</v>
      </c>
      <c r="K32" s="77">
        <f t="shared" si="5"/>
        <v>2E-3</v>
      </c>
      <c r="L32" s="77">
        <f t="shared" si="5"/>
        <v>1.508E-2</v>
      </c>
      <c r="M32" s="77">
        <f t="shared" si="5"/>
        <v>2.504E-2</v>
      </c>
      <c r="N32" s="77">
        <f t="shared" si="5"/>
        <v>0</v>
      </c>
      <c r="O32" s="77">
        <f t="shared" si="5"/>
        <v>0</v>
      </c>
      <c r="P32" s="77">
        <f t="shared" si="5"/>
        <v>15.32</v>
      </c>
      <c r="Q32" s="77">
        <f t="shared" ref="Q32:Q50" si="10">(IF(Q$27="%w/w SAR",((Q$28*10)*$B32),IF(Q$27="%w/w DM",(((Q$28*10)*($B$28/100))*$B32),IF(Q$27="kg/t SAR",(Q$28*$B32),IF(Q$27="kg/t DM",((Q$28*($B$28/100))*$B32),IF(Q$27="mg/kg SAR",((Q$28*0.001)*$B32),IF(Q$27="mg/kg DM",(((Q$28*0.001)*($B$28/100))*$B32),0)))))))*2.5</f>
        <v>18.799999999999997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40</v>
      </c>
      <c r="C33" s="77">
        <f t="shared" si="6"/>
        <v>152</v>
      </c>
      <c r="D33" s="77">
        <f t="shared" si="7"/>
        <v>50.676920000000003</v>
      </c>
      <c r="E33" s="77">
        <f t="shared" si="8"/>
        <v>15.665000000000001</v>
      </c>
      <c r="F33" s="77">
        <f t="shared" si="9"/>
        <v>3.8863519999999996</v>
      </c>
      <c r="G33" s="77">
        <f t="shared" si="5"/>
        <v>0.05</v>
      </c>
      <c r="H33" s="77">
        <f t="shared" si="5"/>
        <v>0.31040000000000001</v>
      </c>
      <c r="I33" s="77">
        <f t="shared" si="5"/>
        <v>0.02</v>
      </c>
      <c r="J33" s="77">
        <f t="shared" si="5"/>
        <v>4.0000000000000002E-4</v>
      </c>
      <c r="K33" s="77">
        <f t="shared" si="5"/>
        <v>2E-3</v>
      </c>
      <c r="L33" s="77">
        <f t="shared" si="5"/>
        <v>1.508E-2</v>
      </c>
      <c r="M33" s="77">
        <f t="shared" si="5"/>
        <v>2.504E-2</v>
      </c>
      <c r="N33" s="77">
        <f t="shared" si="5"/>
        <v>0</v>
      </c>
      <c r="O33" s="77">
        <f t="shared" si="5"/>
        <v>0</v>
      </c>
      <c r="P33" s="77">
        <f t="shared" si="5"/>
        <v>15.32</v>
      </c>
      <c r="Q33" s="77">
        <f t="shared" si="10"/>
        <v>18.799999999999997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40</v>
      </c>
      <c r="C34" s="77">
        <f t="shared" si="6"/>
        <v>152</v>
      </c>
      <c r="D34" s="77">
        <f t="shared" si="7"/>
        <v>50.676920000000003</v>
      </c>
      <c r="E34" s="77">
        <f t="shared" si="8"/>
        <v>15.665000000000001</v>
      </c>
      <c r="F34" s="77">
        <f t="shared" si="9"/>
        <v>3.8863519999999996</v>
      </c>
      <c r="G34" s="77">
        <f t="shared" si="5"/>
        <v>0.05</v>
      </c>
      <c r="H34" s="77">
        <f t="shared" si="5"/>
        <v>0.31040000000000001</v>
      </c>
      <c r="I34" s="77">
        <f t="shared" si="5"/>
        <v>0.02</v>
      </c>
      <c r="J34" s="77">
        <f t="shared" si="5"/>
        <v>4.0000000000000002E-4</v>
      </c>
      <c r="K34" s="77">
        <f t="shared" si="5"/>
        <v>2E-3</v>
      </c>
      <c r="L34" s="77">
        <f t="shared" si="5"/>
        <v>1.508E-2</v>
      </c>
      <c r="M34" s="77">
        <f t="shared" si="5"/>
        <v>2.504E-2</v>
      </c>
      <c r="N34" s="77">
        <f t="shared" si="5"/>
        <v>0</v>
      </c>
      <c r="O34" s="77">
        <f t="shared" si="5"/>
        <v>0</v>
      </c>
      <c r="P34" s="77">
        <f t="shared" si="5"/>
        <v>15.32</v>
      </c>
      <c r="Q34" s="77">
        <f t="shared" si="10"/>
        <v>18.799999999999997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40</v>
      </c>
      <c r="C35" s="77">
        <f t="shared" si="6"/>
        <v>152</v>
      </c>
      <c r="D35" s="77">
        <f t="shared" si="7"/>
        <v>50.676920000000003</v>
      </c>
      <c r="E35" s="77">
        <f t="shared" si="8"/>
        <v>15.665000000000001</v>
      </c>
      <c r="F35" s="77">
        <f t="shared" si="9"/>
        <v>3.8863519999999996</v>
      </c>
      <c r="G35" s="77">
        <f t="shared" si="5"/>
        <v>0.05</v>
      </c>
      <c r="H35" s="77">
        <f t="shared" si="5"/>
        <v>0.31040000000000001</v>
      </c>
      <c r="I35" s="77">
        <f t="shared" si="5"/>
        <v>0.02</v>
      </c>
      <c r="J35" s="77">
        <f t="shared" si="5"/>
        <v>4.0000000000000002E-4</v>
      </c>
      <c r="K35" s="77">
        <f t="shared" si="5"/>
        <v>2E-3</v>
      </c>
      <c r="L35" s="77">
        <f t="shared" si="5"/>
        <v>1.508E-2</v>
      </c>
      <c r="M35" s="77">
        <f t="shared" si="5"/>
        <v>2.504E-2</v>
      </c>
      <c r="N35" s="77">
        <f t="shared" si="5"/>
        <v>0</v>
      </c>
      <c r="O35" s="77">
        <f t="shared" si="5"/>
        <v>0</v>
      </c>
      <c r="P35" s="77">
        <f t="shared" si="5"/>
        <v>15.32</v>
      </c>
      <c r="Q35" s="77">
        <f t="shared" si="10"/>
        <v>18.799999999999997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40</v>
      </c>
      <c r="C36" s="77">
        <f t="shared" si="6"/>
        <v>152</v>
      </c>
      <c r="D36" s="77">
        <f t="shared" si="7"/>
        <v>50.676920000000003</v>
      </c>
      <c r="E36" s="77">
        <f t="shared" si="8"/>
        <v>15.665000000000001</v>
      </c>
      <c r="F36" s="77">
        <f t="shared" si="9"/>
        <v>3.8863519999999996</v>
      </c>
      <c r="G36" s="77">
        <f t="shared" si="5"/>
        <v>0.05</v>
      </c>
      <c r="H36" s="77">
        <f t="shared" si="5"/>
        <v>0.31040000000000001</v>
      </c>
      <c r="I36" s="77">
        <f t="shared" si="5"/>
        <v>0.02</v>
      </c>
      <c r="J36" s="77">
        <f t="shared" si="5"/>
        <v>4.0000000000000002E-4</v>
      </c>
      <c r="K36" s="77">
        <f t="shared" si="5"/>
        <v>2E-3</v>
      </c>
      <c r="L36" s="77">
        <f t="shared" si="5"/>
        <v>1.508E-2</v>
      </c>
      <c r="M36" s="77">
        <f t="shared" si="5"/>
        <v>2.504E-2</v>
      </c>
      <c r="N36" s="77">
        <f t="shared" si="5"/>
        <v>0</v>
      </c>
      <c r="O36" s="77">
        <f t="shared" si="5"/>
        <v>0</v>
      </c>
      <c r="P36" s="77">
        <f t="shared" si="5"/>
        <v>15.32</v>
      </c>
      <c r="Q36" s="77">
        <f t="shared" si="10"/>
        <v>18.799999999999997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40</v>
      </c>
      <c r="C37" s="77">
        <f t="shared" si="6"/>
        <v>152</v>
      </c>
      <c r="D37" s="77">
        <f t="shared" si="7"/>
        <v>50.676920000000003</v>
      </c>
      <c r="E37" s="77">
        <f t="shared" si="8"/>
        <v>15.665000000000001</v>
      </c>
      <c r="F37" s="77">
        <f t="shared" si="9"/>
        <v>3.8863519999999996</v>
      </c>
      <c r="G37" s="77">
        <f t="shared" si="5"/>
        <v>0.05</v>
      </c>
      <c r="H37" s="77">
        <f t="shared" si="5"/>
        <v>0.31040000000000001</v>
      </c>
      <c r="I37" s="77">
        <f t="shared" si="5"/>
        <v>0.02</v>
      </c>
      <c r="J37" s="77">
        <f t="shared" si="5"/>
        <v>4.0000000000000002E-4</v>
      </c>
      <c r="K37" s="77">
        <f t="shared" si="5"/>
        <v>2E-3</v>
      </c>
      <c r="L37" s="77">
        <f t="shared" si="5"/>
        <v>1.508E-2</v>
      </c>
      <c r="M37" s="77">
        <f t="shared" si="5"/>
        <v>2.504E-2</v>
      </c>
      <c r="N37" s="77">
        <f t="shared" si="5"/>
        <v>0</v>
      </c>
      <c r="O37" s="77">
        <f t="shared" si="5"/>
        <v>0</v>
      </c>
      <c r="P37" s="77">
        <f t="shared" si="5"/>
        <v>15.32</v>
      </c>
      <c r="Q37" s="77">
        <f t="shared" si="10"/>
        <v>18.799999999999997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40</v>
      </c>
      <c r="C62" s="77">
        <f>B32</f>
        <v>40</v>
      </c>
      <c r="D62" s="77">
        <f>B33</f>
        <v>40</v>
      </c>
      <c r="E62" s="77">
        <f>B34</f>
        <v>40</v>
      </c>
      <c r="F62" s="77">
        <f>B35</f>
        <v>40</v>
      </c>
      <c r="G62" s="77">
        <f>B36</f>
        <v>40</v>
      </c>
      <c r="H62" s="77">
        <f>B37</f>
        <v>40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F1"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PAN-026421</v>
      </c>
      <c r="D1" s="141"/>
      <c r="E1" s="93" t="s">
        <v>45</v>
      </c>
      <c r="F1" s="39">
        <f>'Field data and Waste 1'!F1</f>
        <v>16.899999999999999</v>
      </c>
      <c r="G1" s="123" t="s">
        <v>43</v>
      </c>
      <c r="H1" s="124"/>
      <c r="I1" s="118">
        <v>5.03</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181</v>
      </c>
      <c r="G2" s="125" t="s">
        <v>110</v>
      </c>
      <c r="H2" s="126"/>
      <c r="I2" s="118">
        <v>413</v>
      </c>
      <c r="J2" s="127" t="s">
        <v>158</v>
      </c>
      <c r="K2" s="127"/>
      <c r="L2" s="97">
        <v>0.12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 Limited</v>
      </c>
      <c r="D3" s="143"/>
      <c r="E3" s="93" t="s">
        <v>108</v>
      </c>
      <c r="F3" s="31" t="s">
        <v>78</v>
      </c>
      <c r="G3" s="127" t="s">
        <v>159</v>
      </c>
      <c r="H3" s="127"/>
      <c r="I3" s="118">
        <v>15600</v>
      </c>
      <c r="J3" s="123" t="s">
        <v>154</v>
      </c>
      <c r="K3" s="124"/>
      <c r="L3" s="97">
        <f>(L1/(L2*10000))*100</f>
        <v>2.083333333333333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Hugmore House, Hugmore Lane, LlanyPwll, Wrexham, LL13 9YE</v>
      </c>
      <c r="D4" s="141"/>
      <c r="E4" s="94" t="s">
        <v>1</v>
      </c>
      <c r="F4" s="96" t="s">
        <v>174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6.6</v>
      </c>
      <c r="D10" s="60">
        <f>'Field data and Waste 1'!D10</f>
        <v>7.4</v>
      </c>
      <c r="E10" s="60">
        <f>'Field data and Waste 1'!E10</f>
        <v>6.4</v>
      </c>
      <c r="F10" s="60">
        <f>'Field data and Waste 1'!F10</f>
        <v>5.6</v>
      </c>
      <c r="G10" s="60">
        <f>'Field data and Waste 1'!G10</f>
        <v>5.9</v>
      </c>
      <c r="H10" s="60">
        <f>'Field data and Waste 1'!H10</f>
        <v>5.7</v>
      </c>
      <c r="I10" s="60">
        <f>'Field data and Waste 1'!I10</f>
        <v>5.9</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3</v>
      </c>
      <c r="F11" s="60">
        <f>'Field data and Waste 1'!F11</f>
        <v>3</v>
      </c>
      <c r="G11" s="60">
        <f>'Field data and Waste 1'!G11</f>
        <v>2</v>
      </c>
      <c r="H11" s="60">
        <f>'Field data and Waste 1'!H11</f>
        <v>3</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2</v>
      </c>
      <c r="F12" s="60">
        <f>'Field data and Waste 1'!F12</f>
        <v>1</v>
      </c>
      <c r="G12" s="60">
        <f>'Field data and Waste 1'!G12</f>
        <v>1</v>
      </c>
      <c r="H12" s="60">
        <f>'Field data and Waste 1'!H12</f>
        <v>1</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4</v>
      </c>
      <c r="E13" s="60">
        <f>'Field data and Waste 1'!E13</f>
        <v>5</v>
      </c>
      <c r="F13" s="60">
        <f>'Field data and Waste 1'!F13</f>
        <v>4</v>
      </c>
      <c r="G13" s="60">
        <f>'Field data and Waste 1'!G13</f>
        <v>4</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48.569199999999995</v>
      </c>
      <c r="D18" s="16">
        <f>$D32</f>
        <v>48.569199999999995</v>
      </c>
      <c r="E18" s="16">
        <f>$D33</f>
        <v>48.569199999999995</v>
      </c>
      <c r="F18" s="16">
        <f>$D34</f>
        <v>48.569199999999995</v>
      </c>
      <c r="G18" s="16">
        <f>$D35</f>
        <v>48.569199999999995</v>
      </c>
      <c r="H18" s="16">
        <f>$D36</f>
        <v>48.569199999999995</v>
      </c>
      <c r="I18" s="16">
        <f>$D37</f>
        <v>48.569199999999995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-16.030799999999999</v>
      </c>
      <c r="D19" s="16">
        <f t="shared" ref="D19:V19" si="1">D18-D17</f>
        <v>-16.030799999999999</v>
      </c>
      <c r="E19" s="16">
        <f t="shared" si="1"/>
        <v>-16.030799999999999</v>
      </c>
      <c r="F19" s="16">
        <f t="shared" si="1"/>
        <v>-16.030799999999999</v>
      </c>
      <c r="G19" s="16">
        <f t="shared" si="1"/>
        <v>-16.030799999999999</v>
      </c>
      <c r="H19" s="16">
        <f t="shared" si="1"/>
        <v>-16.030799999999999</v>
      </c>
      <c r="I19" s="16">
        <f t="shared" si="1"/>
        <v>-16.030799999999999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3.9162500000000002</v>
      </c>
      <c r="D22" s="16">
        <f>$E32</f>
        <v>3.9162500000000002</v>
      </c>
      <c r="E22" s="16">
        <f>$E33</f>
        <v>3.9162500000000002</v>
      </c>
      <c r="F22" s="16">
        <f>$E34</f>
        <v>3.9162500000000002</v>
      </c>
      <c r="G22" s="16">
        <f>$E35</f>
        <v>3.9162500000000002</v>
      </c>
      <c r="H22" s="16">
        <f>$E36</f>
        <v>3.9162500000000002</v>
      </c>
      <c r="I22" s="16">
        <f>$E37</f>
        <v>3.9162500000000002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-224.08375000000001</v>
      </c>
      <c r="D23" s="16">
        <f t="shared" ref="D23:V23" si="3">D22-D21</f>
        <v>-224.08375000000001</v>
      </c>
      <c r="E23" s="16">
        <f t="shared" si="3"/>
        <v>-224.08375000000001</v>
      </c>
      <c r="F23" s="16">
        <f t="shared" si="3"/>
        <v>-224.08375000000001</v>
      </c>
      <c r="G23" s="16">
        <f t="shared" si="3"/>
        <v>-224.08375000000001</v>
      </c>
      <c r="H23" s="16">
        <f t="shared" si="3"/>
        <v>-224.08375000000001</v>
      </c>
      <c r="I23" s="16">
        <f t="shared" si="3"/>
        <v>-224.08375000000001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5.19</v>
      </c>
      <c r="C28" s="15">
        <v>0.12</v>
      </c>
      <c r="D28" s="15">
        <v>212</v>
      </c>
      <c r="E28" s="15">
        <v>32.5</v>
      </c>
      <c r="F28" s="15">
        <v>29.7</v>
      </c>
      <c r="G28" s="15">
        <v>0.82599999999999996</v>
      </c>
      <c r="H28" s="15">
        <v>1.57</v>
      </c>
      <c r="I28" s="15">
        <v>0.5</v>
      </c>
      <c r="J28" s="15">
        <v>0.01</v>
      </c>
      <c r="K28" s="23">
        <v>0.05</v>
      </c>
      <c r="L28" s="15">
        <v>0.2</v>
      </c>
      <c r="M28" s="15">
        <v>0.371</v>
      </c>
      <c r="N28" s="15"/>
      <c r="O28" s="15"/>
      <c r="P28" s="15">
        <v>437</v>
      </c>
      <c r="Q28" s="15">
        <v>323</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120</v>
      </c>
      <c r="D31" s="77">
        <f>(IF(D$27="%w/w SAR",((D$28*10)*$B31),IF(D$27="%w/w DM",(((D$28*10)*($B$28/100))*$B31),IF(D$27="kg/t SAR",(D$28*$B31),IF(D$27="kg/t DM",((D$28*($B$28/100))*$B31),IF(D$27="mg/kg SAR",((D$28*0.001)*$B31),IF(D$27="mg/kg DM",(((D$28*0.001)*($B$28/100))*$B31),"0")))))))*2.291</f>
        <v>48.569199999999995</v>
      </c>
      <c r="E31" s="77">
        <f>(IF(E$27="%w/w SAR",((E$28*10)*$B31),IF(E$27="%w/w DM",(((E$28*10)*($B$28/100))*$B31),IF(E$27="kg/t SAR",(E$28*$B31),IF(E$27="kg/t DM",((E$28*($B$28/100))*$B31),IF(E$27="mg/kg SAR",((E$28*0.001)*$B31),IF(E$27="mg/kg DM",(((E$28*0.001)*($B$28/100))*$B31),"0")))))))*1.205</f>
        <v>3.9162500000000002</v>
      </c>
      <c r="F31" s="77">
        <f>(IF(F$27="%w/w SAR",((F$28*10)*$B31),IF(F$27="%w/w DM",(((F$28*10)*($B$28/100))*$B31),IF(F$27="kg/t SAR",(F$28*$B31),IF(F$27="kg/t DM",((F$28*($B$28/100))*$B31),IF(F$27="mg/kg SAR",((F$28*0.001)*$B31),IF(F$27="mg/kg DM",(((F$28*0.001)*($B$28/100))*$B31),"0")))))))*1.658</f>
        <v>4.9242600000000003</v>
      </c>
      <c r="G31" s="77">
        <f t="shared" ref="G31:P46" si="5">IF(G$27="%w/w SAR",((G$28*10)*$B31),IF(G$27="%w/w DM",(((G$28*10)*($B$28/100))*$B31),IF(G$27="kg/t SAR",(G$28*$B31),IF(G$27="kg/t DM",((G$28*($B$28/100))*$B31),IF(G$27="mg/kg SAR",((G$28*0.001)*$B31),IF(G$27="mg/kg DM",(((G$28*0.001)*($B$28/100))*$B31),0))))))</f>
        <v>8.2600000000000007E-2</v>
      </c>
      <c r="H31" s="77">
        <f t="shared" si="5"/>
        <v>0.157</v>
      </c>
      <c r="I31" s="77">
        <f t="shared" si="5"/>
        <v>0.05</v>
      </c>
      <c r="J31" s="77">
        <f t="shared" si="5"/>
        <v>1E-3</v>
      </c>
      <c r="K31" s="77">
        <f t="shared" si="5"/>
        <v>5.0000000000000001E-3</v>
      </c>
      <c r="L31" s="77">
        <f t="shared" si="5"/>
        <v>0.02</v>
      </c>
      <c r="M31" s="77">
        <f t="shared" si="5"/>
        <v>3.7100000000000001E-2</v>
      </c>
      <c r="N31" s="77">
        <f t="shared" si="5"/>
        <v>0</v>
      </c>
      <c r="O31" s="77">
        <f t="shared" si="5"/>
        <v>0</v>
      </c>
      <c r="P31" s="77">
        <f t="shared" si="5"/>
        <v>43.7</v>
      </c>
      <c r="Q31" s="77">
        <f>(IF(Q$27="%w/w SAR",((Q$28*10)*$B31),IF(Q$27="%w/w DM",(((Q$28*10)*($B$28/100))*$B31),IF(Q$27="kg/t SAR",(Q$28*$B31),IF(Q$27="kg/t DM",((Q$28*($B$28/100))*$B31),IF(Q$27="mg/kg SAR",((Q$28*0.001)*$B31),IF(Q$27="mg/kg DM",(((Q$28*0.001)*($B$28/100))*$B31),0)))))))*2.5</f>
        <v>80.750000000000014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120</v>
      </c>
      <c r="D32" s="77">
        <f t="shared" ref="D32:D50" si="7">(IF(D$27="%w/w SAR",((D$28*10)*$B32),IF(D$27="%w/w DM",(((D$28*10)*($B$28/100))*$B32),IF(D$27="kg/t SAR",(D$28*$B32),IF(D$27="kg/t DM",((D$28*($B$28/100))*$B32),IF(D$27="mg/kg SAR",((D$28*0.001)*$B32),IF(D$27="mg/kg DM",(((D$28*0.001)*($B$28/100))*$B32),"0")))))))*2.291</f>
        <v>48.569199999999995</v>
      </c>
      <c r="E32" s="77">
        <f t="shared" ref="E32:E50" si="8">(IF(E$27="%w/w SAR",((E$28*10)*$B32),IF(E$27="%w/w DM",(((E$28*10)*($B$28/100))*$B32),IF(E$27="kg/t SAR",(E$28*$B32),IF(E$27="kg/t DM",((E$28*($B$28/100))*$B32),IF(E$27="mg/kg SAR",((E$28*0.001)*$B32),IF(E$27="mg/kg DM",(((E$28*0.001)*($B$28/100))*$B32),"0")))))))*1.205</f>
        <v>3.9162500000000002</v>
      </c>
      <c r="F32" s="77">
        <f t="shared" ref="F32:F50" si="9">(IF(F$27="%w/w SAR",((F$28*10)*$B32),IF(F$27="%w/w DM",(((F$28*10)*($B$28/100))*$B32),IF(F$27="kg/t SAR",(F$28*$B32),IF(F$27="kg/t DM",((F$28*($B$28/100))*$B32),IF(F$27="mg/kg SAR",((F$28*0.001)*$B32),IF(F$27="mg/kg DM",(((F$28*0.001)*($B$28/100))*$B32),"0")))))))*1.658</f>
        <v>4.9242600000000003</v>
      </c>
      <c r="G32" s="77">
        <f t="shared" si="5"/>
        <v>8.2600000000000007E-2</v>
      </c>
      <c r="H32" s="77">
        <f t="shared" si="5"/>
        <v>0.157</v>
      </c>
      <c r="I32" s="77">
        <f t="shared" si="5"/>
        <v>0.05</v>
      </c>
      <c r="J32" s="77">
        <f t="shared" si="5"/>
        <v>1E-3</v>
      </c>
      <c r="K32" s="77">
        <f t="shared" si="5"/>
        <v>5.0000000000000001E-3</v>
      </c>
      <c r="L32" s="77">
        <f t="shared" si="5"/>
        <v>0.02</v>
      </c>
      <c r="M32" s="77">
        <f t="shared" si="5"/>
        <v>3.7100000000000001E-2</v>
      </c>
      <c r="N32" s="77">
        <f t="shared" si="5"/>
        <v>0</v>
      </c>
      <c r="O32" s="77">
        <f t="shared" si="5"/>
        <v>0</v>
      </c>
      <c r="P32" s="77">
        <f t="shared" si="5"/>
        <v>43.7</v>
      </c>
      <c r="Q32" s="77">
        <f t="shared" ref="Q32:Q50" si="10">(IF(Q$27="%w/w SAR",((Q$28*10)*$B32),IF(Q$27="%w/w DM",(((Q$28*10)*($B$28/100))*$B32),IF(Q$27="kg/t SAR",(Q$28*$B32),IF(Q$27="kg/t DM",((Q$28*($B$28/100))*$B32),IF(Q$27="mg/kg SAR",((Q$28*0.001)*$B32),IF(Q$27="mg/kg DM",(((Q$28*0.001)*($B$28/100))*$B32),0)))))))*2.5</f>
        <v>80.750000000000014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120</v>
      </c>
      <c r="D33" s="77">
        <f t="shared" si="7"/>
        <v>48.569199999999995</v>
      </c>
      <c r="E33" s="77">
        <f t="shared" si="8"/>
        <v>3.9162500000000002</v>
      </c>
      <c r="F33" s="77">
        <f t="shared" si="9"/>
        <v>4.9242600000000003</v>
      </c>
      <c r="G33" s="77">
        <f t="shared" si="5"/>
        <v>8.2600000000000007E-2</v>
      </c>
      <c r="H33" s="77">
        <f t="shared" si="5"/>
        <v>0.157</v>
      </c>
      <c r="I33" s="77">
        <f t="shared" si="5"/>
        <v>0.05</v>
      </c>
      <c r="J33" s="77">
        <f t="shared" si="5"/>
        <v>1E-3</v>
      </c>
      <c r="K33" s="77">
        <f t="shared" si="5"/>
        <v>5.0000000000000001E-3</v>
      </c>
      <c r="L33" s="77">
        <f t="shared" si="5"/>
        <v>0.02</v>
      </c>
      <c r="M33" s="77">
        <f t="shared" si="5"/>
        <v>3.7100000000000001E-2</v>
      </c>
      <c r="N33" s="77">
        <f t="shared" si="5"/>
        <v>0</v>
      </c>
      <c r="O33" s="77">
        <f t="shared" si="5"/>
        <v>0</v>
      </c>
      <c r="P33" s="77">
        <f t="shared" si="5"/>
        <v>43.7</v>
      </c>
      <c r="Q33" s="77">
        <f t="shared" si="10"/>
        <v>80.750000000000014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120</v>
      </c>
      <c r="D34" s="77">
        <f t="shared" si="7"/>
        <v>48.569199999999995</v>
      </c>
      <c r="E34" s="77">
        <f t="shared" si="8"/>
        <v>3.9162500000000002</v>
      </c>
      <c r="F34" s="77">
        <f t="shared" si="9"/>
        <v>4.9242600000000003</v>
      </c>
      <c r="G34" s="77">
        <f t="shared" si="5"/>
        <v>8.2600000000000007E-2</v>
      </c>
      <c r="H34" s="77">
        <f t="shared" si="5"/>
        <v>0.157</v>
      </c>
      <c r="I34" s="77">
        <f t="shared" si="5"/>
        <v>0.05</v>
      </c>
      <c r="J34" s="77">
        <f t="shared" si="5"/>
        <v>1E-3</v>
      </c>
      <c r="K34" s="77">
        <f t="shared" si="5"/>
        <v>5.0000000000000001E-3</v>
      </c>
      <c r="L34" s="77">
        <f t="shared" si="5"/>
        <v>0.02</v>
      </c>
      <c r="M34" s="77">
        <f t="shared" si="5"/>
        <v>3.7100000000000001E-2</v>
      </c>
      <c r="N34" s="77">
        <f t="shared" si="5"/>
        <v>0</v>
      </c>
      <c r="O34" s="77">
        <f t="shared" si="5"/>
        <v>0</v>
      </c>
      <c r="P34" s="77">
        <f t="shared" si="5"/>
        <v>43.7</v>
      </c>
      <c r="Q34" s="77">
        <f t="shared" si="10"/>
        <v>80.750000000000014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120</v>
      </c>
      <c r="D35" s="77">
        <f t="shared" si="7"/>
        <v>48.569199999999995</v>
      </c>
      <c r="E35" s="77">
        <f t="shared" si="8"/>
        <v>3.9162500000000002</v>
      </c>
      <c r="F35" s="77">
        <f t="shared" si="9"/>
        <v>4.9242600000000003</v>
      </c>
      <c r="G35" s="77">
        <f t="shared" si="5"/>
        <v>8.2600000000000007E-2</v>
      </c>
      <c r="H35" s="77">
        <f t="shared" si="5"/>
        <v>0.157</v>
      </c>
      <c r="I35" s="77">
        <f t="shared" si="5"/>
        <v>0.05</v>
      </c>
      <c r="J35" s="77">
        <f t="shared" si="5"/>
        <v>1E-3</v>
      </c>
      <c r="K35" s="77">
        <f t="shared" si="5"/>
        <v>5.0000000000000001E-3</v>
      </c>
      <c r="L35" s="77">
        <f t="shared" si="5"/>
        <v>0.02</v>
      </c>
      <c r="M35" s="77">
        <f t="shared" si="5"/>
        <v>3.7100000000000001E-2</v>
      </c>
      <c r="N35" s="77">
        <f t="shared" si="5"/>
        <v>0</v>
      </c>
      <c r="O35" s="77">
        <f t="shared" si="5"/>
        <v>0</v>
      </c>
      <c r="P35" s="77">
        <f t="shared" si="5"/>
        <v>43.7</v>
      </c>
      <c r="Q35" s="77">
        <f t="shared" si="10"/>
        <v>80.750000000000014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120</v>
      </c>
      <c r="D36" s="77">
        <f t="shared" si="7"/>
        <v>48.569199999999995</v>
      </c>
      <c r="E36" s="77">
        <f t="shared" si="8"/>
        <v>3.9162500000000002</v>
      </c>
      <c r="F36" s="77">
        <f t="shared" si="9"/>
        <v>4.9242600000000003</v>
      </c>
      <c r="G36" s="77">
        <f t="shared" si="5"/>
        <v>8.2600000000000007E-2</v>
      </c>
      <c r="H36" s="77">
        <f t="shared" si="5"/>
        <v>0.157</v>
      </c>
      <c r="I36" s="77">
        <f t="shared" si="5"/>
        <v>0.05</v>
      </c>
      <c r="J36" s="77">
        <f t="shared" si="5"/>
        <v>1E-3</v>
      </c>
      <c r="K36" s="77">
        <f t="shared" si="5"/>
        <v>5.0000000000000001E-3</v>
      </c>
      <c r="L36" s="77">
        <f t="shared" si="5"/>
        <v>0.02</v>
      </c>
      <c r="M36" s="77">
        <f t="shared" si="5"/>
        <v>3.7100000000000001E-2</v>
      </c>
      <c r="N36" s="77">
        <f t="shared" si="5"/>
        <v>0</v>
      </c>
      <c r="O36" s="77">
        <f t="shared" si="5"/>
        <v>0</v>
      </c>
      <c r="P36" s="77">
        <f t="shared" si="5"/>
        <v>43.7</v>
      </c>
      <c r="Q36" s="77">
        <f t="shared" si="10"/>
        <v>80.750000000000014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120</v>
      </c>
      <c r="D37" s="77">
        <f t="shared" si="7"/>
        <v>48.569199999999995</v>
      </c>
      <c r="E37" s="77">
        <f t="shared" si="8"/>
        <v>3.9162500000000002</v>
      </c>
      <c r="F37" s="77">
        <f t="shared" si="9"/>
        <v>4.9242600000000003</v>
      </c>
      <c r="G37" s="77">
        <f t="shared" si="5"/>
        <v>8.2600000000000007E-2</v>
      </c>
      <c r="H37" s="77">
        <f t="shared" si="5"/>
        <v>0.157</v>
      </c>
      <c r="I37" s="77">
        <f t="shared" si="5"/>
        <v>0.05</v>
      </c>
      <c r="J37" s="77">
        <f t="shared" si="5"/>
        <v>1E-3</v>
      </c>
      <c r="K37" s="77">
        <f t="shared" si="5"/>
        <v>5.0000000000000001E-3</v>
      </c>
      <c r="L37" s="77">
        <f t="shared" si="5"/>
        <v>0.02</v>
      </c>
      <c r="M37" s="77">
        <f t="shared" si="5"/>
        <v>3.7100000000000001E-2</v>
      </c>
      <c r="N37" s="77">
        <f t="shared" si="5"/>
        <v>0</v>
      </c>
      <c r="O37" s="77">
        <f t="shared" si="5"/>
        <v>0</v>
      </c>
      <c r="P37" s="77">
        <f t="shared" si="5"/>
        <v>43.7</v>
      </c>
      <c r="Q37" s="77">
        <f t="shared" si="10"/>
        <v>80.750000000000014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6.6</v>
      </c>
      <c r="C60" s="76">
        <f t="shared" ref="C60:U60" si="14">D10</f>
        <v>7.4</v>
      </c>
      <c r="D60" s="76">
        <f t="shared" si="14"/>
        <v>6.4</v>
      </c>
      <c r="E60" s="76">
        <f t="shared" si="14"/>
        <v>5.6</v>
      </c>
      <c r="F60" s="76">
        <f t="shared" si="14"/>
        <v>5.9</v>
      </c>
      <c r="G60" s="76">
        <f t="shared" si="14"/>
        <v>5.7</v>
      </c>
      <c r="H60" s="76">
        <f t="shared" si="14"/>
        <v>5.9</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-7.2000000000000011</v>
      </c>
      <c r="D64" s="77">
        <f t="shared" si="17"/>
        <v>-1.2000000000000011</v>
      </c>
      <c r="E64" s="77">
        <f t="shared" si="17"/>
        <v>3.6000000000000032</v>
      </c>
      <c r="F64" s="77">
        <f t="shared" si="17"/>
        <v>1.7999999999999989</v>
      </c>
      <c r="G64" s="77">
        <f t="shared" si="17"/>
        <v>3</v>
      </c>
      <c r="H64" s="77">
        <f t="shared" si="17"/>
        <v>1.7999999999999989</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7.2000000000000011</v>
      </c>
      <c r="D65" s="77">
        <f t="shared" si="18"/>
        <v>1.2000000000000011</v>
      </c>
      <c r="E65" s="77">
        <f t="shared" si="18"/>
        <v>-3.6000000000000032</v>
      </c>
      <c r="F65" s="77">
        <f t="shared" si="18"/>
        <v>-1.7999999999999989</v>
      </c>
      <c r="G65" s="77">
        <f t="shared" si="18"/>
        <v>-3</v>
      </c>
      <c r="H65" s="77">
        <f t="shared" si="18"/>
        <v>-1.7999999999999989</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92</v>
      </c>
      <c r="C3" s="33">
        <f>'Field data and Waste 1'!C31</f>
        <v>119.60000000000001</v>
      </c>
      <c r="D3" s="33">
        <f>'Field data and Waste 1'!D31</f>
        <v>63.231599999999993</v>
      </c>
      <c r="E3" s="33">
        <f>'Field data and Waste 1'!E31</f>
        <v>25.27608</v>
      </c>
      <c r="F3" s="33">
        <f>'Field data and Waste 1'!F31</f>
        <v>13.301139199999998</v>
      </c>
      <c r="G3" s="33">
        <f>'Field data and Waste 1'!G31</f>
        <v>0.19964000000000001</v>
      </c>
      <c r="H3" s="33">
        <f>'Field data and Waste 1'!H31</f>
        <v>0.86755999999999989</v>
      </c>
      <c r="I3" s="33">
        <f>'Field data and Waste 1'!I31</f>
        <v>5.8235999999999996E-2</v>
      </c>
      <c r="J3" s="33">
        <f>'Field data and Waste 1'!J31</f>
        <v>1.196E-3</v>
      </c>
      <c r="K3" s="33">
        <f>'Field data and Waste 1'!K31</f>
        <v>4.5999999999999999E-3</v>
      </c>
      <c r="L3" s="33">
        <f>'Field data and Waste 1'!L31</f>
        <v>3.0544000000000005E-2</v>
      </c>
      <c r="M3" s="33">
        <f>'Field data and Waste 1'!M31</f>
        <v>6.6699999999999995E-2</v>
      </c>
      <c r="N3" s="33">
        <f>'Field data and Waste 1'!N31</f>
        <v>0</v>
      </c>
      <c r="O3" s="33">
        <f>'Field data and Waste 1'!O31</f>
        <v>0</v>
      </c>
      <c r="P3" s="33">
        <f>'Field data and Waste 1'!P31</f>
        <v>73.323999999999998</v>
      </c>
      <c r="Q3" s="33">
        <f>'Field data and Waste 1'!Q31</f>
        <v>119.60000000000001</v>
      </c>
      <c r="R3" s="33">
        <f>'Field data and Waste 1'!R31</f>
        <v>0</v>
      </c>
      <c r="S3" s="33">
        <f>'Field data and Waste 1'!S31</f>
        <v>0</v>
      </c>
      <c r="T3" s="33">
        <f>'Field data and Waste 1'!T31</f>
        <v>0</v>
      </c>
      <c r="U3" s="33">
        <f>'Field data and Waste 1'!U31</f>
        <v>0</v>
      </c>
    </row>
    <row r="4" spans="1:21" x14ac:dyDescent="0.25">
      <c r="A4" s="36">
        <v>2</v>
      </c>
      <c r="B4" s="33">
        <f>'Waste 2'!B31</f>
        <v>77</v>
      </c>
      <c r="C4" s="33">
        <f>'Waste 2'!C31</f>
        <v>46.199999999999996</v>
      </c>
      <c r="D4" s="33">
        <f>'Waste 2'!D31</f>
        <v>62.977298999999995</v>
      </c>
      <c r="E4" s="33">
        <f>'Waste 2'!E31</f>
        <v>5.9011260000000014</v>
      </c>
      <c r="F4" s="33">
        <f>'Waste 2'!F31</f>
        <v>3.2810161999999998</v>
      </c>
      <c r="G4" s="33">
        <f>'Waste 2'!G31</f>
        <v>3.696E-2</v>
      </c>
      <c r="H4" s="33">
        <f>'Waste 2'!H31</f>
        <v>0.49819000000000002</v>
      </c>
      <c r="I4" s="33">
        <f>'Waste 2'!I31</f>
        <v>3.85E-2</v>
      </c>
      <c r="J4" s="33">
        <f>'Waste 2'!J31</f>
        <v>7.7000000000000007E-4</v>
      </c>
      <c r="K4" s="33">
        <f>'Waste 2'!K31</f>
        <v>3.8500000000000001E-3</v>
      </c>
      <c r="L4" s="33">
        <f>'Waste 2'!L31</f>
        <v>2.2560999999999998E-2</v>
      </c>
      <c r="M4" s="33">
        <f>'Waste 2'!M31</f>
        <v>8.7779999999999997E-2</v>
      </c>
      <c r="N4" s="33">
        <f>'Waste 2'!N31</f>
        <v>0</v>
      </c>
      <c r="O4" s="33">
        <f>'Waste 2'!O31</f>
        <v>0</v>
      </c>
      <c r="P4" s="33">
        <f>'Waste 2'!P31</f>
        <v>234.00300000000001</v>
      </c>
      <c r="Q4" s="33">
        <f>'Waste 2'!Q31</f>
        <v>247.74749999999997</v>
      </c>
      <c r="R4" s="33">
        <f>'Waste 2'!R31</f>
        <v>0</v>
      </c>
      <c r="S4" s="33">
        <f>'Waste 2'!S31</f>
        <v>0</v>
      </c>
      <c r="T4" s="33">
        <f>'Waste 2'!T31</f>
        <v>0</v>
      </c>
      <c r="U4" s="33">
        <f>'Waste 2'!U31</f>
        <v>0</v>
      </c>
    </row>
    <row r="5" spans="1:21" x14ac:dyDescent="0.25">
      <c r="A5" s="36">
        <v>3</v>
      </c>
      <c r="B5" s="33">
        <f>'Waste 3'!B31</f>
        <v>66</v>
      </c>
      <c r="C5" s="33">
        <f>'Waste 3'!C31</f>
        <v>85.8</v>
      </c>
      <c r="D5" s="33">
        <f>'Waste 3'!D31</f>
        <v>63.052901999999996</v>
      </c>
      <c r="E5" s="33">
        <f>'Waste 3'!E31</f>
        <v>12.486210000000002</v>
      </c>
      <c r="F5" s="33">
        <f>'Waste 3'!F31</f>
        <v>17.070767999999997</v>
      </c>
      <c r="G5" s="33">
        <f>'Waste 3'!G31</f>
        <v>4.0854000000000001E-2</v>
      </c>
      <c r="H5" s="33">
        <f>'Waste 3'!H31</f>
        <v>0.17688000000000001</v>
      </c>
      <c r="I5" s="33">
        <f>'Waste 3'!I31</f>
        <v>3.3000000000000002E-2</v>
      </c>
      <c r="J5" s="33">
        <f>'Waste 3'!J31</f>
        <v>6.600000000000001E-4</v>
      </c>
      <c r="K5" s="33">
        <f>'Waste 3'!K31</f>
        <v>3.3E-3</v>
      </c>
      <c r="L5" s="33">
        <f>'Waste 3'!L31</f>
        <v>1.32E-2</v>
      </c>
      <c r="M5" s="33">
        <f>'Waste 3'!M31</f>
        <v>2.4948000000000001E-2</v>
      </c>
      <c r="N5" s="33">
        <f>'Waste 3'!N31</f>
        <v>0</v>
      </c>
      <c r="O5" s="33">
        <f>'Waste 3'!O31</f>
        <v>0</v>
      </c>
      <c r="P5" s="33">
        <f>'Waste 3'!P31</f>
        <v>16.367999999999999</v>
      </c>
      <c r="Q5" s="33">
        <f>'Waste 3'!Q31</f>
        <v>29.04</v>
      </c>
      <c r="R5" s="33">
        <f>'Waste 3'!R31</f>
        <v>0</v>
      </c>
      <c r="S5" s="33">
        <f>'Waste 3'!S31</f>
        <v>0</v>
      </c>
      <c r="T5" s="33">
        <f>'Waste 3'!T31</f>
        <v>0</v>
      </c>
      <c r="U5" s="33">
        <f>'Waste 3'!U31</f>
        <v>0</v>
      </c>
    </row>
    <row r="6" spans="1:21" x14ac:dyDescent="0.25">
      <c r="A6" s="36">
        <v>4</v>
      </c>
      <c r="B6" s="33">
        <f>'Waste 4'!B31</f>
        <v>68</v>
      </c>
      <c r="C6" s="33">
        <f>'Waste 4'!C31</f>
        <v>54.400000000000006</v>
      </c>
      <c r="D6" s="33">
        <f>'Waste 4'!D31</f>
        <v>62.470987999999998</v>
      </c>
      <c r="E6" s="33">
        <f>'Waste 4'!E31</f>
        <v>13.68398</v>
      </c>
      <c r="F6" s="33">
        <f>'Waste 4'!F31</f>
        <v>12.176352</v>
      </c>
      <c r="G6" s="33">
        <f>'Waste 4'!G31</f>
        <v>0.15367999999999998</v>
      </c>
      <c r="H6" s="33">
        <f>'Waste 4'!H31</f>
        <v>0.67864000000000002</v>
      </c>
      <c r="I6" s="33">
        <f>'Waste 4'!I31</f>
        <v>3.4000000000000002E-2</v>
      </c>
      <c r="J6" s="33">
        <f>'Waste 4'!J31</f>
        <v>6.8000000000000005E-4</v>
      </c>
      <c r="K6" s="33">
        <f>'Waste 4'!K31</f>
        <v>3.4000000000000002E-3</v>
      </c>
      <c r="L6" s="33">
        <f>'Waste 4'!L31</f>
        <v>6.8000000000000005E-4</v>
      </c>
      <c r="M6" s="33">
        <f>'Waste 4'!M31</f>
        <v>6.1472000000000006E-2</v>
      </c>
      <c r="N6" s="33">
        <f>'Waste 4'!N31</f>
        <v>0</v>
      </c>
      <c r="O6" s="33">
        <f>'Waste 4'!O31</f>
        <v>0</v>
      </c>
      <c r="P6" s="33">
        <f>'Waste 4'!P31</f>
        <v>42.771999999999998</v>
      </c>
      <c r="Q6" s="33">
        <f>'Waste 4'!Q31</f>
        <v>62.56</v>
      </c>
      <c r="R6" s="33">
        <f>'Waste 4'!R31</f>
        <v>0</v>
      </c>
      <c r="S6" s="33">
        <f>'Waste 4'!S31</f>
        <v>0</v>
      </c>
      <c r="T6" s="33">
        <f>'Waste 4'!T31</f>
        <v>0</v>
      </c>
      <c r="U6" s="33">
        <f>'Waste 4'!U31</f>
        <v>0</v>
      </c>
    </row>
    <row r="7" spans="1:21" x14ac:dyDescent="0.25">
      <c r="A7" s="36">
        <v>5</v>
      </c>
      <c r="B7" s="33">
        <f>'Waste 5'!B31</f>
        <v>100</v>
      </c>
      <c r="C7" s="33">
        <f>'Waste 5'!C31</f>
        <v>40</v>
      </c>
      <c r="D7" s="33">
        <f>'Waste 5'!D31</f>
        <v>35.281399999999998</v>
      </c>
      <c r="E7" s="33">
        <f>'Waste 5'!E31</f>
        <v>45.428500000000007</v>
      </c>
      <c r="F7" s="33">
        <f>'Waste 5'!F31</f>
        <v>9.1355800000000009</v>
      </c>
      <c r="G7" s="33">
        <f>'Waste 5'!G31</f>
        <v>0.02</v>
      </c>
      <c r="H7" s="33">
        <f>'Waste 5'!H31</f>
        <v>0.05</v>
      </c>
      <c r="I7" s="33">
        <f>'Waste 5'!I31</f>
        <v>0.05</v>
      </c>
      <c r="J7" s="33">
        <f>'Waste 5'!J31</f>
        <v>1E-3</v>
      </c>
      <c r="K7" s="33">
        <f>'Waste 5'!K31</f>
        <v>5.0000000000000001E-3</v>
      </c>
      <c r="L7" s="33">
        <f>'Waste 5'!L31</f>
        <v>0.02</v>
      </c>
      <c r="M7" s="33">
        <f>'Waste 5'!M31</f>
        <v>2.3799999999999998E-2</v>
      </c>
      <c r="N7" s="33">
        <f>'Waste 5'!N31</f>
        <v>0</v>
      </c>
      <c r="O7" s="33">
        <f>'Waste 5'!O31</f>
        <v>0</v>
      </c>
      <c r="P7" s="33">
        <f>'Waste 5'!P31</f>
        <v>6.01</v>
      </c>
      <c r="Q7" s="33">
        <f>'Waste 5'!Q31</f>
        <v>18.649999999999999</v>
      </c>
      <c r="R7" s="33">
        <f>'Waste 5'!R31</f>
        <v>0</v>
      </c>
      <c r="S7" s="33">
        <f>'Waste 5'!S31</f>
        <v>0</v>
      </c>
      <c r="T7" s="33">
        <f>'Waste 5'!T31</f>
        <v>0</v>
      </c>
      <c r="U7" s="33">
        <f>'Waste 5'!U31</f>
        <v>0</v>
      </c>
    </row>
    <row r="8" spans="1:21" x14ac:dyDescent="0.25">
      <c r="A8" s="36">
        <v>6</v>
      </c>
      <c r="B8" s="33">
        <f>'Waste 6'!B31</f>
        <v>100</v>
      </c>
      <c r="C8" s="33">
        <f>'Waste 6'!C31</f>
        <v>60</v>
      </c>
      <c r="D8" s="33">
        <f>'Waste 6'!D31</f>
        <v>12.921239999999999</v>
      </c>
      <c r="E8" s="33">
        <f>'Waste 6'!E31</f>
        <v>6.8925999999999998</v>
      </c>
      <c r="F8" s="33">
        <f>'Waste 6'!F31</f>
        <v>1.6579999999999999</v>
      </c>
      <c r="G8" s="33">
        <f>'Waste 6'!G31</f>
        <v>0.02</v>
      </c>
      <c r="H8" s="33">
        <f>'Waste 6'!H31</f>
        <v>6.6300000000000012E-2</v>
      </c>
      <c r="I8" s="33">
        <f>'Waste 6'!I31</f>
        <v>0.05</v>
      </c>
      <c r="J8" s="33">
        <f>'Waste 6'!J31</f>
        <v>1E-3</v>
      </c>
      <c r="K8" s="33">
        <f>'Waste 6'!K31</f>
        <v>5.0000000000000001E-3</v>
      </c>
      <c r="L8" s="33">
        <f>'Waste 6'!L31</f>
        <v>0.02</v>
      </c>
      <c r="M8" s="33">
        <f>'Waste 6'!M31</f>
        <v>3.6900000000000002E-2</v>
      </c>
      <c r="N8" s="33">
        <f>'Waste 6'!N31</f>
        <v>0</v>
      </c>
      <c r="O8" s="33">
        <f>'Waste 6'!O31</f>
        <v>0</v>
      </c>
      <c r="P8" s="33">
        <f>'Waste 6'!P31</f>
        <v>52.7</v>
      </c>
      <c r="Q8" s="33">
        <f>'Waste 6'!Q31</f>
        <v>21.85</v>
      </c>
      <c r="R8" s="33">
        <f>'Waste 6'!R31</f>
        <v>0</v>
      </c>
      <c r="S8" s="33">
        <f>'Waste 6'!S31</f>
        <v>0</v>
      </c>
      <c r="T8" s="33">
        <f>'Waste 6'!T31</f>
        <v>0</v>
      </c>
      <c r="U8" s="33">
        <f>'Waste 6'!U31</f>
        <v>0</v>
      </c>
    </row>
    <row r="9" spans="1:21" x14ac:dyDescent="0.25">
      <c r="A9" s="36">
        <v>7</v>
      </c>
      <c r="B9" s="33">
        <f>'Waste 7'!B31</f>
        <v>100</v>
      </c>
      <c r="C9" s="33">
        <f>'Waste 7'!C31</f>
        <v>70</v>
      </c>
      <c r="D9" s="33">
        <f>'Waste 7'!D31</f>
        <v>29.095699999999997</v>
      </c>
      <c r="E9" s="33">
        <f>'Waste 7'!E31</f>
        <v>13.737000000000002</v>
      </c>
      <c r="F9" s="33">
        <f>'Waste 7'!F31</f>
        <v>14.723040000000001</v>
      </c>
      <c r="G9" s="33">
        <f>'Waste 7'!G31</f>
        <v>0.13700000000000001</v>
      </c>
      <c r="H9" s="33">
        <f>'Waste 7'!H31</f>
        <v>3.4299999999999997</v>
      </c>
      <c r="I9" s="33">
        <f>'Waste 7'!I31</f>
        <v>0.05</v>
      </c>
      <c r="J9" s="33">
        <f>'Waste 7'!J31</f>
        <v>3.1999999999999997E-3</v>
      </c>
      <c r="K9" s="33">
        <f>'Waste 7'!K31</f>
        <v>5.0000000000000001E-3</v>
      </c>
      <c r="L9" s="33">
        <f>'Waste 7'!L31</f>
        <v>6.9299999999999987E-2</v>
      </c>
      <c r="M9" s="33">
        <f>'Waste 7'!M31</f>
        <v>5.9000000000000004E-2</v>
      </c>
      <c r="N9" s="33">
        <f>'Waste 7'!N31</f>
        <v>0</v>
      </c>
      <c r="O9" s="33">
        <f>'Waste 7'!O31</f>
        <v>0</v>
      </c>
      <c r="P9" s="33">
        <f>'Waste 7'!P31</f>
        <v>36.700000000000003</v>
      </c>
      <c r="Q9" s="33">
        <f>'Waste 7'!Q31</f>
        <v>25.75</v>
      </c>
      <c r="R9" s="33">
        <f>'Waste 7'!R31</f>
        <v>0</v>
      </c>
      <c r="S9" s="33">
        <f>'Waste 7'!S31</f>
        <v>0</v>
      </c>
      <c r="T9" s="33">
        <f>'Waste 7'!T31</f>
        <v>0</v>
      </c>
      <c r="U9" s="33">
        <f>'Waste 7'!U31</f>
        <v>0</v>
      </c>
    </row>
    <row r="10" spans="1:21" x14ac:dyDescent="0.25">
      <c r="A10" s="36">
        <v>8</v>
      </c>
      <c r="B10" s="33">
        <f>'Waste 8'!B31</f>
        <v>249</v>
      </c>
      <c r="C10" s="33">
        <f>'Waste 8'!C31</f>
        <v>74.7</v>
      </c>
      <c r="D10" s="33">
        <f>'Waste 8'!D31</f>
        <v>37.935523500000002</v>
      </c>
      <c r="E10" s="33">
        <f>'Waste 8'!E31</f>
        <v>5.8508775000000002</v>
      </c>
      <c r="F10" s="33">
        <f>'Waste 8'!F31</f>
        <v>14.7384594</v>
      </c>
      <c r="G10" s="33">
        <f>'Waste 8'!G31</f>
        <v>0.18450900000000001</v>
      </c>
      <c r="H10" s="33">
        <f>'Waste 8'!H31</f>
        <v>0.90386999999999995</v>
      </c>
      <c r="I10" s="33">
        <f>'Waste 8'!I31</f>
        <v>0.212397</v>
      </c>
      <c r="J10" s="33">
        <f>'Waste 8'!J31</f>
        <v>3.2369999999999999E-3</v>
      </c>
      <c r="K10" s="33">
        <f>'Waste 8'!K31</f>
        <v>1.2450000000000001E-2</v>
      </c>
      <c r="L10" s="33">
        <f>'Waste 8'!L31</f>
        <v>7.8933000000000003E-2</v>
      </c>
      <c r="M10" s="33">
        <f>'Waste 8'!M31</f>
        <v>9.4868999999999995E-2</v>
      </c>
      <c r="N10" s="33">
        <f>'Waste 8'!N31</f>
        <v>1000.2330000000001</v>
      </c>
      <c r="O10" s="33">
        <f>'Waste 8'!O31</f>
        <v>72.956999999999994</v>
      </c>
      <c r="P10" s="33">
        <f>'Waste 8'!P31</f>
        <v>3.7349999999999999</v>
      </c>
      <c r="Q10" s="33">
        <f>'Waste 8'!Q31</f>
        <v>131.97</v>
      </c>
      <c r="R10" s="33">
        <f>'Waste 8'!R31</f>
        <v>0</v>
      </c>
      <c r="S10" s="33">
        <f>'Waste 8'!S31</f>
        <v>0</v>
      </c>
      <c r="T10" s="33">
        <f>'Waste 8'!T31</f>
        <v>0</v>
      </c>
      <c r="U10" s="33">
        <f>'Waste 8'!U31</f>
        <v>0</v>
      </c>
    </row>
    <row r="11" spans="1:21" x14ac:dyDescent="0.25">
      <c r="A11" s="36">
        <v>9</v>
      </c>
      <c r="B11" s="33">
        <f>'Waste 9'!B31</f>
        <v>40</v>
      </c>
      <c r="C11" s="33">
        <f>'Waste 9'!C31</f>
        <v>152</v>
      </c>
      <c r="D11" s="33">
        <f>'Waste 9'!D31</f>
        <v>50.676920000000003</v>
      </c>
      <c r="E11" s="33">
        <f>'Waste 9'!E31</f>
        <v>15.665000000000001</v>
      </c>
      <c r="F11" s="33">
        <f>'Waste 9'!F31</f>
        <v>3.8863519999999996</v>
      </c>
      <c r="G11" s="33">
        <f>'Waste 9'!G31</f>
        <v>0.05</v>
      </c>
      <c r="H11" s="33">
        <f>'Waste 9'!H31</f>
        <v>0.31040000000000001</v>
      </c>
      <c r="I11" s="33">
        <f>'Waste 9'!I31</f>
        <v>0.02</v>
      </c>
      <c r="J11" s="33">
        <f>'Waste 9'!J31</f>
        <v>4.0000000000000002E-4</v>
      </c>
      <c r="K11" s="33">
        <f>'Waste 9'!K31</f>
        <v>2E-3</v>
      </c>
      <c r="L11" s="33">
        <f>'Waste 9'!L31</f>
        <v>1.508E-2</v>
      </c>
      <c r="M11" s="33">
        <f>'Waste 9'!M31</f>
        <v>2.504E-2</v>
      </c>
      <c r="N11" s="33">
        <f>'Waste 9'!N31</f>
        <v>0</v>
      </c>
      <c r="O11" s="33">
        <f>'Waste 9'!O31</f>
        <v>0</v>
      </c>
      <c r="P11" s="33">
        <f>'Waste 9'!P31</f>
        <v>15.32</v>
      </c>
      <c r="Q11" s="33">
        <f>'Waste 9'!Q31</f>
        <v>18.799999999999997</v>
      </c>
      <c r="R11" s="33">
        <f>'Waste 9'!R31</f>
        <v>0</v>
      </c>
      <c r="S11" s="33">
        <f>'Waste 9'!S31</f>
        <v>0</v>
      </c>
      <c r="T11" s="33">
        <f>'Waste 9'!T31</f>
        <v>0</v>
      </c>
      <c r="U11" s="33">
        <f>'Waste 9'!U31</f>
        <v>0</v>
      </c>
    </row>
    <row r="12" spans="1:21" x14ac:dyDescent="0.25">
      <c r="A12" s="36">
        <v>10</v>
      </c>
      <c r="B12" s="33">
        <f>'Waste 10'!B31</f>
        <v>100</v>
      </c>
      <c r="C12" s="33">
        <f>'Waste 10'!C31</f>
        <v>120</v>
      </c>
      <c r="D12" s="33">
        <f>'Waste 10'!D31</f>
        <v>48.569199999999995</v>
      </c>
      <c r="E12" s="33">
        <f>'Waste 10'!E31</f>
        <v>3.9162500000000002</v>
      </c>
      <c r="F12" s="33">
        <f>'Waste 10'!F31</f>
        <v>4.9242600000000003</v>
      </c>
      <c r="G12" s="33">
        <f>'Waste 10'!G31</f>
        <v>8.2600000000000007E-2</v>
      </c>
      <c r="H12" s="33">
        <f>'Waste 10'!H31</f>
        <v>0.157</v>
      </c>
      <c r="I12" s="33">
        <f>'Waste 10'!I31</f>
        <v>0.05</v>
      </c>
      <c r="J12" s="33">
        <f>'Waste 10'!J31</f>
        <v>1E-3</v>
      </c>
      <c r="K12" s="33">
        <f>'Waste 10'!K31</f>
        <v>5.0000000000000001E-3</v>
      </c>
      <c r="L12" s="33">
        <f>'Waste 10'!L31</f>
        <v>0.02</v>
      </c>
      <c r="M12" s="33">
        <f>'Waste 10'!M31</f>
        <v>3.7100000000000001E-2</v>
      </c>
      <c r="N12" s="33">
        <f>'Waste 10'!N31</f>
        <v>0</v>
      </c>
      <c r="O12" s="33">
        <f>'Waste 10'!O31</f>
        <v>0</v>
      </c>
      <c r="P12" s="33">
        <f>'Waste 10'!P31</f>
        <v>43.7</v>
      </c>
      <c r="Q12" s="33">
        <f>'Waste 10'!Q31</f>
        <v>80.750000000000014</v>
      </c>
      <c r="R12" s="33">
        <f>'Waste 10'!R31</f>
        <v>0</v>
      </c>
      <c r="S12" s="33">
        <f>'Waste 10'!S31</f>
        <v>0</v>
      </c>
      <c r="T12" s="33">
        <f>'Waste 10'!T31</f>
        <v>0</v>
      </c>
      <c r="U12" s="33">
        <f>'Waste 10'!U31</f>
        <v>0</v>
      </c>
    </row>
    <row r="13" spans="1:21" s="82" customFormat="1" ht="15.5" x14ac:dyDescent="0.35">
      <c r="A13" s="80" t="s">
        <v>85</v>
      </c>
      <c r="B13" s="81">
        <f>SUM(B3:B12)</f>
        <v>992</v>
      </c>
      <c r="C13" s="81">
        <f t="shared" ref="C13:U13" si="0">SUM(C3:C12)</f>
        <v>822.7</v>
      </c>
      <c r="D13" s="81">
        <f t="shared" si="0"/>
        <v>466.21277250000003</v>
      </c>
      <c r="E13" s="81">
        <f t="shared" si="0"/>
        <v>148.83762350000001</v>
      </c>
      <c r="F13" s="81">
        <f t="shared" si="0"/>
        <v>94.894966799999992</v>
      </c>
      <c r="G13" s="81">
        <f t="shared" si="0"/>
        <v>0.92524300000000004</v>
      </c>
      <c r="H13" s="81">
        <f t="shared" si="0"/>
        <v>7.1388399999999983</v>
      </c>
      <c r="I13" s="81">
        <f t="shared" si="0"/>
        <v>0.59613300000000002</v>
      </c>
      <c r="J13" s="81">
        <f t="shared" si="0"/>
        <v>1.3142999999999998E-2</v>
      </c>
      <c r="K13" s="81">
        <f t="shared" si="0"/>
        <v>4.9600000000000005E-2</v>
      </c>
      <c r="L13" s="81">
        <f t="shared" si="0"/>
        <v>0.290298</v>
      </c>
      <c r="M13" s="81">
        <f t="shared" si="0"/>
        <v>0.51760899999999999</v>
      </c>
      <c r="N13" s="81">
        <f t="shared" si="0"/>
        <v>1000.2330000000001</v>
      </c>
      <c r="O13" s="81">
        <f t="shared" si="0"/>
        <v>72.956999999999994</v>
      </c>
      <c r="P13" s="81">
        <f t="shared" si="0"/>
        <v>524.63199999999995</v>
      </c>
      <c r="Q13" s="81">
        <f t="shared" si="0"/>
        <v>756.71749999999997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92</v>
      </c>
      <c r="D3" s="33">
        <f>'Field data and Waste 1'!C31</f>
        <v>119.60000000000001</v>
      </c>
      <c r="E3" s="33">
        <f>'Field data and Waste 1'!D31</f>
        <v>63.231599999999993</v>
      </c>
      <c r="F3" s="33">
        <f>'Field data and Waste 1'!E31</f>
        <v>25.27608</v>
      </c>
      <c r="G3" s="33">
        <f>'Field data and Waste 1'!F31</f>
        <v>13.301139199999998</v>
      </c>
      <c r="H3" s="33">
        <f>'Field data and Waste 1'!G31</f>
        <v>0.19964000000000001</v>
      </c>
      <c r="I3" s="33">
        <f>'Field data and Waste 1'!H31</f>
        <v>0.86755999999999989</v>
      </c>
      <c r="J3" s="33">
        <f>'Field data and Waste 1'!I31</f>
        <v>5.8235999999999996E-2</v>
      </c>
      <c r="K3" s="33">
        <f>'Field data and Waste 1'!J31</f>
        <v>1.196E-3</v>
      </c>
      <c r="L3" s="33">
        <f>'Field data and Waste 1'!K31</f>
        <v>4.5999999999999999E-3</v>
      </c>
      <c r="M3" s="33">
        <f>'Field data and Waste 1'!L31</f>
        <v>3.0544000000000005E-2</v>
      </c>
      <c r="N3" s="33">
        <f>'Field data and Waste 1'!M31</f>
        <v>6.6699999999999995E-2</v>
      </c>
      <c r="O3" s="33">
        <f>'Field data and Waste 1'!N31</f>
        <v>0</v>
      </c>
      <c r="P3" s="33">
        <f>'Field data and Waste 1'!O31</f>
        <v>0</v>
      </c>
      <c r="Q3" s="33">
        <f>'Field data and Waste 1'!P31</f>
        <v>73.323999999999998</v>
      </c>
      <c r="R3" s="33">
        <f>'Field data and Waste 1'!Q31</f>
        <v>119.60000000000001</v>
      </c>
      <c r="S3" s="33">
        <f>'Field data and Waste 1'!R31</f>
        <v>0</v>
      </c>
      <c r="T3" s="33">
        <f>'Field data and Waste 1'!S31</f>
        <v>0</v>
      </c>
      <c r="U3" s="33">
        <f>'Field data and Waste 1'!T31</f>
        <v>0</v>
      </c>
      <c r="V3" s="33">
        <f>'Field data and Waste 1'!U31</f>
        <v>0</v>
      </c>
    </row>
    <row r="4" spans="1:22" x14ac:dyDescent="0.25">
      <c r="A4" s="36">
        <v>2</v>
      </c>
      <c r="B4" s="91"/>
      <c r="C4" s="33">
        <f>'Waste 2'!B31</f>
        <v>77</v>
      </c>
      <c r="D4" s="33">
        <f>'Waste 2'!C31</f>
        <v>46.199999999999996</v>
      </c>
      <c r="E4" s="33">
        <f>'Waste 2'!D31</f>
        <v>62.977298999999995</v>
      </c>
      <c r="F4" s="33">
        <f>'Waste 2'!E31</f>
        <v>5.9011260000000014</v>
      </c>
      <c r="G4" s="33">
        <f>'Waste 2'!F31</f>
        <v>3.2810161999999998</v>
      </c>
      <c r="H4" s="33">
        <f>'Waste 2'!G31</f>
        <v>3.696E-2</v>
      </c>
      <c r="I4" s="33">
        <f>'Waste 2'!H31</f>
        <v>0.49819000000000002</v>
      </c>
      <c r="J4" s="33">
        <f>'Waste 2'!I31</f>
        <v>3.85E-2</v>
      </c>
      <c r="K4" s="33">
        <f>'Waste 2'!J31</f>
        <v>7.7000000000000007E-4</v>
      </c>
      <c r="L4" s="33">
        <f>'Waste 2'!K31</f>
        <v>3.8500000000000001E-3</v>
      </c>
      <c r="M4" s="33">
        <f>'Waste 2'!L31</f>
        <v>2.2560999999999998E-2</v>
      </c>
      <c r="N4" s="33">
        <f>'Waste 2'!M31</f>
        <v>8.7779999999999997E-2</v>
      </c>
      <c r="O4" s="33">
        <f>'Waste 2'!N31</f>
        <v>0</v>
      </c>
      <c r="P4" s="33">
        <f>'Waste 2'!O31</f>
        <v>0</v>
      </c>
      <c r="Q4" s="33">
        <f>'Waste 2'!P31</f>
        <v>234.00300000000001</v>
      </c>
      <c r="R4" s="33">
        <f>'Waste 2'!Q31</f>
        <v>247.74749999999997</v>
      </c>
      <c r="S4" s="33">
        <f>'Waste 2'!R31</f>
        <v>0</v>
      </c>
      <c r="T4" s="33">
        <f>'Waste 2'!S31</f>
        <v>0</v>
      </c>
      <c r="U4" s="33">
        <f>'Waste 2'!T31</f>
        <v>0</v>
      </c>
      <c r="V4" s="33">
        <f>'Waste 2'!U31</f>
        <v>0</v>
      </c>
    </row>
    <row r="5" spans="1:22" x14ac:dyDescent="0.25">
      <c r="A5" s="36">
        <v>3</v>
      </c>
      <c r="B5" s="91"/>
      <c r="C5" s="33">
        <f>'Waste 3'!B31</f>
        <v>66</v>
      </c>
      <c r="D5" s="33">
        <f>'Waste 3'!C31</f>
        <v>85.8</v>
      </c>
      <c r="E5" s="33">
        <f>'Waste 3'!D31</f>
        <v>63.052901999999996</v>
      </c>
      <c r="F5" s="33">
        <f>'Waste 3'!E31</f>
        <v>12.486210000000002</v>
      </c>
      <c r="G5" s="33">
        <f>'Waste 3'!F31</f>
        <v>17.070767999999997</v>
      </c>
      <c r="H5" s="33">
        <f>'Waste 3'!G31</f>
        <v>4.0854000000000001E-2</v>
      </c>
      <c r="I5" s="33">
        <f>'Waste 3'!H31</f>
        <v>0.17688000000000001</v>
      </c>
      <c r="J5" s="33">
        <f>'Waste 3'!I31</f>
        <v>3.3000000000000002E-2</v>
      </c>
      <c r="K5" s="33">
        <f>'Waste 3'!J31</f>
        <v>6.600000000000001E-4</v>
      </c>
      <c r="L5" s="33">
        <f>'Waste 3'!K31</f>
        <v>3.3E-3</v>
      </c>
      <c r="M5" s="33">
        <f>'Waste 3'!L31</f>
        <v>1.32E-2</v>
      </c>
      <c r="N5" s="33">
        <f>'Waste 3'!M31</f>
        <v>2.4948000000000001E-2</v>
      </c>
      <c r="O5" s="33">
        <f>'Waste 3'!N31</f>
        <v>0</v>
      </c>
      <c r="P5" s="33">
        <f>'Waste 3'!O31</f>
        <v>0</v>
      </c>
      <c r="Q5" s="33">
        <f>'Waste 3'!P31</f>
        <v>16.367999999999999</v>
      </c>
      <c r="R5" s="33">
        <f>'Waste 3'!Q31</f>
        <v>29.04</v>
      </c>
      <c r="S5" s="33">
        <f>'Waste 3'!R31</f>
        <v>0</v>
      </c>
      <c r="T5" s="33">
        <f>'Waste 3'!S31</f>
        <v>0</v>
      </c>
      <c r="U5" s="33">
        <f>'Waste 3'!T31</f>
        <v>0</v>
      </c>
      <c r="V5" s="33">
        <f>'Waste 3'!U31</f>
        <v>0</v>
      </c>
    </row>
    <row r="6" spans="1:22" x14ac:dyDescent="0.25">
      <c r="A6" s="36">
        <v>4</v>
      </c>
      <c r="B6" s="91"/>
      <c r="C6" s="33">
        <f>'Waste 4'!B31</f>
        <v>68</v>
      </c>
      <c r="D6" s="33">
        <f>'Waste 4'!C31</f>
        <v>54.400000000000006</v>
      </c>
      <c r="E6" s="33">
        <f>'Waste 4'!D31</f>
        <v>62.470987999999998</v>
      </c>
      <c r="F6" s="33">
        <f>'Waste 4'!E31</f>
        <v>13.68398</v>
      </c>
      <c r="G6" s="33">
        <f>'Waste 4'!F31</f>
        <v>12.176352</v>
      </c>
      <c r="H6" s="33">
        <f>'Waste 4'!G31</f>
        <v>0.15367999999999998</v>
      </c>
      <c r="I6" s="33">
        <f>'Waste 4'!H31</f>
        <v>0.67864000000000002</v>
      </c>
      <c r="J6" s="33">
        <f>'Waste 4'!I31</f>
        <v>3.4000000000000002E-2</v>
      </c>
      <c r="K6" s="33">
        <f>'Waste 4'!J31</f>
        <v>6.8000000000000005E-4</v>
      </c>
      <c r="L6" s="33">
        <f>'Waste 4'!K31</f>
        <v>3.4000000000000002E-3</v>
      </c>
      <c r="M6" s="33">
        <f>'Waste 4'!L31</f>
        <v>6.8000000000000005E-4</v>
      </c>
      <c r="N6" s="33">
        <f>'Waste 4'!M31</f>
        <v>6.1472000000000006E-2</v>
      </c>
      <c r="O6" s="33">
        <f>'Waste 4'!N31</f>
        <v>0</v>
      </c>
      <c r="P6" s="33">
        <f>'Waste 4'!O31</f>
        <v>0</v>
      </c>
      <c r="Q6" s="33">
        <f>'Waste 4'!P31</f>
        <v>42.771999999999998</v>
      </c>
      <c r="R6" s="33">
        <f>'Waste 4'!Q31</f>
        <v>62.56</v>
      </c>
      <c r="S6" s="33">
        <f>'Waste 4'!R31</f>
        <v>0</v>
      </c>
      <c r="T6" s="33">
        <f>'Waste 4'!S31</f>
        <v>0</v>
      </c>
      <c r="U6" s="33">
        <f>'Waste 4'!T31</f>
        <v>0</v>
      </c>
      <c r="V6" s="33">
        <f>'Waste 4'!U31</f>
        <v>0</v>
      </c>
    </row>
    <row r="7" spans="1:22" x14ac:dyDescent="0.25">
      <c r="A7" s="36">
        <v>5</v>
      </c>
      <c r="B7" s="91"/>
      <c r="C7" s="33">
        <f>'Waste 5'!B31</f>
        <v>100</v>
      </c>
      <c r="D7" s="33">
        <f>'Waste 5'!C31</f>
        <v>40</v>
      </c>
      <c r="E7" s="33">
        <f>'Waste 5'!D31</f>
        <v>35.281399999999998</v>
      </c>
      <c r="F7" s="33">
        <f>'Waste 5'!E31</f>
        <v>45.428500000000007</v>
      </c>
      <c r="G7" s="33">
        <f>'Waste 5'!F31</f>
        <v>9.1355800000000009</v>
      </c>
      <c r="H7" s="33">
        <f>'Waste 5'!G31</f>
        <v>0.02</v>
      </c>
      <c r="I7" s="33">
        <f>'Waste 5'!H31</f>
        <v>0.05</v>
      </c>
      <c r="J7" s="33">
        <f>'Waste 5'!I31</f>
        <v>0.05</v>
      </c>
      <c r="K7" s="33">
        <f>'Waste 5'!J31</f>
        <v>1E-3</v>
      </c>
      <c r="L7" s="33">
        <f>'Waste 5'!K31</f>
        <v>5.0000000000000001E-3</v>
      </c>
      <c r="M7" s="33">
        <f>'Waste 5'!L31</f>
        <v>0.02</v>
      </c>
      <c r="N7" s="33">
        <f>'Waste 5'!M31</f>
        <v>2.3799999999999998E-2</v>
      </c>
      <c r="O7" s="33">
        <f>'Waste 5'!N31</f>
        <v>0</v>
      </c>
      <c r="P7" s="33">
        <f>'Waste 5'!O31</f>
        <v>0</v>
      </c>
      <c r="Q7" s="33">
        <f>'Waste 5'!P31</f>
        <v>6.01</v>
      </c>
      <c r="R7" s="33">
        <f>'Waste 5'!Q31</f>
        <v>18.649999999999999</v>
      </c>
      <c r="S7" s="33">
        <f>'Waste 5'!R31</f>
        <v>0</v>
      </c>
      <c r="T7" s="33">
        <f>'Waste 5'!S31</f>
        <v>0</v>
      </c>
      <c r="U7" s="33">
        <f>'Waste 5'!T31</f>
        <v>0</v>
      </c>
      <c r="V7" s="33">
        <f>'Waste 5'!U31</f>
        <v>0</v>
      </c>
    </row>
    <row r="8" spans="1:22" x14ac:dyDescent="0.25">
      <c r="A8" s="36">
        <v>6</v>
      </c>
      <c r="B8" s="91"/>
      <c r="C8" s="33">
        <f>'Waste 6'!B31</f>
        <v>100</v>
      </c>
      <c r="D8" s="33">
        <f>'Waste 6'!C31</f>
        <v>60</v>
      </c>
      <c r="E8" s="33">
        <f>'Waste 6'!D31</f>
        <v>12.921239999999999</v>
      </c>
      <c r="F8" s="33">
        <f>'Waste 6'!E31</f>
        <v>6.8925999999999998</v>
      </c>
      <c r="G8" s="33">
        <f>'Waste 6'!F31</f>
        <v>1.6579999999999999</v>
      </c>
      <c r="H8" s="33">
        <f>'Waste 6'!G31</f>
        <v>0.02</v>
      </c>
      <c r="I8" s="33">
        <f>'Waste 6'!H31</f>
        <v>6.6300000000000012E-2</v>
      </c>
      <c r="J8" s="33">
        <f>'Waste 6'!I31</f>
        <v>0.05</v>
      </c>
      <c r="K8" s="33">
        <f>'Waste 6'!J31</f>
        <v>1E-3</v>
      </c>
      <c r="L8" s="33">
        <f>'Waste 6'!K31</f>
        <v>5.0000000000000001E-3</v>
      </c>
      <c r="M8" s="33">
        <f>'Waste 6'!L31</f>
        <v>0.02</v>
      </c>
      <c r="N8" s="33">
        <f>'Waste 6'!M31</f>
        <v>3.6900000000000002E-2</v>
      </c>
      <c r="O8" s="33">
        <f>'Waste 6'!N31</f>
        <v>0</v>
      </c>
      <c r="P8" s="33">
        <f>'Waste 6'!O31</f>
        <v>0</v>
      </c>
      <c r="Q8" s="33">
        <f>'Waste 6'!P31</f>
        <v>52.7</v>
      </c>
      <c r="R8" s="33">
        <f>'Waste 6'!Q31</f>
        <v>21.85</v>
      </c>
      <c r="S8" s="33">
        <f>'Waste 6'!R31</f>
        <v>0</v>
      </c>
      <c r="T8" s="33">
        <f>'Waste 6'!S31</f>
        <v>0</v>
      </c>
      <c r="U8" s="33">
        <f>'Waste 6'!T31</f>
        <v>0</v>
      </c>
      <c r="V8" s="33">
        <f>'Waste 6'!U31</f>
        <v>0</v>
      </c>
    </row>
    <row r="9" spans="1:22" x14ac:dyDescent="0.25">
      <c r="A9" s="36">
        <v>7</v>
      </c>
      <c r="B9" s="91"/>
      <c r="C9" s="33">
        <f>'Waste 7'!B31</f>
        <v>100</v>
      </c>
      <c r="D9" s="33">
        <f>'Waste 7'!C31</f>
        <v>70</v>
      </c>
      <c r="E9" s="33">
        <f>'Waste 7'!D31</f>
        <v>29.095699999999997</v>
      </c>
      <c r="F9" s="33">
        <f>'Waste 7'!E31</f>
        <v>13.737000000000002</v>
      </c>
      <c r="G9" s="33">
        <f>'Waste 7'!F31</f>
        <v>14.723040000000001</v>
      </c>
      <c r="H9" s="33">
        <f>'Waste 7'!G31</f>
        <v>0.13700000000000001</v>
      </c>
      <c r="I9" s="33">
        <f>'Waste 7'!H31</f>
        <v>3.4299999999999997</v>
      </c>
      <c r="J9" s="33">
        <f>'Waste 7'!I31</f>
        <v>0.05</v>
      </c>
      <c r="K9" s="33">
        <f>'Waste 7'!J31</f>
        <v>3.1999999999999997E-3</v>
      </c>
      <c r="L9" s="33">
        <f>'Waste 7'!K31</f>
        <v>5.0000000000000001E-3</v>
      </c>
      <c r="M9" s="33">
        <f>'Waste 7'!L31</f>
        <v>6.9299999999999987E-2</v>
      </c>
      <c r="N9" s="33">
        <f>'Waste 7'!M31</f>
        <v>5.9000000000000004E-2</v>
      </c>
      <c r="O9" s="33">
        <f>'Waste 7'!N31</f>
        <v>0</v>
      </c>
      <c r="P9" s="33">
        <f>'Waste 7'!O31</f>
        <v>0</v>
      </c>
      <c r="Q9" s="33">
        <f>'Waste 7'!P31</f>
        <v>36.700000000000003</v>
      </c>
      <c r="R9" s="33">
        <f>'Waste 7'!Q31</f>
        <v>25.75</v>
      </c>
      <c r="S9" s="33">
        <f>'Waste 7'!R31</f>
        <v>0</v>
      </c>
      <c r="T9" s="33">
        <f>'Waste 7'!S31</f>
        <v>0</v>
      </c>
      <c r="U9" s="33">
        <f>'Waste 7'!T31</f>
        <v>0</v>
      </c>
      <c r="V9" s="33">
        <f>'Waste 7'!U31</f>
        <v>0</v>
      </c>
    </row>
    <row r="10" spans="1:22" x14ac:dyDescent="0.25">
      <c r="A10" s="36">
        <v>8</v>
      </c>
      <c r="B10" s="91"/>
      <c r="C10" s="33">
        <f>'Waste 8'!B31</f>
        <v>249</v>
      </c>
      <c r="D10" s="33">
        <f>'Waste 8'!C31</f>
        <v>74.7</v>
      </c>
      <c r="E10" s="33">
        <f>'Waste 8'!D31</f>
        <v>37.935523500000002</v>
      </c>
      <c r="F10" s="33">
        <f>'Waste 8'!E31</f>
        <v>5.8508775000000002</v>
      </c>
      <c r="G10" s="33">
        <f>'Waste 8'!F31</f>
        <v>14.7384594</v>
      </c>
      <c r="H10" s="33">
        <f>'Waste 8'!G31</f>
        <v>0.18450900000000001</v>
      </c>
      <c r="I10" s="33">
        <f>'Waste 8'!H31</f>
        <v>0.90386999999999995</v>
      </c>
      <c r="J10" s="33">
        <f>'Waste 8'!I31</f>
        <v>0.212397</v>
      </c>
      <c r="K10" s="33">
        <f>'Waste 8'!J31</f>
        <v>3.2369999999999999E-3</v>
      </c>
      <c r="L10" s="33">
        <f>'Waste 8'!K31</f>
        <v>1.2450000000000001E-2</v>
      </c>
      <c r="M10" s="33">
        <f>'Waste 8'!L31</f>
        <v>7.8933000000000003E-2</v>
      </c>
      <c r="N10" s="33">
        <f>'Waste 8'!M31</f>
        <v>9.4868999999999995E-2</v>
      </c>
      <c r="O10" s="33">
        <f>'Waste 8'!N31</f>
        <v>1000.2330000000001</v>
      </c>
      <c r="P10" s="33">
        <f>'Waste 8'!O31</f>
        <v>72.956999999999994</v>
      </c>
      <c r="Q10" s="33">
        <f>'Waste 8'!P31</f>
        <v>3.7349999999999999</v>
      </c>
      <c r="R10" s="33">
        <f>'Waste 8'!Q31</f>
        <v>131.97</v>
      </c>
      <c r="S10" s="33">
        <f>'Waste 8'!R31</f>
        <v>0</v>
      </c>
      <c r="T10" s="33">
        <f>'Waste 8'!S31</f>
        <v>0</v>
      </c>
      <c r="U10" s="33">
        <f>'Waste 8'!T31</f>
        <v>0</v>
      </c>
      <c r="V10" s="33">
        <f>'Waste 8'!U31</f>
        <v>0</v>
      </c>
    </row>
    <row r="11" spans="1:22" x14ac:dyDescent="0.25">
      <c r="A11" s="36">
        <v>9</v>
      </c>
      <c r="B11" s="91"/>
      <c r="C11" s="33">
        <f>'Waste 9'!B31</f>
        <v>40</v>
      </c>
      <c r="D11" s="33">
        <f>'Waste 9'!C31</f>
        <v>152</v>
      </c>
      <c r="E11" s="33">
        <f>'Waste 9'!D31</f>
        <v>50.676920000000003</v>
      </c>
      <c r="F11" s="33">
        <f>'Waste 9'!E31</f>
        <v>15.665000000000001</v>
      </c>
      <c r="G11" s="33">
        <f>'Waste 9'!F31</f>
        <v>3.8863519999999996</v>
      </c>
      <c r="H11" s="33">
        <f>'Waste 9'!G31</f>
        <v>0.05</v>
      </c>
      <c r="I11" s="33">
        <f>'Waste 9'!H31</f>
        <v>0.31040000000000001</v>
      </c>
      <c r="J11" s="33">
        <f>'Waste 9'!I31</f>
        <v>0.02</v>
      </c>
      <c r="K11" s="33">
        <f>'Waste 9'!J31</f>
        <v>4.0000000000000002E-4</v>
      </c>
      <c r="L11" s="33">
        <f>'Waste 9'!K31</f>
        <v>2E-3</v>
      </c>
      <c r="M11" s="33">
        <f>'Waste 9'!L31</f>
        <v>1.508E-2</v>
      </c>
      <c r="N11" s="33">
        <f>'Waste 9'!M31</f>
        <v>2.504E-2</v>
      </c>
      <c r="O11" s="33">
        <f>'Waste 9'!N31</f>
        <v>0</v>
      </c>
      <c r="P11" s="33">
        <f>'Waste 9'!O31</f>
        <v>0</v>
      </c>
      <c r="Q11" s="33">
        <f>'Waste 9'!P31</f>
        <v>15.32</v>
      </c>
      <c r="R11" s="33">
        <f>'Waste 9'!Q31</f>
        <v>18.799999999999997</v>
      </c>
      <c r="S11" s="33">
        <f>'Waste 9'!R31</f>
        <v>0</v>
      </c>
      <c r="T11" s="33">
        <f>'Waste 9'!S31</f>
        <v>0</v>
      </c>
      <c r="U11" s="33">
        <f>'Waste 9'!T31</f>
        <v>0</v>
      </c>
      <c r="V11" s="33">
        <f>'Waste 9'!U31</f>
        <v>0</v>
      </c>
    </row>
    <row r="12" spans="1:22" x14ac:dyDescent="0.25">
      <c r="A12" s="36">
        <v>10</v>
      </c>
      <c r="B12" s="91"/>
      <c r="C12" s="33">
        <f>'Waste 10'!B31</f>
        <v>100</v>
      </c>
      <c r="D12" s="33">
        <f>'Waste 10'!C31</f>
        <v>120</v>
      </c>
      <c r="E12" s="33">
        <f>'Waste 10'!D31</f>
        <v>48.569199999999995</v>
      </c>
      <c r="F12" s="33">
        <f>'Waste 10'!E31</f>
        <v>3.9162500000000002</v>
      </c>
      <c r="G12" s="33">
        <f>'Waste 10'!F31</f>
        <v>4.9242600000000003</v>
      </c>
      <c r="H12" s="33">
        <f>'Waste 10'!G31</f>
        <v>8.2600000000000007E-2</v>
      </c>
      <c r="I12" s="33">
        <f>'Waste 10'!H31</f>
        <v>0.157</v>
      </c>
      <c r="J12" s="33">
        <f>'Waste 10'!I31</f>
        <v>0.05</v>
      </c>
      <c r="K12" s="33">
        <f>'Waste 10'!J31</f>
        <v>1E-3</v>
      </c>
      <c r="L12" s="33">
        <f>'Waste 10'!K31</f>
        <v>5.0000000000000001E-3</v>
      </c>
      <c r="M12" s="33">
        <f>'Waste 10'!L31</f>
        <v>0.02</v>
      </c>
      <c r="N12" s="33">
        <f>'Waste 10'!M31</f>
        <v>3.7100000000000001E-2</v>
      </c>
      <c r="O12" s="33">
        <f>'Waste 10'!N31</f>
        <v>0</v>
      </c>
      <c r="P12" s="33">
        <f>'Waste 10'!O31</f>
        <v>0</v>
      </c>
      <c r="Q12" s="33">
        <f>'Waste 10'!P31</f>
        <v>43.7</v>
      </c>
      <c r="R12" s="33">
        <f>'Waste 10'!Q31</f>
        <v>80.750000000000014</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92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77</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66</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68</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100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100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249</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40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100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REGU-415-1631988</_dlc_DocId>
    <_dlc_DocIdUrl xmlns="9be56660-2c31-41ef-bc00-23e72f632f2a">
      <Url>https://cyfoethnaturiolcymru.sharepoint.com/teams/Regulatory/Permitting/_layouts/15/DocIdRedir.aspx?ID=REGU-415-1631988</Url>
      <Description>REGU-415-1631988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2024-09-17T23:00:00+00:00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166B6377-07F6-4E85-AD0E-207E27FA0EC9}"/>
</file>

<file path=customXml/itemProps4.xml><?xml version="1.0" encoding="utf-8"?>
<ds:datastoreItem xmlns:ds="http://schemas.openxmlformats.org/officeDocument/2006/customXml" ds:itemID="{69FB67F2-E987-445B-8207-F51803FA8918}"/>
</file>

<file path=customXml/itemProps5.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2024-09-13T14:18:09Z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937435ed-99af-421b-98d4-b0983e824f5a</vt:lpwstr>
  </property>
  <property fmtid="{D5CDD505-2E9C-101B-9397-08002B2CF9AE}" pid="4" name="Order">
    <vt:r8>11545700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