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my.sharepoint.com/personal/megan_tucker_cyfoethnaturiolcymru_gov_uk/Documents/Documents/PAN-026070/"/>
    </mc:Choice>
  </mc:AlternateContent>
  <xr:revisionPtr revIDLastSave="29" documentId="13_ncr:1_{0E847701-78EA-4290-89FC-747DAE5A11A2}" xr6:coauthVersionLast="47" xr6:coauthVersionMax="47" xr10:uidLastSave="{5C6582BF-8ECF-449D-AE03-5AFA47F06579}"/>
  <bookViews>
    <workbookView xWindow="28680" yWindow="-120" windowWidth="29040" windowHeight="15840" tabRatio="870" activeTab="1" xr2:uid="{00000000-000D-0000-FFFF-FFFF00000000}"/>
  </bookViews>
  <sheets>
    <sheet name="Llyn Conwy" sheetId="1" r:id="rId1"/>
    <sheet name="Garreglwyd" sheetId="21" r:id="rId2"/>
    <sheet name="Cwellyn" sheetId="27" r:id="rId3"/>
    <sheet name="Dolbenmaen " sheetId="28" r:id="rId4"/>
    <sheet name="Glascoed" sheetId="30" r:id="rId5"/>
    <sheet name="Myndd Llandegai" sheetId="26" r:id="rId6"/>
    <sheet name="Bala" sheetId="24" r:id="rId7"/>
    <sheet name="Bryn Cowlyd" sheetId="29" r:id="rId8"/>
    <sheet name="Cefni" sheetId="23" r:id="rId9"/>
    <sheet name="Alwen"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M65" i="1"/>
  <c r="N65" i="1"/>
  <c r="O65" i="1"/>
  <c r="P65" i="1"/>
  <c r="Q65" i="1"/>
  <c r="R65" i="1"/>
  <c r="S65" i="1"/>
  <c r="T65" i="1"/>
  <c r="U65" i="1"/>
  <c r="K65" i="21"/>
  <c r="L65" i="21"/>
  <c r="M65" i="21"/>
  <c r="N65" i="21"/>
  <c r="O65" i="21"/>
  <c r="P65" i="21"/>
  <c r="Q65" i="21"/>
  <c r="R65" i="21"/>
  <c r="S65" i="21"/>
  <c r="T65" i="21"/>
  <c r="U65" i="21"/>
  <c r="K65" i="27"/>
  <c r="L65" i="27"/>
  <c r="M65" i="27"/>
  <c r="N65" i="27"/>
  <c r="O65" i="27"/>
  <c r="P65" i="27"/>
  <c r="Q65" i="27"/>
  <c r="R65" i="27"/>
  <c r="S65" i="27"/>
  <c r="T65" i="27"/>
  <c r="U65" i="27"/>
  <c r="K65" i="28"/>
  <c r="L65" i="28"/>
  <c r="M65" i="28"/>
  <c r="N65" i="28"/>
  <c r="O65" i="28"/>
  <c r="P65" i="28"/>
  <c r="Q65" i="28"/>
  <c r="R65" i="28"/>
  <c r="S65" i="28"/>
  <c r="T65" i="28"/>
  <c r="U65" i="28"/>
  <c r="K65" i="30"/>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K65" i="29"/>
  <c r="L65" i="29"/>
  <c r="M65" i="29"/>
  <c r="N65" i="29"/>
  <c r="O65" i="29"/>
  <c r="P65" i="29"/>
  <c r="Q65" i="29"/>
  <c r="R65" i="29"/>
  <c r="S65" i="29"/>
  <c r="T65" i="29"/>
  <c r="U65" i="29"/>
  <c r="K65" i="23"/>
  <c r="L65" i="23"/>
  <c r="M65" i="23"/>
  <c r="N65" i="23"/>
  <c r="O65" i="23"/>
  <c r="P65" i="23"/>
  <c r="Q65" i="23"/>
  <c r="R65" i="23"/>
  <c r="S65" i="23"/>
  <c r="T65" i="23"/>
  <c r="U65" i="23"/>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V20" i="30"/>
  <c r="U20" i="30"/>
  <c r="T20" i="30"/>
  <c r="S20" i="30"/>
  <c r="R20" i="30"/>
  <c r="Q20" i="30"/>
  <c r="P20" i="30"/>
  <c r="O20" i="30"/>
  <c r="N20" i="30"/>
  <c r="M20" i="30"/>
  <c r="L20" i="30"/>
  <c r="V18" i="30"/>
  <c r="T18" i="30"/>
  <c r="N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J22" i="29"/>
  <c r="V20" i="29"/>
  <c r="U20" i="29"/>
  <c r="T20" i="29"/>
  <c r="S20" i="29"/>
  <c r="R20" i="29"/>
  <c r="Q20" i="29"/>
  <c r="P20" i="29"/>
  <c r="O20" i="29"/>
  <c r="N20" i="29"/>
  <c r="M20" i="29"/>
  <c r="L20" i="29"/>
  <c r="R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V18" i="28"/>
  <c r="N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U18" i="27"/>
  <c r="T18" i="27"/>
  <c r="L18" i="27"/>
  <c r="J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20" i="26"/>
  <c r="U20" i="26"/>
  <c r="T20" i="26"/>
  <c r="S20" i="26"/>
  <c r="R20" i="26"/>
  <c r="Q20" i="26"/>
  <c r="P20" i="26"/>
  <c r="O20" i="26"/>
  <c r="N20" i="26"/>
  <c r="M20" i="26"/>
  <c r="L20"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20" i="24"/>
  <c r="L20" i="24"/>
  <c r="P18" i="24"/>
  <c r="M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M20" i="23"/>
  <c r="L20"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O20" i="22"/>
  <c r="N20" i="22"/>
  <c r="M20" i="22"/>
  <c r="L20" i="22"/>
  <c r="U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19" i="22" s="1"/>
  <c r="K20" i="22" s="1"/>
  <c r="K21" i="22"/>
  <c r="K23" i="22" s="1"/>
  <c r="K24" i="22" s="1"/>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19" i="28" s="1"/>
  <c r="K20" i="28" s="1"/>
  <c r="K21" i="28"/>
  <c r="R59" i="28"/>
  <c r="S17" i="28"/>
  <c r="S21" i="28"/>
  <c r="S23" i="28" s="1"/>
  <c r="S24" i="28" s="1"/>
  <c r="I59" i="29"/>
  <c r="J17" i="29"/>
  <c r="J19" i="29" s="1"/>
  <c r="J20" i="29" s="1"/>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K19" i="24" s="1"/>
  <c r="K20" i="24" s="1"/>
  <c r="R59" i="24"/>
  <c r="S21" i="24"/>
  <c r="S23" i="24" s="1"/>
  <c r="S24" i="24" s="1"/>
  <c r="S17" i="24"/>
  <c r="G21" i="26"/>
  <c r="G23" i="26" s="1"/>
  <c r="G24" i="26" s="1"/>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19" i="22" s="1"/>
  <c r="G20" i="22" s="1"/>
  <c r="G21" i="22"/>
  <c r="G23" i="22" s="1"/>
  <c r="G24" i="22" s="1"/>
  <c r="O17" i="22"/>
  <c r="O19" i="22" s="1"/>
  <c r="O21" i="22"/>
  <c r="O23" i="22" s="1"/>
  <c r="O24" i="22" s="1"/>
  <c r="H59" i="23"/>
  <c r="I21" i="23"/>
  <c r="I23" i="23" s="1"/>
  <c r="I24" i="23" s="1"/>
  <c r="I17" i="23"/>
  <c r="I19" i="23" s="1"/>
  <c r="I20" i="23" s="1"/>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23" i="23" s="1"/>
  <c r="J24" i="23" s="1"/>
  <c r="J17" i="23"/>
  <c r="J19" i="23" s="1"/>
  <c r="J20" i="23" s="1"/>
  <c r="Q59" i="23"/>
  <c r="R21" i="23"/>
  <c r="R17" i="23"/>
  <c r="D59" i="24"/>
  <c r="E17" i="24"/>
  <c r="E19" i="24" s="1"/>
  <c r="E20" i="24" s="1"/>
  <c r="E21" i="24"/>
  <c r="E23" i="24" s="1"/>
  <c r="E24" i="24" s="1"/>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D23" i="23" s="1"/>
  <c r="D24" i="23" s="1"/>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Q23" i="30"/>
  <c r="Q24" i="30" s="1"/>
  <c r="U23" i="30"/>
  <c r="U24" i="30" s="1"/>
  <c r="J58" i="28"/>
  <c r="J61" i="28" s="1"/>
  <c r="R58" i="22"/>
  <c r="R61" i="22" s="1"/>
  <c r="R64" i="22" s="1"/>
  <c r="J58" i="23"/>
  <c r="J61"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R21" i="27"/>
  <c r="R23" i="27" s="1"/>
  <c r="R24"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P24" i="22" s="1"/>
  <c r="C58" i="22"/>
  <c r="C61" i="22" s="1"/>
  <c r="C64" i="22" s="1"/>
  <c r="C65"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K19" i="30"/>
  <c r="K20" i="30" s="1"/>
  <c r="S19" i="30"/>
  <c r="S23" i="30"/>
  <c r="S24" i="30" s="1"/>
  <c r="A31" i="30"/>
  <c r="A33" i="30"/>
  <c r="A39" i="30"/>
  <c r="A41" i="30"/>
  <c r="A47" i="30"/>
  <c r="A49" i="30"/>
  <c r="G57" i="30"/>
  <c r="O57" i="30"/>
  <c r="G59" i="30"/>
  <c r="O59" i="30"/>
  <c r="G63" i="30"/>
  <c r="O63" i="30"/>
  <c r="P63" i="30"/>
  <c r="I63" i="30"/>
  <c r="Q63" i="30"/>
  <c r="T19" i="30"/>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N19" i="29"/>
  <c r="V19" i="29"/>
  <c r="F23" i="29"/>
  <c r="F24" i="29" s="1"/>
  <c r="N23" i="29"/>
  <c r="N24" i="29" s="1"/>
  <c r="B63" i="29"/>
  <c r="J63" i="29"/>
  <c r="R63" i="29"/>
  <c r="L19" i="29"/>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M19" i="28"/>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U66" i="26" s="1"/>
  <c r="O23" i="26"/>
  <c r="O24" i="26" s="1"/>
  <c r="J23" i="26"/>
  <c r="J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E23" i="26"/>
  <c r="E24" i="26" s="1"/>
  <c r="M23" i="26"/>
  <c r="M24" i="26" s="1"/>
  <c r="I57" i="26"/>
  <c r="Q57" i="26"/>
  <c r="I59" i="26"/>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T19" i="23"/>
  <c r="L23" i="23"/>
  <c r="L24" i="23" s="1"/>
  <c r="T23" i="23"/>
  <c r="T24" i="23" s="1"/>
  <c r="E19" i="23"/>
  <c r="E20" i="23" s="1"/>
  <c r="M19" i="23"/>
  <c r="E23" i="23"/>
  <c r="E24" i="23" s="1"/>
  <c r="M23" i="23"/>
  <c r="M24" i="23" s="1"/>
  <c r="I57" i="23"/>
  <c r="Q57" i="23"/>
  <c r="F23" i="23"/>
  <c r="F24" i="23" s="1"/>
  <c r="N23" i="23"/>
  <c r="N24" i="23" s="1"/>
  <c r="G19" i="23"/>
  <c r="G20" i="23" s="1"/>
  <c r="O19" i="23"/>
  <c r="A32" i="23"/>
  <c r="A34" i="23"/>
  <c r="A40" i="23"/>
  <c r="A42" i="23"/>
  <c r="A48" i="23"/>
  <c r="A50" i="23"/>
  <c r="H19" i="23"/>
  <c r="H20" i="23" s="1"/>
  <c r="Q19" i="23"/>
  <c r="U63" i="22"/>
  <c r="M63" i="22"/>
  <c r="E63" i="22"/>
  <c r="F63" i="22"/>
  <c r="T63" i="22"/>
  <c r="L63" i="22"/>
  <c r="D63" i="22"/>
  <c r="S63" i="22"/>
  <c r="K63" i="22"/>
  <c r="C63" i="22"/>
  <c r="N63" i="22"/>
  <c r="R63" i="22"/>
  <c r="J63" i="22"/>
  <c r="B63" i="22"/>
  <c r="Q63" i="22"/>
  <c r="I63" i="22"/>
  <c r="P63" i="22"/>
  <c r="H63" i="22"/>
  <c r="O63" i="22"/>
  <c r="G63" i="22"/>
  <c r="S19" i="22"/>
  <c r="L19" i="22"/>
  <c r="T19" i="22"/>
  <c r="L23" i="22"/>
  <c r="L24" i="22" s="1"/>
  <c r="T23" i="22"/>
  <c r="T24" i="22" s="1"/>
  <c r="A31" i="22"/>
  <c r="A33" i="22"/>
  <c r="A41" i="22"/>
  <c r="A47" i="22"/>
  <c r="M19" i="22"/>
  <c r="E23" i="22"/>
  <c r="E24" i="22" s="1"/>
  <c r="U23" i="22"/>
  <c r="U24" i="22" s="1"/>
  <c r="I57" i="22"/>
  <c r="Q57" i="22"/>
  <c r="A39" i="22"/>
  <c r="A49" i="22"/>
  <c r="N19" i="22"/>
  <c r="V19" i="22"/>
  <c r="V23" i="22"/>
  <c r="V24"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4" i="30" l="1"/>
  <c r="B64" i="24"/>
  <c r="B65" i="24" s="1"/>
  <c r="B64" i="30"/>
  <c r="B65" i="30" s="1"/>
  <c r="I65" i="22"/>
  <c r="H65" i="22"/>
  <c r="C23" i="22"/>
  <c r="C24" i="22" s="1"/>
  <c r="H65" i="23"/>
  <c r="I65" i="23"/>
  <c r="C65" i="29"/>
  <c r="H65" i="26"/>
  <c r="C65" i="26"/>
  <c r="J65" i="30"/>
  <c r="I65" i="30"/>
  <c r="D65" i="30"/>
  <c r="D65" i="28"/>
  <c r="J65" i="27"/>
  <c r="D65" i="27"/>
  <c r="C23" i="21"/>
  <c r="C24" i="21" s="1"/>
  <c r="J64" i="23"/>
  <c r="J65" i="23" s="1"/>
  <c r="J64" i="28"/>
  <c r="J65" i="28" s="1"/>
  <c r="I64" i="27"/>
  <c r="I65" i="27" s="1"/>
  <c r="I64" i="26"/>
  <c r="I65" i="26" s="1"/>
  <c r="H64" i="30"/>
  <c r="H65" i="30" s="1"/>
  <c r="G64" i="30"/>
  <c r="G65" i="30" s="1"/>
  <c r="F64" i="26"/>
  <c r="F65" i="26" s="1"/>
  <c r="E64" i="27"/>
  <c r="E65" i="27" s="1"/>
  <c r="D64" i="24"/>
  <c r="D65" i="24" s="1"/>
  <c r="C64" i="21"/>
  <c r="C65" i="21" s="1"/>
  <c r="C64" i="27"/>
  <c r="C65" i="27" s="1"/>
  <c r="C64" i="23"/>
  <c r="C65" i="23"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G64" i="26"/>
  <c r="G64" i="29"/>
  <c r="F64" i="22"/>
  <c r="O64" i="26"/>
  <c r="O66" i="26" s="1"/>
  <c r="R66" i="22"/>
  <c r="L66" i="22"/>
  <c r="T66" i="24"/>
  <c r="U66" i="23"/>
  <c r="P64" i="30"/>
  <c r="P66" i="30" s="1"/>
  <c r="P66" i="23"/>
  <c r="E66" i="22"/>
  <c r="T66" i="23"/>
  <c r="Q66" i="21"/>
  <c r="P66" i="21"/>
  <c r="K66" i="27"/>
  <c r="G64" i="23"/>
  <c r="Q66" i="24"/>
  <c r="R66" i="27"/>
  <c r="C66" i="27"/>
  <c r="H66" i="23"/>
  <c r="J66" i="27"/>
  <c r="G64" i="27"/>
  <c r="J66" i="30"/>
  <c r="F64" i="27"/>
  <c r="T66" i="27"/>
  <c r="L66" i="29"/>
  <c r="Q66" i="22"/>
  <c r="J66" i="26"/>
  <c r="C66" i="22"/>
  <c r="T66" i="21"/>
  <c r="S66" i="23"/>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K66" i="30"/>
  <c r="C66" i="30"/>
  <c r="I66" i="30"/>
  <c r="R66" i="29"/>
  <c r="M66" i="29"/>
  <c r="I66" i="29"/>
  <c r="S66" i="29"/>
  <c r="T66" i="28"/>
  <c r="D66" i="28"/>
  <c r="M66" i="28"/>
  <c r="Q66" i="28"/>
  <c r="I66" i="28"/>
  <c r="S66" i="28"/>
  <c r="K66" i="28"/>
  <c r="Q66" i="27"/>
  <c r="I66" i="27"/>
  <c r="P66" i="27"/>
  <c r="Q66" i="26"/>
  <c r="P66" i="26"/>
  <c r="C66" i="26"/>
  <c r="H66" i="26"/>
  <c r="L66" i="24"/>
  <c r="I66" i="24"/>
  <c r="P66" i="24"/>
  <c r="K66" i="24"/>
  <c r="M66" i="24"/>
  <c r="I66" i="23"/>
  <c r="N66" i="23"/>
  <c r="E66" i="23"/>
  <c r="I66" i="22"/>
  <c r="M66" i="22"/>
  <c r="S66" i="22"/>
  <c r="K66" i="22"/>
  <c r="T66" i="22"/>
  <c r="M66" i="21"/>
  <c r="K66" i="21"/>
  <c r="D66" i="21"/>
  <c r="R66" i="21"/>
  <c r="N64" i="1"/>
  <c r="M64" i="1"/>
  <c r="T64" i="1"/>
  <c r="L64" i="1"/>
  <c r="J64" i="1"/>
  <c r="J65" i="1" s="1"/>
  <c r="K64" i="1"/>
  <c r="O64" i="1"/>
  <c r="C64" i="1"/>
  <c r="I64" i="1"/>
  <c r="H64" i="1"/>
  <c r="G64" i="1"/>
  <c r="G65" i="1" s="1"/>
  <c r="F64" i="1"/>
  <c r="E64" i="1"/>
  <c r="D64" i="1"/>
  <c r="B64" i="1"/>
  <c r="D63" i="1"/>
  <c r="L63" i="1"/>
  <c r="F63" i="1"/>
  <c r="R63" i="1"/>
  <c r="J63" i="1"/>
  <c r="Q63" i="1"/>
  <c r="Q66" i="1" s="1"/>
  <c r="I63" i="1"/>
  <c r="C63" i="1"/>
  <c r="K63" i="1"/>
  <c r="P63" i="1"/>
  <c r="H63" i="1"/>
  <c r="T63" i="1"/>
  <c r="T66" i="1" s="1"/>
  <c r="S63" i="1"/>
  <c r="O63" i="1"/>
  <c r="G63" i="1"/>
  <c r="N63" i="1"/>
  <c r="E63" i="1"/>
  <c r="B63" i="1"/>
  <c r="U63" i="1"/>
  <c r="M63" i="1"/>
  <c r="I66" i="26" l="1"/>
  <c r="H66" i="30"/>
  <c r="G66" i="30"/>
  <c r="B66" i="24"/>
  <c r="B66" i="30"/>
  <c r="I65" i="1"/>
  <c r="C65" i="1"/>
  <c r="H65" i="1"/>
  <c r="D65" i="1"/>
  <c r="E65" i="1"/>
  <c r="F65" i="1"/>
  <c r="B65" i="1"/>
  <c r="J66" i="28"/>
  <c r="H66" i="21"/>
  <c r="F66" i="26"/>
  <c r="D66" i="24"/>
  <c r="D66" i="23"/>
  <c r="D66" i="22"/>
  <c r="C66" i="23"/>
  <c r="C66" i="21"/>
  <c r="J66" i="29"/>
  <c r="J65" i="29"/>
  <c r="J66" i="22"/>
  <c r="J65" i="22"/>
  <c r="J66" i="21"/>
  <c r="J65" i="21"/>
  <c r="I66" i="21"/>
  <c r="I65" i="21"/>
  <c r="H66" i="24"/>
  <c r="H65" i="24"/>
  <c r="H66" i="27"/>
  <c r="H65" i="27"/>
  <c r="H66" i="28"/>
  <c r="H65" i="28"/>
  <c r="H66" i="29"/>
  <c r="H65" i="29"/>
  <c r="G66" i="28"/>
  <c r="G65" i="28"/>
  <c r="G66" i="21"/>
  <c r="G65" i="21"/>
  <c r="G66" i="29"/>
  <c r="G65" i="29"/>
  <c r="G66" i="26"/>
  <c r="G65" i="26"/>
  <c r="G66" i="22"/>
  <c r="G65" i="22"/>
  <c r="G66" i="24"/>
  <c r="G65" i="24"/>
  <c r="G66" i="23"/>
  <c r="G65" i="23"/>
  <c r="G66" i="27"/>
  <c r="G65" i="27"/>
  <c r="F66" i="24"/>
  <c r="F65" i="24"/>
  <c r="F66" i="30"/>
  <c r="F65" i="30"/>
  <c r="F66" i="21"/>
  <c r="F65" i="21"/>
  <c r="F66" i="23"/>
  <c r="F65" i="23"/>
  <c r="F66" i="27"/>
  <c r="F65" i="27"/>
  <c r="F66" i="22"/>
  <c r="F65" i="22"/>
  <c r="F66" i="29"/>
  <c r="F65" i="29"/>
  <c r="F66" i="28"/>
  <c r="F65" i="28"/>
  <c r="E66" i="28"/>
  <c r="E65" i="28"/>
  <c r="E66" i="29"/>
  <c r="E65" i="29"/>
  <c r="E66" i="26"/>
  <c r="E65" i="26"/>
  <c r="E66" i="21"/>
  <c r="E65" i="21"/>
  <c r="E66" i="24"/>
  <c r="E65" i="24"/>
  <c r="D66" i="26"/>
  <c r="D66" i="29"/>
  <c r="C66" i="24"/>
  <c r="C65" i="24"/>
  <c r="C66" i="28"/>
  <c r="C65" i="28"/>
  <c r="B66" i="27"/>
  <c r="B65" i="27"/>
  <c r="B66" i="28"/>
  <c r="B65" i="28"/>
  <c r="B66" i="29"/>
  <c r="B65" i="29"/>
  <c r="B66" i="26"/>
  <c r="B65" i="26"/>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<sst xmlns="http://schemas.openxmlformats.org/spreadsheetml/2006/main" count="2241" uniqueCount="178">
  <si>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</si>
  <si>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</si>
  <si>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</si>
  <si>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</si>
  <si>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</si>
  <si>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</si>
  <si>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</si>
  <si>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</si>
  <si>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</si>
  <si>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</si>
  <si>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</si>
  <si>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</si>
  <si>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</si>
  <si>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</si>
  <si>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</si>
  <si>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</si>
  <si>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</si>
  <si>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</si>
  <si>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</si>
  <si>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</si>
  <si>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</si>
  <si>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</si>
  <si>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</si>
  <si>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</si>
  <si>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</si>
  <si>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</si>
  <si>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</si>
  <si>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</si>
  <si>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</si>
  <si>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</si>
  <si>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</si>
  <si>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</si>
  <si>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</si>
  <si>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</si>
  <si>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</si>
  <si>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</si>
  <si>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</si>
  <si>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</si>
  <si>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</si>
  <si>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</si>
  <si>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</si>
  <si>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</si>
  <si>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</si>
  <si>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</si>
  <si>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</si>
  <si>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</si>
  <si>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</si>
  <si>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</si>
  <si>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</si>
  <si>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</si>
  <si>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</si>
  <si>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</si>
  <si>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</si>
  <si>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</si>
  <si>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</si>
  <si>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</si>
  <si>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</si>
  <si>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</si>
  <si>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</si>
  <si>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</si>
  <si>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</si>
  <si>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</si>
  <si>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</si>
  <si>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</si>
  <si>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</si>
  <si>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</si>
  <si>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</si>
  <si>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</si>
  <si>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</si>
  <si>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</si>
  <si>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</si>
  <si>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</si>
  <si>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</si>
  <si>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</si>
  <si>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</si>
  <si>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</si>
  <si>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</si>
  <si>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</si>
  <si>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</si>
  <si>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</si>
  <si>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</si>
  <si>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</si>
  <si>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</si>
  <si>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</si>
  <si>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</si>
  <si>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</si>
  <si>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</si>
  <si>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</si>
  <si>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</si>
  <si>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</si>
  <si>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</si>
  <si>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</si>
  <si>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</si>
  <si>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</si>
  <si>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</si>
  <si>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</si>
  <si>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</si>
  <si>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</si>
  <si>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</si>
  <si>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</si>
  <si>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</si>
  <si>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</si>
  <si>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</si>
  <si>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</si>
  <si>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</si>
  <si>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</si>
  <si>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</si>
  <si>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</si>
  <si>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</si>
  <si>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</si>
  <si>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</si>
  <si>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</si>
  <si>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</si>
  <si>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</si>
  <si>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</si>
  <si>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</si>
  <si>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</si>
  <si>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</si>
  <si>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</si>
  <si>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</si>
  <si>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</si>
  <si>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</si>
  <si>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</si>
  <si>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</si>
  <si>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</si>
  <si>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</si>
  <si>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</si>
  <si>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</si>
  <si>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</si>
  <si>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</si>
  <si>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</si>
  <si>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</si>
  <si>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</si>
  <si>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</si>
  <si>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</si>
  <si>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</si>
  <si>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</si>
  <si>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</si>
  <si>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</si>
  <si>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</si>
  <si>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</si>
  <si>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</si>
  <si>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</si>
  <si>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</si>
  <si>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</si>
  <si>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</si>
  <si>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</si>
  <si>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</si>
  <si>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</si>
  <si>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</si>
  <si>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</si>
  <si>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</si>
  <si>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</si>
  <si>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</si>
  <si>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</si>
  <si>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</si>
  <si>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</si>
  <si>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</si>
  <si>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</si>
  <si>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</si>
  <si>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PAN-026070</t>
  </si>
  <si>
    <t>GP3792SK</t>
  </si>
  <si>
    <t>ByProduct Recovery LTD</t>
  </si>
  <si>
    <t>Blaen Y Coed, Ysbyty Ifan, Betws-Y-Coed, Gwynedd, LL24 0NY</t>
  </si>
  <si>
    <t>Megan Tucker</t>
  </si>
  <si>
    <t>19 09 02</t>
  </si>
  <si>
    <t>Alwen</t>
  </si>
  <si>
    <t>M</t>
  </si>
  <si>
    <t xml:space="preserve">Llyn Conwy </t>
  </si>
  <si>
    <t>Garreglwyd</t>
  </si>
  <si>
    <t>Cwellyn</t>
  </si>
  <si>
    <t>Dolbenmaen</t>
  </si>
  <si>
    <t>Glascoed</t>
  </si>
  <si>
    <t>Mynydd Llandegai</t>
  </si>
  <si>
    <t>Bala</t>
  </si>
  <si>
    <t>19 09  02</t>
  </si>
  <si>
    <t>Cefni</t>
  </si>
  <si>
    <t>Bryn Cowlyd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</si>
</sst>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H27" sqref="H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19</v>
      </c>
      <c r="G1" s="120" t="s">
        <v>43</v>
      </c>
      <c r="H1" s="121"/>
      <c r="I1" s="96">
        <v>6.3</v>
      </c>
      <c r="J1" s="119" t="s">
        <v>153</v>
      </c>
      <c r="K1" s="119"/>
      <c r="L1" s="96">
        <v>65.900000000000006</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165</v>
      </c>
      <c r="G2" s="138" t="s">
        <v>110</v>
      </c>
      <c r="H2" s="139"/>
      <c r="I2" s="96"/>
      <c r="J2" s="119" t="s">
        <v>158</v>
      </c>
      <c r="K2" s="119"/>
      <c r="L2" s="96">
        <v>0.61199999999999999</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c r="J3" s="120" t="s">
        <v>154</v>
      </c>
      <c r="K3" s="121"/>
      <c r="L3" s="96">
        <f>(L1/(L2*10000))*100</f>
        <v>1.076797385620915</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168</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1</v>
      </c>
      <c r="D8" s="15">
        <v>2</v>
      </c>
      <c r="E8" s="15">
        <v>3</v>
      </c>
      <c r="F8" s="15">
        <v>4</v>
      </c>
      <c r="G8" s="15">
        <v>7</v>
      </c>
      <c r="H8" s="15">
        <v>8</v>
      </c>
      <c r="I8" s="15">
        <v>20</v>
      </c>
      <c r="J8" s="15">
        <v>21</v>
      </c>
      <c r="K8" s="15">
        <v>22</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167</v>
      </c>
      <c r="D9" s="15" t="s">
        <v>167</v>
      </c>
      <c r="E9" s="15" t="s">
        <v>167</v>
      </c>
      <c r="F9" s="15" t="s">
        <v>167</v>
      </c>
      <c r="G9" s="15" t="s">
        <v>167</v>
      </c>
      <c r="H9" s="15" t="s">
        <v>167</v>
      </c>
      <c r="I9" s="15" t="s">
        <v>167</v>
      </c>
      <c r="J9" s="15" t="s">
        <v>167</v>
      </c>
      <c r="K9" s="15" t="s">
        <v>167</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5.6</v>
      </c>
      <c r="D10" s="15">
        <v>5.7</v>
      </c>
      <c r="E10" s="15">
        <v>6.8</v>
      </c>
      <c r="F10" s="15">
        <v>6.4</v>
      </c>
      <c r="G10" s="15">
        <v>6.2</v>
      </c>
      <c r="H10" s="15">
        <v>6.2</v>
      </c>
      <c r="I10" s="15">
        <v>6.1</v>
      </c>
      <c r="J10" s="15">
        <v>6.2</v>
      </c>
      <c r="K10" s="15">
        <v>6</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2</v>
      </c>
      <c r="D11" s="15">
        <v>3</v>
      </c>
      <c r="E11" s="15">
        <v>1</v>
      </c>
      <c r="F11" s="15">
        <v>3</v>
      </c>
      <c r="G11" s="15">
        <v>1</v>
      </c>
      <c r="H11" s="15">
        <v>1</v>
      </c>
      <c r="I11" s="15">
        <v>1</v>
      </c>
      <c r="J11" s="15">
        <v>1</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2</v>
      </c>
      <c r="E12" s="15">
        <v>1</v>
      </c>
      <c r="F12" s="15">
        <v>2</v>
      </c>
      <c r="G12" s="15">
        <v>1</v>
      </c>
      <c r="H12" s="15">
        <v>0</v>
      </c>
      <c r="I12" s="15">
        <v>1</v>
      </c>
      <c r="J12" s="15">
        <v>0</v>
      </c>
      <c r="K12" s="15">
        <v>0</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3</v>
      </c>
      <c r="G13" s="15">
        <v>2</v>
      </c>
      <c r="H13" s="15">
        <v>2</v>
      </c>
      <c r="I13" s="15">
        <v>2</v>
      </c>
      <c r="J13" s="15">
        <v>2</v>
      </c>
      <c r="K13" s="15">
        <v>2</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t="s">
        <v>113</v>
      </c>
      <c r="K14" s="100" t="s">
        <v>113</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47</v>
      </c>
      <c r="D15" s="15">
        <v>47</v>
      </c>
      <c r="E15" s="15">
        <v>47</v>
      </c>
      <c r="F15" s="15">
        <v>47</v>
      </c>
      <c r="G15" s="15">
        <v>47</v>
      </c>
      <c r="H15" s="15">
        <v>47</v>
      </c>
      <c r="I15" s="15">
        <v>47</v>
      </c>
      <c r="J15" s="15">
        <v>47</v>
      </c>
      <c r="K15" s="15">
        <v>47</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26.833910250000006</v>
      </c>
      <c r="D18" s="16">
        <f>$D32</f>
        <v>26.833910250000006</v>
      </c>
      <c r="E18" s="16">
        <f>$D33</f>
        <v>26.833910250000006</v>
      </c>
      <c r="F18" s="16">
        <f>$D34</f>
        <v>26.833910250000006</v>
      </c>
      <c r="G18" s="16">
        <f>$D35</f>
        <v>26.833910250000006</v>
      </c>
      <c r="H18" s="16">
        <f>$D36</f>
        <v>26.833910250000006</v>
      </c>
      <c r="I18" s="16">
        <f>$D37</f>
        <v>26.833910250000006</v>
      </c>
      <c r="J18" s="16">
        <f>$D38</f>
        <v>26.833910250000006</v>
      </c>
      <c r="K18" s="16">
        <f>$D39</f>
        <v>26.833910250000006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-53.066089749999989</v>
      </c>
      <c r="D19" s="16">
        <f t="shared" ref="D19:V19" si="1">D18-D17</f>
        <v>-53.066089749999989</v>
      </c>
      <c r="E19" s="16">
        <f t="shared" si="1"/>
        <v>-53.066089749999989</v>
      </c>
      <c r="F19" s="16">
        <f t="shared" si="1"/>
        <v>-53.066089749999989</v>
      </c>
      <c r="G19" s="16">
        <f t="shared" si="1"/>
        <v>-53.066089749999989</v>
      </c>
      <c r="H19" s="16">
        <f t="shared" si="1"/>
        <v>-53.066089749999989</v>
      </c>
      <c r="I19" s="16">
        <f t="shared" si="1"/>
        <v>-53.066089749999989</v>
      </c>
      <c r="J19" s="16">
        <f t="shared" si="1"/>
        <v>-53.066089749999989</v>
      </c>
      <c r="K19" s="16">
        <f t="shared" si="1"/>
        <v>-53.066089749999989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1.8499762500000003</v>
      </c>
      <c r="D22" s="16">
        <f>$E32</f>
        <v>1.8499762500000003</v>
      </c>
      <c r="E22" s="16">
        <f>$E33</f>
        <v>1.8499762500000003</v>
      </c>
      <c r="F22" s="16">
        <f>$E34</f>
        <v>1.8499762500000003</v>
      </c>
      <c r="G22" s="16">
        <f>$E35</f>
        <v>1.8499762500000003</v>
      </c>
      <c r="H22" s="16">
        <f>$E36</f>
        <v>1.8499762500000003</v>
      </c>
      <c r="I22" s="16">
        <f>$E37</f>
        <v>1.8499762500000003</v>
      </c>
      <c r="J22" s="16">
        <f>$E38</f>
        <v>1.8499762500000003</v>
      </c>
      <c r="K22" s="16">
        <f>$E39</f>
        <v>1.8499762500000003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-280.15002375</v>
      </c>
      <c r="D23" s="16">
        <f t="shared" ref="D23:V23" si="3">D22-D21</f>
        <v>-280.15002375</v>
      </c>
      <c r="E23" s="16">
        <f t="shared" si="3"/>
        <v>-280.15002375</v>
      </c>
      <c r="F23" s="16">
        <f t="shared" si="3"/>
        <v>-280.15002375</v>
      </c>
      <c r="G23" s="16">
        <f t="shared" si="3"/>
        <v>-280.15002375</v>
      </c>
      <c r="H23" s="16">
        <f t="shared" si="3"/>
        <v>-280.15002375</v>
      </c>
      <c r="I23" s="16">
        <f t="shared" si="3"/>
        <v>-280.15002375</v>
      </c>
      <c r="J23" s="16">
        <f t="shared" si="3"/>
        <v>-280.15002375</v>
      </c>
      <c r="K23" s="16">
        <f t="shared" si="3"/>
        <v>-280.15002375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c r="R27" s="107"/>
      <c r="S27" s="107" t="s">
        <v>55</v>
      </c>
      <c r="T27" s="107"/>
      <c r="U27" s="107"/>
    </row>
    <row r="28" spans="1:40" s="57" customFormat="1" x14ac:dyDescent="0.35">
      <c r="A28" s="108"/>
      <c r="B28" s="24">
        <v>6.9</v>
      </c>
      <c r="C28" s="15">
        <v>0.61199999999999999</v>
      </c>
      <c r="D28" s="15">
        <v>6.7900000000000002E-2</v>
      </c>
      <c r="E28" s="15">
        <v>8.8999999999999999E-3</v>
      </c>
      <c r="F28" s="15">
        <v>300</v>
      </c>
      <c r="G28" s="15">
        <v>7.8</v>
      </c>
      <c r="H28" s="15">
        <v>259</v>
      </c>
      <c r="I28" s="15">
        <v>31.1</v>
      </c>
      <c r="J28" s="15">
        <v>0.15</v>
      </c>
      <c r="K28" s="23">
        <v>0.57999999999999996</v>
      </c>
      <c r="L28" s="15">
        <v>28.2</v>
      </c>
      <c r="M28" s="15">
        <v>20.5</v>
      </c>
      <c r="N28" s="15">
        <v>2910</v>
      </c>
      <c r="O28" s="15">
        <v>418000</v>
      </c>
      <c r="P28" s="15"/>
      <c r="Q28" s="15"/>
      <c r="R28" s="15"/>
      <c r="S28" s="15">
        <v>31.2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105.57000000000001</v>
      </c>
      <c r="D31" s="77">
        <f>(IF(D$27="%w/w SAR",((D$28*10)*$B31),IF(D$27="%w/w DM",(((D$28*10)*($B$28/100))*$B31),IF(D$27="kg/t SAR",(D$28*$B31),IF(D$27="kg/t DM",((D$28*($B$28/100))*$B31),IF(D$27="mg/kg SAR",((D$28*0.001)*$B31),IF(D$27="mg/kg DM",(((D$28*0.001)*($B$28/100))*$B31),"0")))))))*2.291</f>
        <v>26.833910250000006</v>
      </c>
      <c r="E31" s="77">
        <f>(IF(E$27="%w/w SAR",((E$28*10)*$B31),IF(E$27="%w/w DM",(((E$28*10)*($B$28/100))*$B31),IF(E$27="kg/t SAR",(E$28*$B31),IF(E$27="kg/t DM",((E$28*($B$28/100))*$B31),IF(E$27="mg/kg SAR",((E$28*0.001)*$B31),IF(E$27="mg/kg DM",(((E$28*0.001)*($B$28/100))*$B31),"0")))))))*1.205</f>
        <v>1.8499762500000003</v>
      </c>
      <c r="F31" s="77">
        <f>(IF(F$27="%w/w SAR",((F$28*10)*$B31),IF(F$27="%w/w DM",(((F$28*10)*($B$28/100))*$B31),IF(F$27="kg/t SAR",(F$28*$B31),IF(F$27="kg/t DM",((F$28*($B$28/100))*$B31),IF(F$27="mg/kg SAR",((F$28*0.001)*$B31),IF(F$27="mg/kg DM",(((F$28*0.001)*($B$28/100))*$B31),"0")))))))*1.658</f>
        <v>8.5801499999999997</v>
      </c>
      <c r="G31" s="77">
        <f t="shared" ref="G31:P31" si="5">IF(G$27="%w/w SAR",((G$28*10)*$B31),IF(G$27="%w/w DM",(((G$28*10)*($B$28/100))*$B31),IF(G$27="kg/t SAR",(G$28*$B31),IF(G$27="kg/t DM",((G$28*($B$28/100))*$B31),IF(G$27="mg/kg SAR",((G$28*0.001)*$B31),IF(G$27="mg/kg DM",(((G$28*0.001)*($B$28/100))*$B31),0))))))</f>
        <v>0.13455000000000003</v>
      </c>
      <c r="H31" s="77">
        <f t="shared" si="5"/>
        <v>4.4677500000000006</v>
      </c>
      <c r="I31" s="77">
        <f t="shared" si="5"/>
        <v>0.53647500000000015</v>
      </c>
      <c r="J31" s="77">
        <f t="shared" si="5"/>
        <v>2.5875E-3</v>
      </c>
      <c r="K31" s="77">
        <f t="shared" si="5"/>
        <v>1.0005000000000002E-2</v>
      </c>
      <c r="L31" s="77">
        <f t="shared" si="5"/>
        <v>0.48645000000000005</v>
      </c>
      <c r="M31" s="77">
        <f t="shared" si="5"/>
        <v>0.35362500000000002</v>
      </c>
      <c r="N31" s="77">
        <f t="shared" si="5"/>
        <v>50.197500000000005</v>
      </c>
      <c r="O31" s="77">
        <f t="shared" si="5"/>
        <v>7210.5000000000009</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0.53820000000000012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105.57000000000001</v>
      </c>
      <c r="D32" s="77">
        <f t="shared" ref="D32:D50" si="7">(IF(D$27="%w/w SAR",((D$28*10)*$B32),IF(D$27="%w/w DM",(((D$28*10)*($B$28/100))*$B32),IF(D$27="kg/t SAR",(D$28*$B32),IF(D$27="kg/t DM",((D$28*($B$28/100))*$B32),IF(D$27="mg/kg SAR",((D$28*0.001)*$B32),IF(D$27="mg/kg DM",(((D$28*0.001)*($B$28/100))*$B32),"0")))))))*2.291</f>
        <v>26.833910250000006</v>
      </c>
      <c r="E32" s="77">
        <f t="shared" ref="E32:E50" si="8">(IF(E$27="%w/w SAR",((E$28*10)*$B32),IF(E$27="%w/w DM",(((E$28*10)*($B$28/100))*$B32),IF(E$27="kg/t SAR",(E$28*$B32),IF(E$27="kg/t DM",((E$28*($B$28/100))*$B32),IF(E$27="mg/kg SAR",((E$28*0.001)*$B32),IF(E$27="mg/kg DM",(((E$28*0.001)*($B$28/100))*$B32),"0")))))))*1.205</f>
        <v>1.8499762500000003</v>
      </c>
      <c r="F32" s="77">
        <f t="shared" ref="F32:F50" si="9">(IF(F$27="%w/w SAR",((F$28*10)*$B32),IF(F$27="%w/w DM",(((F$28*10)*($B$28/100))*$B32),IF(F$27="kg/t SAR",(F$28*$B32),IF(F$27="kg/t DM",((F$28*($B$28/100))*$B32),IF(F$27="mg/kg SAR",((F$28*0.001)*$B32),IF(F$27="mg/kg DM",(((F$28*0.001)*($B$28/100))*$B32),"0")))))))*1.658</f>
        <v>8.5801499999999997</v>
      </c>
      <c r="G32" s="77">
        <f t="shared" ref="G32:P50" si="10">IF(G$27="%w/w SAR",((G$28*10)*$B32),IF(G$27="%w/w DM",(((G$28*10)*($B$28/100))*$B32),IF(G$27="kg/t SAR",(G$28*$B32),IF(G$27="kg/t DM",((G$28*($B$28/100))*$B32),IF(G$27="mg/kg SAR",((G$28*0.001)*$B32),IF(G$27="mg/kg DM",(((G$28*0.001)*($B$28/100))*$B32),0))))))</f>
        <v>0.13455000000000003</v>
      </c>
      <c r="H32" s="77">
        <f t="shared" si="10"/>
        <v>4.4677500000000006</v>
      </c>
      <c r="I32" s="77">
        <f t="shared" si="10"/>
        <v>0.53647500000000015</v>
      </c>
      <c r="J32" s="77">
        <f t="shared" si="10"/>
        <v>2.5875E-3</v>
      </c>
      <c r="K32" s="77">
        <f t="shared" si="10"/>
        <v>1.0005000000000002E-2</v>
      </c>
      <c r="L32" s="77">
        <f t="shared" si="10"/>
        <v>0.48645000000000005</v>
      </c>
      <c r="M32" s="77">
        <f t="shared" si="10"/>
        <v>0.35362500000000002</v>
      </c>
      <c r="N32" s="77">
        <f t="shared" si="10"/>
        <v>50.197500000000005</v>
      </c>
      <c r="O32" s="77">
        <f t="shared" si="10"/>
        <v>7210.5000000000009</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0.53820000000000012</v>
      </c>
      <c r="T32" s="77">
        <f t="shared" si="12"/>
        <v>0</v>
      </c>
      <c r="U32" s="77">
        <f t="shared" si="12"/>
        <v>0</v>
      </c>
      <c r="AB32" s="59"/>
      <c r="AC32" s="59"/>
      <c r="AD32" s="59"/>
      <c r="AE32" s="59"/>
      <c r="AF32" s="59"/>
      <c r="AG32" s="59"/>
      <c r="AH32" s="59"/>
      <c r="AI32" s="59"/>
    </row>
    <row r="33" spans="1:35" s="72" customFormat="1" ht="13" x14ac:dyDescent="0.35">
      <c r="A33" s="13">
        <f>E8</f>
        <v>3</v>
      </c>
      <c r="B33" s="15">
        <v>250</v>
      </c>
      <c r="C33" s="77">
        <f t="shared" si="6"/>
        <v>105.57000000000001</v>
      </c>
      <c r="D33" s="77">
        <f t="shared" si="7"/>
        <v>26.833910250000006</v>
      </c>
      <c r="E33" s="77">
        <f t="shared" si="8"/>
        <v>1.8499762500000003</v>
      </c>
      <c r="F33" s="77">
        <f t="shared" si="9"/>
        <v>8.5801499999999997</v>
      </c>
      <c r="G33" s="77">
        <f t="shared" si="10"/>
        <v>0.13455000000000003</v>
      </c>
      <c r="H33" s="77">
        <f t="shared" si="10"/>
        <v>4.4677500000000006</v>
      </c>
      <c r="I33" s="77">
        <f t="shared" si="10"/>
        <v>0.53647500000000015</v>
      </c>
      <c r="J33" s="77">
        <f t="shared" si="10"/>
        <v>2.5875E-3</v>
      </c>
      <c r="K33" s="77">
        <f t="shared" si="10"/>
        <v>1.0005000000000002E-2</v>
      </c>
      <c r="L33" s="77">
        <f t="shared" si="10"/>
        <v>0.48645000000000005</v>
      </c>
      <c r="M33" s="77">
        <f t="shared" si="10"/>
        <v>0.35362500000000002</v>
      </c>
      <c r="N33" s="77">
        <f t="shared" si="10"/>
        <v>50.197500000000005</v>
      </c>
      <c r="O33" s="77">
        <f t="shared" si="10"/>
        <v>7210.5000000000009</v>
      </c>
      <c r="P33" s="77">
        <f t="shared" si="10"/>
        <v>0</v>
      </c>
      <c r="Q33" s="77">
        <f t="shared" si="11"/>
        <v>0</v>
      </c>
      <c r="R33" s="77">
        <f t="shared" si="12"/>
        <v>0</v>
      </c>
      <c r="S33" s="77">
        <f t="shared" si="12"/>
        <v>0.53820000000000012</v>
      </c>
      <c r="T33" s="77">
        <f t="shared" si="12"/>
        <v>0</v>
      </c>
      <c r="U33" s="77">
        <f t="shared" si="12"/>
        <v>0</v>
      </c>
      <c r="AB33" s="59"/>
      <c r="AC33" s="59"/>
      <c r="AD33" s="59"/>
      <c r="AE33" s="59"/>
      <c r="AF33" s="59"/>
      <c r="AG33" s="59"/>
      <c r="AH33" s="59"/>
      <c r="AI33" s="59"/>
    </row>
    <row r="34" spans="1:35" s="72" customFormat="1" ht="13" x14ac:dyDescent="0.35">
      <c r="A34" s="13">
        <f>F8</f>
        <v>4</v>
      </c>
      <c r="B34" s="15">
        <v>250</v>
      </c>
      <c r="C34" s="77">
        <f t="shared" si="6"/>
        <v>105.57000000000001</v>
      </c>
      <c r="D34" s="77">
        <f t="shared" si="7"/>
        <v>26.833910250000006</v>
      </c>
      <c r="E34" s="77">
        <f t="shared" si="8"/>
        <v>1.8499762500000003</v>
      </c>
      <c r="F34" s="77">
        <f t="shared" si="9"/>
        <v>8.5801499999999997</v>
      </c>
      <c r="G34" s="77">
        <f t="shared" si="10"/>
        <v>0.13455000000000003</v>
      </c>
      <c r="H34" s="77">
        <f t="shared" si="10"/>
        <v>4.4677500000000006</v>
      </c>
      <c r="I34" s="77">
        <f t="shared" si="10"/>
        <v>0.53647500000000015</v>
      </c>
      <c r="J34" s="77">
        <f t="shared" si="10"/>
        <v>2.5875E-3</v>
      </c>
      <c r="K34" s="77">
        <f t="shared" si="10"/>
        <v>1.0005000000000002E-2</v>
      </c>
      <c r="L34" s="77">
        <f t="shared" si="10"/>
        <v>0.48645000000000005</v>
      </c>
      <c r="M34" s="77">
        <f t="shared" si="10"/>
        <v>0.35362500000000002</v>
      </c>
      <c r="N34" s="77">
        <f t="shared" si="10"/>
        <v>50.197500000000005</v>
      </c>
      <c r="O34" s="77">
        <f t="shared" si="10"/>
        <v>7210.5000000000009</v>
      </c>
      <c r="P34" s="77">
        <f t="shared" si="10"/>
        <v>0</v>
      </c>
      <c r="Q34" s="77">
        <f t="shared" si="11"/>
        <v>0</v>
      </c>
      <c r="R34" s="77">
        <f t="shared" si="12"/>
        <v>0</v>
      </c>
      <c r="S34" s="77">
        <f t="shared" si="12"/>
        <v>0.53820000000000012</v>
      </c>
      <c r="T34" s="77">
        <f t="shared" si="12"/>
        <v>0</v>
      </c>
      <c r="U34" s="77">
        <f t="shared" si="12"/>
        <v>0</v>
      </c>
      <c r="AB34" s="59"/>
      <c r="AC34" s="59"/>
      <c r="AD34" s="59"/>
      <c r="AE34" s="59"/>
      <c r="AF34" s="59"/>
      <c r="AG34" s="59"/>
      <c r="AH34" s="59"/>
      <c r="AI34" s="59"/>
    </row>
    <row r="35" spans="1:35" s="72" customFormat="1" ht="13" x14ac:dyDescent="0.35">
      <c r="A35" s="13">
        <f>G8</f>
        <v>7</v>
      </c>
      <c r="B35" s="15">
        <v>250</v>
      </c>
      <c r="C35" s="77">
        <f t="shared" si="6"/>
        <v>105.57000000000001</v>
      </c>
      <c r="D35" s="77">
        <f t="shared" si="7"/>
        <v>26.833910250000006</v>
      </c>
      <c r="E35" s="77">
        <f t="shared" si="8"/>
        <v>1.8499762500000003</v>
      </c>
      <c r="F35" s="77">
        <f t="shared" si="9"/>
        <v>8.5801499999999997</v>
      </c>
      <c r="G35" s="77">
        <f t="shared" si="10"/>
        <v>0.13455000000000003</v>
      </c>
      <c r="H35" s="77">
        <f t="shared" si="10"/>
        <v>4.4677500000000006</v>
      </c>
      <c r="I35" s="77">
        <f t="shared" si="10"/>
        <v>0.53647500000000015</v>
      </c>
      <c r="J35" s="77">
        <f t="shared" si="10"/>
        <v>2.5875E-3</v>
      </c>
      <c r="K35" s="77">
        <f t="shared" si="10"/>
        <v>1.0005000000000002E-2</v>
      </c>
      <c r="L35" s="77">
        <f t="shared" si="10"/>
        <v>0.48645000000000005</v>
      </c>
      <c r="M35" s="77">
        <f t="shared" si="10"/>
        <v>0.35362500000000002</v>
      </c>
      <c r="N35" s="77">
        <f t="shared" si="10"/>
        <v>50.197500000000005</v>
      </c>
      <c r="O35" s="77">
        <f t="shared" si="10"/>
        <v>7210.5000000000009</v>
      </c>
      <c r="P35" s="77">
        <f t="shared" si="10"/>
        <v>0</v>
      </c>
      <c r="Q35" s="77">
        <f t="shared" si="11"/>
        <v>0</v>
      </c>
      <c r="R35" s="77">
        <f t="shared" si="12"/>
        <v>0</v>
      </c>
      <c r="S35" s="77">
        <f t="shared" si="12"/>
        <v>0.53820000000000012</v>
      </c>
      <c r="T35" s="77">
        <f t="shared" si="12"/>
        <v>0</v>
      </c>
      <c r="U35" s="77">
        <f t="shared" si="12"/>
        <v>0</v>
      </c>
      <c r="AB35" s="59"/>
      <c r="AC35" s="59"/>
      <c r="AD35" s="59"/>
      <c r="AE35" s="59"/>
      <c r="AF35" s="59"/>
      <c r="AG35" s="59"/>
      <c r="AH35" s="59"/>
      <c r="AI35" s="59"/>
    </row>
    <row r="36" spans="1:35" s="72" customFormat="1" ht="13" x14ac:dyDescent="0.35">
      <c r="A36" s="13">
        <f>H8</f>
        <v>8</v>
      </c>
      <c r="B36" s="15">
        <v>250</v>
      </c>
      <c r="C36" s="77">
        <f t="shared" si="6"/>
        <v>105.57000000000001</v>
      </c>
      <c r="D36" s="77">
        <f t="shared" si="7"/>
        <v>26.833910250000006</v>
      </c>
      <c r="E36" s="77">
        <f t="shared" si="8"/>
        <v>1.8499762500000003</v>
      </c>
      <c r="F36" s="77">
        <f t="shared" si="9"/>
        <v>8.5801499999999997</v>
      </c>
      <c r="G36" s="77">
        <f t="shared" si="10"/>
        <v>0.13455000000000003</v>
      </c>
      <c r="H36" s="77">
        <f t="shared" si="10"/>
        <v>4.4677500000000006</v>
      </c>
      <c r="I36" s="77">
        <f t="shared" si="10"/>
        <v>0.53647500000000015</v>
      </c>
      <c r="J36" s="77">
        <f t="shared" si="10"/>
        <v>2.5875E-3</v>
      </c>
      <c r="K36" s="77">
        <f t="shared" si="10"/>
        <v>1.0005000000000002E-2</v>
      </c>
      <c r="L36" s="77">
        <f t="shared" si="10"/>
        <v>0.48645000000000005</v>
      </c>
      <c r="M36" s="77">
        <f t="shared" si="10"/>
        <v>0.35362500000000002</v>
      </c>
      <c r="N36" s="77">
        <f t="shared" si="10"/>
        <v>50.197500000000005</v>
      </c>
      <c r="O36" s="77">
        <f t="shared" si="10"/>
        <v>7210.5000000000009</v>
      </c>
      <c r="P36" s="77">
        <f t="shared" si="10"/>
        <v>0</v>
      </c>
      <c r="Q36" s="77">
        <f t="shared" si="11"/>
        <v>0</v>
      </c>
      <c r="R36" s="77">
        <f t="shared" si="12"/>
        <v>0</v>
      </c>
      <c r="S36" s="77">
        <f t="shared" si="12"/>
        <v>0.53820000000000012</v>
      </c>
      <c r="T36" s="77">
        <f t="shared" si="12"/>
        <v>0</v>
      </c>
      <c r="U36" s="77">
        <f t="shared" si="12"/>
        <v>0</v>
      </c>
      <c r="AB36" s="59"/>
      <c r="AC36" s="59"/>
      <c r="AD36" s="59"/>
      <c r="AE36" s="59"/>
      <c r="AF36" s="59"/>
      <c r="AG36" s="59"/>
      <c r="AH36" s="59"/>
      <c r="AI36" s="59"/>
    </row>
    <row r="37" spans="1:35" s="72" customFormat="1" ht="13" x14ac:dyDescent="0.35">
      <c r="A37" s="13">
        <f>I8</f>
        <v>20</v>
      </c>
      <c r="B37" s="15">
        <v>250</v>
      </c>
      <c r="C37" s="77">
        <f t="shared" si="6"/>
        <v>105.57000000000001</v>
      </c>
      <c r="D37" s="77">
        <f t="shared" si="7"/>
        <v>26.833910250000006</v>
      </c>
      <c r="E37" s="77">
        <f t="shared" si="8"/>
        <v>1.8499762500000003</v>
      </c>
      <c r="F37" s="77">
        <f t="shared" si="9"/>
        <v>8.5801499999999997</v>
      </c>
      <c r="G37" s="77">
        <f t="shared" si="10"/>
        <v>0.13455000000000003</v>
      </c>
      <c r="H37" s="77">
        <f t="shared" si="10"/>
        <v>4.4677500000000006</v>
      </c>
      <c r="I37" s="77">
        <f t="shared" si="10"/>
        <v>0.53647500000000015</v>
      </c>
      <c r="J37" s="77">
        <f t="shared" si="10"/>
        <v>2.5875E-3</v>
      </c>
      <c r="K37" s="77">
        <f t="shared" si="10"/>
        <v>1.0005000000000002E-2</v>
      </c>
      <c r="L37" s="77">
        <f t="shared" si="10"/>
        <v>0.48645000000000005</v>
      </c>
      <c r="M37" s="77">
        <f t="shared" si="10"/>
        <v>0.35362500000000002</v>
      </c>
      <c r="N37" s="77">
        <f t="shared" si="10"/>
        <v>50.197500000000005</v>
      </c>
      <c r="O37" s="77">
        <f t="shared" si="10"/>
        <v>7210.5000000000009</v>
      </c>
      <c r="P37" s="77">
        <f t="shared" si="10"/>
        <v>0</v>
      </c>
      <c r="Q37" s="77">
        <f t="shared" si="11"/>
        <v>0</v>
      </c>
      <c r="R37" s="77">
        <f t="shared" si="12"/>
        <v>0</v>
      </c>
      <c r="S37" s="77">
        <f t="shared" si="12"/>
        <v>0.53820000000000012</v>
      </c>
      <c r="T37" s="77">
        <f t="shared" si="12"/>
        <v>0</v>
      </c>
      <c r="U37" s="77">
        <f t="shared" si="12"/>
        <v>0</v>
      </c>
      <c r="AB37" s="59"/>
      <c r="AC37" s="59"/>
      <c r="AD37" s="59"/>
      <c r="AE37" s="59"/>
      <c r="AF37" s="59"/>
      <c r="AG37" s="59"/>
      <c r="AH37" s="59"/>
      <c r="AI37" s="59"/>
    </row>
    <row r="38" spans="1:35" s="72" customFormat="1" ht="13" x14ac:dyDescent="0.35">
      <c r="A38" s="13">
        <f>J8</f>
        <v>21</v>
      </c>
      <c r="B38" s="15">
        <v>250</v>
      </c>
      <c r="C38" s="77">
        <f t="shared" si="6"/>
        <v>105.57000000000001</v>
      </c>
      <c r="D38" s="77">
        <f t="shared" si="7"/>
        <v>26.833910250000006</v>
      </c>
      <c r="E38" s="77">
        <f t="shared" si="8"/>
        <v>1.8499762500000003</v>
      </c>
      <c r="F38" s="77">
        <f t="shared" si="9"/>
        <v>8.5801499999999997</v>
      </c>
      <c r="G38" s="77">
        <f t="shared" si="10"/>
        <v>0.13455000000000003</v>
      </c>
      <c r="H38" s="77">
        <f t="shared" si="10"/>
        <v>4.4677500000000006</v>
      </c>
      <c r="I38" s="77">
        <f t="shared" si="10"/>
        <v>0.53647500000000015</v>
      </c>
      <c r="J38" s="77">
        <f t="shared" si="10"/>
        <v>2.5875E-3</v>
      </c>
      <c r="K38" s="77">
        <f t="shared" si="10"/>
        <v>1.0005000000000002E-2</v>
      </c>
      <c r="L38" s="77">
        <f t="shared" si="10"/>
        <v>0.48645000000000005</v>
      </c>
      <c r="M38" s="77">
        <f t="shared" si="10"/>
        <v>0.35362500000000002</v>
      </c>
      <c r="N38" s="77">
        <f t="shared" si="10"/>
        <v>50.197500000000005</v>
      </c>
      <c r="O38" s="77">
        <f t="shared" si="10"/>
        <v>7210.5000000000009</v>
      </c>
      <c r="P38" s="77">
        <f t="shared" si="10"/>
        <v>0</v>
      </c>
      <c r="Q38" s="77">
        <f t="shared" si="11"/>
        <v>0</v>
      </c>
      <c r="R38" s="77">
        <f t="shared" si="12"/>
        <v>0</v>
      </c>
      <c r="S38" s="77">
        <f t="shared" si="12"/>
        <v>0.53820000000000012</v>
      </c>
      <c r="T38" s="77">
        <f t="shared" si="12"/>
        <v>0</v>
      </c>
      <c r="U38" s="77">
        <f t="shared" si="12"/>
        <v>0</v>
      </c>
      <c r="AB38" s="59"/>
      <c r="AC38" s="59"/>
      <c r="AD38" s="59"/>
      <c r="AE38" s="59"/>
      <c r="AF38" s="59"/>
      <c r="AG38" s="59"/>
      <c r="AH38" s="59"/>
      <c r="AI38" s="59"/>
    </row>
    <row r="39" spans="1:35" s="72" customFormat="1" ht="13" x14ac:dyDescent="0.35">
      <c r="A39" s="13">
        <f>K8</f>
        <v>22</v>
      </c>
      <c r="B39" s="15">
        <v>250</v>
      </c>
      <c r="C39" s="77">
        <f t="shared" si="6"/>
        <v>105.57000000000001</v>
      </c>
      <c r="D39" s="77">
        <f t="shared" si="7"/>
        <v>26.833910250000006</v>
      </c>
      <c r="E39" s="77">
        <f t="shared" si="8"/>
        <v>1.8499762500000003</v>
      </c>
      <c r="F39" s="77">
        <f t="shared" si="9"/>
        <v>8.5801499999999997</v>
      </c>
      <c r="G39" s="77">
        <f t="shared" si="10"/>
        <v>0.13455000000000003</v>
      </c>
      <c r="H39" s="77">
        <f t="shared" si="10"/>
        <v>4.4677500000000006</v>
      </c>
      <c r="I39" s="77">
        <f t="shared" si="10"/>
        <v>0.53647500000000015</v>
      </c>
      <c r="J39" s="77">
        <f t="shared" si="10"/>
        <v>2.5875E-3</v>
      </c>
      <c r="K39" s="77">
        <f t="shared" si="10"/>
        <v>1.0005000000000002E-2</v>
      </c>
      <c r="L39" s="77">
        <f t="shared" si="10"/>
        <v>0.48645000000000005</v>
      </c>
      <c r="M39" s="77">
        <f t="shared" si="10"/>
        <v>0.35362500000000002</v>
      </c>
      <c r="N39" s="77">
        <f t="shared" si="10"/>
        <v>50.197500000000005</v>
      </c>
      <c r="O39" s="77">
        <f t="shared" si="10"/>
        <v>7210.5000000000009</v>
      </c>
      <c r="P39" s="77">
        <f t="shared" si="10"/>
        <v>0</v>
      </c>
      <c r="Q39" s="77">
        <f t="shared" si="11"/>
        <v>0</v>
      </c>
      <c r="R39" s="77">
        <f t="shared" si="12"/>
        <v>0</v>
      </c>
      <c r="S39" s="77">
        <f t="shared" si="12"/>
        <v>0.53820000000000012</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I5" sqref="I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6.3</v>
      </c>
      <c r="J1" s="119" t="s">
        <v>153</v>
      </c>
      <c r="K1" s="119"/>
      <c r="L1" s="97">
        <v>45.8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0.80700000000000005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0.56753407682775703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5.9783645000000005</v>
      </c>
      <c r="D18" s="16">
        <f>$D32</f>
        <v>5.9783645000000005</v>
      </c>
      <c r="E18" s="16">
        <f>$D33</f>
        <v>5.9783645000000005</v>
      </c>
      <c r="F18" s="16">
        <f>$D34</f>
        <v>5.9783645000000005</v>
      </c>
      <c r="G18" s="16">
        <f>$D35</f>
        <v>5.9783645000000005</v>
      </c>
      <c r="H18" s="16">
        <f>$D36</f>
        <v>5.9783645000000005</v>
      </c>
      <c r="I18" s="16">
        <f>$D37</f>
        <v>5.9783645000000005</v>
      </c>
      <c r="J18" s="16">
        <f>$D38</f>
        <v>5.9783645000000005</v>
      </c>
      <c r="K18" s="16">
        <f>$D39</f>
        <v>5.9783645000000005</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-73.921635499999994</v>
      </c>
      <c r="D19" s="16">
        <f t="shared" ref="D19:V19" si="1">D18-D17</f>
        <v>-73.921635499999994</v>
      </c>
      <c r="E19" s="16">
        <f t="shared" si="1"/>
        <v>-73.921635499999994</v>
      </c>
      <c r="F19" s="16">
        <f t="shared" si="1"/>
        <v>-73.921635499999994</v>
      </c>
      <c r="G19" s="16">
        <f t="shared" si="1"/>
        <v>-73.921635499999994</v>
      </c>
      <c r="H19" s="16">
        <f t="shared" si="1"/>
        <v>-73.921635499999994</v>
      </c>
      <c r="I19" s="16">
        <f t="shared" si="1"/>
        <v>-73.921635499999994</v>
      </c>
      <c r="J19" s="16">
        <f t="shared" si="1"/>
        <v>-73.921635499999994</v>
      </c>
      <c r="K19" s="16">
        <f t="shared" si="1"/>
        <v>-73.921635499999994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2.0382575000000003</v>
      </c>
      <c r="D22" s="16">
        <f>$E32</f>
        <v>2.0382575000000003</v>
      </c>
      <c r="E22" s="16">
        <f>$E33</f>
        <v>2.0382575000000003</v>
      </c>
      <c r="F22" s="16">
        <f>$E34</f>
        <v>2.0382575000000003</v>
      </c>
      <c r="G22" s="16">
        <f>$E35</f>
        <v>2.0382575000000003</v>
      </c>
      <c r="H22" s="16">
        <f>$E36</f>
        <v>2.0382575000000003</v>
      </c>
      <c r="I22" s="16">
        <f>$E37</f>
        <v>2.0382575000000003</v>
      </c>
      <c r="J22" s="16">
        <f>$E38</f>
        <v>2.0382575000000003</v>
      </c>
      <c r="K22" s="16">
        <f>$E39</f>
        <v>2.0382575000000003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-279.96174250000001</v>
      </c>
      <c r="D23" s="16">
        <f t="shared" ref="D23:V23" si="3">D22-D21</f>
        <v>-279.96174250000001</v>
      </c>
      <c r="E23" s="16">
        <f t="shared" si="3"/>
        <v>-279.96174250000001</v>
      </c>
      <c r="F23" s="16">
        <f t="shared" si="3"/>
        <v>-279.96174250000001</v>
      </c>
      <c r="G23" s="16">
        <f t="shared" si="3"/>
        <v>-279.96174250000001</v>
      </c>
      <c r="H23" s="16">
        <f t="shared" si="3"/>
        <v>-279.96174250000001</v>
      </c>
      <c r="I23" s="16">
        <f t="shared" si="3"/>
        <v>-279.96174250000001</v>
      </c>
      <c r="J23" s="16">
        <f t="shared" si="3"/>
        <v>-279.96174250000001</v>
      </c>
      <c r="K23" s="16">
        <f t="shared" si="3"/>
        <v>-279.96174250000001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3.4</v>
      </c>
      <c r="C28" s="15">
        <v>0.80700000000000005</v>
      </c>
      <c r="D28" s="15">
        <v>3.0700000000000002E-2</v>
      </c>
      <c r="E28" s="15">
        <v>1.9900000000000001E-2</v>
      </c>
      <c r="F28" s="15">
        <v>649</v>
      </c>
      <c r="G28" s="15">
        <v>44</v>
      </c>
      <c r="H28" s="15">
        <v>456</v>
      </c>
      <c r="I28" s="15">
        <v>29.1</v>
      </c>
      <c r="J28" s="15">
        <v>1.02</v>
      </c>
      <c r="K28" s="23">
        <v>1.1100000000000001</v>
      </c>
      <c r="L28" s="15">
        <v>33.299999999999997</v>
      </c>
      <c r="M28" s="15">
        <v>12.3</v>
      </c>
      <c r="N28" s="15">
        <v>4650</v>
      </c>
      <c r="O28" s="15">
        <v>372000</v>
      </c>
      <c r="P28" s="15"/>
      <c r="Q28" s="15">
        <v>2760</v>
      </c>
      <c r="R28" s="15"/>
      <c r="S28" s="15">
        <v>17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68.594999999999999</v>
      </c>
      <c r="D31" s="77">
        <f>(IF(D$27="%w/w SAR",((D$28*10)*$B31),IF(D$27="%w/w DM",(((D$28*10)*($B$28/100))*$B31),IF(D$27="kg/t SAR",(D$28*$B31),IF(D$27="kg/t DM",((D$28*($B$28/100))*$B31),IF(D$27="mg/kg SAR",((D$28*0.001)*$B31),IF(D$27="mg/kg DM",(((D$28*0.001)*($B$28/100))*$B31),"0")))))))*2.291</f>
        <v>5.9783645000000005</v>
      </c>
      <c r="E31" s="77">
        <f>(IF(E$27="%w/w SAR",((E$28*10)*$B31),IF(E$27="%w/w DM",(((E$28*10)*($B$28/100))*$B31),IF(E$27="kg/t SAR",(E$28*$B31),IF(E$27="kg/t DM",((E$28*($B$28/100))*$B31),IF(E$27="mg/kg SAR",((E$28*0.001)*$B31),IF(E$27="mg/kg DM",(((E$28*0.001)*($B$28/100))*$B31),"0")))))))*1.205</f>
        <v>2.0382575000000003</v>
      </c>
      <c r="F31" s="77">
        <f>(IF(F$27="%w/w SAR",((F$28*10)*$B31),IF(F$27="%w/w DM",(((F$28*10)*($B$28/100))*$B31),IF(F$27="kg/t SAR",(F$28*$B31),IF(F$27="kg/t DM",((F$28*($B$28/100))*$B31),IF(F$27="mg/kg SAR",((F$28*0.001)*$B31),IF(F$27="mg/kg DM",(((F$28*0.001)*($B$28/100))*$B31),"0")))))))*1.658</f>
        <v>9.1463570000000001</v>
      </c>
      <c r="G31" s="77">
        <f t="shared" ref="G31:P46" si="5">IF(G$27="%w/w SAR",((G$28*10)*$B31),IF(G$27="%w/w DM",(((G$28*10)*($B$28/100))*$B31),IF(G$27="kg/t SAR",(G$28*$B31),IF(G$27="kg/t DM",((G$28*($B$28/100))*$B31),IF(G$27="mg/kg SAR",((G$28*0.001)*$B31),IF(G$27="mg/kg DM",(((G$28*0.001)*($B$28/100))*$B31),0))))))</f>
        <v>0.374</v>
      </c>
      <c r="H31" s="77">
        <f t="shared" si="5"/>
        <v>3.8760000000000003</v>
      </c>
      <c r="I31" s="77">
        <f t="shared" si="5"/>
        <v>0.24735000000000001</v>
      </c>
      <c r="J31" s="77">
        <f t="shared" si="5"/>
        <v>8.6700000000000024E-3</v>
      </c>
      <c r="K31" s="77">
        <f t="shared" si="5"/>
        <v>9.4350000000000024E-3</v>
      </c>
      <c r="L31" s="77">
        <f t="shared" si="5"/>
        <v>0.28304999999999997</v>
      </c>
      <c r="M31" s="77">
        <f t="shared" si="5"/>
        <v>0.10455</v>
      </c>
      <c r="N31" s="77">
        <f t="shared" si="5"/>
        <v>39.525000000000006</v>
      </c>
      <c r="O31" s="77">
        <f t="shared" si="5"/>
        <v>3162.0000000000005</v>
      </c>
      <c r="P31" s="77">
        <f t="shared" si="5"/>
        <v>0</v>
      </c>
      <c r="Q31" s="77">
        <f>(IF(Q$27="%w/w SAR",((Q$28*10)*$B31),IF(Q$27="%w/w DM",(((Q$28*10)*($B$28/100))*$B31),IF(Q$27="kg/t SAR",(Q$28*$B31),IF(Q$27="kg/t DM",((Q$28*($B$28/100))*$B31),IF(Q$27="mg/kg SAR",((Q$28*0.001)*$B31),IF(Q$27="mg/kg DM",(((Q$28*0.001)*($B$28/100))*$B31),0)))))))*2.5</f>
        <v>58.650000000000013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0.14450000000000002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68.594999999999999</v>
      </c>
      <c r="D32" s="77">
        <f t="shared" ref="D32:D50" si="7">(IF(D$27="%w/w SAR",((D$28*10)*$B32),IF(D$27="%w/w DM",(((D$28*10)*($B$28/100))*$B32),IF(D$27="kg/t SAR",(D$28*$B32),IF(D$27="kg/t DM",((D$28*($B$28/100))*$B32),IF(D$27="mg/kg SAR",((D$28*0.001)*$B32),IF(D$27="mg/kg DM",(((D$28*0.001)*($B$28/100))*$B32),"0")))))))*2.291</f>
        <v>5.9783645000000005</v>
      </c>
      <c r="E32" s="77">
        <f t="shared" ref="E32:E50" si="8">(IF(E$27="%w/w SAR",((E$28*10)*$B32),IF(E$27="%w/w DM",(((E$28*10)*($B$28/100))*$B32),IF(E$27="kg/t SAR",(E$28*$B32),IF(E$27="kg/t DM",((E$28*($B$28/100))*$B32),IF(E$27="mg/kg SAR",((E$28*0.001)*$B32),IF(E$27="mg/kg DM",(((E$28*0.001)*($B$28/100))*$B32),"0")))))))*1.205</f>
        <v>2.0382575000000003</v>
      </c>
      <c r="F32" s="77">
        <f t="shared" ref="F32:F50" si="9">(IF(F$27="%w/w SAR",((F$28*10)*$B32),IF(F$27="%w/w DM",(((F$28*10)*($B$28/100))*$B32),IF(F$27="kg/t SAR",(F$28*$B32),IF(F$27="kg/t DM",((F$28*($B$28/100))*$B32),IF(F$27="mg/kg SAR",((F$28*0.001)*$B32),IF(F$27="mg/kg DM",(((F$28*0.001)*($B$28/100))*$B32),"0")))))))*1.658</f>
        <v>9.1463570000000001</v>
      </c>
      <c r="G32" s="77">
        <f t="shared" si="5"/>
        <v>0.374</v>
      </c>
      <c r="H32" s="77">
        <f t="shared" si="5"/>
        <v>3.8760000000000003</v>
      </c>
      <c r="I32" s="77">
        <f t="shared" si="5"/>
        <v>0.24735000000000001</v>
      </c>
      <c r="J32" s="77">
        <f t="shared" si="5"/>
        <v>8.6700000000000024E-3</v>
      </c>
      <c r="K32" s="77">
        <f t="shared" si="5"/>
        <v>9.4350000000000024E-3</v>
      </c>
      <c r="L32" s="77">
        <f t="shared" si="5"/>
        <v>0.28304999999999997</v>
      </c>
      <c r="M32" s="77">
        <f t="shared" si="5"/>
        <v>0.10455</v>
      </c>
      <c r="N32" s="77">
        <f t="shared" si="5"/>
        <v>39.525000000000006</v>
      </c>
      <c r="O32" s="77">
        <f t="shared" si="5"/>
        <v>3162.0000000000005</v>
      </c>
      <c r="P32" s="77">
        <f t="shared" si="5"/>
        <v>0</v>
      </c>
      <c r="Q32" s="77">
        <f t="shared" ref="Q32:Q50" si="10">(IF(Q$27="%w/w SAR",((Q$28*10)*$B32),IF(Q$27="%w/w DM",(((Q$28*10)*($B$28/100))*$B32),IF(Q$27="kg/t SAR",(Q$28*$B32),IF(Q$27="kg/t DM",((Q$28*($B$28/100))*$B32),IF(Q$27="mg/kg SAR",((Q$28*0.001)*$B32),IF(Q$27="mg/kg DM",(((Q$28*0.001)*($B$28/100))*$B32),0)))))))*2.5</f>
        <v>58.650000000000013</v>
      </c>
      <c r="R32" s="77">
        <f t="shared" ref="R32:U50" si="11">IF(R$27="%w/w SAR",((R$28*10)*$B32),IF(R$27="%w/w DM",(((R$28*10)*($B$28/100))*$B32),IF(R$27="kg/t SAR",(R$28*$B32),IF(R$27="kg/t DM",((R$28*($B$28/100))*$B32),IF(R$27="mg/kg SAR",((R$28*0.001)*$B32),IF(R$27="mg/kg DM",(((R$28*0.001)*($B$28/100))*$B32),0))))))</f>
        <v>0</v>
      </c>
      <c r="S32" s="77">
        <f t="shared" si="11"/>
        <v>0.14450000000000002</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68.594999999999999</v>
      </c>
      <c r="D33" s="77">
        <f t="shared" si="7"/>
        <v>5.9783645000000005</v>
      </c>
      <c r="E33" s="77">
        <f t="shared" si="8"/>
        <v>2.0382575000000003</v>
      </c>
      <c r="F33" s="77">
        <f t="shared" si="9"/>
        <v>9.1463570000000001</v>
      </c>
      <c r="G33" s="77">
        <f t="shared" si="5"/>
        <v>0.374</v>
      </c>
      <c r="H33" s="77">
        <f t="shared" si="5"/>
        <v>3.8760000000000003</v>
      </c>
      <c r="I33" s="77">
        <f t="shared" si="5"/>
        <v>0.24735000000000001</v>
      </c>
      <c r="J33" s="77">
        <f t="shared" si="5"/>
        <v>8.6700000000000024E-3</v>
      </c>
      <c r="K33" s="77">
        <f t="shared" si="5"/>
        <v>9.4350000000000024E-3</v>
      </c>
      <c r="L33" s="77">
        <f t="shared" si="5"/>
        <v>0.28304999999999997</v>
      </c>
      <c r="M33" s="77">
        <f t="shared" si="5"/>
        <v>0.10455</v>
      </c>
      <c r="N33" s="77">
        <f t="shared" si="5"/>
        <v>39.525000000000006</v>
      </c>
      <c r="O33" s="77">
        <f t="shared" si="5"/>
        <v>3162.0000000000005</v>
      </c>
      <c r="P33" s="77">
        <f t="shared" si="5"/>
        <v>0</v>
      </c>
      <c r="Q33" s="77">
        <f t="shared" si="10"/>
        <v>58.650000000000013</v>
      </c>
      <c r="R33" s="77">
        <f t="shared" si="11"/>
        <v>0</v>
      </c>
      <c r="S33" s="77">
        <f t="shared" si="11"/>
        <v>0.14450000000000002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68.594999999999999</v>
      </c>
      <c r="D34" s="77">
        <f t="shared" si="7"/>
        <v>5.9783645000000005</v>
      </c>
      <c r="E34" s="77">
        <f t="shared" si="8"/>
        <v>2.0382575000000003</v>
      </c>
      <c r="F34" s="77">
        <f t="shared" si="9"/>
        <v>9.1463570000000001</v>
      </c>
      <c r="G34" s="77">
        <f t="shared" si="5"/>
        <v>0.374</v>
      </c>
      <c r="H34" s="77">
        <f t="shared" si="5"/>
        <v>3.8760000000000003</v>
      </c>
      <c r="I34" s="77">
        <f t="shared" si="5"/>
        <v>0.24735000000000001</v>
      </c>
      <c r="J34" s="77">
        <f t="shared" si="5"/>
        <v>8.6700000000000024E-3</v>
      </c>
      <c r="K34" s="77">
        <f t="shared" si="5"/>
        <v>9.4350000000000024E-3</v>
      </c>
      <c r="L34" s="77">
        <f t="shared" si="5"/>
        <v>0.28304999999999997</v>
      </c>
      <c r="M34" s="77">
        <f t="shared" si="5"/>
        <v>0.10455</v>
      </c>
      <c r="N34" s="77">
        <f t="shared" si="5"/>
        <v>39.525000000000006</v>
      </c>
      <c r="O34" s="77">
        <f t="shared" si="5"/>
        <v>3162.0000000000005</v>
      </c>
      <c r="P34" s="77">
        <f t="shared" si="5"/>
        <v>0</v>
      </c>
      <c r="Q34" s="77">
        <f t="shared" si="10"/>
        <v>58.650000000000013</v>
      </c>
      <c r="R34" s="77">
        <f t="shared" si="11"/>
        <v>0</v>
      </c>
      <c r="S34" s="77">
        <f t="shared" si="11"/>
        <v>0.14450000000000002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68.594999999999999</v>
      </c>
      <c r="D35" s="77">
        <f t="shared" si="7"/>
        <v>5.9783645000000005</v>
      </c>
      <c r="E35" s="77">
        <f t="shared" si="8"/>
        <v>2.0382575000000003</v>
      </c>
      <c r="F35" s="77">
        <f t="shared" si="9"/>
        <v>9.1463570000000001</v>
      </c>
      <c r="G35" s="77">
        <f t="shared" si="5"/>
        <v>0.374</v>
      </c>
      <c r="H35" s="77">
        <f t="shared" si="5"/>
        <v>3.8760000000000003</v>
      </c>
      <c r="I35" s="77">
        <f t="shared" si="5"/>
        <v>0.24735000000000001</v>
      </c>
      <c r="J35" s="77">
        <f t="shared" si="5"/>
        <v>8.6700000000000024E-3</v>
      </c>
      <c r="K35" s="77">
        <f t="shared" si="5"/>
        <v>9.4350000000000024E-3</v>
      </c>
      <c r="L35" s="77">
        <f t="shared" si="5"/>
        <v>0.28304999999999997</v>
      </c>
      <c r="M35" s="77">
        <f t="shared" si="5"/>
        <v>0.10455</v>
      </c>
      <c r="N35" s="77">
        <f t="shared" si="5"/>
        <v>39.525000000000006</v>
      </c>
      <c r="O35" s="77">
        <f t="shared" si="5"/>
        <v>3162.0000000000005</v>
      </c>
      <c r="P35" s="77">
        <f t="shared" si="5"/>
        <v>0</v>
      </c>
      <c r="Q35" s="77">
        <f t="shared" si="10"/>
        <v>58.650000000000013</v>
      </c>
      <c r="R35" s="77">
        <f t="shared" si="11"/>
        <v>0</v>
      </c>
      <c r="S35" s="77">
        <f t="shared" si="11"/>
        <v>0.14450000000000002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68.594999999999999</v>
      </c>
      <c r="D36" s="77">
        <f t="shared" si="7"/>
        <v>5.9783645000000005</v>
      </c>
      <c r="E36" s="77">
        <f t="shared" si="8"/>
        <v>2.0382575000000003</v>
      </c>
      <c r="F36" s="77">
        <f t="shared" si="9"/>
        <v>9.1463570000000001</v>
      </c>
      <c r="G36" s="77">
        <f t="shared" si="5"/>
        <v>0.374</v>
      </c>
      <c r="H36" s="77">
        <f t="shared" si="5"/>
        <v>3.8760000000000003</v>
      </c>
      <c r="I36" s="77">
        <f t="shared" si="5"/>
        <v>0.24735000000000001</v>
      </c>
      <c r="J36" s="77">
        <f t="shared" si="5"/>
        <v>8.6700000000000024E-3</v>
      </c>
      <c r="K36" s="77">
        <f t="shared" si="5"/>
        <v>9.4350000000000024E-3</v>
      </c>
      <c r="L36" s="77">
        <f t="shared" si="5"/>
        <v>0.28304999999999997</v>
      </c>
      <c r="M36" s="77">
        <f t="shared" si="5"/>
        <v>0.10455</v>
      </c>
      <c r="N36" s="77">
        <f t="shared" si="5"/>
        <v>39.525000000000006</v>
      </c>
      <c r="O36" s="77">
        <f t="shared" si="5"/>
        <v>3162.0000000000005</v>
      </c>
      <c r="P36" s="77">
        <f t="shared" si="5"/>
        <v>0</v>
      </c>
      <c r="Q36" s="77">
        <f t="shared" si="10"/>
        <v>58.650000000000013</v>
      </c>
      <c r="R36" s="77">
        <f t="shared" si="11"/>
        <v>0</v>
      </c>
      <c r="S36" s="77">
        <f t="shared" si="11"/>
        <v>0.14450000000000002</v>
      </c>
      <c r="T36" s="77">
        <f t="shared" si="11"/>
        <v>0</v>
      </c>
      <c r="U36" s="77">
        <f t="shared" si="11"/>
        <v>0</v>
      </c>
      <c r="AB36" s="59"/>
      <c r="AC36" s="59"/>
      <c r="AD36" s="59"/>
      <c r="AE36" s="59"/>
      <c r="AF36" s="59"/>
      <c r="AG36" s="59"/>
      <c r="AH36" s="59"/>
      <c r="AI36" s="59"/>
    </row>
    <row r="37" spans="1:35" s="72" customFormat="1" ht="13" x14ac:dyDescent="0.35">
      <c r="A37" s="13">
        <f>I8</f>
        <v>20</v>
      </c>
      <c r="B37" s="15">
        <v>250</v>
      </c>
      <c r="C37" s="77">
        <f t="shared" si="6"/>
        <v>68.594999999999999</v>
      </c>
      <c r="D37" s="77">
        <f t="shared" si="7"/>
        <v>5.9783645000000005</v>
      </c>
      <c r="E37" s="77">
        <f t="shared" si="8"/>
        <v>2.0382575000000003</v>
      </c>
      <c r="F37" s="77">
        <f t="shared" si="9"/>
        <v>9.1463570000000001</v>
      </c>
      <c r="G37" s="77">
        <f t="shared" si="5"/>
        <v>0.374</v>
      </c>
      <c r="H37" s="77">
        <f t="shared" si="5"/>
        <v>3.8760000000000003</v>
      </c>
      <c r="I37" s="77">
        <f t="shared" si="5"/>
        <v>0.24735000000000001</v>
      </c>
      <c r="J37" s="77">
        <f t="shared" si="5"/>
        <v>8.6700000000000024E-3</v>
      </c>
      <c r="K37" s="77">
        <f t="shared" si="5"/>
        <v>9.4350000000000024E-3</v>
      </c>
      <c r="L37" s="77">
        <f t="shared" si="5"/>
        <v>0.28304999999999997</v>
      </c>
      <c r="M37" s="77">
        <f t="shared" si="5"/>
        <v>0.10455</v>
      </c>
      <c r="N37" s="77">
        <f t="shared" si="5"/>
        <v>39.525000000000006</v>
      </c>
      <c r="O37" s="77">
        <f t="shared" si="5"/>
        <v>3162.0000000000005</v>
      </c>
      <c r="P37" s="77">
        <f t="shared" si="5"/>
        <v>0</v>
      </c>
      <c r="Q37" s="77">
        <f t="shared" si="10"/>
        <v>58.650000000000013</v>
      </c>
      <c r="R37" s="77">
        <f t="shared" si="11"/>
        <v>0</v>
      </c>
      <c r="S37" s="77">
        <f t="shared" si="11"/>
        <v>0.14450000000000002</v>
      </c>
      <c r="T37" s="77">
        <f t="shared" si="11"/>
        <v>0</v>
      </c>
      <c r="U37" s="77">
        <f t="shared" si="11"/>
        <v>0</v>
      </c>
      <c r="AB37" s="59"/>
      <c r="AC37" s="59"/>
      <c r="AD37" s="59"/>
      <c r="AE37" s="59"/>
      <c r="AF37" s="59"/>
      <c r="AG37" s="59"/>
      <c r="AH37" s="59"/>
      <c r="AI37" s="59"/>
    </row>
    <row r="38" spans="1:35" s="72" customFormat="1" ht="13" x14ac:dyDescent="0.35">
      <c r="A38" s="13">
        <f>J8</f>
        <v>21</v>
      </c>
      <c r="B38" s="15">
        <v>250</v>
      </c>
      <c r="C38" s="77">
        <f t="shared" si="6"/>
        <v>68.594999999999999</v>
      </c>
      <c r="D38" s="77">
        <f t="shared" si="7"/>
        <v>5.9783645000000005</v>
      </c>
      <c r="E38" s="77">
        <f t="shared" si="8"/>
        <v>2.0382575000000003</v>
      </c>
      <c r="F38" s="77">
        <f t="shared" si="9"/>
        <v>9.1463570000000001</v>
      </c>
      <c r="G38" s="77">
        <f t="shared" si="5"/>
        <v>0.374</v>
      </c>
      <c r="H38" s="77">
        <f t="shared" si="5"/>
        <v>3.8760000000000003</v>
      </c>
      <c r="I38" s="77">
        <f t="shared" si="5"/>
        <v>0.24735000000000001</v>
      </c>
      <c r="J38" s="77">
        <f t="shared" si="5"/>
        <v>8.6700000000000024E-3</v>
      </c>
      <c r="K38" s="77">
        <f t="shared" si="5"/>
        <v>9.4350000000000024E-3</v>
      </c>
      <c r="L38" s="77">
        <f t="shared" si="5"/>
        <v>0.28304999999999997</v>
      </c>
      <c r="M38" s="77">
        <f t="shared" si="5"/>
        <v>0.10455</v>
      </c>
      <c r="N38" s="77">
        <f t="shared" si="5"/>
        <v>39.525000000000006</v>
      </c>
      <c r="O38" s="77">
        <f t="shared" si="5"/>
        <v>3162.0000000000005</v>
      </c>
      <c r="P38" s="77">
        <f t="shared" si="5"/>
        <v>0</v>
      </c>
      <c r="Q38" s="77">
        <f t="shared" si="10"/>
        <v>58.650000000000013</v>
      </c>
      <c r="R38" s="77">
        <f t="shared" si="11"/>
        <v>0</v>
      </c>
      <c r="S38" s="77">
        <f t="shared" si="11"/>
        <v>0.14450000000000002</v>
      </c>
      <c r="T38" s="77">
        <f t="shared" si="11"/>
        <v>0</v>
      </c>
      <c r="U38" s="77">
        <f t="shared" si="11"/>
        <v>0</v>
      </c>
      <c r="AB38" s="59"/>
      <c r="AC38" s="59"/>
      <c r="AD38" s="59"/>
      <c r="AE38" s="59"/>
      <c r="AF38" s="59"/>
      <c r="AG38" s="59"/>
      <c r="AH38" s="59"/>
      <c r="AI38" s="59"/>
    </row>
    <row r="39" spans="1:35" s="72" customFormat="1" ht="13" x14ac:dyDescent="0.35">
      <c r="A39" s="13">
        <f>K8</f>
        <v>22</v>
      </c>
      <c r="B39" s="15">
        <v>250</v>
      </c>
      <c r="C39" s="77">
        <f t="shared" si="6"/>
        <v>68.594999999999999</v>
      </c>
      <c r="D39" s="77">
        <f t="shared" si="7"/>
        <v>5.9783645000000005</v>
      </c>
      <c r="E39" s="77">
        <f t="shared" si="8"/>
        <v>2.0382575000000003</v>
      </c>
      <c r="F39" s="77">
        <f t="shared" si="9"/>
        <v>9.1463570000000001</v>
      </c>
      <c r="G39" s="77">
        <f t="shared" si="5"/>
        <v>0.374</v>
      </c>
      <c r="H39" s="77">
        <f t="shared" si="5"/>
        <v>3.8760000000000003</v>
      </c>
      <c r="I39" s="77">
        <f t="shared" si="5"/>
        <v>0.24735000000000001</v>
      </c>
      <c r="J39" s="77">
        <f t="shared" si="5"/>
        <v>8.6700000000000024E-3</v>
      </c>
      <c r="K39" s="77">
        <f t="shared" si="5"/>
        <v>9.4350000000000024E-3</v>
      </c>
      <c r="L39" s="77">
        <f t="shared" si="5"/>
        <v>0.28304999999999997</v>
      </c>
      <c r="M39" s="77">
        <f t="shared" si="5"/>
        <v>0.10455</v>
      </c>
      <c r="N39" s="77">
        <f t="shared" si="5"/>
        <v>39.525000000000006</v>
      </c>
      <c r="O39" s="77">
        <f t="shared" si="5"/>
        <v>3162.0000000000005</v>
      </c>
      <c r="P39" s="77">
        <f t="shared" si="5"/>
        <v>0</v>
      </c>
      <c r="Q39" s="77">
        <f t="shared" si="10"/>
        <v>58.650000000000013</v>
      </c>
      <c r="R39" s="77">
        <f t="shared" si="11"/>
        <v>0</v>
      </c>
      <c r="S39" s="77">
        <f t="shared" si="11"/>
        <v>0.14450000000000002</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18" sqref="C1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6.8</v>
      </c>
      <c r="J1" s="119" t="s">
        <v>153</v>
      </c>
      <c r="K1" s="119"/>
      <c r="L1" s="97">
        <v>266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1.44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1.8472222222222223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53.517759999999996</v>
      </c>
      <c r="F18" s="16">
        <f>$D34</f>
        <v>37.462432</v>
      </c>
      <c r="G18" s="16">
        <f>$D35</f>
        <v>53.517759999999996</v>
      </c>
      <c r="H18" s="16">
        <f>$D36</f>
        <v>53.517759999999996</v>
      </c>
      <c r="I18" s="16">
        <f>$D37</f>
        <v>53.517759999999996</v>
      </c>
      <c r="J18" s="16">
        <f>$D38</f>
        <v>53.517759999999996</v>
      </c>
      <c r="K18" s="16">
        <f>$D39</f>
        <v>53.517759999999996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-26.382239999999996</v>
      </c>
      <c r="F19" s="16">
        <f t="shared" si="1"/>
        <v>-42.437567999999992</v>
      </c>
      <c r="G19" s="16">
        <f t="shared" si="1"/>
        <v>-26.382239999999996</v>
      </c>
      <c r="H19" s="16">
        <f t="shared" si="1"/>
        <v>-26.382239999999996</v>
      </c>
      <c r="I19" s="16">
        <f t="shared" si="1"/>
        <v>-26.382239999999996</v>
      </c>
      <c r="J19" s="16">
        <f t="shared" si="1"/>
        <v>-26.382239999999996</v>
      </c>
      <c r="K19" s="16">
        <f t="shared" si="1"/>
        <v>-26.382239999999996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3.2294000000000005</v>
      </c>
      <c r="F22" s="16">
        <f>$E34</f>
        <v>2.2605800000000005</v>
      </c>
      <c r="G22" s="16">
        <f>$E35</f>
        <v>3.2294000000000005</v>
      </c>
      <c r="H22" s="16">
        <f>$E36</f>
        <v>3.2294000000000005</v>
      </c>
      <c r="I22" s="16">
        <f>$E37</f>
        <v>3.2294000000000005</v>
      </c>
      <c r="J22" s="16">
        <f>$E38</f>
        <v>3.2294000000000005</v>
      </c>
      <c r="K22" s="16">
        <f>$E39</f>
        <v>3.2294000000000005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-278.7706</v>
      </c>
      <c r="F23" s="16">
        <f t="shared" si="3"/>
        <v>-279.73942</v>
      </c>
      <c r="G23" s="16">
        <f t="shared" si="3"/>
        <v>-278.7706</v>
      </c>
      <c r="H23" s="16">
        <f t="shared" si="3"/>
        <v>-278.7706</v>
      </c>
      <c r="I23" s="16">
        <f t="shared" si="3"/>
        <v>-278.7706</v>
      </c>
      <c r="J23" s="16">
        <f t="shared" si="3"/>
        <v>-278.7706</v>
      </c>
      <c r="K23" s="16">
        <f t="shared" si="3"/>
        <v>-278.7706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v>
      </c>
      <c r="C28" s="15">
        <v>1.44</v>
      </c>
      <c r="D28" s="15">
        <v>0.29199999999999998</v>
      </c>
      <c r="E28" s="15">
        <v>3.3500000000000002E-2</v>
      </c>
      <c r="F28" s="15">
        <v>510</v>
      </c>
      <c r="G28" s="15">
        <v>74.099999999999994</v>
      </c>
      <c r="H28" s="15">
        <v>244</v>
      </c>
      <c r="I28" s="15">
        <v>6.2</v>
      </c>
      <c r="J28" s="15">
        <v>0.6</v>
      </c>
      <c r="K28" s="23">
        <v>1.0900000000000001</v>
      </c>
      <c r="L28" s="15">
        <v>14.6</v>
      </c>
      <c r="M28" s="15">
        <v>5</v>
      </c>
      <c r="N28" s="15">
        <v>176000</v>
      </c>
      <c r="O28" s="15">
        <v>6950</v>
      </c>
      <c r="P28" s="15"/>
      <c r="Q28" s="15">
        <v>6190</v>
      </c>
      <c r="R28" s="15"/>
      <c r="S28" s="15">
        <v>23.1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115.2</v>
      </c>
      <c r="D33" s="77">
        <f t="shared" si="7"/>
        <v>53.517759999999996</v>
      </c>
      <c r="E33" s="77">
        <f t="shared" si="8"/>
        <v>3.2294000000000005</v>
      </c>
      <c r="F33" s="77">
        <f t="shared" si="9"/>
        <v>6.76464</v>
      </c>
      <c r="G33" s="77">
        <f t="shared" si="5"/>
        <v>0.59279999999999999</v>
      </c>
      <c r="H33" s="77">
        <f t="shared" si="5"/>
        <v>1.952</v>
      </c>
      <c r="I33" s="77">
        <f t="shared" si="5"/>
        <v>4.9600000000000005E-2</v>
      </c>
      <c r="J33" s="77">
        <f t="shared" si="5"/>
        <v>4.7999999999999996E-3</v>
      </c>
      <c r="K33" s="77">
        <f t="shared" si="5"/>
        <v>8.7200000000000021E-3</v>
      </c>
      <c r="L33" s="77">
        <f t="shared" si="5"/>
        <v>0.1168</v>
      </c>
      <c r="M33" s="77">
        <f t="shared" si="5"/>
        <v>0.04</v>
      </c>
      <c r="N33" s="77">
        <f t="shared" si="5"/>
        <v>1408</v>
      </c>
      <c r="O33" s="77">
        <f t="shared" si="5"/>
        <v>55.6</v>
      </c>
      <c r="P33" s="77">
        <f t="shared" si="5"/>
        <v>0</v>
      </c>
      <c r="Q33" s="77">
        <f t="shared" si="10"/>
        <v>123.80000000000001</v>
      </c>
      <c r="R33" s="77">
        <f t="shared" si="11"/>
        <v>0</v>
      </c>
      <c r="S33" s="77">
        <f t="shared" si="11"/>
        <v>0.18480000000000002</v>
      </c>
      <c r="T33" s="77">
        <f t="shared" si="11"/>
        <v>0</v>
      </c>
      <c r="U33" s="77">
        <f t="shared" si="11"/>
        <v>0</v>
      </c>
      <c r="AB33" s="59"/>
      <c r="AC33" s="59"/>
      <c r="AD33" s="59"/>
      <c r="AE33" s="59"/>
      <c r="AF33" s="59"/>
      <c r="AG33" s="59"/>
      <c r="AH33" s="59"/>
      <c r="AI33" s="59"/>
    </row>
    <row r="34" spans="1:35" s="72" customFormat="1" ht="13" x14ac:dyDescent="0.35">
      <c r="A34" s="13">
        <f>F8</f>
        <v>4</v>
      </c>
      <c r="B34" s="15">
        <v>175</v>
      </c>
      <c r="C34" s="77">
        <f t="shared" si="6"/>
        <v>80.64</v>
      </c>
      <c r="D34" s="77">
        <f t="shared" si="7"/>
        <v>37.462432</v>
      </c>
      <c r="E34" s="77">
        <f t="shared" si="8"/>
        <v>2.2605800000000005</v>
      </c>
      <c r="F34" s="77">
        <f t="shared" si="9"/>
        <v>4.7352480000000003</v>
      </c>
      <c r="G34" s="77">
        <f t="shared" si="5"/>
        <v>0.41496</v>
      </c>
      <c r="H34" s="77">
        <f t="shared" si="5"/>
        <v>1.3664000000000001</v>
      </c>
      <c r="I34" s="77">
        <f t="shared" si="5"/>
        <v>3.4720000000000008E-2</v>
      </c>
      <c r="J34" s="77">
        <f t="shared" si="5"/>
        <v>3.3599999999999997E-3</v>
      </c>
      <c r="K34" s="77">
        <f t="shared" si="5"/>
        <v>6.1040000000000009E-3</v>
      </c>
      <c r="L34" s="77">
        <f t="shared" si="5"/>
        <v>8.1759999999999999E-2</v>
      </c>
      <c r="M34" s="77">
        <f t="shared" si="5"/>
        <v>2.8000000000000001E-2</v>
      </c>
      <c r="N34" s="77">
        <f t="shared" si="5"/>
        <v>985.59999999999991</v>
      </c>
      <c r="O34" s="77">
        <f t="shared" si="5"/>
        <v>38.92</v>
      </c>
      <c r="P34" s="77">
        <f t="shared" si="5"/>
        <v>0</v>
      </c>
      <c r="Q34" s="77">
        <f t="shared" si="10"/>
        <v>86.66</v>
      </c>
      <c r="R34" s="77">
        <f t="shared" si="11"/>
        <v>0</v>
      </c>
      <c r="S34" s="77">
        <f t="shared" si="11"/>
        <v>0.12936</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115.2</v>
      </c>
      <c r="D35" s="77">
        <f t="shared" si="7"/>
        <v>53.517759999999996</v>
      </c>
      <c r="E35" s="77">
        <f t="shared" si="8"/>
        <v>3.2294000000000005</v>
      </c>
      <c r="F35" s="77">
        <f t="shared" si="9"/>
        <v>6.76464</v>
      </c>
      <c r="G35" s="77">
        <f t="shared" si="5"/>
        <v>0.59279999999999999</v>
      </c>
      <c r="H35" s="77">
        <f t="shared" si="5"/>
        <v>1.952</v>
      </c>
      <c r="I35" s="77">
        <f t="shared" si="5"/>
        <v>4.9600000000000005E-2</v>
      </c>
      <c r="J35" s="77">
        <f t="shared" si="5"/>
        <v>4.7999999999999996E-3</v>
      </c>
      <c r="K35" s="77">
        <f t="shared" si="5"/>
        <v>8.7200000000000021E-3</v>
      </c>
      <c r="L35" s="77">
        <f t="shared" si="5"/>
        <v>0.1168</v>
      </c>
      <c r="M35" s="77">
        <f t="shared" si="5"/>
        <v>0.04</v>
      </c>
      <c r="N35" s="77">
        <f t="shared" si="5"/>
        <v>1408</v>
      </c>
      <c r="O35" s="77">
        <f t="shared" si="5"/>
        <v>55.6</v>
      </c>
      <c r="P35" s="77">
        <f t="shared" si="5"/>
        <v>0</v>
      </c>
      <c r="Q35" s="77">
        <f t="shared" si="10"/>
        <v>123.80000000000001</v>
      </c>
      <c r="R35" s="77">
        <f t="shared" si="11"/>
        <v>0</v>
      </c>
      <c r="S35" s="77">
        <f t="shared" si="11"/>
        <v>0.18480000000000002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115.2</v>
      </c>
      <c r="D36" s="77">
        <f t="shared" si="7"/>
        <v>53.517759999999996</v>
      </c>
      <c r="E36" s="77">
        <f t="shared" si="8"/>
        <v>3.2294000000000005</v>
      </c>
      <c r="F36" s="77">
        <f t="shared" si="9"/>
        <v>6.76464</v>
      </c>
      <c r="G36" s="77">
        <f t="shared" si="5"/>
        <v>0.59279999999999999</v>
      </c>
      <c r="H36" s="77">
        <f t="shared" si="5"/>
        <v>1.952</v>
      </c>
      <c r="I36" s="77">
        <f t="shared" si="5"/>
        <v>4.9600000000000005E-2</v>
      </c>
      <c r="J36" s="77">
        <f t="shared" si="5"/>
        <v>4.7999999999999996E-3</v>
      </c>
      <c r="K36" s="77">
        <f t="shared" si="5"/>
        <v>8.7200000000000021E-3</v>
      </c>
      <c r="L36" s="77">
        <f t="shared" si="5"/>
        <v>0.1168</v>
      </c>
      <c r="M36" s="77">
        <f t="shared" si="5"/>
        <v>0.04</v>
      </c>
      <c r="N36" s="77">
        <f t="shared" si="5"/>
        <v>1408</v>
      </c>
      <c r="O36" s="77">
        <f t="shared" si="5"/>
        <v>55.6</v>
      </c>
      <c r="P36" s="77">
        <f t="shared" si="5"/>
        <v>0</v>
      </c>
      <c r="Q36" s="77">
        <f t="shared" si="10"/>
        <v>123.80000000000001</v>
      </c>
      <c r="R36" s="77">
        <f t="shared" si="11"/>
        <v>0</v>
      </c>
      <c r="S36" s="77">
        <f t="shared" si="11"/>
        <v>0.18480000000000002</v>
      </c>
      <c r="T36" s="77">
        <f t="shared" si="11"/>
        <v>0</v>
      </c>
      <c r="U36" s="77">
        <f t="shared" si="11"/>
        <v>0</v>
      </c>
      <c r="AB36" s="59"/>
      <c r="AC36" s="59"/>
      <c r="AD36" s="59"/>
      <c r="AE36" s="59"/>
      <c r="AF36" s="59"/>
      <c r="AG36" s="59"/>
      <c r="AH36" s="59"/>
      <c r="AI36" s="59"/>
    </row>
    <row r="37" spans="1:35" s="72" customFormat="1" ht="13" x14ac:dyDescent="0.35">
      <c r="A37" s="13">
        <f>I8</f>
        <v>20</v>
      </c>
      <c r="B37" s="15">
        <v>250</v>
      </c>
      <c r="C37" s="77">
        <f t="shared" si="6"/>
        <v>115.2</v>
      </c>
      <c r="D37" s="77">
        <f t="shared" si="7"/>
        <v>53.517759999999996</v>
      </c>
      <c r="E37" s="77">
        <f t="shared" si="8"/>
        <v>3.2294000000000005</v>
      </c>
      <c r="F37" s="77">
        <f t="shared" si="9"/>
        <v>6.76464</v>
      </c>
      <c r="G37" s="77">
        <f t="shared" si="5"/>
        <v>0.59279999999999999</v>
      </c>
      <c r="H37" s="77">
        <f t="shared" si="5"/>
        <v>1.952</v>
      </c>
      <c r="I37" s="77">
        <f t="shared" si="5"/>
        <v>4.9600000000000005E-2</v>
      </c>
      <c r="J37" s="77">
        <f t="shared" si="5"/>
        <v>4.7999999999999996E-3</v>
      </c>
      <c r="K37" s="77">
        <f t="shared" si="5"/>
        <v>8.7200000000000021E-3</v>
      </c>
      <c r="L37" s="77">
        <f t="shared" si="5"/>
        <v>0.1168</v>
      </c>
      <c r="M37" s="77">
        <f t="shared" si="5"/>
        <v>0.04</v>
      </c>
      <c r="N37" s="77">
        <f t="shared" si="5"/>
        <v>1408</v>
      </c>
      <c r="O37" s="77">
        <f t="shared" si="5"/>
        <v>55.6</v>
      </c>
      <c r="P37" s="77">
        <f t="shared" si="5"/>
        <v>0</v>
      </c>
      <c r="Q37" s="77">
        <f t="shared" si="10"/>
        <v>123.80000000000001</v>
      </c>
      <c r="R37" s="77">
        <f t="shared" si="11"/>
        <v>0</v>
      </c>
      <c r="S37" s="77">
        <f t="shared" si="11"/>
        <v>0.18480000000000002</v>
      </c>
      <c r="T37" s="77">
        <f t="shared" si="11"/>
        <v>0</v>
      </c>
      <c r="U37" s="77">
        <f t="shared" si="11"/>
        <v>0</v>
      </c>
      <c r="AB37" s="59"/>
      <c r="AC37" s="59"/>
      <c r="AD37" s="59"/>
      <c r="AE37" s="59"/>
      <c r="AF37" s="59"/>
      <c r="AG37" s="59"/>
      <c r="AH37" s="59"/>
      <c r="AI37" s="59"/>
    </row>
    <row r="38" spans="1:35" s="72" customFormat="1" ht="13" x14ac:dyDescent="0.35">
      <c r="A38" s="13">
        <f>J8</f>
        <v>21</v>
      </c>
      <c r="B38" s="15">
        <v>250</v>
      </c>
      <c r="C38" s="77">
        <f t="shared" si="6"/>
        <v>115.2</v>
      </c>
      <c r="D38" s="77">
        <f t="shared" si="7"/>
        <v>53.517759999999996</v>
      </c>
      <c r="E38" s="77">
        <f t="shared" si="8"/>
        <v>3.2294000000000005</v>
      </c>
      <c r="F38" s="77">
        <f t="shared" si="9"/>
        <v>6.76464</v>
      </c>
      <c r="G38" s="77">
        <f t="shared" si="5"/>
        <v>0.59279999999999999</v>
      </c>
      <c r="H38" s="77">
        <f t="shared" si="5"/>
        <v>1.952</v>
      </c>
      <c r="I38" s="77">
        <f t="shared" si="5"/>
        <v>4.9600000000000005E-2</v>
      </c>
      <c r="J38" s="77">
        <f t="shared" si="5"/>
        <v>4.7999999999999996E-3</v>
      </c>
      <c r="K38" s="77">
        <f t="shared" si="5"/>
        <v>8.7200000000000021E-3</v>
      </c>
      <c r="L38" s="77">
        <f t="shared" si="5"/>
        <v>0.1168</v>
      </c>
      <c r="M38" s="77">
        <f t="shared" si="5"/>
        <v>0.04</v>
      </c>
      <c r="N38" s="77">
        <f t="shared" si="5"/>
        <v>1408</v>
      </c>
      <c r="O38" s="77">
        <f t="shared" si="5"/>
        <v>55.6</v>
      </c>
      <c r="P38" s="77">
        <f t="shared" si="5"/>
        <v>0</v>
      </c>
      <c r="Q38" s="77">
        <f t="shared" si="10"/>
        <v>123.80000000000001</v>
      </c>
      <c r="R38" s="77">
        <f t="shared" si="11"/>
        <v>0</v>
      </c>
      <c r="S38" s="77">
        <f t="shared" si="11"/>
        <v>0.18480000000000002</v>
      </c>
      <c r="T38" s="77">
        <f t="shared" si="11"/>
        <v>0</v>
      </c>
      <c r="U38" s="77">
        <f t="shared" si="11"/>
        <v>0</v>
      </c>
      <c r="AB38" s="59"/>
      <c r="AC38" s="59"/>
      <c r="AD38" s="59"/>
      <c r="AE38" s="59"/>
      <c r="AF38" s="59"/>
      <c r="AG38" s="59"/>
      <c r="AH38" s="59"/>
      <c r="AI38" s="59"/>
    </row>
    <row r="39" spans="1:35" s="72" customFormat="1" ht="13" x14ac:dyDescent="0.35">
      <c r="A39" s="13">
        <f>K8</f>
        <v>22</v>
      </c>
      <c r="B39" s="15">
        <v>250</v>
      </c>
      <c r="C39" s="77">
        <f t="shared" si="6"/>
        <v>115.2</v>
      </c>
      <c r="D39" s="77">
        <f t="shared" si="7"/>
        <v>53.517759999999996</v>
      </c>
      <c r="E39" s="77">
        <f t="shared" si="8"/>
        <v>3.2294000000000005</v>
      </c>
      <c r="F39" s="77">
        <f t="shared" si="9"/>
        <v>6.76464</v>
      </c>
      <c r="G39" s="77">
        <f t="shared" si="5"/>
        <v>0.59279999999999999</v>
      </c>
      <c r="H39" s="77">
        <f t="shared" si="5"/>
        <v>1.952</v>
      </c>
      <c r="I39" s="77">
        <f t="shared" si="5"/>
        <v>4.9600000000000005E-2</v>
      </c>
      <c r="J39" s="77">
        <f t="shared" si="5"/>
        <v>4.7999999999999996E-3</v>
      </c>
      <c r="K39" s="77">
        <f t="shared" si="5"/>
        <v>8.7200000000000021E-3</v>
      </c>
      <c r="L39" s="77">
        <f t="shared" si="5"/>
        <v>0.1168</v>
      </c>
      <c r="M39" s="77">
        <f t="shared" si="5"/>
        <v>0.04</v>
      </c>
      <c r="N39" s="77">
        <f t="shared" si="5"/>
        <v>1408</v>
      </c>
      <c r="O39" s="77">
        <f t="shared" si="5"/>
        <v>55.6</v>
      </c>
      <c r="P39" s="77">
        <f t="shared" si="5"/>
        <v>0</v>
      </c>
      <c r="Q39" s="77">
        <f t="shared" si="10"/>
        <v>123.80000000000001</v>
      </c>
      <c r="R39" s="77">
        <f t="shared" si="11"/>
        <v>0</v>
      </c>
      <c r="S39" s="77">
        <f t="shared" si="11"/>
        <v>0.18480000000000002</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175</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35" sqref="E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7.3</v>
      </c>
      <c r="J1" s="119" t="s">
        <v>153</v>
      </c>
      <c r="K1" s="119"/>
      <c r="L1" s="97">
        <v>238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2.1834862385321103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21.649949999999997</v>
      </c>
      <c r="F18" s="16">
        <f>$D34</f>
        <v>21.649949999999997</v>
      </c>
      <c r="G18" s="16">
        <f>$D35</f>
        <v>21.649949999999997</v>
      </c>
      <c r="H18" s="16">
        <f>$D36</f>
        <v>21.649949999999997</v>
      </c>
      <c r="I18" s="16">
        <f>$D37</f>
        <v>21.649949999999997</v>
      </c>
      <c r="J18" s="16">
        <f>$D38</f>
        <v>21.649949999999997</v>
      </c>
      <c r="K18" s="16">
        <f>$D39</f>
        <v>21.649949999999997</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-58.250049999999995</v>
      </c>
      <c r="F19" s="16">
        <f t="shared" si="1"/>
        <v>-58.250049999999995</v>
      </c>
      <c r="G19" s="16">
        <f t="shared" si="1"/>
        <v>-58.250049999999995</v>
      </c>
      <c r="H19" s="16">
        <f t="shared" si="1"/>
        <v>-58.250049999999995</v>
      </c>
      <c r="I19" s="16">
        <f t="shared" si="1"/>
        <v>-58.250049999999995</v>
      </c>
      <c r="J19" s="16">
        <f t="shared" si="1"/>
        <v>-58.250049999999995</v>
      </c>
      <c r="K19" s="16">
        <f t="shared" si="1"/>
        <v>-58.250049999999995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2.5642399999999999</v>
      </c>
      <c r="F22" s="16">
        <f>$E34</f>
        <v>2.5642399999999999</v>
      </c>
      <c r="G22" s="16">
        <f>$E35</f>
        <v>2.5642399999999999</v>
      </c>
      <c r="H22" s="16">
        <f>$E36</f>
        <v>2.5642399999999999</v>
      </c>
      <c r="I22" s="16">
        <f>$E37</f>
        <v>2.5642399999999999</v>
      </c>
      <c r="J22" s="16">
        <f>$E38</f>
        <v>2.5642399999999999</v>
      </c>
      <c r="K22" s="16">
        <f>$E39</f>
        <v>2.5642399999999999</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-279.43576000000002</v>
      </c>
      <c r="F23" s="16">
        <f t="shared" si="3"/>
        <v>-279.43576000000002</v>
      </c>
      <c r="G23" s="16">
        <f t="shared" si="3"/>
        <v>-279.43576000000002</v>
      </c>
      <c r="H23" s="16">
        <f t="shared" si="3"/>
        <v>-279.43576000000002</v>
      </c>
      <c r="I23" s="16">
        <f t="shared" si="3"/>
        <v>-279.43576000000002</v>
      </c>
      <c r="J23" s="16">
        <f t="shared" si="3"/>
        <v>-279.43576000000002</v>
      </c>
      <c r="K23" s="16">
        <f t="shared" si="3"/>
        <v>-279.43576000000002</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2.8</v>
      </c>
      <c r="C28" s="15">
        <v>1.0900000000000001</v>
      </c>
      <c r="D28" s="15">
        <v>0.13500000000000001</v>
      </c>
      <c r="E28" s="15">
        <v>3.04E-2</v>
      </c>
      <c r="F28" s="15">
        <v>411</v>
      </c>
      <c r="G28" s="15">
        <v>41.7</v>
      </c>
      <c r="H28" s="15">
        <v>294</v>
      </c>
      <c r="I28" s="15">
        <v>6.2</v>
      </c>
      <c r="J28" s="15">
        <v>1.96</v>
      </c>
      <c r="K28" s="23">
        <v>1.43</v>
      </c>
      <c r="L28" s="15">
        <v>11.4</v>
      </c>
      <c r="M28" s="15">
        <v>4.63</v>
      </c>
      <c r="N28" s="15">
        <v>259000</v>
      </c>
      <c r="O28" s="15">
        <v>7170</v>
      </c>
      <c r="P28" s="15"/>
      <c r="Q28" s="15">
        <v>10300</v>
      </c>
      <c r="R28" s="15"/>
      <c r="S28" s="15">
        <v>24.2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76.3</v>
      </c>
      <c r="D33" s="77">
        <f t="shared" si="7"/>
        <v>21.649949999999997</v>
      </c>
      <c r="E33" s="77">
        <f t="shared" si="8"/>
        <v>2.5642399999999999</v>
      </c>
      <c r="F33" s="77">
        <f t="shared" si="9"/>
        <v>4.770065999999999</v>
      </c>
      <c r="G33" s="77">
        <f t="shared" si="5"/>
        <v>0.29189999999999999</v>
      </c>
      <c r="H33" s="77">
        <f t="shared" si="5"/>
        <v>2.0579999999999994</v>
      </c>
      <c r="I33" s="77">
        <f t="shared" si="5"/>
        <v>4.3400000000000001E-2</v>
      </c>
      <c r="J33" s="77">
        <f t="shared" si="5"/>
        <v>1.3719999999999998E-2</v>
      </c>
      <c r="K33" s="77">
        <f t="shared" si="5"/>
        <v>1.001E-2</v>
      </c>
      <c r="L33" s="77">
        <f t="shared" si="5"/>
        <v>7.9799999999999982E-2</v>
      </c>
      <c r="M33" s="77">
        <f t="shared" si="5"/>
        <v>3.2409999999999994E-2</v>
      </c>
      <c r="N33" s="77">
        <f t="shared" si="5"/>
        <v>1812.9999999999998</v>
      </c>
      <c r="O33" s="77">
        <f t="shared" si="5"/>
        <v>50.189999999999991</v>
      </c>
      <c r="P33" s="77">
        <f t="shared" si="5"/>
        <v>0</v>
      </c>
      <c r="Q33" s="77">
        <f t="shared" si="10"/>
        <v>180.25</v>
      </c>
      <c r="R33" s="77">
        <f t="shared" si="11"/>
        <v>0</v>
      </c>
      <c r="S33" s="77">
        <f t="shared" si="11"/>
        <v>0.16939999999999997</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76.3</v>
      </c>
      <c r="D34" s="77">
        <f t="shared" si="7"/>
        <v>21.649949999999997</v>
      </c>
      <c r="E34" s="77">
        <f t="shared" si="8"/>
        <v>2.5642399999999999</v>
      </c>
      <c r="F34" s="77">
        <f t="shared" si="9"/>
        <v>4.770065999999999</v>
      </c>
      <c r="G34" s="77">
        <f t="shared" si="5"/>
        <v>0.29189999999999999</v>
      </c>
      <c r="H34" s="77">
        <f t="shared" si="5"/>
        <v>2.0579999999999994</v>
      </c>
      <c r="I34" s="77">
        <f t="shared" si="5"/>
        <v>4.3400000000000001E-2</v>
      </c>
      <c r="J34" s="77">
        <f t="shared" si="5"/>
        <v>1.3719999999999998E-2</v>
      </c>
      <c r="K34" s="77">
        <f t="shared" si="5"/>
        <v>1.001E-2</v>
      </c>
      <c r="L34" s="77">
        <f t="shared" si="5"/>
        <v>7.9799999999999982E-2</v>
      </c>
      <c r="M34" s="77">
        <f t="shared" si="5"/>
        <v>3.2409999999999994E-2</v>
      </c>
      <c r="N34" s="77">
        <f t="shared" si="5"/>
        <v>1812.9999999999998</v>
      </c>
      <c r="O34" s="77">
        <f t="shared" si="5"/>
        <v>50.189999999999991</v>
      </c>
      <c r="P34" s="77">
        <f t="shared" si="5"/>
        <v>0</v>
      </c>
      <c r="Q34" s="77">
        <f t="shared" si="10"/>
        <v>180.25</v>
      </c>
      <c r="R34" s="77">
        <f t="shared" si="11"/>
        <v>0</v>
      </c>
      <c r="S34" s="77">
        <f t="shared" si="11"/>
        <v>0.16939999999999997</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76.3</v>
      </c>
      <c r="D35" s="77">
        <f t="shared" si="7"/>
        <v>21.649949999999997</v>
      </c>
      <c r="E35" s="77">
        <f t="shared" si="8"/>
        <v>2.5642399999999999</v>
      </c>
      <c r="F35" s="77">
        <f t="shared" si="9"/>
        <v>4.770065999999999</v>
      </c>
      <c r="G35" s="77">
        <f t="shared" si="5"/>
        <v>0.29189999999999999</v>
      </c>
      <c r="H35" s="77">
        <f t="shared" si="5"/>
        <v>2.0579999999999994</v>
      </c>
      <c r="I35" s="77">
        <f t="shared" si="5"/>
        <v>4.3400000000000001E-2</v>
      </c>
      <c r="J35" s="77">
        <f t="shared" si="5"/>
        <v>1.3719999999999998E-2</v>
      </c>
      <c r="K35" s="77">
        <f t="shared" si="5"/>
        <v>1.001E-2</v>
      </c>
      <c r="L35" s="77">
        <f t="shared" si="5"/>
        <v>7.9799999999999982E-2</v>
      </c>
      <c r="M35" s="77">
        <f t="shared" si="5"/>
        <v>3.2409999999999994E-2</v>
      </c>
      <c r="N35" s="77">
        <f t="shared" si="5"/>
        <v>1812.9999999999998</v>
      </c>
      <c r="O35" s="77">
        <f t="shared" si="5"/>
        <v>50.189999999999991</v>
      </c>
      <c r="P35" s="77">
        <f t="shared" si="5"/>
        <v>0</v>
      </c>
      <c r="Q35" s="77">
        <f t="shared" si="10"/>
        <v>180.25</v>
      </c>
      <c r="R35" s="77">
        <f t="shared" si="11"/>
        <v>0</v>
      </c>
      <c r="S35" s="77">
        <f t="shared" si="11"/>
        <v>0.16939999999999997</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76.3</v>
      </c>
      <c r="D36" s="77">
        <f t="shared" si="7"/>
        <v>21.649949999999997</v>
      </c>
      <c r="E36" s="77">
        <f t="shared" si="8"/>
        <v>2.5642399999999999</v>
      </c>
      <c r="F36" s="77">
        <f t="shared" si="9"/>
        <v>4.770065999999999</v>
      </c>
      <c r="G36" s="77">
        <f t="shared" si="5"/>
        <v>0.29189999999999999</v>
      </c>
      <c r="H36" s="77">
        <f t="shared" si="5"/>
        <v>2.0579999999999994</v>
      </c>
      <c r="I36" s="77">
        <f t="shared" si="5"/>
        <v>4.3400000000000001E-2</v>
      </c>
      <c r="J36" s="77">
        <f t="shared" si="5"/>
        <v>1.3719999999999998E-2</v>
      </c>
      <c r="K36" s="77">
        <f t="shared" si="5"/>
        <v>1.001E-2</v>
      </c>
      <c r="L36" s="77">
        <f t="shared" si="5"/>
        <v>7.9799999999999982E-2</v>
      </c>
      <c r="M36" s="77">
        <f t="shared" si="5"/>
        <v>3.2409999999999994E-2</v>
      </c>
      <c r="N36" s="77">
        <f t="shared" si="5"/>
        <v>1812.9999999999998</v>
      </c>
      <c r="O36" s="77">
        <f t="shared" si="5"/>
        <v>50.189999999999991</v>
      </c>
      <c r="P36" s="77">
        <f t="shared" si="5"/>
        <v>0</v>
      </c>
      <c r="Q36" s="77">
        <f t="shared" si="10"/>
        <v>180.25</v>
      </c>
      <c r="R36" s="77">
        <f t="shared" si="11"/>
        <v>0</v>
      </c>
      <c r="S36" s="77">
        <f t="shared" si="11"/>
        <v>0.16939999999999997</v>
      </c>
      <c r="T36" s="77">
        <f t="shared" si="11"/>
        <v>0</v>
      </c>
      <c r="U36" s="77">
        <f t="shared" si="11"/>
        <v>0</v>
      </c>
      <c r="AB36" s="59"/>
      <c r="AC36" s="59"/>
      <c r="AD36" s="59"/>
      <c r="AE36" s="59"/>
      <c r="AF36" s="59"/>
      <c r="AG36" s="59"/>
      <c r="AH36" s="59"/>
      <c r="AI36" s="59"/>
    </row>
    <row r="37" spans="1:35" s="72" customFormat="1" ht="13" x14ac:dyDescent="0.35">
      <c r="A37" s="13">
        <f>I8</f>
        <v>20</v>
      </c>
      <c r="B37" s="15">
        <v>250</v>
      </c>
      <c r="C37" s="77">
        <f t="shared" si="6"/>
        <v>76.3</v>
      </c>
      <c r="D37" s="77">
        <f t="shared" si="7"/>
        <v>21.649949999999997</v>
      </c>
      <c r="E37" s="77">
        <f t="shared" si="8"/>
        <v>2.5642399999999999</v>
      </c>
      <c r="F37" s="77">
        <f t="shared" si="9"/>
        <v>4.770065999999999</v>
      </c>
      <c r="G37" s="77">
        <f t="shared" si="5"/>
        <v>0.29189999999999999</v>
      </c>
      <c r="H37" s="77">
        <f t="shared" si="5"/>
        <v>2.0579999999999994</v>
      </c>
      <c r="I37" s="77">
        <f t="shared" si="5"/>
        <v>4.3400000000000001E-2</v>
      </c>
      <c r="J37" s="77">
        <f t="shared" si="5"/>
        <v>1.3719999999999998E-2</v>
      </c>
      <c r="K37" s="77">
        <f t="shared" si="5"/>
        <v>1.001E-2</v>
      </c>
      <c r="L37" s="77">
        <f t="shared" si="5"/>
        <v>7.9799999999999982E-2</v>
      </c>
      <c r="M37" s="77">
        <f t="shared" si="5"/>
        <v>3.2409999999999994E-2</v>
      </c>
      <c r="N37" s="77">
        <f t="shared" si="5"/>
        <v>1812.9999999999998</v>
      </c>
      <c r="O37" s="77">
        <f t="shared" si="5"/>
        <v>50.189999999999991</v>
      </c>
      <c r="P37" s="77">
        <f t="shared" si="5"/>
        <v>0</v>
      </c>
      <c r="Q37" s="77">
        <f t="shared" si="10"/>
        <v>180.25</v>
      </c>
      <c r="R37" s="77">
        <f t="shared" si="11"/>
        <v>0</v>
      </c>
      <c r="S37" s="77">
        <f t="shared" si="11"/>
        <v>0.16939999999999997</v>
      </c>
      <c r="T37" s="77">
        <f t="shared" si="11"/>
        <v>0</v>
      </c>
      <c r="U37" s="77">
        <f t="shared" si="11"/>
        <v>0</v>
      </c>
      <c r="AB37" s="59"/>
      <c r="AC37" s="59"/>
      <c r="AD37" s="59"/>
      <c r="AE37" s="59"/>
      <c r="AF37" s="59"/>
      <c r="AG37" s="59"/>
      <c r="AH37" s="59"/>
      <c r="AI37" s="59"/>
    </row>
    <row r="38" spans="1:35" s="72" customFormat="1" ht="13" x14ac:dyDescent="0.35">
      <c r="A38" s="13">
        <f>J8</f>
        <v>21</v>
      </c>
      <c r="B38" s="15">
        <v>250</v>
      </c>
      <c r="C38" s="77">
        <f t="shared" si="6"/>
        <v>76.3</v>
      </c>
      <c r="D38" s="77">
        <f t="shared" si="7"/>
        <v>21.649949999999997</v>
      </c>
      <c r="E38" s="77">
        <f t="shared" si="8"/>
        <v>2.5642399999999999</v>
      </c>
      <c r="F38" s="77">
        <f t="shared" si="9"/>
        <v>4.770065999999999</v>
      </c>
      <c r="G38" s="77">
        <f t="shared" si="5"/>
        <v>0.29189999999999999</v>
      </c>
      <c r="H38" s="77">
        <f t="shared" si="5"/>
        <v>2.0579999999999994</v>
      </c>
      <c r="I38" s="77">
        <f t="shared" si="5"/>
        <v>4.3400000000000001E-2</v>
      </c>
      <c r="J38" s="77">
        <f t="shared" si="5"/>
        <v>1.3719999999999998E-2</v>
      </c>
      <c r="K38" s="77">
        <f t="shared" si="5"/>
        <v>1.001E-2</v>
      </c>
      <c r="L38" s="77">
        <f t="shared" si="5"/>
        <v>7.9799999999999982E-2</v>
      </c>
      <c r="M38" s="77">
        <f t="shared" si="5"/>
        <v>3.2409999999999994E-2</v>
      </c>
      <c r="N38" s="77">
        <f t="shared" si="5"/>
        <v>1812.9999999999998</v>
      </c>
      <c r="O38" s="77">
        <f t="shared" si="5"/>
        <v>50.189999999999991</v>
      </c>
      <c r="P38" s="77">
        <f t="shared" si="5"/>
        <v>0</v>
      </c>
      <c r="Q38" s="77">
        <f t="shared" si="10"/>
        <v>180.25</v>
      </c>
      <c r="R38" s="77">
        <f t="shared" si="11"/>
        <v>0</v>
      </c>
      <c r="S38" s="77">
        <f t="shared" si="11"/>
        <v>0.16939999999999997</v>
      </c>
      <c r="T38" s="77">
        <f t="shared" si="11"/>
        <v>0</v>
      </c>
      <c r="U38" s="77">
        <f t="shared" si="11"/>
        <v>0</v>
      </c>
      <c r="AB38" s="59"/>
      <c r="AC38" s="59"/>
      <c r="AD38" s="59"/>
      <c r="AE38" s="59"/>
      <c r="AF38" s="59"/>
      <c r="AG38" s="59"/>
      <c r="AH38" s="59"/>
      <c r="AI38" s="59"/>
    </row>
    <row r="39" spans="1:35" s="72" customFormat="1" ht="13" x14ac:dyDescent="0.35">
      <c r="A39" s="13">
        <f>K8</f>
        <v>22</v>
      </c>
      <c r="B39" s="15">
        <v>250</v>
      </c>
      <c r="C39" s="77">
        <f t="shared" si="6"/>
        <v>76.3</v>
      </c>
      <c r="D39" s="77">
        <f t="shared" si="7"/>
        <v>21.649949999999997</v>
      </c>
      <c r="E39" s="77">
        <f t="shared" si="8"/>
        <v>2.5642399999999999</v>
      </c>
      <c r="F39" s="77">
        <f t="shared" si="9"/>
        <v>4.770065999999999</v>
      </c>
      <c r="G39" s="77">
        <f t="shared" si="5"/>
        <v>0.29189999999999999</v>
      </c>
      <c r="H39" s="77">
        <f t="shared" si="5"/>
        <v>2.0579999999999994</v>
      </c>
      <c r="I39" s="77">
        <f t="shared" si="5"/>
        <v>4.3400000000000001E-2</v>
      </c>
      <c r="J39" s="77">
        <f t="shared" si="5"/>
        <v>1.3719999999999998E-2</v>
      </c>
      <c r="K39" s="77">
        <f t="shared" si="5"/>
        <v>1.001E-2</v>
      </c>
      <c r="L39" s="77">
        <f t="shared" si="5"/>
        <v>7.9799999999999982E-2</v>
      </c>
      <c r="M39" s="77">
        <f t="shared" si="5"/>
        <v>3.2409999999999994E-2</v>
      </c>
      <c r="N39" s="77">
        <f t="shared" si="5"/>
        <v>1812.9999999999998</v>
      </c>
      <c r="O39" s="77">
        <f t="shared" si="5"/>
        <v>50.189999999999991</v>
      </c>
      <c r="P39" s="77">
        <f t="shared" si="5"/>
        <v>0</v>
      </c>
      <c r="Q39" s="77">
        <f t="shared" si="10"/>
        <v>180.25</v>
      </c>
      <c r="R39" s="77">
        <f t="shared" si="11"/>
        <v>0</v>
      </c>
      <c r="S39" s="77">
        <f t="shared" si="11"/>
        <v>0.16939999999999997</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'Llyn Conwy'!C1:D1</f>
        <v>PAN-026070</v>
      </c>
      <c r="D1" s="141"/>
      <c r="E1" s="93" t="s">
        <v>45</v>
      </c>
      <c r="F1" s="39">
        <f>'Llyn Conwy'!F1</f>
        <v>19</v>
      </c>
      <c r="G1" s="120" t="s">
        <v>43</v>
      </c>
      <c r="H1" s="121"/>
      <c r="I1" s="118">
        <v>7.4</v>
      </c>
      <c r="J1" s="119" t="s">
        <v>153</v>
      </c>
      <c r="K1" s="119"/>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0.73699999999999999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8.141112618724558E-2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49.974682680000001</v>
      </c>
      <c r="D18" s="16">
        <f>$D32</f>
        <v>37.322864279999997</v>
      </c>
      <c r="E18" s="16">
        <f>$D33</f>
        <v>49.974682680000001</v>
      </c>
      <c r="F18" s="16">
        <f>$D34</f>
        <v>37.322864279999997</v>
      </c>
      <c r="G18" s="16">
        <f>$D35</f>
        <v>49.974682680000001</v>
      </c>
      <c r="H18" s="16">
        <f>$D36</f>
        <v>49.974682680000001</v>
      </c>
      <c r="I18" s="16">
        <f>$D37</f>
        <v>49.974682680000001</v>
      </c>
      <c r="J18" s="16">
        <f>$D38</f>
        <v>49.974682680000001</v>
      </c>
      <c r="K18" s="16">
        <f>$D39</f>
        <v>49.974682680000001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-29.925317319999991</v>
      </c>
      <c r="D19" s="16">
        <f t="shared" ref="D19:V19" si="1">D18-D17</f>
        <v>-42.577135719999994</v>
      </c>
      <c r="E19" s="16">
        <f t="shared" si="1"/>
        <v>-29.925317319999991</v>
      </c>
      <c r="F19" s="16">
        <f t="shared" si="1"/>
        <v>-42.577135719999994</v>
      </c>
      <c r="G19" s="16">
        <f t="shared" si="1"/>
        <v>-29.925317319999991</v>
      </c>
      <c r="H19" s="16">
        <f t="shared" si="1"/>
        <v>-29.925317319999991</v>
      </c>
      <c r="I19" s="16">
        <f t="shared" si="1"/>
        <v>-29.925317319999991</v>
      </c>
      <c r="J19" s="16">
        <f t="shared" si="1"/>
        <v>-29.925317319999991</v>
      </c>
      <c r="K19" s="16">
        <f t="shared" si="1"/>
        <v>-29.925317319999991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20.826000540000006</v>
      </c>
      <c r="D22" s="16">
        <f>$E32</f>
        <v>15.553595340000003</v>
      </c>
      <c r="E22" s="16">
        <f>$E33</f>
        <v>20.826000540000006</v>
      </c>
      <c r="F22" s="16">
        <f>$E34</f>
        <v>15.553595340000003</v>
      </c>
      <c r="G22" s="16">
        <f>$E35</f>
        <v>20.826000540000006</v>
      </c>
      <c r="H22" s="16">
        <f>$E36</f>
        <v>20.826000540000006</v>
      </c>
      <c r="I22" s="16">
        <f>$E37</f>
        <v>20.826000540000006</v>
      </c>
      <c r="J22" s="16">
        <f>$E38</f>
        <v>20.826000540000006</v>
      </c>
      <c r="K22" s="16">
        <f>$E39</f>
        <v>20.826000540000006</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-261.17399946</v>
      </c>
      <c r="D23" s="16">
        <f t="shared" ref="D23:V23" si="3">D22-D21</f>
        <v>-266.44640465999998</v>
      </c>
      <c r="E23" s="16">
        <f t="shared" si="3"/>
        <v>-261.17399946</v>
      </c>
      <c r="F23" s="16">
        <f t="shared" si="3"/>
        <v>-266.44640465999998</v>
      </c>
      <c r="G23" s="16">
        <f t="shared" si="3"/>
        <v>-261.17399946</v>
      </c>
      <c r="H23" s="16">
        <f t="shared" si="3"/>
        <v>-261.17399946</v>
      </c>
      <c r="I23" s="16">
        <f t="shared" si="3"/>
        <v>-261.17399946</v>
      </c>
      <c r="J23" s="16">
        <f t="shared" si="3"/>
        <v>-261.17399946</v>
      </c>
      <c r="K23" s="16">
        <f t="shared" si="3"/>
        <v>-261.17399946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23.6</v>
      </c>
      <c r="C28" s="15">
        <v>0.73699999999999999</v>
      </c>
      <c r="D28" s="15">
        <v>0.11700000000000001</v>
      </c>
      <c r="E28" s="15">
        <v>9.2700000000000005E-2</v>
      </c>
      <c r="F28" s="15">
        <v>2090</v>
      </c>
      <c r="G28" s="15">
        <v>15.6</v>
      </c>
      <c r="H28" s="15">
        <v>124</v>
      </c>
      <c r="I28" s="15">
        <v>35.299999999999997</v>
      </c>
      <c r="J28" s="15">
        <v>0.11</v>
      </c>
      <c r="K28" s="23">
        <v>0.23</v>
      </c>
      <c r="L28" s="15">
        <v>35.5</v>
      </c>
      <c r="M28" s="15">
        <v>17.8</v>
      </c>
      <c r="N28" s="15">
        <v>6870</v>
      </c>
      <c r="O28" s="15">
        <v>448000</v>
      </c>
      <c r="P28" s="15"/>
      <c r="Q28" s="15">
        <v>1480</v>
      </c>
      <c r="R28" s="15"/>
      <c r="S28" s="15">
        <v>37.4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79</v>
      </c>
      <c r="C31" s="77">
        <f>IF(C$27="%w/w SAR",((C$28*10)*$B31),IF(C$27="%w/w DM",(((C$28*10)*($B$28/100))*$B31),IF(C$27="kg/t SAR",(C$28*$B31),IF(C$27="kg/t DM",((C$28*($B$28/100))*$B31),IF(C$27="mg/kg SAR",((C$28*0.001)*$B31),IF(C$27="mg/kg DM",(((C$28*0.001)*($B$28/100))*$B31),0))))))</f>
        <v>137.40628000000001</v>
      </c>
      <c r="D31" s="77">
        <f>(IF(D$27="%w/w SAR",((D$28*10)*$B31),IF(D$27="%w/w DM",(((D$28*10)*($B$28/100))*$B31),IF(D$27="kg/t SAR",(D$28*$B31),IF(D$27="kg/t DM",((D$28*($B$28/100))*$B31),IF(D$27="mg/kg SAR",((D$28*0.001)*$B31),IF(D$27="mg/kg DM",(((D$28*0.001)*($B$28/100))*$B31),"0")))))))*2.291</f>
        <v>49.974682680000001</v>
      </c>
      <c r="E31" s="77">
        <f>(IF(E$27="%w/w SAR",((E$28*10)*$B31),IF(E$27="%w/w DM",(((E$28*10)*($B$28/100))*$B31),IF(E$27="kg/t SAR",(E$28*$B31),IF(E$27="kg/t DM",((E$28*($B$28/100))*$B31),IF(E$27="mg/kg SAR",((E$28*0.001)*$B31),IF(E$27="mg/kg DM",(((E$28*0.001)*($B$28/100))*$B31),"0")))))))*1.205</f>
        <v>20.826000540000006</v>
      </c>
      <c r="F31" s="77">
        <f>(IF(F$27="%w/w SAR",((F$28*10)*$B31),IF(F$27="%w/w DM",(((F$28*10)*($B$28/100))*$B31),IF(F$27="kg/t SAR",(F$28*$B31),IF(F$27="kg/t DM",((F$28*($B$28/100))*$B31),IF(F$27="mg/kg SAR",((F$28*0.001)*$B31),IF(F$27="mg/kg DM",(((F$28*0.001)*($B$28/100))*$B31),"0")))))))*1.658</f>
        <v>64.605561680000008</v>
      </c>
      <c r="G31" s="77">
        <f t="shared" ref="G31:P46" si="5">IF(G$27="%w/w SAR",((G$28*10)*$B31),IF(G$27="%w/w DM",(((G$28*10)*($B$28/100))*$B31),IF(G$27="kg/t SAR",(G$28*$B31),IF(G$27="kg/t DM",((G$28*($B$28/100))*$B31),IF(G$27="mg/kg SAR",((G$28*0.001)*$B31),IF(G$27="mg/kg DM",(((G$28*0.001)*($B$28/100))*$B31),0))))))</f>
        <v>0.2908464</v>
      </c>
      <c r="H31" s="77">
        <f t="shared" si="5"/>
        <v>2.3118560000000001</v>
      </c>
      <c r="I31" s="77">
        <f t="shared" si="5"/>
        <v>0.65813319999999997</v>
      </c>
      <c r="J31" s="77">
        <f t="shared" si="5"/>
        <v>2.05084E-3</v>
      </c>
      <c r="K31" s="77">
        <f t="shared" si="5"/>
        <v>4.2881200000000003E-3</v>
      </c>
      <c r="L31" s="77">
        <f t="shared" si="5"/>
        <v>0.66186200000000017</v>
      </c>
      <c r="M31" s="77">
        <f t="shared" si="5"/>
        <v>0.33186320000000002</v>
      </c>
      <c r="N31" s="77">
        <f t="shared" si="5"/>
        <v>128.08428000000001</v>
      </c>
      <c r="O31" s="77">
        <f t="shared" si="5"/>
        <v>8352.5120000000006</v>
      </c>
      <c r="P31" s="77">
        <f t="shared" si="5"/>
        <v>0</v>
      </c>
      <c r="Q31" s="77">
        <f>(IF(Q$27="%w/w SAR",((Q$28*10)*$B31),IF(Q$27="%w/w DM",(((Q$28*10)*($B$28/100))*$B31),IF(Q$27="kg/t SAR",(Q$28*$B31),IF(Q$27="kg/t DM",((Q$28*($B$28/100))*$B31),IF(Q$27="mg/kg SAR",((Q$28*0.001)*$B31),IF(Q$27="mg/kg DM",(((Q$28*0.001)*($B$28/100))*$B31),0)))))))*2.5</f>
        <v>68.982800000000012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0.69728560000000017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59</v>
      </c>
      <c r="C32" s="77">
        <f t="shared" ref="C32:C50" si="6">IF(C$27="%w/w SAR",((C$28*10)*$B32),IF(C$27="%w/w DM",(((C$28*10)*($B$28/100))*$B32),IF(C$27="kg/t SAR",(C$28*$B32),IF(C$27="kg/t DM",((C$28*($B$28/100))*$B32),IF(C$27="mg/kg SAR",((C$28*0.001)*$B32),IF(C$27="mg/kg DM",(((C$28*0.001)*($B$28/100))*$B32),0))))))</f>
        <v>102.61988000000001</v>
      </c>
      <c r="D32" s="77">
        <f t="shared" ref="D32:D50" si="7">(IF(D$27="%w/w SAR",((D$28*10)*$B32),IF(D$27="%w/w DM",(((D$28*10)*($B$28/100))*$B32),IF(D$27="kg/t SAR",(D$28*$B32),IF(D$27="kg/t DM",((D$28*($B$28/100))*$B32),IF(D$27="mg/kg SAR",((D$28*0.001)*$B32),IF(D$27="mg/kg DM",(((D$28*0.001)*($B$28/100))*$B32),"0")))))))*2.291</f>
        <v>37.322864279999997</v>
      </c>
      <c r="E32" s="77">
        <f t="shared" ref="E32:E50" si="8">(IF(E$27="%w/w SAR",((E$28*10)*$B32),IF(E$27="%w/w DM",(((E$28*10)*($B$28/100))*$B32),IF(E$27="kg/t SAR",(E$28*$B32),IF(E$27="kg/t DM",((E$28*($B$28/100))*$B32),IF(E$27="mg/kg SAR",((E$28*0.001)*$B32),IF(E$27="mg/kg DM",(((E$28*0.001)*($B$28/100))*$B32),"0")))))))*1.205</f>
        <v>15.553595340000003</v>
      </c>
      <c r="F32" s="77">
        <f t="shared" ref="F32:F50" si="9">(IF(F$27="%w/w SAR",((F$28*10)*$B32),IF(F$27="%w/w DM",(((F$28*10)*($B$28/100))*$B32),IF(F$27="kg/t SAR",(F$28*$B32),IF(F$27="kg/t DM",((F$28*($B$28/100))*$B32),IF(F$27="mg/kg SAR",((F$28*0.001)*$B32),IF(F$27="mg/kg DM",(((F$28*0.001)*($B$28/100))*$B32),"0")))))))*1.658</f>
        <v>48.249723279999998</v>
      </c>
      <c r="G32" s="77">
        <f t="shared" si="5"/>
        <v>0.2172144</v>
      </c>
      <c r="H32" s="77">
        <f t="shared" si="5"/>
        <v>1.7265760000000001</v>
      </c>
      <c r="I32" s="77">
        <f t="shared" si="5"/>
        <v>0.49151719999999999</v>
      </c>
      <c r="J32" s="77">
        <f t="shared" si="5"/>
        <v>1.5316400000000001E-3</v>
      </c>
      <c r="K32" s="77">
        <f t="shared" si="5"/>
        <v>3.2025199999999999E-3</v>
      </c>
      <c r="L32" s="77">
        <f t="shared" si="5"/>
        <v>0.49430200000000013</v>
      </c>
      <c r="M32" s="77">
        <f t="shared" si="5"/>
        <v>0.24784720000000002</v>
      </c>
      <c r="N32" s="77">
        <f t="shared" si="5"/>
        <v>95.657880000000006</v>
      </c>
      <c r="O32" s="77">
        <f t="shared" si="5"/>
        <v>6237.9520000000002</v>
      </c>
      <c r="P32" s="77">
        <f t="shared" si="5"/>
        <v>0</v>
      </c>
      <c r="Q32" s="77">
        <f t="shared" ref="Q32:Q50" si="10">(IF(Q$27="%w/w SAR",((Q$28*10)*$B32),IF(Q$27="%w/w DM",(((Q$28*10)*($B$28/100))*$B32),IF(Q$27="kg/t SAR",(Q$28*$B32),IF(Q$27="kg/t DM",((Q$28*($B$28/100))*$B32),IF(Q$27="mg/kg SAR",((Q$28*0.001)*$B32),IF(Q$27="mg/kg DM",(((Q$28*0.001)*($B$28/100))*$B32),0)))))))*2.5</f>
        <v>51.518799999999999</v>
      </c>
      <c r="R32" s="77">
        <f t="shared" ref="R32:U50" si="11">IF(R$27="%w/w SAR",((R$28*10)*$B32),IF(R$27="%w/w DM",(((R$28*10)*($B$28/100))*$B32),IF(R$27="kg/t SAR",(R$28*$B32),IF(R$27="kg/t DM",((R$28*($B$28/100))*$B32),IF(R$27="mg/kg SAR",((R$28*0.001)*$B32),IF(R$27="mg/kg DM",(((R$28*0.001)*($B$28/100))*$B32),0))))))</f>
        <v>0</v>
      </c>
      <c r="S32" s="77">
        <f t="shared" si="11"/>
        <v>0.52075760000000004</v>
      </c>
      <c r="T32" s="77">
        <f t="shared" si="11"/>
        <v>0</v>
      </c>
      <c r="U32" s="77">
        <f t="shared" si="11"/>
        <v>0</v>
      </c>
      <c r="AB32" s="59"/>
      <c r="AC32" s="59"/>
      <c r="AD32" s="59"/>
      <c r="AE32" s="59"/>
      <c r="AF32" s="59"/>
      <c r="AG32" s="59"/>
      <c r="AH32" s="59"/>
      <c r="AI32" s="59"/>
    </row>
    <row r="33" spans="1:35" s="72" customFormat="1" ht="13" x14ac:dyDescent="0.35">
      <c r="A33" s="13">
        <f>E8</f>
        <v>3</v>
      </c>
      <c r="B33" s="15">
        <v>79</v>
      </c>
      <c r="C33" s="77">
        <f t="shared" si="6"/>
        <v>137.40628000000001</v>
      </c>
      <c r="D33" s="77">
        <f t="shared" si="7"/>
        <v>49.974682680000001</v>
      </c>
      <c r="E33" s="77">
        <f t="shared" si="8"/>
        <v>20.826000540000006</v>
      </c>
      <c r="F33" s="77">
        <f t="shared" si="9"/>
        <v>64.605561680000008</v>
      </c>
      <c r="G33" s="77">
        <f t="shared" si="5"/>
        <v>0.2908464</v>
      </c>
      <c r="H33" s="77">
        <f t="shared" si="5"/>
        <v>2.3118560000000001</v>
      </c>
      <c r="I33" s="77">
        <f t="shared" si="5"/>
        <v>0.65813319999999997</v>
      </c>
      <c r="J33" s="77">
        <f t="shared" si="5"/>
        <v>2.05084E-3</v>
      </c>
      <c r="K33" s="77">
        <f t="shared" si="5"/>
        <v>4.2881200000000003E-3</v>
      </c>
      <c r="L33" s="77">
        <f t="shared" si="5"/>
        <v>0.66186200000000017</v>
      </c>
      <c r="M33" s="77">
        <f t="shared" si="5"/>
        <v>0.33186320000000002</v>
      </c>
      <c r="N33" s="77">
        <f t="shared" si="5"/>
        <v>128.08428000000001</v>
      </c>
      <c r="O33" s="77">
        <f t="shared" si="5"/>
        <v>8352.5120000000006</v>
      </c>
      <c r="P33" s="77">
        <f t="shared" si="5"/>
        <v>0</v>
      </c>
      <c r="Q33" s="77">
        <f t="shared" si="10"/>
        <v>68.982800000000012</v>
      </c>
      <c r="R33" s="77">
        <f t="shared" si="11"/>
        <v>0</v>
      </c>
      <c r="S33" s="77">
        <f t="shared" si="11"/>
        <v>0.69728560000000017</v>
      </c>
      <c r="T33" s="77">
        <f t="shared" si="11"/>
        <v>0</v>
      </c>
      <c r="U33" s="77">
        <f t="shared" si="11"/>
        <v>0</v>
      </c>
      <c r="AB33" s="59"/>
      <c r="AC33" s="59"/>
      <c r="AD33" s="59"/>
      <c r="AE33" s="59"/>
      <c r="AF33" s="59"/>
      <c r="AG33" s="59"/>
      <c r="AH33" s="59"/>
      <c r="AI33" s="59"/>
    </row>
    <row r="34" spans="1:35" s="72" customFormat="1" ht="13" x14ac:dyDescent="0.35">
      <c r="A34" s="13">
        <f>F8</f>
        <v>4</v>
      </c>
      <c r="B34" s="15">
        <v>59</v>
      </c>
      <c r="C34" s="77">
        <f t="shared" si="6"/>
        <v>102.61988000000001</v>
      </c>
      <c r="D34" s="77">
        <f t="shared" si="7"/>
        <v>37.322864279999997</v>
      </c>
      <c r="E34" s="77">
        <f t="shared" si="8"/>
        <v>15.553595340000003</v>
      </c>
      <c r="F34" s="77">
        <f t="shared" si="9"/>
        <v>48.249723279999998</v>
      </c>
      <c r="G34" s="77">
        <f t="shared" si="5"/>
        <v>0.2172144</v>
      </c>
      <c r="H34" s="77">
        <f t="shared" si="5"/>
        <v>1.7265760000000001</v>
      </c>
      <c r="I34" s="77">
        <f t="shared" si="5"/>
        <v>0.49151719999999999</v>
      </c>
      <c r="J34" s="77">
        <f t="shared" si="5"/>
        <v>1.5316400000000001E-3</v>
      </c>
      <c r="K34" s="77">
        <f t="shared" si="5"/>
        <v>3.2025199999999999E-3</v>
      </c>
      <c r="L34" s="77">
        <f t="shared" si="5"/>
        <v>0.49430200000000013</v>
      </c>
      <c r="M34" s="77">
        <f t="shared" si="5"/>
        <v>0.24784720000000002</v>
      </c>
      <c r="N34" s="77">
        <f t="shared" si="5"/>
        <v>95.657880000000006</v>
      </c>
      <c r="O34" s="77">
        <f t="shared" si="5"/>
        <v>6237.9520000000002</v>
      </c>
      <c r="P34" s="77">
        <f t="shared" si="5"/>
        <v>0</v>
      </c>
      <c r="Q34" s="77">
        <f t="shared" si="10"/>
        <v>51.518799999999999</v>
      </c>
      <c r="R34" s="77">
        <f t="shared" si="11"/>
        <v>0</v>
      </c>
      <c r="S34" s="77">
        <f t="shared" si="11"/>
        <v>0.52075760000000004</v>
      </c>
      <c r="T34" s="77">
        <f t="shared" si="11"/>
        <v>0</v>
      </c>
      <c r="U34" s="77">
        <f t="shared" si="11"/>
        <v>0</v>
      </c>
      <c r="AB34" s="59"/>
      <c r="AC34" s="59"/>
      <c r="AD34" s="59"/>
      <c r="AE34" s="59"/>
      <c r="AF34" s="59"/>
      <c r="AG34" s="59"/>
      <c r="AH34" s="59"/>
      <c r="AI34" s="59"/>
    </row>
    <row r="35" spans="1:35" s="72" customFormat="1" ht="13" x14ac:dyDescent="0.35">
      <c r="A35" s="13">
        <f>G8</f>
        <v>7</v>
      </c>
      <c r="B35" s="15">
        <v>79</v>
      </c>
      <c r="C35" s="77">
        <f t="shared" si="6"/>
        <v>137.40628000000001</v>
      </c>
      <c r="D35" s="77">
        <f t="shared" si="7"/>
        <v>49.974682680000001</v>
      </c>
      <c r="E35" s="77">
        <f t="shared" si="8"/>
        <v>20.826000540000006</v>
      </c>
      <c r="F35" s="77">
        <f t="shared" si="9"/>
        <v>64.605561680000008</v>
      </c>
      <c r="G35" s="77">
        <f t="shared" si="5"/>
        <v>0.2908464</v>
      </c>
      <c r="H35" s="77">
        <f t="shared" si="5"/>
        <v>2.3118560000000001</v>
      </c>
      <c r="I35" s="77">
        <f t="shared" si="5"/>
        <v>0.65813319999999997</v>
      </c>
      <c r="J35" s="77">
        <f t="shared" si="5"/>
        <v>2.05084E-3</v>
      </c>
      <c r="K35" s="77">
        <f t="shared" si="5"/>
        <v>4.2881200000000003E-3</v>
      </c>
      <c r="L35" s="77">
        <f t="shared" si="5"/>
        <v>0.66186200000000017</v>
      </c>
      <c r="M35" s="77">
        <f t="shared" si="5"/>
        <v>0.33186320000000002</v>
      </c>
      <c r="N35" s="77">
        <f t="shared" si="5"/>
        <v>128.08428000000001</v>
      </c>
      <c r="O35" s="77">
        <f t="shared" si="5"/>
        <v>8352.5120000000006</v>
      </c>
      <c r="P35" s="77">
        <f t="shared" si="5"/>
        <v>0</v>
      </c>
      <c r="Q35" s="77">
        <f t="shared" si="10"/>
        <v>68.982800000000012</v>
      </c>
      <c r="R35" s="77">
        <f t="shared" si="11"/>
        <v>0</v>
      </c>
      <c r="S35" s="77">
        <f t="shared" si="11"/>
        <v>0.69728560000000017</v>
      </c>
      <c r="T35" s="77">
        <f t="shared" si="11"/>
        <v>0</v>
      </c>
      <c r="U35" s="77">
        <f t="shared" si="11"/>
        <v>0</v>
      </c>
      <c r="AB35" s="59"/>
      <c r="AC35" s="59"/>
      <c r="AD35" s="59"/>
      <c r="AE35" s="59"/>
      <c r="AF35" s="59"/>
      <c r="AG35" s="59"/>
      <c r="AH35" s="59"/>
      <c r="AI35" s="59"/>
    </row>
    <row r="36" spans="1:35" s="72" customFormat="1" ht="13" x14ac:dyDescent="0.35">
      <c r="A36" s="13">
        <f>H8</f>
        <v>8</v>
      </c>
      <c r="B36" s="15">
        <v>79</v>
      </c>
      <c r="C36" s="77">
        <f t="shared" si="6"/>
        <v>137.40628000000001</v>
      </c>
      <c r="D36" s="77">
        <f t="shared" si="7"/>
        <v>49.974682680000001</v>
      </c>
      <c r="E36" s="77">
        <f t="shared" si="8"/>
        <v>20.826000540000006</v>
      </c>
      <c r="F36" s="77">
        <f t="shared" si="9"/>
        <v>64.605561680000008</v>
      </c>
      <c r="G36" s="77">
        <f t="shared" si="5"/>
        <v>0.2908464</v>
      </c>
      <c r="H36" s="77">
        <f t="shared" si="5"/>
        <v>2.3118560000000001</v>
      </c>
      <c r="I36" s="77">
        <f t="shared" si="5"/>
        <v>0.65813319999999997</v>
      </c>
      <c r="J36" s="77">
        <f t="shared" si="5"/>
        <v>2.05084E-3</v>
      </c>
      <c r="K36" s="77">
        <f t="shared" si="5"/>
        <v>4.2881200000000003E-3</v>
      </c>
      <c r="L36" s="77">
        <f t="shared" si="5"/>
        <v>0.66186200000000017</v>
      </c>
      <c r="M36" s="77">
        <f t="shared" si="5"/>
        <v>0.33186320000000002</v>
      </c>
      <c r="N36" s="77">
        <f t="shared" si="5"/>
        <v>128.08428000000001</v>
      </c>
      <c r="O36" s="77">
        <f t="shared" si="5"/>
        <v>8352.5120000000006</v>
      </c>
      <c r="P36" s="77">
        <f t="shared" si="5"/>
        <v>0</v>
      </c>
      <c r="Q36" s="77">
        <f t="shared" si="10"/>
        <v>68.982800000000012</v>
      </c>
      <c r="R36" s="77">
        <f t="shared" si="11"/>
        <v>0</v>
      </c>
      <c r="S36" s="77">
        <f t="shared" si="11"/>
        <v>0.69728560000000017</v>
      </c>
      <c r="T36" s="77">
        <f t="shared" si="11"/>
        <v>0</v>
      </c>
      <c r="U36" s="77">
        <f t="shared" si="11"/>
        <v>0</v>
      </c>
      <c r="AB36" s="59"/>
      <c r="AC36" s="59"/>
      <c r="AD36" s="59"/>
      <c r="AE36" s="59"/>
      <c r="AF36" s="59"/>
      <c r="AG36" s="59"/>
      <c r="AH36" s="59"/>
      <c r="AI36" s="59"/>
    </row>
    <row r="37" spans="1:35" s="72" customFormat="1" ht="13" x14ac:dyDescent="0.35">
      <c r="A37" s="13">
        <f>I8</f>
        <v>20</v>
      </c>
      <c r="B37" s="15">
        <v>79</v>
      </c>
      <c r="C37" s="77">
        <f t="shared" si="6"/>
        <v>137.40628000000001</v>
      </c>
      <c r="D37" s="77">
        <f t="shared" si="7"/>
        <v>49.974682680000001</v>
      </c>
      <c r="E37" s="77">
        <f t="shared" si="8"/>
        <v>20.826000540000006</v>
      </c>
      <c r="F37" s="77">
        <f t="shared" si="9"/>
        <v>64.605561680000008</v>
      </c>
      <c r="G37" s="77">
        <f t="shared" si="5"/>
        <v>0.2908464</v>
      </c>
      <c r="H37" s="77">
        <f t="shared" si="5"/>
        <v>2.3118560000000001</v>
      </c>
      <c r="I37" s="77">
        <f t="shared" si="5"/>
        <v>0.65813319999999997</v>
      </c>
      <c r="J37" s="77">
        <f t="shared" si="5"/>
        <v>2.05084E-3</v>
      </c>
      <c r="K37" s="77">
        <f t="shared" si="5"/>
        <v>4.2881200000000003E-3</v>
      </c>
      <c r="L37" s="77">
        <f t="shared" si="5"/>
        <v>0.66186200000000017</v>
      </c>
      <c r="M37" s="77">
        <f t="shared" si="5"/>
        <v>0.33186320000000002</v>
      </c>
      <c r="N37" s="77">
        <f t="shared" si="5"/>
        <v>128.08428000000001</v>
      </c>
      <c r="O37" s="77">
        <f t="shared" si="5"/>
        <v>8352.5120000000006</v>
      </c>
      <c r="P37" s="77">
        <f t="shared" si="5"/>
        <v>0</v>
      </c>
      <c r="Q37" s="77">
        <f t="shared" si="10"/>
        <v>68.982800000000012</v>
      </c>
      <c r="R37" s="77">
        <f t="shared" si="11"/>
        <v>0</v>
      </c>
      <c r="S37" s="77">
        <f t="shared" si="11"/>
        <v>0.69728560000000017</v>
      </c>
      <c r="T37" s="77">
        <f t="shared" si="11"/>
        <v>0</v>
      </c>
      <c r="U37" s="77">
        <f t="shared" si="11"/>
        <v>0</v>
      </c>
      <c r="AB37" s="59"/>
      <c r="AC37" s="59"/>
      <c r="AD37" s="59"/>
      <c r="AE37" s="59"/>
      <c r="AF37" s="59"/>
      <c r="AG37" s="59"/>
      <c r="AH37" s="59"/>
      <c r="AI37" s="59"/>
    </row>
    <row r="38" spans="1:35" s="72" customFormat="1" ht="13" x14ac:dyDescent="0.35">
      <c r="A38" s="13">
        <f>J8</f>
        <v>21</v>
      </c>
      <c r="B38" s="15">
        <v>79</v>
      </c>
      <c r="C38" s="77">
        <f t="shared" si="6"/>
        <v>137.40628000000001</v>
      </c>
      <c r="D38" s="77">
        <f t="shared" si="7"/>
        <v>49.974682680000001</v>
      </c>
      <c r="E38" s="77">
        <f t="shared" si="8"/>
        <v>20.826000540000006</v>
      </c>
      <c r="F38" s="77">
        <f t="shared" si="9"/>
        <v>64.605561680000008</v>
      </c>
      <c r="G38" s="77">
        <f t="shared" si="5"/>
        <v>0.2908464</v>
      </c>
      <c r="H38" s="77">
        <f t="shared" si="5"/>
        <v>2.3118560000000001</v>
      </c>
      <c r="I38" s="77">
        <f t="shared" si="5"/>
        <v>0.65813319999999997</v>
      </c>
      <c r="J38" s="77">
        <f t="shared" si="5"/>
        <v>2.05084E-3</v>
      </c>
      <c r="K38" s="77">
        <f t="shared" si="5"/>
        <v>4.2881200000000003E-3</v>
      </c>
      <c r="L38" s="77">
        <f t="shared" si="5"/>
        <v>0.66186200000000017</v>
      </c>
      <c r="M38" s="77">
        <f t="shared" si="5"/>
        <v>0.33186320000000002</v>
      </c>
      <c r="N38" s="77">
        <f t="shared" si="5"/>
        <v>128.08428000000001</v>
      </c>
      <c r="O38" s="77">
        <f t="shared" si="5"/>
        <v>8352.5120000000006</v>
      </c>
      <c r="P38" s="77">
        <f t="shared" si="5"/>
        <v>0</v>
      </c>
      <c r="Q38" s="77">
        <f t="shared" si="10"/>
        <v>68.982800000000012</v>
      </c>
      <c r="R38" s="77">
        <f t="shared" si="11"/>
        <v>0</v>
      </c>
      <c r="S38" s="77">
        <f t="shared" si="11"/>
        <v>0.69728560000000017</v>
      </c>
      <c r="T38" s="77">
        <f t="shared" si="11"/>
        <v>0</v>
      </c>
      <c r="U38" s="77">
        <f t="shared" si="11"/>
        <v>0</v>
      </c>
      <c r="AB38" s="59"/>
      <c r="AC38" s="59"/>
      <c r="AD38" s="59"/>
      <c r="AE38" s="59"/>
      <c r="AF38" s="59"/>
      <c r="AG38" s="59"/>
      <c r="AH38" s="59"/>
      <c r="AI38" s="59"/>
    </row>
    <row r="39" spans="1:35" s="72" customFormat="1" ht="13" x14ac:dyDescent="0.35">
      <c r="A39" s="13">
        <f>K8</f>
        <v>22</v>
      </c>
      <c r="B39" s="15">
        <v>79</v>
      </c>
      <c r="C39" s="77">
        <f t="shared" si="6"/>
        <v>137.40628000000001</v>
      </c>
      <c r="D39" s="77">
        <f t="shared" si="7"/>
        <v>49.974682680000001</v>
      </c>
      <c r="E39" s="77">
        <f t="shared" si="8"/>
        <v>20.826000540000006</v>
      </c>
      <c r="F39" s="77">
        <f t="shared" si="9"/>
        <v>64.605561680000008</v>
      </c>
      <c r="G39" s="77">
        <f t="shared" si="5"/>
        <v>0.2908464</v>
      </c>
      <c r="H39" s="77">
        <f t="shared" si="5"/>
        <v>2.3118560000000001</v>
      </c>
      <c r="I39" s="77">
        <f t="shared" si="5"/>
        <v>0.65813319999999997</v>
      </c>
      <c r="J39" s="77">
        <f t="shared" si="5"/>
        <v>2.05084E-3</v>
      </c>
      <c r="K39" s="77">
        <f t="shared" si="5"/>
        <v>4.2881200000000003E-3</v>
      </c>
      <c r="L39" s="77">
        <f t="shared" si="5"/>
        <v>0.66186200000000017</v>
      </c>
      <c r="M39" s="77">
        <f t="shared" si="5"/>
        <v>0.33186320000000002</v>
      </c>
      <c r="N39" s="77">
        <f t="shared" si="5"/>
        <v>128.08428000000001</v>
      </c>
      <c r="O39" s="77">
        <f t="shared" si="5"/>
        <v>8352.5120000000006</v>
      </c>
      <c r="P39" s="77">
        <f t="shared" si="5"/>
        <v>0</v>
      </c>
      <c r="Q39" s="77">
        <f t="shared" si="10"/>
        <v>68.982800000000012</v>
      </c>
      <c r="R39" s="77">
        <f t="shared" si="11"/>
        <v>0</v>
      </c>
      <c r="S39" s="77">
        <f t="shared" si="11"/>
        <v>0.69728560000000017</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79</v>
      </c>
      <c r="C62" s="77">
        <f>B32</f>
        <v>59</v>
      </c>
      <c r="D62" s="77">
        <f>B33</f>
        <v>79</v>
      </c>
      <c r="E62" s="77">
        <f>B34</f>
        <v>59</v>
      </c>
      <c r="F62" s="77">
        <f>B35</f>
        <v>79</v>
      </c>
      <c r="G62" s="77">
        <f>B36</f>
        <v>79</v>
      </c>
      <c r="H62" s="77">
        <f>B37</f>
        <v>79</v>
      </c>
      <c r="I62" s="77">
        <f>B38</f>
        <v>79</v>
      </c>
      <c r="J62" s="77">
        <f>B39</f>
        <v>79</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S34" sqref="S3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6.9</v>
      </c>
      <c r="J1" s="119" t="s">
        <v>153</v>
      </c>
      <c r="K1" s="119"/>
      <c r="L1" s="97">
        <v>139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1.1299999999999999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1.2300884955752216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54.124874999999996</v>
      </c>
      <c r="F18" s="16">
        <f>$D34</f>
        <v>37.670912999999999</v>
      </c>
      <c r="G18" s="16">
        <f>$D35</f>
        <v>54.124874999999996</v>
      </c>
      <c r="H18" s="16">
        <f>$D36</f>
        <v>54.124874999999996</v>
      </c>
      <c r="I18" s="16">
        <f>$D37</f>
        <v>54.124874999999996</v>
      </c>
      <c r="J18" s="16">
        <f>$D38</f>
        <v>54.124874999999996</v>
      </c>
      <c r="K18" s="16">
        <f>$D39</f>
        <v>54.124874999999996</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-25.775124999999996</v>
      </c>
      <c r="F19" s="16">
        <f t="shared" si="1"/>
        <v>-42.229086999999993</v>
      </c>
      <c r="G19" s="16">
        <f t="shared" si="1"/>
        <v>-25.775124999999996</v>
      </c>
      <c r="H19" s="16">
        <f t="shared" si="1"/>
        <v>-25.775124999999996</v>
      </c>
      <c r="I19" s="16">
        <f t="shared" si="1"/>
        <v>-25.775124999999996</v>
      </c>
      <c r="J19" s="16">
        <f t="shared" si="1"/>
        <v>-25.775124999999996</v>
      </c>
      <c r="K19" s="16">
        <f t="shared" si="1"/>
        <v>-25.775124999999996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2.8648875</v>
      </c>
      <c r="F22" s="16">
        <f>$E34</f>
        <v>1.9939617000000001</v>
      </c>
      <c r="G22" s="16">
        <f>$E35</f>
        <v>2.8648875</v>
      </c>
      <c r="H22" s="16">
        <f>$E36</f>
        <v>2.8648875</v>
      </c>
      <c r="I22" s="16">
        <f>$E37</f>
        <v>2.8648875</v>
      </c>
      <c r="J22" s="16">
        <f>$E38</f>
        <v>2.8648875</v>
      </c>
      <c r="K22" s="16">
        <f>$E39</f>
        <v>2.8648875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-279.13511249999999</v>
      </c>
      <c r="F23" s="16">
        <f t="shared" si="3"/>
        <v>-280.0060383</v>
      </c>
      <c r="G23" s="16">
        <f t="shared" si="3"/>
        <v>-279.13511249999999</v>
      </c>
      <c r="H23" s="16">
        <f t="shared" si="3"/>
        <v>-279.13511249999999</v>
      </c>
      <c r="I23" s="16">
        <f t="shared" si="3"/>
        <v>-279.13511249999999</v>
      </c>
      <c r="J23" s="16">
        <f t="shared" si="3"/>
        <v>-279.13511249999999</v>
      </c>
      <c r="K23" s="16">
        <f t="shared" si="3"/>
        <v>-279.13511249999999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v>
      </c>
      <c r="C28" s="15">
        <v>1.1299999999999999</v>
      </c>
      <c r="D28" s="15">
        <v>0.315</v>
      </c>
      <c r="E28" s="15">
        <v>3.1699999999999999E-2</v>
      </c>
      <c r="F28" s="15">
        <v>712</v>
      </c>
      <c r="G28" s="15">
        <v>71.2</v>
      </c>
      <c r="H28" s="15">
        <v>120</v>
      </c>
      <c r="I28" s="15">
        <v>6.2</v>
      </c>
      <c r="J28" s="15">
        <v>0.48</v>
      </c>
      <c r="K28" s="23">
        <v>1.21</v>
      </c>
      <c r="L28" s="15">
        <v>5.0999999999999996</v>
      </c>
      <c r="M28" s="15">
        <v>5.16</v>
      </c>
      <c r="N28" s="15">
        <v>158000</v>
      </c>
      <c r="O28" s="15">
        <v>5910</v>
      </c>
      <c r="P28" s="15"/>
      <c r="Q28" s="15">
        <v>5240</v>
      </c>
      <c r="R28" s="15"/>
      <c r="S28" s="15">
        <v>17.5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84.749999999999986</v>
      </c>
      <c r="D33" s="77">
        <f t="shared" si="7"/>
        <v>54.124874999999996</v>
      </c>
      <c r="E33" s="77">
        <f t="shared" si="8"/>
        <v>2.8648875</v>
      </c>
      <c r="F33" s="77">
        <f t="shared" si="9"/>
        <v>8.8537199999999974</v>
      </c>
      <c r="G33" s="77">
        <f t="shared" si="5"/>
        <v>0.53399999999999992</v>
      </c>
      <c r="H33" s="77">
        <f t="shared" si="5"/>
        <v>0.9</v>
      </c>
      <c r="I33" s="77">
        <f t="shared" si="5"/>
        <v>4.6500000000000007E-2</v>
      </c>
      <c r="J33" s="77">
        <f t="shared" si="5"/>
        <v>3.5999999999999999E-3</v>
      </c>
      <c r="K33" s="77">
        <f t="shared" si="5"/>
        <v>9.074999999999998E-3</v>
      </c>
      <c r="L33" s="77">
        <f t="shared" si="5"/>
        <v>3.8249999999999992E-2</v>
      </c>
      <c r="M33" s="77">
        <f t="shared" si="5"/>
        <v>3.8700000000000005E-2</v>
      </c>
      <c r="N33" s="77">
        <f t="shared" si="5"/>
        <v>1185</v>
      </c>
      <c r="O33" s="77">
        <f t="shared" si="5"/>
        <v>44.324999999999996</v>
      </c>
      <c r="P33" s="77">
        <f t="shared" si="5"/>
        <v>0</v>
      </c>
      <c r="Q33" s="77">
        <f t="shared" si="10"/>
        <v>98.250000000000014</v>
      </c>
      <c r="R33" s="77">
        <f t="shared" si="11"/>
        <v>0</v>
      </c>
      <c r="S33" s="77">
        <f t="shared" si="11"/>
        <v>0.13125000000000001</v>
      </c>
      <c r="T33" s="77">
        <f t="shared" si="11"/>
        <v>0</v>
      </c>
      <c r="U33" s="77">
        <f t="shared" si="11"/>
        <v>0</v>
      </c>
      <c r="AB33" s="59"/>
      <c r="AC33" s="59"/>
      <c r="AD33" s="59"/>
      <c r="AE33" s="59"/>
      <c r="AF33" s="59"/>
      <c r="AG33" s="59"/>
      <c r="AH33" s="59"/>
      <c r="AI33" s="59"/>
    </row>
    <row r="34" spans="1:35" s="72" customFormat="1" ht="13" x14ac:dyDescent="0.35">
      <c r="A34" s="13">
        <f>F8</f>
        <v>4</v>
      </c>
      <c r="B34" s="15">
        <v>174</v>
      </c>
      <c r="C34" s="77">
        <f t="shared" si="6"/>
        <v>58.985999999999997</v>
      </c>
      <c r="D34" s="77">
        <f t="shared" si="7"/>
        <v>37.670912999999999</v>
      </c>
      <c r="E34" s="77">
        <f t="shared" si="8"/>
        <v>1.9939617000000001</v>
      </c>
      <c r="F34" s="77">
        <f t="shared" si="9"/>
        <v>6.162189119999999</v>
      </c>
      <c r="G34" s="77">
        <f t="shared" si="5"/>
        <v>0.37166399999999999</v>
      </c>
      <c r="H34" s="77">
        <f t="shared" si="5"/>
        <v>0.62639999999999996</v>
      </c>
      <c r="I34" s="77">
        <f t="shared" si="5"/>
        <v>3.2364000000000004E-2</v>
      </c>
      <c r="J34" s="77">
        <f t="shared" si="5"/>
        <v>2.5055999999999998E-3</v>
      </c>
      <c r="K34" s="77">
        <f t="shared" si="5"/>
        <v>6.3161999999999992E-3</v>
      </c>
      <c r="L34" s="77">
        <f t="shared" si="5"/>
        <v>2.6621999999999996E-2</v>
      </c>
      <c r="M34" s="77">
        <f t="shared" si="5"/>
        <v>2.6935200000000003E-2</v>
      </c>
      <c r="N34" s="77">
        <f t="shared" si="5"/>
        <v>824.76</v>
      </c>
      <c r="O34" s="77">
        <f t="shared" si="5"/>
        <v>30.850199999999997</v>
      </c>
      <c r="P34" s="77">
        <f t="shared" si="5"/>
        <v>0</v>
      </c>
      <c r="Q34" s="77">
        <f t="shared" si="10"/>
        <v>68.382000000000005</v>
      </c>
      <c r="R34" s="77">
        <f t="shared" si="11"/>
        <v>0</v>
      </c>
      <c r="S34" s="77">
        <f t="shared" si="11"/>
        <v>9.1350000000000015E-2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84.749999999999986</v>
      </c>
      <c r="D35" s="77">
        <f t="shared" si="7"/>
        <v>54.124874999999996</v>
      </c>
      <c r="E35" s="77">
        <f t="shared" si="8"/>
        <v>2.8648875</v>
      </c>
      <c r="F35" s="77">
        <f t="shared" si="9"/>
        <v>8.8537199999999974</v>
      </c>
      <c r="G35" s="77">
        <f t="shared" si="5"/>
        <v>0.53399999999999992</v>
      </c>
      <c r="H35" s="77">
        <f t="shared" si="5"/>
        <v>0.9</v>
      </c>
      <c r="I35" s="77">
        <f t="shared" si="5"/>
        <v>4.6500000000000007E-2</v>
      </c>
      <c r="J35" s="77">
        <f t="shared" si="5"/>
        <v>3.5999999999999999E-3</v>
      </c>
      <c r="K35" s="77">
        <f t="shared" si="5"/>
        <v>9.074999999999998E-3</v>
      </c>
      <c r="L35" s="77">
        <f t="shared" si="5"/>
        <v>3.8249999999999992E-2</v>
      </c>
      <c r="M35" s="77">
        <f t="shared" si="5"/>
        <v>3.8700000000000005E-2</v>
      </c>
      <c r="N35" s="77">
        <f t="shared" si="5"/>
        <v>1185</v>
      </c>
      <c r="O35" s="77">
        <f t="shared" si="5"/>
        <v>44.324999999999996</v>
      </c>
      <c r="P35" s="77">
        <f t="shared" si="5"/>
        <v>0</v>
      </c>
      <c r="Q35" s="77">
        <f t="shared" si="10"/>
        <v>98.250000000000014</v>
      </c>
      <c r="R35" s="77">
        <f t="shared" si="11"/>
        <v>0</v>
      </c>
      <c r="S35" s="77">
        <f t="shared" si="11"/>
        <v>0.13125000000000001</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84.749999999999986</v>
      </c>
      <c r="D36" s="77">
        <f t="shared" si="7"/>
        <v>54.124874999999996</v>
      </c>
      <c r="E36" s="77">
        <f t="shared" si="8"/>
        <v>2.8648875</v>
      </c>
      <c r="F36" s="77">
        <f t="shared" si="9"/>
        <v>8.8537199999999974</v>
      </c>
      <c r="G36" s="77">
        <f t="shared" si="5"/>
        <v>0.53399999999999992</v>
      </c>
      <c r="H36" s="77">
        <f t="shared" si="5"/>
        <v>0.9</v>
      </c>
      <c r="I36" s="77">
        <f t="shared" si="5"/>
        <v>4.6500000000000007E-2</v>
      </c>
      <c r="J36" s="77">
        <f t="shared" si="5"/>
        <v>3.5999999999999999E-3</v>
      </c>
      <c r="K36" s="77">
        <f t="shared" si="5"/>
        <v>9.074999999999998E-3</v>
      </c>
      <c r="L36" s="77">
        <f t="shared" si="5"/>
        <v>3.8249999999999992E-2</v>
      </c>
      <c r="M36" s="77">
        <f t="shared" si="5"/>
        <v>3.8700000000000005E-2</v>
      </c>
      <c r="N36" s="77">
        <f t="shared" si="5"/>
        <v>1185</v>
      </c>
      <c r="O36" s="77">
        <f t="shared" si="5"/>
        <v>44.324999999999996</v>
      </c>
      <c r="P36" s="77">
        <f t="shared" si="5"/>
        <v>0</v>
      </c>
      <c r="Q36" s="77">
        <f t="shared" si="10"/>
        <v>98.250000000000014</v>
      </c>
      <c r="R36" s="77">
        <f t="shared" si="11"/>
        <v>0</v>
      </c>
      <c r="S36" s="77">
        <f t="shared" si="11"/>
        <v>0.13125000000000001</v>
      </c>
      <c r="T36" s="77">
        <f t="shared" si="11"/>
        <v>0</v>
      </c>
      <c r="U36" s="77">
        <f t="shared" si="11"/>
        <v>0</v>
      </c>
      <c r="AB36" s="59"/>
      <c r="AC36" s="59"/>
      <c r="AD36" s="59"/>
      <c r="AE36" s="59"/>
      <c r="AF36" s="59"/>
      <c r="AG36" s="59"/>
      <c r="AH36" s="59"/>
      <c r="AI36" s="59"/>
    </row>
    <row r="37" spans="1:35" s="72" customFormat="1" ht="13" x14ac:dyDescent="0.35">
      <c r="A37" s="13">
        <f>I8</f>
        <v>20</v>
      </c>
      <c r="B37" s="15">
        <v>250</v>
      </c>
      <c r="C37" s="77">
        <f t="shared" si="6"/>
        <v>84.749999999999986</v>
      </c>
      <c r="D37" s="77">
        <f t="shared" si="7"/>
        <v>54.124874999999996</v>
      </c>
      <c r="E37" s="77">
        <f t="shared" si="8"/>
        <v>2.8648875</v>
      </c>
      <c r="F37" s="77">
        <f t="shared" si="9"/>
        <v>8.8537199999999974</v>
      </c>
      <c r="G37" s="77">
        <f t="shared" si="5"/>
        <v>0.53399999999999992</v>
      </c>
      <c r="H37" s="77">
        <f t="shared" si="5"/>
        <v>0.9</v>
      </c>
      <c r="I37" s="77">
        <f t="shared" si="5"/>
        <v>4.6500000000000007E-2</v>
      </c>
      <c r="J37" s="77">
        <f t="shared" si="5"/>
        <v>3.5999999999999999E-3</v>
      </c>
      <c r="K37" s="77">
        <f t="shared" si="5"/>
        <v>9.074999999999998E-3</v>
      </c>
      <c r="L37" s="77">
        <f t="shared" si="5"/>
        <v>3.8249999999999992E-2</v>
      </c>
      <c r="M37" s="77">
        <f t="shared" si="5"/>
        <v>3.8700000000000005E-2</v>
      </c>
      <c r="N37" s="77">
        <f t="shared" si="5"/>
        <v>1185</v>
      </c>
      <c r="O37" s="77">
        <f t="shared" si="5"/>
        <v>44.324999999999996</v>
      </c>
      <c r="P37" s="77">
        <f t="shared" si="5"/>
        <v>0</v>
      </c>
      <c r="Q37" s="77">
        <f t="shared" si="10"/>
        <v>98.250000000000014</v>
      </c>
      <c r="R37" s="77">
        <f t="shared" si="11"/>
        <v>0</v>
      </c>
      <c r="S37" s="77">
        <f t="shared" si="11"/>
        <v>0.13125000000000001</v>
      </c>
      <c r="T37" s="77">
        <f t="shared" si="11"/>
        <v>0</v>
      </c>
      <c r="U37" s="77">
        <f t="shared" si="11"/>
        <v>0</v>
      </c>
      <c r="AB37" s="59"/>
      <c r="AC37" s="59"/>
      <c r="AD37" s="59"/>
      <c r="AE37" s="59"/>
      <c r="AF37" s="59"/>
      <c r="AG37" s="59"/>
      <c r="AH37" s="59"/>
      <c r="AI37" s="59"/>
    </row>
    <row r="38" spans="1:35" s="72" customFormat="1" ht="13" x14ac:dyDescent="0.35">
      <c r="A38" s="13">
        <f>J8</f>
        <v>21</v>
      </c>
      <c r="B38" s="15">
        <v>250</v>
      </c>
      <c r="C38" s="77">
        <f t="shared" si="6"/>
        <v>84.749999999999986</v>
      </c>
      <c r="D38" s="77">
        <f t="shared" si="7"/>
        <v>54.124874999999996</v>
      </c>
      <c r="E38" s="77">
        <f t="shared" si="8"/>
        <v>2.8648875</v>
      </c>
      <c r="F38" s="77">
        <f t="shared" si="9"/>
        <v>8.8537199999999974</v>
      </c>
      <c r="G38" s="77">
        <f t="shared" si="5"/>
        <v>0.53399999999999992</v>
      </c>
      <c r="H38" s="77">
        <f t="shared" si="5"/>
        <v>0.9</v>
      </c>
      <c r="I38" s="77">
        <f t="shared" si="5"/>
        <v>4.6500000000000007E-2</v>
      </c>
      <c r="J38" s="77">
        <f t="shared" si="5"/>
        <v>3.5999999999999999E-3</v>
      </c>
      <c r="K38" s="77">
        <f t="shared" si="5"/>
        <v>9.074999999999998E-3</v>
      </c>
      <c r="L38" s="77">
        <f t="shared" si="5"/>
        <v>3.8249999999999992E-2</v>
      </c>
      <c r="M38" s="77">
        <f t="shared" si="5"/>
        <v>3.8700000000000005E-2</v>
      </c>
      <c r="N38" s="77">
        <f t="shared" si="5"/>
        <v>1185</v>
      </c>
      <c r="O38" s="77">
        <f t="shared" si="5"/>
        <v>44.324999999999996</v>
      </c>
      <c r="P38" s="77">
        <f t="shared" si="5"/>
        <v>0</v>
      </c>
      <c r="Q38" s="77">
        <f t="shared" si="10"/>
        <v>98.250000000000014</v>
      </c>
      <c r="R38" s="77">
        <f t="shared" si="11"/>
        <v>0</v>
      </c>
      <c r="S38" s="77">
        <f t="shared" si="11"/>
        <v>0.13125000000000001</v>
      </c>
      <c r="T38" s="77">
        <f t="shared" si="11"/>
        <v>0</v>
      </c>
      <c r="U38" s="77">
        <f t="shared" si="11"/>
        <v>0</v>
      </c>
      <c r="AB38" s="59"/>
      <c r="AC38" s="59"/>
      <c r="AD38" s="59"/>
      <c r="AE38" s="59"/>
      <c r="AF38" s="59"/>
      <c r="AG38" s="59"/>
      <c r="AH38" s="59"/>
      <c r="AI38" s="59"/>
    </row>
    <row r="39" spans="1:35" s="72" customFormat="1" ht="13" x14ac:dyDescent="0.35">
      <c r="A39" s="13">
        <f>K8</f>
        <v>22</v>
      </c>
      <c r="B39" s="15">
        <v>250</v>
      </c>
      <c r="C39" s="77">
        <f t="shared" si="6"/>
        <v>84.749999999999986</v>
      </c>
      <c r="D39" s="77">
        <f t="shared" si="7"/>
        <v>54.124874999999996</v>
      </c>
      <c r="E39" s="77">
        <f t="shared" si="8"/>
        <v>2.8648875</v>
      </c>
      <c r="F39" s="77">
        <f t="shared" si="9"/>
        <v>8.8537199999999974</v>
      </c>
      <c r="G39" s="77">
        <f t="shared" si="5"/>
        <v>0.53399999999999992</v>
      </c>
      <c r="H39" s="77">
        <f t="shared" si="5"/>
        <v>0.9</v>
      </c>
      <c r="I39" s="77">
        <f t="shared" si="5"/>
        <v>4.6500000000000007E-2</v>
      </c>
      <c r="J39" s="77">
        <f t="shared" si="5"/>
        <v>3.5999999999999999E-3</v>
      </c>
      <c r="K39" s="77">
        <f t="shared" si="5"/>
        <v>9.074999999999998E-3</v>
      </c>
      <c r="L39" s="77">
        <f t="shared" si="5"/>
        <v>3.8249999999999992E-2</v>
      </c>
      <c r="M39" s="77">
        <f t="shared" si="5"/>
        <v>3.8700000000000005E-2</v>
      </c>
      <c r="N39" s="77">
        <f t="shared" si="5"/>
        <v>1185</v>
      </c>
      <c r="O39" s="77">
        <f t="shared" si="5"/>
        <v>44.324999999999996</v>
      </c>
      <c r="P39" s="77">
        <f t="shared" si="5"/>
        <v>0</v>
      </c>
      <c r="Q39" s="77">
        <f t="shared" si="10"/>
        <v>98.250000000000014</v>
      </c>
      <c r="R39" s="77">
        <f t="shared" si="11"/>
        <v>0</v>
      </c>
      <c r="S39" s="77">
        <f t="shared" si="11"/>
        <v>0.13125000000000001</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174</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I3" sqref="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6.7</v>
      </c>
      <c r="J1" s="119" t="s">
        <v>153</v>
      </c>
      <c r="K1" s="119"/>
      <c r="L1" s="97">
        <v>144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1.1299999999999999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1.2743362831858409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11.656608</v>
      </c>
      <c r="F18" s="16">
        <f>$D34</f>
        <v>11.656608</v>
      </c>
      <c r="G18" s="16">
        <f>$D35</f>
        <v>11.656608</v>
      </c>
      <c r="H18" s="16">
        <f>$D36</f>
        <v>11.656608</v>
      </c>
      <c r="I18" s="16">
        <f>$D37</f>
        <v>11.656608</v>
      </c>
      <c r="J18" s="16">
        <f>$D38</f>
        <v>11.656608</v>
      </c>
      <c r="K18" s="16">
        <f>$D39</f>
        <v>11.656608</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-68.243391999999986</v>
      </c>
      <c r="F19" s="16">
        <f t="shared" si="1"/>
        <v>-68.243391999999986</v>
      </c>
      <c r="G19" s="16">
        <f t="shared" si="1"/>
        <v>-68.243391999999986</v>
      </c>
      <c r="H19" s="16">
        <f t="shared" si="1"/>
        <v>-68.243391999999986</v>
      </c>
      <c r="I19" s="16">
        <f t="shared" si="1"/>
        <v>-68.243391999999986</v>
      </c>
      <c r="J19" s="16">
        <f t="shared" si="1"/>
        <v>-68.243391999999986</v>
      </c>
      <c r="K19" s="16">
        <f t="shared" si="1"/>
        <v>-68.243391999999986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2.9305600000000003</v>
      </c>
      <c r="F22" s="16">
        <f>$E34</f>
        <v>2.9305600000000003</v>
      </c>
      <c r="G22" s="16">
        <f>$E35</f>
        <v>2.9305600000000003</v>
      </c>
      <c r="H22" s="16">
        <f>$E36</f>
        <v>2.9305600000000003</v>
      </c>
      <c r="I22" s="16">
        <f>$E37</f>
        <v>2.9305600000000003</v>
      </c>
      <c r="J22" s="16">
        <f>$E38</f>
        <v>2.9305600000000003</v>
      </c>
      <c r="K22" s="16">
        <f>$E39</f>
        <v>2.9305600000000003</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-279.06943999999999</v>
      </c>
      <c r="F23" s="16">
        <f t="shared" si="3"/>
        <v>-279.06943999999999</v>
      </c>
      <c r="G23" s="16">
        <f t="shared" si="3"/>
        <v>-279.06943999999999</v>
      </c>
      <c r="H23" s="16">
        <f t="shared" si="3"/>
        <v>-279.06943999999999</v>
      </c>
      <c r="I23" s="16">
        <f t="shared" si="3"/>
        <v>-279.06943999999999</v>
      </c>
      <c r="J23" s="16">
        <f t="shared" si="3"/>
        <v>-279.06943999999999</v>
      </c>
      <c r="K23" s="16">
        <f t="shared" si="3"/>
        <v>-279.06943999999999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v>
      </c>
      <c r="C28" s="15">
        <v>1.1299999999999999</v>
      </c>
      <c r="D28" s="15">
        <v>6.3600000000000004E-2</v>
      </c>
      <c r="E28" s="15">
        <v>3.04E-2</v>
      </c>
      <c r="F28" s="15">
        <v>1670</v>
      </c>
      <c r="G28" s="15">
        <v>22.7</v>
      </c>
      <c r="H28" s="15">
        <v>220</v>
      </c>
      <c r="I28" s="15">
        <v>8.6</v>
      </c>
      <c r="J28" s="15">
        <v>0.5</v>
      </c>
      <c r="K28" s="23">
        <v>1.24</v>
      </c>
      <c r="L28" s="15">
        <v>5.0999999999999996</v>
      </c>
      <c r="M28" s="15">
        <v>11.8</v>
      </c>
      <c r="N28" s="15">
        <v>109000</v>
      </c>
      <c r="O28" s="15">
        <v>4790</v>
      </c>
      <c r="P28" s="15"/>
      <c r="Q28" s="15">
        <v>7030</v>
      </c>
      <c r="R28" s="15"/>
      <c r="S28" s="15">
        <v>9.3000000000000007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90.399999999999991</v>
      </c>
      <c r="D33" s="77">
        <f t="shared" si="7"/>
        <v>11.656608</v>
      </c>
      <c r="E33" s="77">
        <f t="shared" si="8"/>
        <v>2.9305600000000003</v>
      </c>
      <c r="F33" s="77">
        <f t="shared" si="9"/>
        <v>22.150880000000001</v>
      </c>
      <c r="G33" s="77">
        <f t="shared" si="5"/>
        <v>0.18160000000000001</v>
      </c>
      <c r="H33" s="77">
        <f t="shared" si="5"/>
        <v>1.76</v>
      </c>
      <c r="I33" s="77">
        <f t="shared" si="5"/>
        <v>6.88E-2</v>
      </c>
      <c r="J33" s="77">
        <f t="shared" si="5"/>
        <v>4.0000000000000001E-3</v>
      </c>
      <c r="K33" s="77">
        <f t="shared" si="5"/>
        <v>9.92E-3</v>
      </c>
      <c r="L33" s="77">
        <f t="shared" si="5"/>
        <v>4.0799999999999996E-2</v>
      </c>
      <c r="M33" s="77">
        <f t="shared" si="5"/>
        <v>9.4400000000000012E-2</v>
      </c>
      <c r="N33" s="77">
        <f t="shared" si="5"/>
        <v>872</v>
      </c>
      <c r="O33" s="77">
        <f t="shared" si="5"/>
        <v>38.32</v>
      </c>
      <c r="P33" s="77">
        <f t="shared" si="5"/>
        <v>0</v>
      </c>
      <c r="Q33" s="77">
        <f t="shared" si="10"/>
        <v>140.6</v>
      </c>
      <c r="R33" s="77">
        <f t="shared" si="11"/>
        <v>0</v>
      </c>
      <c r="S33" s="77">
        <f t="shared" si="11"/>
        <v>7.4400000000000008E-2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90.399999999999991</v>
      </c>
      <c r="D34" s="77">
        <f t="shared" si="7"/>
        <v>11.656608</v>
      </c>
      <c r="E34" s="77">
        <f t="shared" si="8"/>
        <v>2.9305600000000003</v>
      </c>
      <c r="F34" s="77">
        <f t="shared" si="9"/>
        <v>22.150880000000001</v>
      </c>
      <c r="G34" s="77">
        <f t="shared" si="5"/>
        <v>0.18160000000000001</v>
      </c>
      <c r="H34" s="77">
        <f t="shared" si="5"/>
        <v>1.76</v>
      </c>
      <c r="I34" s="77">
        <f t="shared" si="5"/>
        <v>6.88E-2</v>
      </c>
      <c r="J34" s="77">
        <f t="shared" si="5"/>
        <v>4.0000000000000001E-3</v>
      </c>
      <c r="K34" s="77">
        <f t="shared" si="5"/>
        <v>9.92E-3</v>
      </c>
      <c r="L34" s="77">
        <f t="shared" si="5"/>
        <v>4.0799999999999996E-2</v>
      </c>
      <c r="M34" s="77">
        <f t="shared" si="5"/>
        <v>9.4400000000000012E-2</v>
      </c>
      <c r="N34" s="77">
        <f t="shared" si="5"/>
        <v>872</v>
      </c>
      <c r="O34" s="77">
        <f t="shared" si="5"/>
        <v>38.32</v>
      </c>
      <c r="P34" s="77">
        <f t="shared" si="5"/>
        <v>0</v>
      </c>
      <c r="Q34" s="77">
        <f t="shared" si="10"/>
        <v>140.6</v>
      </c>
      <c r="R34" s="77">
        <f t="shared" si="11"/>
        <v>0</v>
      </c>
      <c r="S34" s="77">
        <f t="shared" si="11"/>
        <v>7.4400000000000008E-2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90.399999999999991</v>
      </c>
      <c r="D35" s="77">
        <f t="shared" si="7"/>
        <v>11.656608</v>
      </c>
      <c r="E35" s="77">
        <f t="shared" si="8"/>
        <v>2.9305600000000003</v>
      </c>
      <c r="F35" s="77">
        <f t="shared" si="9"/>
        <v>22.150880000000001</v>
      </c>
      <c r="G35" s="77">
        <f t="shared" si="5"/>
        <v>0.18160000000000001</v>
      </c>
      <c r="H35" s="77">
        <f t="shared" si="5"/>
        <v>1.76</v>
      </c>
      <c r="I35" s="77">
        <f t="shared" si="5"/>
        <v>6.88E-2</v>
      </c>
      <c r="J35" s="77">
        <f t="shared" si="5"/>
        <v>4.0000000000000001E-3</v>
      </c>
      <c r="K35" s="77">
        <f t="shared" si="5"/>
        <v>9.92E-3</v>
      </c>
      <c r="L35" s="77">
        <f t="shared" si="5"/>
        <v>4.0799999999999996E-2</v>
      </c>
      <c r="M35" s="77">
        <f t="shared" si="5"/>
        <v>9.4400000000000012E-2</v>
      </c>
      <c r="N35" s="77">
        <f t="shared" si="5"/>
        <v>872</v>
      </c>
      <c r="O35" s="77">
        <f t="shared" si="5"/>
        <v>38.32</v>
      </c>
      <c r="P35" s="77">
        <f t="shared" si="5"/>
        <v>0</v>
      </c>
      <c r="Q35" s="77">
        <f t="shared" si="10"/>
        <v>140.6</v>
      </c>
      <c r="R35" s="77">
        <f t="shared" si="11"/>
        <v>0</v>
      </c>
      <c r="S35" s="77">
        <f t="shared" si="11"/>
        <v>7.4400000000000008E-2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90.399999999999991</v>
      </c>
      <c r="D36" s="77">
        <f t="shared" si="7"/>
        <v>11.656608</v>
      </c>
      <c r="E36" s="77">
        <f t="shared" si="8"/>
        <v>2.9305600000000003</v>
      </c>
      <c r="F36" s="77">
        <f t="shared" si="9"/>
        <v>22.150880000000001</v>
      </c>
      <c r="G36" s="77">
        <f t="shared" si="5"/>
        <v>0.18160000000000001</v>
      </c>
      <c r="H36" s="77">
        <f t="shared" si="5"/>
        <v>1.76</v>
      </c>
      <c r="I36" s="77">
        <f t="shared" si="5"/>
        <v>6.88E-2</v>
      </c>
      <c r="J36" s="77">
        <f t="shared" si="5"/>
        <v>4.0000000000000001E-3</v>
      </c>
      <c r="K36" s="77">
        <f t="shared" si="5"/>
        <v>9.92E-3</v>
      </c>
      <c r="L36" s="77">
        <f t="shared" si="5"/>
        <v>4.0799999999999996E-2</v>
      </c>
      <c r="M36" s="77">
        <f t="shared" si="5"/>
        <v>9.4400000000000012E-2</v>
      </c>
      <c r="N36" s="77">
        <f t="shared" si="5"/>
        <v>872</v>
      </c>
      <c r="O36" s="77">
        <f t="shared" si="5"/>
        <v>38.32</v>
      </c>
      <c r="P36" s="77">
        <f t="shared" si="5"/>
        <v>0</v>
      </c>
      <c r="Q36" s="77">
        <f t="shared" si="10"/>
        <v>140.6</v>
      </c>
      <c r="R36" s="77">
        <f t="shared" si="11"/>
        <v>0</v>
      </c>
      <c r="S36" s="77">
        <f t="shared" si="11"/>
        <v>7.4400000000000008E-2</v>
      </c>
      <c r="T36" s="77">
        <f t="shared" si="11"/>
        <v>0</v>
      </c>
      <c r="U36" s="77">
        <f t="shared" si="11"/>
        <v>0</v>
      </c>
      <c r="AB36" s="59"/>
      <c r="AC36" s="59"/>
      <c r="AD36" s="59"/>
      <c r="AE36" s="59"/>
      <c r="AF36" s="59"/>
      <c r="AG36" s="59"/>
      <c r="AH36" s="59"/>
      <c r="AI36" s="59"/>
    </row>
    <row r="37" spans="1:35" s="72" customFormat="1" ht="13" x14ac:dyDescent="0.35">
      <c r="A37" s="13">
        <f>I8</f>
        <v>20</v>
      </c>
      <c r="B37" s="15">
        <v>250</v>
      </c>
      <c r="C37" s="77">
        <f t="shared" si="6"/>
        <v>90.399999999999991</v>
      </c>
      <c r="D37" s="77">
        <f t="shared" si="7"/>
        <v>11.656608</v>
      </c>
      <c r="E37" s="77">
        <f t="shared" si="8"/>
        <v>2.9305600000000003</v>
      </c>
      <c r="F37" s="77">
        <f t="shared" si="9"/>
        <v>22.150880000000001</v>
      </c>
      <c r="G37" s="77">
        <f t="shared" si="5"/>
        <v>0.18160000000000001</v>
      </c>
      <c r="H37" s="77">
        <f t="shared" si="5"/>
        <v>1.76</v>
      </c>
      <c r="I37" s="77">
        <f t="shared" si="5"/>
        <v>6.88E-2</v>
      </c>
      <c r="J37" s="77">
        <f t="shared" si="5"/>
        <v>4.0000000000000001E-3</v>
      </c>
      <c r="K37" s="77">
        <f t="shared" si="5"/>
        <v>9.92E-3</v>
      </c>
      <c r="L37" s="77">
        <f t="shared" si="5"/>
        <v>4.0799999999999996E-2</v>
      </c>
      <c r="M37" s="77">
        <f t="shared" si="5"/>
        <v>9.4400000000000012E-2</v>
      </c>
      <c r="N37" s="77">
        <f t="shared" si="5"/>
        <v>872</v>
      </c>
      <c r="O37" s="77">
        <f t="shared" si="5"/>
        <v>38.32</v>
      </c>
      <c r="P37" s="77">
        <f t="shared" si="5"/>
        <v>0</v>
      </c>
      <c r="Q37" s="77">
        <f t="shared" si="10"/>
        <v>140.6</v>
      </c>
      <c r="R37" s="77">
        <f t="shared" si="11"/>
        <v>0</v>
      </c>
      <c r="S37" s="77">
        <f t="shared" si="11"/>
        <v>7.4400000000000008E-2</v>
      </c>
      <c r="T37" s="77">
        <f t="shared" si="11"/>
        <v>0</v>
      </c>
      <c r="U37" s="77">
        <f t="shared" si="11"/>
        <v>0</v>
      </c>
      <c r="AB37" s="59"/>
      <c r="AC37" s="59"/>
      <c r="AD37" s="59"/>
      <c r="AE37" s="59"/>
      <c r="AF37" s="59"/>
      <c r="AG37" s="59"/>
      <c r="AH37" s="59"/>
      <c r="AI37" s="59"/>
    </row>
    <row r="38" spans="1:35" s="72" customFormat="1" ht="13" x14ac:dyDescent="0.35">
      <c r="A38" s="13">
        <f>J8</f>
        <v>21</v>
      </c>
      <c r="B38" s="15">
        <v>250</v>
      </c>
      <c r="C38" s="77">
        <f t="shared" si="6"/>
        <v>90.399999999999991</v>
      </c>
      <c r="D38" s="77">
        <f t="shared" si="7"/>
        <v>11.656608</v>
      </c>
      <c r="E38" s="77">
        <f t="shared" si="8"/>
        <v>2.9305600000000003</v>
      </c>
      <c r="F38" s="77">
        <f t="shared" si="9"/>
        <v>22.150880000000001</v>
      </c>
      <c r="G38" s="77">
        <f t="shared" si="5"/>
        <v>0.18160000000000001</v>
      </c>
      <c r="H38" s="77">
        <f t="shared" si="5"/>
        <v>1.76</v>
      </c>
      <c r="I38" s="77">
        <f t="shared" si="5"/>
        <v>6.88E-2</v>
      </c>
      <c r="J38" s="77">
        <f t="shared" si="5"/>
        <v>4.0000000000000001E-3</v>
      </c>
      <c r="K38" s="77">
        <f t="shared" si="5"/>
        <v>9.92E-3</v>
      </c>
      <c r="L38" s="77">
        <f t="shared" si="5"/>
        <v>4.0799999999999996E-2</v>
      </c>
      <c r="M38" s="77">
        <f t="shared" si="5"/>
        <v>9.4400000000000012E-2</v>
      </c>
      <c r="N38" s="77">
        <f t="shared" si="5"/>
        <v>872</v>
      </c>
      <c r="O38" s="77">
        <f t="shared" si="5"/>
        <v>38.32</v>
      </c>
      <c r="P38" s="77">
        <f t="shared" si="5"/>
        <v>0</v>
      </c>
      <c r="Q38" s="77">
        <f t="shared" si="10"/>
        <v>140.6</v>
      </c>
      <c r="R38" s="77">
        <f t="shared" si="11"/>
        <v>0</v>
      </c>
      <c r="S38" s="77">
        <f t="shared" si="11"/>
        <v>7.4400000000000008E-2</v>
      </c>
      <c r="T38" s="77">
        <f t="shared" si="11"/>
        <v>0</v>
      </c>
      <c r="U38" s="77">
        <f t="shared" si="11"/>
        <v>0</v>
      </c>
      <c r="AB38" s="59"/>
      <c r="AC38" s="59"/>
      <c r="AD38" s="59"/>
      <c r="AE38" s="59"/>
      <c r="AF38" s="59"/>
      <c r="AG38" s="59"/>
      <c r="AH38" s="59"/>
      <c r="AI38" s="59"/>
    </row>
    <row r="39" spans="1:35" s="72" customFormat="1" ht="13" x14ac:dyDescent="0.35">
      <c r="A39" s="13">
        <f>K8</f>
        <v>22</v>
      </c>
      <c r="B39" s="15">
        <v>250</v>
      </c>
      <c r="C39" s="77">
        <f t="shared" si="6"/>
        <v>90.399999999999991</v>
      </c>
      <c r="D39" s="77">
        <f t="shared" si="7"/>
        <v>11.656608</v>
      </c>
      <c r="E39" s="77">
        <f t="shared" si="8"/>
        <v>2.9305600000000003</v>
      </c>
      <c r="F39" s="77">
        <f t="shared" si="9"/>
        <v>22.150880000000001</v>
      </c>
      <c r="G39" s="77">
        <f t="shared" si="5"/>
        <v>0.18160000000000001</v>
      </c>
      <c r="H39" s="77">
        <f t="shared" si="5"/>
        <v>1.76</v>
      </c>
      <c r="I39" s="77">
        <f t="shared" si="5"/>
        <v>6.88E-2</v>
      </c>
      <c r="J39" s="77">
        <f t="shared" si="5"/>
        <v>4.0000000000000001E-3</v>
      </c>
      <c r="K39" s="77">
        <f t="shared" si="5"/>
        <v>9.92E-3</v>
      </c>
      <c r="L39" s="77">
        <f t="shared" si="5"/>
        <v>4.0799999999999996E-2</v>
      </c>
      <c r="M39" s="77">
        <f t="shared" si="5"/>
        <v>9.4400000000000012E-2</v>
      </c>
      <c r="N39" s="77">
        <f t="shared" si="5"/>
        <v>872</v>
      </c>
      <c r="O39" s="77">
        <f t="shared" si="5"/>
        <v>38.32</v>
      </c>
      <c r="P39" s="77">
        <f t="shared" si="5"/>
        <v>0</v>
      </c>
      <c r="Q39" s="77">
        <f t="shared" si="10"/>
        <v>140.6</v>
      </c>
      <c r="R39" s="77">
        <f t="shared" si="11"/>
        <v>0</v>
      </c>
      <c r="S39" s="77">
        <f t="shared" si="11"/>
        <v>7.4400000000000008E-2</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5.9</v>
      </c>
      <c r="J1" s="119" t="s">
        <v>153</v>
      </c>
      <c r="K1" s="119"/>
      <c r="L1" s="97">
        <v>93.9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0.77800000000000002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1.2069408740359899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177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14.708219999999999</v>
      </c>
      <c r="D18" s="16">
        <f>$D32</f>
        <v>14.708219999999999</v>
      </c>
      <c r="E18" s="16">
        <f>$D33</f>
        <v>14.708219999999999</v>
      </c>
      <c r="F18" s="16">
        <f>$D34</f>
        <v>14.708219999999999</v>
      </c>
      <c r="G18" s="16">
        <f>$D35</f>
        <v>14.708219999999999</v>
      </c>
      <c r="H18" s="16">
        <f>$D36</f>
        <v>14.708219999999999</v>
      </c>
      <c r="I18" s="16">
        <f>$D37</f>
        <v>14.708219999999999</v>
      </c>
      <c r="J18" s="16">
        <f>$D38</f>
        <v>14.708219999999999</v>
      </c>
      <c r="K18" s="16">
        <f>$D39</f>
        <v>14.708219999999999</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-65.191779999999994</v>
      </c>
      <c r="D19" s="16">
        <f t="shared" ref="D19:V19" si="1">D18-D17</f>
        <v>-65.191779999999994</v>
      </c>
      <c r="E19" s="16">
        <f t="shared" si="1"/>
        <v>-65.191779999999994</v>
      </c>
      <c r="F19" s="16">
        <f t="shared" si="1"/>
        <v>-65.191779999999994</v>
      </c>
      <c r="G19" s="16">
        <f t="shared" si="1"/>
        <v>-65.191779999999994</v>
      </c>
      <c r="H19" s="16">
        <f t="shared" si="1"/>
        <v>-65.191779999999994</v>
      </c>
      <c r="I19" s="16">
        <f t="shared" si="1"/>
        <v>-65.191779999999994</v>
      </c>
      <c r="J19" s="16">
        <f t="shared" si="1"/>
        <v>-65.191779999999994</v>
      </c>
      <c r="K19" s="16">
        <f t="shared" si="1"/>
        <v>-65.191779999999994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2.4853125</v>
      </c>
      <c r="D22" s="16">
        <f>$E32</f>
        <v>2.4853125</v>
      </c>
      <c r="E22" s="16">
        <f>$E33</f>
        <v>2.4853125</v>
      </c>
      <c r="F22" s="16">
        <f>$E34</f>
        <v>2.4853125</v>
      </c>
      <c r="G22" s="16">
        <f>$E35</f>
        <v>2.4853125</v>
      </c>
      <c r="H22" s="16">
        <f>$E36</f>
        <v>2.4853125</v>
      </c>
      <c r="I22" s="16">
        <f>$E37</f>
        <v>2.4853125</v>
      </c>
      <c r="J22" s="16">
        <f>$E38</f>
        <v>2.4853125</v>
      </c>
      <c r="K22" s="16">
        <f>$E39</f>
        <v>2.4853125</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-279.51468749999998</v>
      </c>
      <c r="D23" s="16">
        <f t="shared" ref="D23:V23" si="3">D22-D21</f>
        <v>-279.51468749999998</v>
      </c>
      <c r="E23" s="16">
        <f t="shared" si="3"/>
        <v>-279.51468749999998</v>
      </c>
      <c r="F23" s="16">
        <f t="shared" si="3"/>
        <v>-279.51468749999998</v>
      </c>
      <c r="G23" s="16">
        <f t="shared" si="3"/>
        <v>-279.51468749999998</v>
      </c>
      <c r="H23" s="16">
        <f t="shared" si="3"/>
        <v>-279.51468749999998</v>
      </c>
      <c r="I23" s="16">
        <f t="shared" si="3"/>
        <v>-279.51468749999998</v>
      </c>
      <c r="J23" s="16">
        <f t="shared" si="3"/>
        <v>-279.51468749999998</v>
      </c>
      <c r="K23" s="16">
        <f t="shared" si="3"/>
        <v>-279.51468749999998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v>
      </c>
      <c r="C28" s="15">
        <v>0.77800000000000002</v>
      </c>
      <c r="D28" s="15">
        <v>8.5599999999999996E-2</v>
      </c>
      <c r="E28" s="15">
        <v>2.75E-2</v>
      </c>
      <c r="F28" s="15">
        <v>653</v>
      </c>
      <c r="G28" s="15">
        <v>18.399999999999999</v>
      </c>
      <c r="H28" s="15">
        <v>106</v>
      </c>
      <c r="I28" s="15">
        <v>6.2</v>
      </c>
      <c r="J28" s="15">
        <v>0.11</v>
      </c>
      <c r="K28" s="23">
        <v>1.26</v>
      </c>
      <c r="L28" s="15">
        <v>11.9</v>
      </c>
      <c r="M28" s="15">
        <v>10.1</v>
      </c>
      <c r="N28" s="15">
        <v>2210</v>
      </c>
      <c r="O28" s="15">
        <v>379000</v>
      </c>
      <c r="P28" s="15"/>
      <c r="Q28" s="15">
        <v>4430</v>
      </c>
      <c r="R28" s="15"/>
      <c r="S28" s="15">
        <v>11.4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58.35</v>
      </c>
      <c r="D31" s="77">
        <f>(IF(D$27="%w/w SAR",((D$28*10)*$B31),IF(D$27="%w/w DM",(((D$28*10)*($B$28/100))*$B31),IF(D$27="kg/t SAR",(D$28*$B31),IF(D$27="kg/t DM",((D$28*($B$28/100))*$B31),IF(D$27="mg/kg SAR",((D$28*0.001)*$B31),IF(D$27="mg/kg DM",(((D$28*0.001)*($B$28/100))*$B31),"0")))))))*2.291</f>
        <v>14.708219999999999</v>
      </c>
      <c r="E31" s="77">
        <f>(IF(E$27="%w/w SAR",((E$28*10)*$B31),IF(E$27="%w/w DM",(((E$28*10)*($B$28/100))*$B31),IF(E$27="kg/t SAR",(E$28*$B31),IF(E$27="kg/t DM",((E$28*($B$28/100))*$B31),IF(E$27="mg/kg SAR",((E$28*0.001)*$B31),IF(E$27="mg/kg DM",(((E$28*0.001)*($B$28/100))*$B31),"0")))))))*1.205</f>
        <v>2.4853125</v>
      </c>
      <c r="F31" s="77">
        <f>(IF(F$27="%w/w SAR",((F$28*10)*$B31),IF(F$27="%w/w DM",(((F$28*10)*($B$28/100))*$B31),IF(F$27="kg/t SAR",(F$28*$B31),IF(F$27="kg/t DM",((F$28*($B$28/100))*$B31),IF(F$27="mg/kg SAR",((F$28*0.001)*$B31),IF(F$27="mg/kg DM",(((F$28*0.001)*($B$28/100))*$B31),"0")))))))*1.658</f>
        <v>8.1200549999999989</v>
      </c>
      <c r="G31" s="77">
        <f t="shared" ref="G31:P46" si="5">IF(G$27="%w/w SAR",((G$28*10)*$B31),IF(G$27="%w/w DM",(((G$28*10)*($B$28/100))*$B31),IF(G$27="kg/t SAR",(G$28*$B31),IF(G$27="kg/t DM",((G$28*($B$28/100))*$B31),IF(G$27="mg/kg SAR",((G$28*0.001)*$B31),IF(G$27="mg/kg DM",(((G$28*0.001)*($B$28/100))*$B31),0))))))</f>
        <v>0.13799999999999998</v>
      </c>
      <c r="H31" s="77">
        <f t="shared" si="5"/>
        <v>0.79499999999999993</v>
      </c>
      <c r="I31" s="77">
        <f t="shared" si="5"/>
        <v>4.6500000000000007E-2</v>
      </c>
      <c r="J31" s="77">
        <f t="shared" si="5"/>
        <v>8.25E-4</v>
      </c>
      <c r="K31" s="77">
        <f t="shared" si="5"/>
        <v>9.4500000000000001E-3</v>
      </c>
      <c r="L31" s="77">
        <f t="shared" si="5"/>
        <v>8.9249999999999996E-2</v>
      </c>
      <c r="M31" s="77">
        <f t="shared" si="5"/>
        <v>7.5749999999999998E-2</v>
      </c>
      <c r="N31" s="77">
        <f t="shared" si="5"/>
        <v>16.574999999999999</v>
      </c>
      <c r="O31" s="77">
        <f t="shared" si="5"/>
        <v>2842.5</v>
      </c>
      <c r="P31" s="77">
        <f t="shared" si="5"/>
        <v>0</v>
      </c>
      <c r="Q31" s="77">
        <f>(IF(Q$27="%w/w SAR",((Q$28*10)*$B31),IF(Q$27="%w/w DM",(((Q$28*10)*($B$28/100))*$B31),IF(Q$27="kg/t SAR",(Q$28*$B31),IF(Q$27="kg/t DM",((Q$28*($B$28/100))*$B31),IF(Q$27="mg/kg SAR",((Q$28*0.001)*$B31),IF(Q$27="mg/kg DM",(((Q$28*0.001)*($B$28/100))*$B31),0)))))))*2.5</f>
        <v>83.062499999999986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8.5500000000000007E-2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58.35</v>
      </c>
      <c r="D32" s="77">
        <f t="shared" ref="D32:D50" si="7">(IF(D$27="%w/w SAR",((D$28*10)*$B32),IF(D$27="%w/w DM",(((D$28*10)*($B$28/100))*$B32),IF(D$27="kg/t SAR",(D$28*$B32),IF(D$27="kg/t DM",((D$28*($B$28/100))*$B32),IF(D$27="mg/kg SAR",((D$28*0.001)*$B32),IF(D$27="mg/kg DM",(((D$28*0.001)*($B$28/100))*$B32),"0")))))))*2.291</f>
        <v>14.708219999999999</v>
      </c>
      <c r="E32" s="77">
        <f t="shared" ref="E32:E50" si="8">(IF(E$27="%w/w SAR",((E$28*10)*$B32),IF(E$27="%w/w DM",(((E$28*10)*($B$28/100))*$B32),IF(E$27="kg/t SAR",(E$28*$B32),IF(E$27="kg/t DM",((E$28*($B$28/100))*$B32),IF(E$27="mg/kg SAR",((E$28*0.001)*$B32),IF(E$27="mg/kg DM",(((E$28*0.001)*($B$28/100))*$B32),"0")))))))*1.205</f>
        <v>2.4853125</v>
      </c>
      <c r="F32" s="77">
        <f t="shared" ref="F32:F50" si="9">(IF(F$27="%w/w SAR",((F$28*10)*$B32),IF(F$27="%w/w DM",(((F$28*10)*($B$28/100))*$B32),IF(F$27="kg/t SAR",(F$28*$B32),IF(F$27="kg/t DM",((F$28*($B$28/100))*$B32),IF(F$27="mg/kg SAR",((F$28*0.001)*$B32),IF(F$27="mg/kg DM",(((F$28*0.001)*($B$28/100))*$B32),"0")))))))*1.658</f>
        <v>8.1200549999999989</v>
      </c>
      <c r="G32" s="77">
        <f t="shared" si="5"/>
        <v>0.13799999999999998</v>
      </c>
      <c r="H32" s="77">
        <f t="shared" si="5"/>
        <v>0.79499999999999993</v>
      </c>
      <c r="I32" s="77">
        <f t="shared" si="5"/>
        <v>4.6500000000000007E-2</v>
      </c>
      <c r="J32" s="77">
        <f t="shared" si="5"/>
        <v>8.25E-4</v>
      </c>
      <c r="K32" s="77">
        <f t="shared" si="5"/>
        <v>9.4500000000000001E-3</v>
      </c>
      <c r="L32" s="77">
        <f t="shared" si="5"/>
        <v>8.9249999999999996E-2</v>
      </c>
      <c r="M32" s="77">
        <f t="shared" si="5"/>
        <v>7.5749999999999998E-2</v>
      </c>
      <c r="N32" s="77">
        <f t="shared" si="5"/>
        <v>16.574999999999999</v>
      </c>
      <c r="O32" s="77">
        <f t="shared" si="5"/>
        <v>2842.5</v>
      </c>
      <c r="P32" s="77">
        <f t="shared" si="5"/>
        <v>0</v>
      </c>
      <c r="Q32" s="77">
        <f t="shared" ref="Q32:Q50" si="10">(IF(Q$27="%w/w SAR",((Q$28*10)*$B32),IF(Q$27="%w/w DM",(((Q$28*10)*($B$28/100))*$B32),IF(Q$27="kg/t SAR",(Q$28*$B32),IF(Q$27="kg/t DM",((Q$28*($B$28/100))*$B32),IF(Q$27="mg/kg SAR",((Q$28*0.001)*$B32),IF(Q$27="mg/kg DM",(((Q$28*0.001)*($B$28/100))*$B32),0)))))))*2.5</f>
        <v>83.062499999999986</v>
      </c>
      <c r="R32" s="77">
        <f t="shared" ref="R32:U50" si="11">IF(R$27="%w/w SAR",((R$28*10)*$B32),IF(R$27="%w/w DM",(((R$28*10)*($B$28/100))*$B32),IF(R$27="kg/t SAR",(R$28*$B32),IF(R$27="kg/t DM",((R$28*($B$28/100))*$B32),IF(R$27="mg/kg SAR",((R$28*0.001)*$B32),IF(R$27="mg/kg DM",(((R$28*0.001)*($B$28/100))*$B32),0))))))</f>
        <v>0</v>
      </c>
      <c r="S32" s="77">
        <f t="shared" si="11"/>
        <v>8.5500000000000007E-2</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58.35</v>
      </c>
      <c r="D33" s="77">
        <f t="shared" si="7"/>
        <v>14.708219999999999</v>
      </c>
      <c r="E33" s="77">
        <f t="shared" si="8"/>
        <v>2.4853125</v>
      </c>
      <c r="F33" s="77">
        <f t="shared" si="9"/>
        <v>8.1200549999999989</v>
      </c>
      <c r="G33" s="77">
        <f t="shared" si="5"/>
        <v>0.13799999999999998</v>
      </c>
      <c r="H33" s="77">
        <f t="shared" si="5"/>
        <v>0.79499999999999993</v>
      </c>
      <c r="I33" s="77">
        <f t="shared" si="5"/>
        <v>4.6500000000000007E-2</v>
      </c>
      <c r="J33" s="77">
        <f t="shared" si="5"/>
        <v>8.25E-4</v>
      </c>
      <c r="K33" s="77">
        <f t="shared" si="5"/>
        <v>9.4500000000000001E-3</v>
      </c>
      <c r="L33" s="77">
        <f t="shared" si="5"/>
        <v>8.9249999999999996E-2</v>
      </c>
      <c r="M33" s="77">
        <f t="shared" si="5"/>
        <v>7.5749999999999998E-2</v>
      </c>
      <c r="N33" s="77">
        <f t="shared" si="5"/>
        <v>16.574999999999999</v>
      </c>
      <c r="O33" s="77">
        <f t="shared" si="5"/>
        <v>2842.5</v>
      </c>
      <c r="P33" s="77">
        <f t="shared" si="5"/>
        <v>0</v>
      </c>
      <c r="Q33" s="77">
        <f t="shared" si="10"/>
        <v>83.062499999999986</v>
      </c>
      <c r="R33" s="77">
        <f t="shared" si="11"/>
        <v>0</v>
      </c>
      <c r="S33" s="77">
        <f t="shared" si="11"/>
        <v>8.5500000000000007E-2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58.35</v>
      </c>
      <c r="D34" s="77">
        <f t="shared" si="7"/>
        <v>14.708219999999999</v>
      </c>
      <c r="E34" s="77">
        <f t="shared" si="8"/>
        <v>2.4853125</v>
      </c>
      <c r="F34" s="77">
        <f t="shared" si="9"/>
        <v>8.1200549999999989</v>
      </c>
      <c r="G34" s="77">
        <f t="shared" si="5"/>
        <v>0.13799999999999998</v>
      </c>
      <c r="H34" s="77">
        <f t="shared" si="5"/>
        <v>0.79499999999999993</v>
      </c>
      <c r="I34" s="77">
        <f t="shared" si="5"/>
        <v>4.6500000000000007E-2</v>
      </c>
      <c r="J34" s="77">
        <f t="shared" si="5"/>
        <v>8.25E-4</v>
      </c>
      <c r="K34" s="77">
        <f t="shared" si="5"/>
        <v>9.4500000000000001E-3</v>
      </c>
      <c r="L34" s="77">
        <f t="shared" si="5"/>
        <v>8.9249999999999996E-2</v>
      </c>
      <c r="M34" s="77">
        <f t="shared" si="5"/>
        <v>7.5749999999999998E-2</v>
      </c>
      <c r="N34" s="77">
        <f t="shared" si="5"/>
        <v>16.574999999999999</v>
      </c>
      <c r="O34" s="77">
        <f t="shared" si="5"/>
        <v>2842.5</v>
      </c>
      <c r="P34" s="77">
        <f t="shared" si="5"/>
        <v>0</v>
      </c>
      <c r="Q34" s="77">
        <f t="shared" si="10"/>
        <v>83.062499999999986</v>
      </c>
      <c r="R34" s="77">
        <f t="shared" si="11"/>
        <v>0</v>
      </c>
      <c r="S34" s="77">
        <f t="shared" si="11"/>
        <v>8.5500000000000007E-2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58.35</v>
      </c>
      <c r="D35" s="77">
        <f t="shared" si="7"/>
        <v>14.708219999999999</v>
      </c>
      <c r="E35" s="77">
        <f t="shared" si="8"/>
        <v>2.4853125</v>
      </c>
      <c r="F35" s="77">
        <f t="shared" si="9"/>
        <v>8.1200549999999989</v>
      </c>
      <c r="G35" s="77">
        <f t="shared" si="5"/>
        <v>0.13799999999999998</v>
      </c>
      <c r="H35" s="77">
        <f t="shared" si="5"/>
        <v>0.79499999999999993</v>
      </c>
      <c r="I35" s="77">
        <f t="shared" si="5"/>
        <v>4.6500000000000007E-2</v>
      </c>
      <c r="J35" s="77">
        <f t="shared" si="5"/>
        <v>8.25E-4</v>
      </c>
      <c r="K35" s="77">
        <f t="shared" si="5"/>
        <v>9.4500000000000001E-3</v>
      </c>
      <c r="L35" s="77">
        <f t="shared" si="5"/>
        <v>8.9249999999999996E-2</v>
      </c>
      <c r="M35" s="77">
        <f t="shared" si="5"/>
        <v>7.5749999999999998E-2</v>
      </c>
      <c r="N35" s="77">
        <f t="shared" si="5"/>
        <v>16.574999999999999</v>
      </c>
      <c r="O35" s="77">
        <f t="shared" si="5"/>
        <v>2842.5</v>
      </c>
      <c r="P35" s="77">
        <f t="shared" si="5"/>
        <v>0</v>
      </c>
      <c r="Q35" s="77">
        <f t="shared" si="10"/>
        <v>83.062499999999986</v>
      </c>
      <c r="R35" s="77">
        <f t="shared" si="11"/>
        <v>0</v>
      </c>
      <c r="S35" s="77">
        <f t="shared" si="11"/>
        <v>8.5500000000000007E-2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58.35</v>
      </c>
      <c r="D36" s="77">
        <f t="shared" si="7"/>
        <v>14.708219999999999</v>
      </c>
      <c r="E36" s="77">
        <f t="shared" si="8"/>
        <v>2.4853125</v>
      </c>
      <c r="F36" s="77">
        <f t="shared" si="9"/>
        <v>8.1200549999999989</v>
      </c>
      <c r="G36" s="77">
        <f t="shared" si="5"/>
        <v>0.13799999999999998</v>
      </c>
      <c r="H36" s="77">
        <f t="shared" si="5"/>
        <v>0.79499999999999993</v>
      </c>
      <c r="I36" s="77">
        <f t="shared" si="5"/>
        <v>4.6500000000000007E-2</v>
      </c>
      <c r="J36" s="77">
        <f t="shared" si="5"/>
        <v>8.25E-4</v>
      </c>
      <c r="K36" s="77">
        <f t="shared" si="5"/>
        <v>9.4500000000000001E-3</v>
      </c>
      <c r="L36" s="77">
        <f t="shared" si="5"/>
        <v>8.9249999999999996E-2</v>
      </c>
      <c r="M36" s="77">
        <f t="shared" si="5"/>
        <v>7.5749999999999998E-2</v>
      </c>
      <c r="N36" s="77">
        <f t="shared" si="5"/>
        <v>16.574999999999999</v>
      </c>
      <c r="O36" s="77">
        <f t="shared" si="5"/>
        <v>2842.5</v>
      </c>
      <c r="P36" s="77">
        <f t="shared" si="5"/>
        <v>0</v>
      </c>
      <c r="Q36" s="77">
        <f t="shared" si="10"/>
        <v>83.062499999999986</v>
      </c>
      <c r="R36" s="77">
        <f t="shared" si="11"/>
        <v>0</v>
      </c>
      <c r="S36" s="77">
        <f t="shared" si="11"/>
        <v>8.5500000000000007E-2</v>
      </c>
      <c r="T36" s="77">
        <f t="shared" si="11"/>
        <v>0</v>
      </c>
      <c r="U36" s="77">
        <f t="shared" si="11"/>
        <v>0</v>
      </c>
      <c r="AB36" s="59"/>
      <c r="AC36" s="59"/>
      <c r="AD36" s="59"/>
      <c r="AE36" s="59"/>
      <c r="AF36" s="59"/>
      <c r="AG36" s="59"/>
      <c r="AH36" s="59"/>
      <c r="AI36" s="59"/>
    </row>
    <row r="37" spans="1:35" s="72" customFormat="1" ht="13" x14ac:dyDescent="0.35">
      <c r="A37" s="13">
        <f>I8</f>
        <v>20</v>
      </c>
      <c r="B37" s="15">
        <v>250</v>
      </c>
      <c r="C37" s="77">
        <f t="shared" si="6"/>
        <v>58.35</v>
      </c>
      <c r="D37" s="77">
        <f t="shared" si="7"/>
        <v>14.708219999999999</v>
      </c>
      <c r="E37" s="77">
        <f t="shared" si="8"/>
        <v>2.4853125</v>
      </c>
      <c r="F37" s="77">
        <f t="shared" si="9"/>
        <v>8.1200549999999989</v>
      </c>
      <c r="G37" s="77">
        <f t="shared" si="5"/>
        <v>0.13799999999999998</v>
      </c>
      <c r="H37" s="77">
        <f t="shared" si="5"/>
        <v>0.79499999999999993</v>
      </c>
      <c r="I37" s="77">
        <f t="shared" si="5"/>
        <v>4.6500000000000007E-2</v>
      </c>
      <c r="J37" s="77">
        <f t="shared" si="5"/>
        <v>8.25E-4</v>
      </c>
      <c r="K37" s="77">
        <f t="shared" si="5"/>
        <v>9.4500000000000001E-3</v>
      </c>
      <c r="L37" s="77">
        <f t="shared" si="5"/>
        <v>8.9249999999999996E-2</v>
      </c>
      <c r="M37" s="77">
        <f t="shared" si="5"/>
        <v>7.5749999999999998E-2</v>
      </c>
      <c r="N37" s="77">
        <f t="shared" si="5"/>
        <v>16.574999999999999</v>
      </c>
      <c r="O37" s="77">
        <f t="shared" si="5"/>
        <v>2842.5</v>
      </c>
      <c r="P37" s="77">
        <f t="shared" si="5"/>
        <v>0</v>
      </c>
      <c r="Q37" s="77">
        <f t="shared" si="10"/>
        <v>83.062499999999986</v>
      </c>
      <c r="R37" s="77">
        <f t="shared" si="11"/>
        <v>0</v>
      </c>
      <c r="S37" s="77">
        <f t="shared" si="11"/>
        <v>8.5500000000000007E-2</v>
      </c>
      <c r="T37" s="77">
        <f t="shared" si="11"/>
        <v>0</v>
      </c>
      <c r="U37" s="77">
        <f t="shared" si="11"/>
        <v>0</v>
      </c>
      <c r="AB37" s="59"/>
      <c r="AC37" s="59"/>
      <c r="AD37" s="59"/>
      <c r="AE37" s="59"/>
      <c r="AF37" s="59"/>
      <c r="AG37" s="59"/>
      <c r="AH37" s="59"/>
      <c r="AI37" s="59"/>
    </row>
    <row r="38" spans="1:35" s="72" customFormat="1" ht="13" x14ac:dyDescent="0.35">
      <c r="A38" s="13">
        <f>J8</f>
        <v>21</v>
      </c>
      <c r="B38" s="15">
        <v>250</v>
      </c>
      <c r="C38" s="77">
        <f t="shared" si="6"/>
        <v>58.35</v>
      </c>
      <c r="D38" s="77">
        <f t="shared" si="7"/>
        <v>14.708219999999999</v>
      </c>
      <c r="E38" s="77">
        <f t="shared" si="8"/>
        <v>2.4853125</v>
      </c>
      <c r="F38" s="77">
        <f t="shared" si="9"/>
        <v>8.1200549999999989</v>
      </c>
      <c r="G38" s="77">
        <f t="shared" si="5"/>
        <v>0.13799999999999998</v>
      </c>
      <c r="H38" s="77">
        <f t="shared" si="5"/>
        <v>0.79499999999999993</v>
      </c>
      <c r="I38" s="77">
        <f t="shared" si="5"/>
        <v>4.6500000000000007E-2</v>
      </c>
      <c r="J38" s="77">
        <f t="shared" si="5"/>
        <v>8.25E-4</v>
      </c>
      <c r="K38" s="77">
        <f t="shared" si="5"/>
        <v>9.4500000000000001E-3</v>
      </c>
      <c r="L38" s="77">
        <f t="shared" si="5"/>
        <v>8.9249999999999996E-2</v>
      </c>
      <c r="M38" s="77">
        <f t="shared" si="5"/>
        <v>7.5749999999999998E-2</v>
      </c>
      <c r="N38" s="77">
        <f t="shared" si="5"/>
        <v>16.574999999999999</v>
      </c>
      <c r="O38" s="77">
        <f t="shared" si="5"/>
        <v>2842.5</v>
      </c>
      <c r="P38" s="77">
        <f t="shared" si="5"/>
        <v>0</v>
      </c>
      <c r="Q38" s="77">
        <f t="shared" si="10"/>
        <v>83.062499999999986</v>
      </c>
      <c r="R38" s="77">
        <f t="shared" si="11"/>
        <v>0</v>
      </c>
      <c r="S38" s="77">
        <f t="shared" si="11"/>
        <v>8.5500000000000007E-2</v>
      </c>
      <c r="T38" s="77">
        <f t="shared" si="11"/>
        <v>0</v>
      </c>
      <c r="U38" s="77">
        <f t="shared" si="11"/>
        <v>0</v>
      </c>
      <c r="AB38" s="59"/>
      <c r="AC38" s="59"/>
      <c r="AD38" s="59"/>
      <c r="AE38" s="59"/>
      <c r="AF38" s="59"/>
      <c r="AG38" s="59"/>
      <c r="AH38" s="59"/>
      <c r="AI38" s="59"/>
    </row>
    <row r="39" spans="1:35" s="72" customFormat="1" ht="13" x14ac:dyDescent="0.35">
      <c r="A39" s="13">
        <f>K8</f>
        <v>22</v>
      </c>
      <c r="B39" s="15">
        <v>250</v>
      </c>
      <c r="C39" s="77">
        <f t="shared" si="6"/>
        <v>58.35</v>
      </c>
      <c r="D39" s="77">
        <f t="shared" si="7"/>
        <v>14.708219999999999</v>
      </c>
      <c r="E39" s="77">
        <f t="shared" si="8"/>
        <v>2.4853125</v>
      </c>
      <c r="F39" s="77">
        <f t="shared" si="9"/>
        <v>8.1200549999999989</v>
      </c>
      <c r="G39" s="77">
        <f t="shared" si="5"/>
        <v>0.13799999999999998</v>
      </c>
      <c r="H39" s="77">
        <f t="shared" si="5"/>
        <v>0.79499999999999993</v>
      </c>
      <c r="I39" s="77">
        <f t="shared" si="5"/>
        <v>4.6500000000000007E-2</v>
      </c>
      <c r="J39" s="77">
        <f t="shared" si="5"/>
        <v>8.25E-4</v>
      </c>
      <c r="K39" s="77">
        <f t="shared" si="5"/>
        <v>9.4500000000000001E-3</v>
      </c>
      <c r="L39" s="77">
        <f t="shared" si="5"/>
        <v>8.9249999999999996E-2</v>
      </c>
      <c r="M39" s="77">
        <f t="shared" si="5"/>
        <v>7.5749999999999998E-2</v>
      </c>
      <c r="N39" s="77">
        <f t="shared" si="5"/>
        <v>16.574999999999999</v>
      </c>
      <c r="O39" s="77">
        <f t="shared" si="5"/>
        <v>2842.5</v>
      </c>
      <c r="P39" s="77">
        <f t="shared" si="5"/>
        <v>0</v>
      </c>
      <c r="Q39" s="77">
        <f t="shared" si="10"/>
        <v>83.062499999999986</v>
      </c>
      <c r="R39" s="77">
        <f t="shared" si="11"/>
        <v>0</v>
      </c>
      <c r="S39" s="77">
        <f t="shared" si="11"/>
        <v>8.5500000000000007E-2</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T41" sqref="T4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7</v>
      </c>
      <c r="J1" s="119" t="s">
        <v>153</v>
      </c>
      <c r="K1" s="119"/>
      <c r="L1" s="97">
        <v>1130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175</v>
      </c>
      <c r="G2" s="138" t="s">
        <v>110</v>
      </c>
      <c r="H2" s="139"/>
      <c r="I2" s="118"/>
      <c r="J2" s="119" t="s">
        <v>158</v>
      </c>
      <c r="K2" s="119"/>
      <c r="L2" s="97">
        <v>1.24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9.112903225806452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176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25.762295000000002</v>
      </c>
      <c r="F18" s="16">
        <f>$D34</f>
        <v>25.762295000000002</v>
      </c>
      <c r="G18" s="16">
        <f>$D35</f>
        <v>25.762295000000002</v>
      </c>
      <c r="H18" s="16">
        <f>$D36</f>
        <v>25.762295000000002</v>
      </c>
      <c r="I18" s="16">
        <f>$D37</f>
        <v>25.762295000000002</v>
      </c>
      <c r="J18" s="16">
        <f>$D38</f>
        <v>25.762295000000002</v>
      </c>
      <c r="K18" s="16">
        <f>$D39</f>
        <v>25.762295000000002</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-79.899999999999991</v>
      </c>
      <c r="D19" s="16">
        <f t="shared" ref="D19:V19" si="1">D18-D17</f>
        <v>-79.899999999999991</v>
      </c>
      <c r="E19" s="16">
        <f t="shared" si="1"/>
        <v>-54.13770499999999</v>
      </c>
      <c r="F19" s="16">
        <f t="shared" si="1"/>
        <v>-54.13770499999999</v>
      </c>
      <c r="G19" s="16">
        <f t="shared" si="1"/>
        <v>-54.13770499999999</v>
      </c>
      <c r="H19" s="16">
        <f t="shared" si="1"/>
        <v>-54.13770499999999</v>
      </c>
      <c r="I19" s="16">
        <f t="shared" si="1"/>
        <v>-54.13770499999999</v>
      </c>
      <c r="J19" s="16">
        <f t="shared" si="1"/>
        <v>-54.13770499999999</v>
      </c>
      <c r="K19" s="16">
        <f t="shared" si="1"/>
        <v>-54.13770499999999</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3.2504875000000011</v>
      </c>
      <c r="F22" s="16">
        <f>$E34</f>
        <v>3.2504875000000011</v>
      </c>
      <c r="G22" s="16">
        <f>$E35</f>
        <v>3.2504875000000011</v>
      </c>
      <c r="H22" s="16">
        <f>$E36</f>
        <v>3.2504875000000011</v>
      </c>
      <c r="I22" s="16">
        <f>$E37</f>
        <v>3.2504875000000011</v>
      </c>
      <c r="J22" s="16">
        <f>$E38</f>
        <v>3.2504875000000011</v>
      </c>
      <c r="K22" s="16">
        <f>$E39</f>
        <v>3.2504875000000011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-282</v>
      </c>
      <c r="D23" s="16">
        <f t="shared" ref="D23:V23" si="3">D22-D21</f>
        <v>-282</v>
      </c>
      <c r="E23" s="16">
        <f t="shared" si="3"/>
        <v>-278.74951249999998</v>
      </c>
      <c r="F23" s="16">
        <f t="shared" si="3"/>
        <v>-278.74951249999998</v>
      </c>
      <c r="G23" s="16">
        <f t="shared" si="3"/>
        <v>-278.74951249999998</v>
      </c>
      <c r="H23" s="16">
        <f t="shared" si="3"/>
        <v>-278.74951249999998</v>
      </c>
      <c r="I23" s="16">
        <f t="shared" si="3"/>
        <v>-278.74951249999998</v>
      </c>
      <c r="J23" s="16">
        <f t="shared" si="3"/>
        <v>-278.74951249999998</v>
      </c>
      <c r="K23" s="16">
        <f t="shared" si="3"/>
        <v>-278.74951249999998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2.6</v>
      </c>
      <c r="C28" s="15">
        <v>1.24</v>
      </c>
      <c r="D28" s="15">
        <v>0.17299999999999999</v>
      </c>
      <c r="E28" s="15">
        <v>4.1500000000000002E-2</v>
      </c>
      <c r="F28" s="15">
        <v>725</v>
      </c>
      <c r="G28" s="15">
        <v>45.5</v>
      </c>
      <c r="H28" s="15">
        <v>30.9</v>
      </c>
      <c r="I28" s="15">
        <v>6.2</v>
      </c>
      <c r="J28" s="15">
        <v>0.5</v>
      </c>
      <c r="K28" s="23">
        <v>1.34</v>
      </c>
      <c r="L28" s="15">
        <v>7.7</v>
      </c>
      <c r="M28" s="15">
        <v>4.3</v>
      </c>
      <c r="N28" s="15">
        <v>220000</v>
      </c>
      <c r="O28" s="15">
        <v>7040</v>
      </c>
      <c r="P28" s="15"/>
      <c r="Q28" s="15">
        <v>8300</v>
      </c>
      <c r="R28" s="15"/>
      <c r="S28" s="15">
        <v>12.2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80.600000000000009</v>
      </c>
      <c r="D33" s="77">
        <f t="shared" si="7"/>
        <v>25.762295000000002</v>
      </c>
      <c r="E33" s="77">
        <f t="shared" si="8"/>
        <v>3.2504875000000011</v>
      </c>
      <c r="F33" s="77">
        <f t="shared" si="9"/>
        <v>7.8133249999999999</v>
      </c>
      <c r="G33" s="77">
        <f t="shared" si="5"/>
        <v>0.29575000000000001</v>
      </c>
      <c r="H33" s="77">
        <f t="shared" si="5"/>
        <v>0.20085000000000003</v>
      </c>
      <c r="I33" s="77">
        <f t="shared" si="5"/>
        <v>4.0300000000000009E-2</v>
      </c>
      <c r="J33" s="77">
        <f t="shared" si="5"/>
        <v>3.2500000000000003E-3</v>
      </c>
      <c r="K33" s="77">
        <f t="shared" si="5"/>
        <v>8.7100000000000007E-3</v>
      </c>
      <c r="L33" s="77">
        <f t="shared" si="5"/>
        <v>5.0050000000000004E-2</v>
      </c>
      <c r="M33" s="77">
        <f t="shared" si="5"/>
        <v>2.7950000000000003E-2</v>
      </c>
      <c r="N33" s="77">
        <f t="shared" si="5"/>
        <v>1430.0000000000002</v>
      </c>
      <c r="O33" s="77">
        <f t="shared" si="5"/>
        <v>45.760000000000005</v>
      </c>
      <c r="P33" s="77">
        <f t="shared" si="5"/>
        <v>0</v>
      </c>
      <c r="Q33" s="77">
        <f t="shared" si="10"/>
        <v>134.87500000000003</v>
      </c>
      <c r="R33" s="77">
        <f t="shared" si="11"/>
        <v>0</v>
      </c>
      <c r="S33" s="77">
        <f t="shared" si="11"/>
        <v>7.9300000000000009E-2</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80.600000000000009</v>
      </c>
      <c r="D34" s="77">
        <f t="shared" si="7"/>
        <v>25.762295000000002</v>
      </c>
      <c r="E34" s="77">
        <f t="shared" si="8"/>
        <v>3.2504875000000011</v>
      </c>
      <c r="F34" s="77">
        <f t="shared" si="9"/>
        <v>7.8133249999999999</v>
      </c>
      <c r="G34" s="77">
        <f t="shared" si="5"/>
        <v>0.29575000000000001</v>
      </c>
      <c r="H34" s="77">
        <f t="shared" si="5"/>
        <v>0.20085000000000003</v>
      </c>
      <c r="I34" s="77">
        <f t="shared" si="5"/>
        <v>4.0300000000000009E-2</v>
      </c>
      <c r="J34" s="77">
        <f t="shared" si="5"/>
        <v>3.2500000000000003E-3</v>
      </c>
      <c r="K34" s="77">
        <f t="shared" si="5"/>
        <v>8.7100000000000007E-3</v>
      </c>
      <c r="L34" s="77">
        <f t="shared" si="5"/>
        <v>5.0050000000000004E-2</v>
      </c>
      <c r="M34" s="77">
        <f t="shared" si="5"/>
        <v>2.7950000000000003E-2</v>
      </c>
      <c r="N34" s="77">
        <f t="shared" si="5"/>
        <v>1430.0000000000002</v>
      </c>
      <c r="O34" s="77">
        <f t="shared" si="5"/>
        <v>45.760000000000005</v>
      </c>
      <c r="P34" s="77">
        <f t="shared" si="5"/>
        <v>0</v>
      </c>
      <c r="Q34" s="77">
        <f t="shared" si="10"/>
        <v>134.87500000000003</v>
      </c>
      <c r="R34" s="77">
        <f t="shared" si="11"/>
        <v>0</v>
      </c>
      <c r="S34" s="77">
        <f t="shared" si="11"/>
        <v>7.9300000000000009E-2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80.600000000000009</v>
      </c>
      <c r="D35" s="77">
        <f t="shared" si="7"/>
        <v>25.762295000000002</v>
      </c>
      <c r="E35" s="77">
        <f t="shared" si="8"/>
        <v>3.2504875000000011</v>
      </c>
      <c r="F35" s="77">
        <f t="shared" si="9"/>
        <v>7.8133249999999999</v>
      </c>
      <c r="G35" s="77">
        <f t="shared" si="5"/>
        <v>0.29575000000000001</v>
      </c>
      <c r="H35" s="77">
        <f t="shared" si="5"/>
        <v>0.20085000000000003</v>
      </c>
      <c r="I35" s="77">
        <f t="shared" si="5"/>
        <v>4.0300000000000009E-2</v>
      </c>
      <c r="J35" s="77">
        <f t="shared" si="5"/>
        <v>3.2500000000000003E-3</v>
      </c>
      <c r="K35" s="77">
        <f t="shared" si="5"/>
        <v>8.7100000000000007E-3</v>
      </c>
      <c r="L35" s="77">
        <f t="shared" si="5"/>
        <v>5.0050000000000004E-2</v>
      </c>
      <c r="M35" s="77">
        <f t="shared" si="5"/>
        <v>2.7950000000000003E-2</v>
      </c>
      <c r="N35" s="77">
        <f t="shared" si="5"/>
        <v>1430.0000000000002</v>
      </c>
      <c r="O35" s="77">
        <f t="shared" si="5"/>
        <v>45.760000000000005</v>
      </c>
      <c r="P35" s="77">
        <f t="shared" si="5"/>
        <v>0</v>
      </c>
      <c r="Q35" s="77">
        <f t="shared" si="10"/>
        <v>134.87500000000003</v>
      </c>
      <c r="R35" s="77">
        <f t="shared" si="11"/>
        <v>0</v>
      </c>
      <c r="S35" s="77">
        <f t="shared" si="11"/>
        <v>7.9300000000000009E-2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80.600000000000009</v>
      </c>
      <c r="D36" s="77">
        <f t="shared" si="7"/>
        <v>25.762295000000002</v>
      </c>
      <c r="E36" s="77">
        <f t="shared" si="8"/>
        <v>3.2504875000000011</v>
      </c>
      <c r="F36" s="77">
        <f t="shared" si="9"/>
        <v>7.8133249999999999</v>
      </c>
      <c r="G36" s="77">
        <f t="shared" si="5"/>
        <v>0.29575000000000001</v>
      </c>
      <c r="H36" s="77">
        <f t="shared" si="5"/>
        <v>0.20085000000000003</v>
      </c>
      <c r="I36" s="77">
        <f t="shared" si="5"/>
        <v>4.0300000000000009E-2</v>
      </c>
      <c r="J36" s="77">
        <f t="shared" si="5"/>
        <v>3.2500000000000003E-3</v>
      </c>
      <c r="K36" s="77">
        <f t="shared" si="5"/>
        <v>8.7100000000000007E-3</v>
      </c>
      <c r="L36" s="77">
        <f t="shared" si="5"/>
        <v>5.0050000000000004E-2</v>
      </c>
      <c r="M36" s="77">
        <f t="shared" si="5"/>
        <v>2.7950000000000003E-2</v>
      </c>
      <c r="N36" s="77">
        <f t="shared" si="5"/>
        <v>1430.0000000000002</v>
      </c>
      <c r="O36" s="77">
        <f t="shared" si="5"/>
        <v>45.760000000000005</v>
      </c>
      <c r="P36" s="77">
        <f t="shared" si="5"/>
        <v>0</v>
      </c>
      <c r="Q36" s="77">
        <f t="shared" si="10"/>
        <v>134.87500000000003</v>
      </c>
      <c r="R36" s="77">
        <f t="shared" si="11"/>
        <v>0</v>
      </c>
      <c r="S36" s="77">
        <f t="shared" si="11"/>
        <v>7.9300000000000009E-2</v>
      </c>
      <c r="T36" s="77">
        <f t="shared" si="11"/>
        <v>0</v>
      </c>
      <c r="U36" s="77">
        <f t="shared" si="11"/>
        <v>0</v>
      </c>
      <c r="AB36" s="59"/>
      <c r="AC36" s="59"/>
      <c r="AD36" s="59"/>
      <c r="AE36" s="59"/>
      <c r="AF36" s="59"/>
      <c r="AG36" s="59"/>
      <c r="AH36" s="59"/>
      <c r="AI36" s="59"/>
    </row>
    <row r="37" spans="1:35" s="72" customFormat="1" ht="13" x14ac:dyDescent="0.35">
      <c r="A37" s="13">
        <f>I8</f>
        <v>20</v>
      </c>
      <c r="B37" s="15">
        <v>250</v>
      </c>
      <c r="C37" s="77">
        <f t="shared" si="6"/>
        <v>80.600000000000009</v>
      </c>
      <c r="D37" s="77">
        <f t="shared" si="7"/>
        <v>25.762295000000002</v>
      </c>
      <c r="E37" s="77">
        <f t="shared" si="8"/>
        <v>3.2504875000000011</v>
      </c>
      <c r="F37" s="77">
        <f t="shared" si="9"/>
        <v>7.8133249999999999</v>
      </c>
      <c r="G37" s="77">
        <f t="shared" si="5"/>
        <v>0.29575000000000001</v>
      </c>
      <c r="H37" s="77">
        <f t="shared" si="5"/>
        <v>0.20085000000000003</v>
      </c>
      <c r="I37" s="77">
        <f t="shared" si="5"/>
        <v>4.0300000000000009E-2</v>
      </c>
      <c r="J37" s="77">
        <f t="shared" si="5"/>
        <v>3.2500000000000003E-3</v>
      </c>
      <c r="K37" s="77">
        <f t="shared" si="5"/>
        <v>8.7100000000000007E-3</v>
      </c>
      <c r="L37" s="77">
        <f t="shared" si="5"/>
        <v>5.0050000000000004E-2</v>
      </c>
      <c r="M37" s="77">
        <f t="shared" si="5"/>
        <v>2.7950000000000003E-2</v>
      </c>
      <c r="N37" s="77">
        <f t="shared" si="5"/>
        <v>1430.0000000000002</v>
      </c>
      <c r="O37" s="77">
        <f t="shared" si="5"/>
        <v>45.760000000000005</v>
      </c>
      <c r="P37" s="77">
        <f t="shared" si="5"/>
        <v>0</v>
      </c>
      <c r="Q37" s="77">
        <f t="shared" si="10"/>
        <v>134.87500000000003</v>
      </c>
      <c r="R37" s="77">
        <f t="shared" si="11"/>
        <v>0</v>
      </c>
      <c r="S37" s="77">
        <f t="shared" si="11"/>
        <v>7.9300000000000009E-2</v>
      </c>
      <c r="T37" s="77">
        <f t="shared" si="11"/>
        <v>0</v>
      </c>
      <c r="U37" s="77">
        <f t="shared" si="11"/>
        <v>0</v>
      </c>
      <c r="AB37" s="59"/>
      <c r="AC37" s="59"/>
      <c r="AD37" s="59"/>
      <c r="AE37" s="59"/>
      <c r="AF37" s="59"/>
      <c r="AG37" s="59"/>
      <c r="AH37" s="59"/>
      <c r="AI37" s="59"/>
    </row>
    <row r="38" spans="1:35" s="72" customFormat="1" ht="13" x14ac:dyDescent="0.35">
      <c r="A38" s="13">
        <f>J8</f>
        <v>21</v>
      </c>
      <c r="B38" s="15">
        <v>250</v>
      </c>
      <c r="C38" s="77">
        <f t="shared" si="6"/>
        <v>80.600000000000009</v>
      </c>
      <c r="D38" s="77">
        <f t="shared" si="7"/>
        <v>25.762295000000002</v>
      </c>
      <c r="E38" s="77">
        <f t="shared" si="8"/>
        <v>3.2504875000000011</v>
      </c>
      <c r="F38" s="77">
        <f t="shared" si="9"/>
        <v>7.8133249999999999</v>
      </c>
      <c r="G38" s="77">
        <f t="shared" si="5"/>
        <v>0.29575000000000001</v>
      </c>
      <c r="H38" s="77">
        <f t="shared" si="5"/>
        <v>0.20085000000000003</v>
      </c>
      <c r="I38" s="77">
        <f t="shared" si="5"/>
        <v>4.0300000000000009E-2</v>
      </c>
      <c r="J38" s="77">
        <f t="shared" si="5"/>
        <v>3.2500000000000003E-3</v>
      </c>
      <c r="K38" s="77">
        <f t="shared" si="5"/>
        <v>8.7100000000000007E-3</v>
      </c>
      <c r="L38" s="77">
        <f t="shared" si="5"/>
        <v>5.0050000000000004E-2</v>
      </c>
      <c r="M38" s="77">
        <f t="shared" si="5"/>
        <v>2.7950000000000003E-2</v>
      </c>
      <c r="N38" s="77">
        <f t="shared" si="5"/>
        <v>1430.0000000000002</v>
      </c>
      <c r="O38" s="77">
        <f t="shared" si="5"/>
        <v>45.760000000000005</v>
      </c>
      <c r="P38" s="77">
        <f t="shared" si="5"/>
        <v>0</v>
      </c>
      <c r="Q38" s="77">
        <f t="shared" si="10"/>
        <v>134.87500000000003</v>
      </c>
      <c r="R38" s="77">
        <f t="shared" si="11"/>
        <v>0</v>
      </c>
      <c r="S38" s="77">
        <f t="shared" si="11"/>
        <v>7.9300000000000009E-2</v>
      </c>
      <c r="T38" s="77">
        <f t="shared" si="11"/>
        <v>0</v>
      </c>
      <c r="U38" s="77">
        <f t="shared" si="11"/>
        <v>0</v>
      </c>
      <c r="AB38" s="59"/>
      <c r="AC38" s="59"/>
      <c r="AD38" s="59"/>
      <c r="AE38" s="59"/>
      <c r="AF38" s="59"/>
      <c r="AG38" s="59"/>
      <c r="AH38" s="59"/>
      <c r="AI38" s="59"/>
    </row>
    <row r="39" spans="1:35" s="72" customFormat="1" ht="13" x14ac:dyDescent="0.35">
      <c r="A39" s="13">
        <f>K8</f>
        <v>22</v>
      </c>
      <c r="B39" s="15">
        <v>250</v>
      </c>
      <c r="C39" s="77">
        <f t="shared" si="6"/>
        <v>80.600000000000009</v>
      </c>
      <c r="D39" s="77">
        <f t="shared" si="7"/>
        <v>25.762295000000002</v>
      </c>
      <c r="E39" s="77">
        <f t="shared" si="8"/>
        <v>3.2504875000000011</v>
      </c>
      <c r="F39" s="77">
        <f t="shared" si="9"/>
        <v>7.8133249999999999</v>
      </c>
      <c r="G39" s="77">
        <f t="shared" si="5"/>
        <v>0.29575000000000001</v>
      </c>
      <c r="H39" s="77">
        <f t="shared" si="5"/>
        <v>0.20085000000000003</v>
      </c>
      <c r="I39" s="77">
        <f t="shared" si="5"/>
        <v>4.0300000000000009E-2</v>
      </c>
      <c r="J39" s="77">
        <f t="shared" si="5"/>
        <v>3.2500000000000003E-3</v>
      </c>
      <c r="K39" s="77">
        <f t="shared" si="5"/>
        <v>8.7100000000000007E-3</v>
      </c>
      <c r="L39" s="77">
        <f t="shared" si="5"/>
        <v>5.0050000000000004E-2</v>
      </c>
      <c r="M39" s="77">
        <f t="shared" si="5"/>
        <v>2.7950000000000003E-2</v>
      </c>
      <c r="N39" s="77">
        <f t="shared" si="5"/>
        <v>1430.0000000000002</v>
      </c>
      <c r="O39" s="77">
        <f t="shared" si="5"/>
        <v>45.760000000000005</v>
      </c>
      <c r="P39" s="77">
        <f t="shared" si="5"/>
        <v>0</v>
      </c>
      <c r="Q39" s="77">
        <f t="shared" si="10"/>
        <v>134.87500000000003</v>
      </c>
      <c r="R39" s="77">
        <f t="shared" si="11"/>
        <v>0</v>
      </c>
      <c r="S39" s="77">
        <f t="shared" si="11"/>
        <v>7.9300000000000009E-2</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G19" sqref="G1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'Llyn Conwy'!C1:D1</f>
        <v>PAN-026070</v>
      </c>
      <c r="D1" s="141"/>
      <c r="E1" s="93" t="s">
        <v>45</v>
      </c>
      <c r="F1" s="39">
        <f>'Llyn Conwy'!F1</f>
        <v>19</v>
      </c>
      <c r="G1" s="120" t="s">
        <v>43</v>
      </c>
      <c r="H1" s="121"/>
      <c r="I1" s="118">
        <v>5.4</v>
      </c>
      <c r="J1" s="119" t="s">
        <v>153</v>
      </c>
      <c r="K1" s="119"/>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'Llyn Conwy'!C2:D2</f>
        <v>GP3792SK</v>
      </c>
      <c r="D2" s="143"/>
      <c r="E2" s="93" t="s">
        <v>109</v>
      </c>
      <c r="F2" s="96" t="s">
        <v>165</v>
      </c>
      <c r="G2" s="138" t="s">
        <v>110</v>
      </c>
      <c r="H2" s="139"/>
      <c r="I2" s="118"/>
      <c r="J2" s="119" t="s">
        <v>158</v>
      </c>
      <c r="K2" s="119"/>
      <c r="L2" s="97">
        <v>0.74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'Llyn Conwy'!C3:D3</f>
        <v>ByProduct Recovery LTD</v>
      </c>
      <c r="D3" s="143"/>
      <c r="E3" s="93" t="s">
        <v>108</v>
      </c>
      <c r="F3" s="31" t="s">
        <v>78</v>
      </c>
      <c r="G3" s="119" t="s">
        <v>159</v>
      </c>
      <c r="H3" s="119"/>
      <c r="I3" s="118"/>
      <c r="J3" s="120" t="s">
        <v>154</v>
      </c>
      <c r="K3" s="121"/>
      <c r="L3" s="97">
        <f>(L1/(L2*10000))*100</f>
        <v>8.1081081081081072E-2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'Llyn Conwy'!C4:D4</f>
        <v>Blaen Y Coed, Ysbyty Ifan, Betws-Y-Coed, Gwynedd, LL24 0NY</v>
      </c>
      <c r="D4" s="141"/>
      <c r="E4" s="94" t="s">
        <v>1</v>
      </c>
      <c r="F4" s="96" t="s">
        <v>166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'Llyn Conwy'!C5:D5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'Llyn Conwy'!C8</f>
        <v>1</v>
      </c>
      <c r="D8" s="60">
        <f>'Llyn Conwy'!D8</f>
        <v>2</v>
      </c>
      <c r="E8" s="60">
        <f>'Llyn Conwy'!E8</f>
        <v>3</v>
      </c>
      <c r="F8" s="60">
        <f>'Llyn Conwy'!F8</f>
        <v>4</v>
      </c>
      <c r="G8" s="60">
        <f>'Llyn Conwy'!G8</f>
        <v>7</v>
      </c>
      <c r="H8" s="60">
        <f>'Llyn Conwy'!H8</f>
        <v>8</v>
      </c>
      <c r="I8" s="60">
        <f>'Llyn Conwy'!I8</f>
        <v>20</v>
      </c>
      <c r="J8" s="60">
        <f>'Llyn Conwy'!J8</f>
        <v>21</v>
      </c>
      <c r="K8" s="60">
        <f>'Llyn Conwy'!K8</f>
        <v>22</v>
      </c>
      <c r="L8" s="60">
        <f>'Llyn Conwy'!L8</f>
        <v>0</v>
      </c>
      <c r="M8" s="60">
        <f>'Llyn Conwy'!M8</f>
        <v>0</v>
      </c>
      <c r="N8" s="60">
        <f>'Llyn Conwy'!N8</f>
        <v>0</v>
      </c>
      <c r="O8" s="60">
        <f>'Llyn Conwy'!O8</f>
        <v>0</v>
      </c>
      <c r="P8" s="60">
        <f>'Llyn Conwy'!P8</f>
        <v>0</v>
      </c>
      <c r="Q8" s="60">
        <f>'Llyn Conwy'!Q8</f>
        <v>0</v>
      </c>
      <c r="R8" s="60">
        <f>'Llyn Conwy'!R8</f>
        <v>0</v>
      </c>
      <c r="S8" s="60">
        <f>'Llyn Conwy'!S8</f>
        <v>0</v>
      </c>
      <c r="T8" s="60">
        <f>'Llyn Conwy'!T8</f>
        <v>0</v>
      </c>
      <c r="U8" s="60">
        <f>'Llyn Conwy'!U8</f>
        <v>0</v>
      </c>
      <c r="V8" s="60">
        <f>'Llyn Conwy'!V8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'Llyn Conwy'!C9</f>
        <v>M</v>
      </c>
      <c r="D9" s="60" t="str">
        <f>'Llyn Conwy'!D9</f>
        <v>M</v>
      </c>
      <c r="E9" s="60" t="str">
        <f>'Llyn Conwy'!E9</f>
        <v>M</v>
      </c>
      <c r="F9" s="60" t="str">
        <f>'Llyn Conwy'!F9</f>
        <v>M</v>
      </c>
      <c r="G9" s="60" t="str">
        <f>'Llyn Conwy'!G9</f>
        <v>M</v>
      </c>
      <c r="H9" s="60" t="str">
        <f>'Llyn Conwy'!H9</f>
        <v>M</v>
      </c>
      <c r="I9" s="60" t="str">
        <f>'Llyn Conwy'!I9</f>
        <v>M</v>
      </c>
      <c r="J9" s="60" t="str">
        <f>'Llyn Conwy'!J9</f>
        <v>M</v>
      </c>
      <c r="K9" s="60" t="str">
        <f>'Llyn Conwy'!K9</f>
        <v>M</v>
      </c>
      <c r="L9" s="60">
        <f>'Llyn Conwy'!L9</f>
        <v>0</v>
      </c>
      <c r="M9" s="60">
        <f>'Llyn Conwy'!M9</f>
        <v>0</v>
      </c>
      <c r="N9" s="60">
        <f>'Llyn Conwy'!N9</f>
        <v>0</v>
      </c>
      <c r="O9" s="60">
        <f>'Llyn Conwy'!O9</f>
        <v>0</v>
      </c>
      <c r="P9" s="60">
        <f>'Llyn Conwy'!P9</f>
        <v>0</v>
      </c>
      <c r="Q9" s="60">
        <f>'Llyn Conwy'!Q9</f>
        <v>0</v>
      </c>
      <c r="R9" s="60">
        <f>'Llyn Conwy'!R9</f>
        <v>0</v>
      </c>
      <c r="S9" s="60">
        <f>'Llyn Conwy'!S9</f>
        <v>0</v>
      </c>
      <c r="T9" s="60">
        <f>'Llyn Conwy'!T9</f>
        <v>0</v>
      </c>
      <c r="U9" s="60">
        <f>'Llyn Conwy'!U9</f>
        <v>0</v>
      </c>
      <c r="V9" s="60">
        <f>'Llyn Conwy'!V9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'Llyn Conwy'!C10</f>
        <v>5.6</v>
      </c>
      <c r="D10" s="60">
        <f>'Llyn Conwy'!D10</f>
        <v>5.7</v>
      </c>
      <c r="E10" s="60">
        <f>'Llyn Conwy'!E10</f>
        <v>6.8</v>
      </c>
      <c r="F10" s="60">
        <f>'Llyn Conwy'!F10</f>
        <v>6.4</v>
      </c>
      <c r="G10" s="60">
        <f>'Llyn Conwy'!G10</f>
        <v>6.2</v>
      </c>
      <c r="H10" s="60">
        <f>'Llyn Conwy'!H10</f>
        <v>6.2</v>
      </c>
      <c r="I10" s="60">
        <f>'Llyn Conwy'!I10</f>
        <v>6.1</v>
      </c>
      <c r="J10" s="60">
        <f>'Llyn Conwy'!J10</f>
        <v>6.2</v>
      </c>
      <c r="K10" s="60">
        <f>'Llyn Conwy'!K10</f>
        <v>6</v>
      </c>
      <c r="L10" s="60">
        <f>'Llyn Conwy'!L10</f>
        <v>0</v>
      </c>
      <c r="M10" s="60">
        <f>'Llyn Conwy'!M10</f>
        <v>0</v>
      </c>
      <c r="N10" s="60">
        <f>'Llyn Conwy'!N10</f>
        <v>0</v>
      </c>
      <c r="O10" s="60">
        <f>'Llyn Conwy'!O10</f>
        <v>0</v>
      </c>
      <c r="P10" s="60">
        <f>'Llyn Conwy'!P10</f>
        <v>0</v>
      </c>
      <c r="Q10" s="60">
        <f>'Llyn Conwy'!Q10</f>
        <v>0</v>
      </c>
      <c r="R10" s="60">
        <f>'Llyn Conwy'!R10</f>
        <v>0</v>
      </c>
      <c r="S10" s="60">
        <f>'Llyn Conwy'!S10</f>
        <v>0</v>
      </c>
      <c r="T10" s="60">
        <f>'Llyn Conwy'!T10</f>
        <v>0</v>
      </c>
      <c r="U10" s="60">
        <f>'Llyn Conwy'!U10</f>
        <v>0</v>
      </c>
      <c r="V10" s="60">
        <f>'Llyn Conwy'!V10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'Llyn Conwy'!C11</f>
        <v>2</v>
      </c>
      <c r="D11" s="60">
        <f>'Llyn Conwy'!D11</f>
        <v>3</v>
      </c>
      <c r="E11" s="60">
        <f>'Llyn Conwy'!E11</f>
        <v>1</v>
      </c>
      <c r="F11" s="60">
        <f>'Llyn Conwy'!F11</f>
        <v>3</v>
      </c>
      <c r="G11" s="60">
        <f>'Llyn Conwy'!G11</f>
        <v>1</v>
      </c>
      <c r="H11" s="60">
        <f>'Llyn Conwy'!H11</f>
        <v>1</v>
      </c>
      <c r="I11" s="60">
        <f>'Llyn Conwy'!I11</f>
        <v>1</v>
      </c>
      <c r="J11" s="60">
        <f>'Llyn Conwy'!J11</f>
        <v>1</v>
      </c>
      <c r="K11" s="60">
        <f>'Llyn Conwy'!K11</f>
        <v>1</v>
      </c>
      <c r="L11" s="60">
        <f>'Llyn Conwy'!L11</f>
        <v>0</v>
      </c>
      <c r="M11" s="60">
        <f>'Llyn Conwy'!M11</f>
        <v>0</v>
      </c>
      <c r="N11" s="60">
        <f>'Llyn Conwy'!N11</f>
        <v>0</v>
      </c>
      <c r="O11" s="60">
        <f>'Llyn Conwy'!O11</f>
        <v>0</v>
      </c>
      <c r="P11" s="60">
        <f>'Llyn Conwy'!P11</f>
        <v>0</v>
      </c>
      <c r="Q11" s="60">
        <f>'Llyn Conwy'!Q11</f>
        <v>0</v>
      </c>
      <c r="R11" s="60">
        <f>'Llyn Conwy'!R11</f>
        <v>0</v>
      </c>
      <c r="S11" s="60">
        <f>'Llyn Conwy'!S11</f>
        <v>0</v>
      </c>
      <c r="T11" s="60">
        <f>'Llyn Conwy'!T11</f>
        <v>0</v>
      </c>
      <c r="U11" s="60">
        <f>'Llyn Conwy'!U11</f>
        <v>0</v>
      </c>
      <c r="V11" s="60">
        <f>'Llyn Conwy'!V11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'Llyn Conwy'!C12</f>
        <v>2</v>
      </c>
      <c r="D12" s="60">
        <f>'Llyn Conwy'!D12</f>
        <v>2</v>
      </c>
      <c r="E12" s="60">
        <f>'Llyn Conwy'!E12</f>
        <v>1</v>
      </c>
      <c r="F12" s="60">
        <f>'Llyn Conwy'!F12</f>
        <v>2</v>
      </c>
      <c r="G12" s="60">
        <f>'Llyn Conwy'!G12</f>
        <v>1</v>
      </c>
      <c r="H12" s="60">
        <f>'Llyn Conwy'!H12</f>
        <v>0</v>
      </c>
      <c r="I12" s="60">
        <f>'Llyn Conwy'!I12</f>
        <v>1</v>
      </c>
      <c r="J12" s="60">
        <f>'Llyn Conwy'!J12</f>
        <v>0</v>
      </c>
      <c r="K12" s="60">
        <f>'Llyn Conwy'!K12</f>
        <v>0</v>
      </c>
      <c r="L12" s="60">
        <f>'Llyn Conwy'!L12</f>
        <v>0</v>
      </c>
      <c r="M12" s="60">
        <f>'Llyn Conwy'!M12</f>
        <v>0</v>
      </c>
      <c r="N12" s="60">
        <f>'Llyn Conwy'!N12</f>
        <v>0</v>
      </c>
      <c r="O12" s="60">
        <f>'Llyn Conwy'!O12</f>
        <v>0</v>
      </c>
      <c r="P12" s="60">
        <f>'Llyn Conwy'!P12</f>
        <v>0</v>
      </c>
      <c r="Q12" s="60">
        <f>'Llyn Conwy'!Q12</f>
        <v>0</v>
      </c>
      <c r="R12" s="60">
        <f>'Llyn Conwy'!R12</f>
        <v>0</v>
      </c>
      <c r="S12" s="60">
        <f>'Llyn Conwy'!S12</f>
        <v>0</v>
      </c>
      <c r="T12" s="60">
        <f>'Llyn Conwy'!T12</f>
        <v>0</v>
      </c>
      <c r="U12" s="60">
        <f>'Llyn Conwy'!U12</f>
        <v>0</v>
      </c>
      <c r="V12" s="60">
        <f>'Llyn Conwy'!V12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'Llyn Conwy'!C13</f>
        <v>2</v>
      </c>
      <c r="D13" s="60">
        <f>'Llyn Conwy'!D13</f>
        <v>2</v>
      </c>
      <c r="E13" s="60">
        <f>'Llyn Conwy'!E13</f>
        <v>2</v>
      </c>
      <c r="F13" s="60">
        <f>'Llyn Conwy'!F13</f>
        <v>3</v>
      </c>
      <c r="G13" s="60">
        <f>'Llyn Conwy'!G13</f>
        <v>2</v>
      </c>
      <c r="H13" s="60">
        <f>'Llyn Conwy'!H13</f>
        <v>2</v>
      </c>
      <c r="I13" s="60">
        <f>'Llyn Conwy'!I13</f>
        <v>2</v>
      </c>
      <c r="J13" s="60">
        <f>'Llyn Conwy'!J13</f>
        <v>2</v>
      </c>
      <c r="K13" s="60">
        <f>'Llyn Conwy'!K13</f>
        <v>2</v>
      </c>
      <c r="L13" s="60">
        <f>'Llyn Conwy'!L13</f>
        <v>0</v>
      </c>
      <c r="M13" s="60">
        <f>'Llyn Conwy'!M13</f>
        <v>0</v>
      </c>
      <c r="N13" s="60">
        <f>'Llyn Conwy'!N13</f>
        <v>0</v>
      </c>
      <c r="O13" s="60">
        <f>'Llyn Conwy'!O13</f>
        <v>0</v>
      </c>
      <c r="P13" s="60">
        <f>'Llyn Conwy'!P13</f>
        <v>0</v>
      </c>
      <c r="Q13" s="60">
        <f>'Llyn Conwy'!Q13</f>
        <v>0</v>
      </c>
      <c r="R13" s="60">
        <f>'Llyn Conwy'!R13</f>
        <v>0</v>
      </c>
      <c r="S13" s="60">
        <f>'Llyn Conwy'!S13</f>
        <v>0</v>
      </c>
      <c r="T13" s="60">
        <f>'Llyn Conwy'!T13</f>
        <v>0</v>
      </c>
      <c r="U13" s="60">
        <f>'Llyn Conwy'!U13</f>
        <v>0</v>
      </c>
      <c r="V13" s="60">
        <f>'Llyn Conwy'!V13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'Llyn Conwy'!C14</f>
        <v xml:space="preserve">Grass Silage (25% DM) </v>
      </c>
      <c r="D14" s="102" t="str">
        <f>'Llyn Conwy'!D14</f>
        <v xml:space="preserve">Grass Silage (25% DM) </v>
      </c>
      <c r="E14" s="102" t="str">
        <f>'Llyn Conwy'!E14</f>
        <v xml:space="preserve">Grass Silage (25% DM) </v>
      </c>
      <c r="F14" s="102" t="str">
        <f>'Llyn Conwy'!F14</f>
        <v xml:space="preserve">Grass Silage (25% DM) </v>
      </c>
      <c r="G14" s="102" t="str">
        <f>'Llyn Conwy'!G14</f>
        <v xml:space="preserve">Grass Silage (25% DM) </v>
      </c>
      <c r="H14" s="102" t="str">
        <f>'Llyn Conwy'!H14</f>
        <v xml:space="preserve">Grass Silage (25% DM) </v>
      </c>
      <c r="I14" s="102" t="str">
        <f>'Llyn Conwy'!I14</f>
        <v xml:space="preserve">Grass Silage (25% DM) </v>
      </c>
      <c r="J14" s="102" t="str">
        <f>'Llyn Conwy'!J14</f>
        <v xml:space="preserve">Grass Silage (25% DM) </v>
      </c>
      <c r="K14" s="102" t="str">
        <f>'Llyn Conwy'!K14</f>
        <v xml:space="preserve">Grass Silage (25% DM) </v>
      </c>
      <c r="L14" s="102">
        <f>'Llyn Conwy'!L14</f>
        <v>0</v>
      </c>
      <c r="M14" s="102">
        <f>'Llyn Conwy'!M14</f>
        <v>0</v>
      </c>
      <c r="N14" s="102">
        <f>'Llyn Conwy'!N14</f>
        <v>0</v>
      </c>
      <c r="O14" s="102">
        <f>'Llyn Conwy'!O14</f>
        <v>0</v>
      </c>
      <c r="P14" s="102">
        <f>'Llyn Conwy'!P14</f>
        <v>0</v>
      </c>
      <c r="Q14" s="102">
        <f>'Llyn Conwy'!Q14</f>
        <v>0</v>
      </c>
      <c r="R14" s="102">
        <f>'Llyn Conwy'!R14</f>
        <v>0</v>
      </c>
      <c r="S14" s="102">
        <f>'Llyn Conwy'!S14</f>
        <v>0</v>
      </c>
      <c r="T14" s="102">
        <f>'Llyn Conwy'!T14</f>
        <v>0</v>
      </c>
      <c r="U14" s="102">
        <f>'Llyn Conwy'!U14</f>
        <v>0</v>
      </c>
      <c r="V14" s="102">
        <f>'Llyn Conwy'!V14</f>
        <v>0</v>
      </c>
      <c r="AD14" s="30" t="s">
        <v>138</v>
      </c>
      <c r="AE14" s="30">
        <v>6</v>
      </c>
      <c r="AI14" s="53" t="s">
        <v>119</v>
      </c>
      <c r="AJ14" s="54">
        <v>0.8</v>
      </c>
      <c r="AK14" s="55">
        <v>1.7</v>
      </c>
      <c r="AL14" s="11">
        <v>12</v>
      </c>
      <c r="AM14" s="11">
        <v>6.7</v>
      </c>
      <c r="AN14" s="11" t="s">
        <v>135</v>
      </c>
    </row>
    <row r="15" spans="1:41" ht="13" x14ac:dyDescent="0.25">
      <c r="A15" s="130" t="s">
        <v>9</v>
      </c>
      <c r="B15" s="130"/>
      <c r="C15" s="60">
        <f>'Llyn Conwy'!C15</f>
        <v>47</v>
      </c>
      <c r="D15" s="60">
        <f>'Llyn Conwy'!D15</f>
        <v>47</v>
      </c>
      <c r="E15" s="60">
        <f>'Llyn Conwy'!E15</f>
        <v>47</v>
      </c>
      <c r="F15" s="60">
        <f>'Llyn Conwy'!F15</f>
        <v>47</v>
      </c>
      <c r="G15" s="60">
        <f>'Llyn Conwy'!G15</f>
        <v>47</v>
      </c>
      <c r="H15" s="60">
        <f>'Llyn Conwy'!H15</f>
        <v>47</v>
      </c>
      <c r="I15" s="60">
        <f>'Llyn Conwy'!I15</f>
        <v>47</v>
      </c>
      <c r="J15" s="60">
        <f>'Llyn Conwy'!J15</f>
        <v>47</v>
      </c>
      <c r="K15" s="60">
        <f>'Llyn Conwy'!K15</f>
        <v>47</v>
      </c>
      <c r="L15" s="60">
        <f>'Llyn Conwy'!L15</f>
        <v>0</v>
      </c>
      <c r="M15" s="60">
        <f>'Llyn Conwy'!M15</f>
        <v>0</v>
      </c>
      <c r="N15" s="60">
        <f>'Llyn Conwy'!N15</f>
        <v>0</v>
      </c>
      <c r="O15" s="60">
        <f>'Llyn Conwy'!O15</f>
        <v>0</v>
      </c>
      <c r="P15" s="60">
        <f>'Llyn Conwy'!P15</f>
        <v>0</v>
      </c>
      <c r="Q15" s="60">
        <f>'Llyn Conwy'!Q15</f>
        <v>0</v>
      </c>
      <c r="R15" s="60">
        <f>'Llyn Conwy'!R15</f>
        <v>0</v>
      </c>
      <c r="S15" s="60">
        <f>'Llyn Conwy'!S15</f>
        <v>0</v>
      </c>
      <c r="T15" s="60">
        <f>'Llyn Conwy'!T15</f>
        <v>0</v>
      </c>
      <c r="U15" s="60">
        <f>'Llyn Conwy'!U15</f>
        <v>0</v>
      </c>
      <c r="V15" s="60">
        <f>'Llyn Conwy'!V15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'Llyn Conwy'!C16</f>
        <v>Medium/Clay</v>
      </c>
      <c r="D16" s="103" t="str">
        <f>'Llyn Conwy'!D16</f>
        <v>Medium/Clay</v>
      </c>
      <c r="E16" s="103" t="str">
        <f>'Llyn Conwy'!E16</f>
        <v>Medium/Clay</v>
      </c>
      <c r="F16" s="103" t="str">
        <f>'Llyn Conwy'!F16</f>
        <v>Medium/Clay</v>
      </c>
      <c r="G16" s="103" t="str">
        <f>'Llyn Conwy'!G16</f>
        <v>Medium/Clay</v>
      </c>
      <c r="H16" s="103" t="str">
        <f>'Llyn Conwy'!H16</f>
        <v>Medium/Clay</v>
      </c>
      <c r="I16" s="103" t="str">
        <f>'Llyn Conwy'!I16</f>
        <v>Medium/Clay</v>
      </c>
      <c r="J16" s="103" t="str">
        <f>'Llyn Conwy'!J16</f>
        <v>Medium/Clay</v>
      </c>
      <c r="K16" s="103" t="str">
        <f>'Llyn Conwy'!K16</f>
        <v>Medium/Clay</v>
      </c>
      <c r="L16" s="103">
        <f>'Llyn Conwy'!L16</f>
        <v>0</v>
      </c>
      <c r="M16" s="103">
        <f>'Llyn Conwy'!M16</f>
        <v>0</v>
      </c>
      <c r="N16" s="103">
        <f>'Llyn Conwy'!N16</f>
        <v>0</v>
      </c>
      <c r="O16" s="103">
        <f>'Llyn Conwy'!O16</f>
        <v>0</v>
      </c>
      <c r="P16" s="103">
        <f>'Llyn Conwy'!P16</f>
        <v>0</v>
      </c>
      <c r="Q16" s="103">
        <f>'Llyn Conwy'!Q16</f>
        <v>0</v>
      </c>
      <c r="R16" s="103">
        <f>'Llyn Conwy'!R16</f>
        <v>0</v>
      </c>
      <c r="S16" s="103">
        <f>'Llyn Conwy'!S16</f>
        <v>0</v>
      </c>
      <c r="T16" s="103">
        <f>'Llyn Conwy'!T16</f>
        <v>0</v>
      </c>
      <c r="U16" s="103">
        <f>'Llyn Conwy'!U16</f>
        <v>0</v>
      </c>
      <c r="V16" s="103">
        <f>'Llyn Conwy'!V16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75.276395040000011</v>
      </c>
      <c r="D18" s="16">
        <f>$D32</f>
        <v>37.382155360000006</v>
      </c>
      <c r="E18" s="16">
        <f>$D33</f>
        <v>98.832273760000007</v>
      </c>
      <c r="F18" s="16">
        <f>$D34</f>
        <v>37.382155360000006</v>
      </c>
      <c r="G18" s="16">
        <f>$D35</f>
        <v>98.832273760000007</v>
      </c>
      <c r="H18" s="16">
        <f>$D36</f>
        <v>98.832273760000007</v>
      </c>
      <c r="I18" s="16">
        <f>$D37</f>
        <v>75.276395040000011</v>
      </c>
      <c r="J18" s="16">
        <f>$D38</f>
        <v>98.832273760000007</v>
      </c>
      <c r="K18" s="16">
        <f>$D39</f>
        <v>98.832273760000007</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-4.6236049599999802</v>
      </c>
      <c r="D19" s="16">
        <f t="shared" ref="D19:V19" si="1">D18-D17</f>
        <v>-42.517844639999986</v>
      </c>
      <c r="E19" s="16">
        <f t="shared" si="1"/>
        <v>18.932273760000015</v>
      </c>
      <c r="F19" s="16">
        <f t="shared" si="1"/>
        <v>-42.517844639999986</v>
      </c>
      <c r="G19" s="16">
        <f t="shared" si="1"/>
        <v>18.932273760000015</v>
      </c>
      <c r="H19" s="16">
        <f t="shared" si="1"/>
        <v>18.932273760000015</v>
      </c>
      <c r="I19" s="16">
        <f t="shared" si="1"/>
        <v>-4.6236049599999802</v>
      </c>
      <c r="J19" s="16">
        <f t="shared" si="1"/>
        <v>18.932273760000015</v>
      </c>
      <c r="K19" s="16">
        <f t="shared" si="1"/>
        <v>18.932273760000015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INCREASE</v>
      </c>
      <c r="F20" s="26" t="str">
        <f>IF($B34="","",IF(F$19&gt;=0,"INCREASE","DECREASE"))</f>
        <v>DECREASE</v>
      </c>
      <c r="G20" s="26" t="str">
        <f>IF($B35="","",IF(G$19&gt;=0,"INCREASE","DECREASE"))</f>
        <v>INCREASE</v>
      </c>
      <c r="H20" s="26" t="str">
        <f>IF($B36="","",IF(H$19&gt;=0,"INCREASE","DECREASE"))</f>
        <v>INCREASE</v>
      </c>
      <c r="I20" s="26" t="str">
        <f>IF($B37="","",IF(I$19&gt;=0,"INCREASE","DECREASE"))</f>
        <v>DECREASE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6.2351520000000011</v>
      </c>
      <c r="D22" s="16">
        <f>$E32</f>
        <v>3.0963680000000005</v>
      </c>
      <c r="E22" s="16">
        <f>$E33</f>
        <v>8.1862880000000011</v>
      </c>
      <c r="F22" s="16">
        <f>$E34</f>
        <v>3.0963680000000005</v>
      </c>
      <c r="G22" s="16">
        <f>$E35</f>
        <v>8.1862880000000011</v>
      </c>
      <c r="H22" s="16">
        <f>$E36</f>
        <v>8.1862880000000011</v>
      </c>
      <c r="I22" s="16">
        <f>$E37</f>
        <v>6.2351520000000011</v>
      </c>
      <c r="J22" s="16">
        <f>$E38</f>
        <v>8.1862880000000011</v>
      </c>
      <c r="K22" s="16">
        <f>$E39</f>
        <v>8.1862880000000011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-275.76484799999997</v>
      </c>
      <c r="D23" s="16">
        <f t="shared" ref="D23:V23" si="3">D22-D21</f>
        <v>-278.90363200000002</v>
      </c>
      <c r="E23" s="16">
        <f t="shared" si="3"/>
        <v>-273.81371200000001</v>
      </c>
      <c r="F23" s="16">
        <f t="shared" si="3"/>
        <v>-278.90363200000002</v>
      </c>
      <c r="G23" s="16">
        <f t="shared" si="3"/>
        <v>-273.81371200000001</v>
      </c>
      <c r="H23" s="16">
        <f t="shared" si="3"/>
        <v>-273.81371200000001</v>
      </c>
      <c r="I23" s="16">
        <f t="shared" si="3"/>
        <v>-275.76484799999997</v>
      </c>
      <c r="J23" s="16">
        <f t="shared" si="3"/>
        <v>-273.81371200000001</v>
      </c>
      <c r="K23" s="16">
        <f t="shared" si="3"/>
        <v>-273.81371200000001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17.600000000000001</v>
      </c>
      <c r="C28" s="15">
        <v>0.73499999999999999</v>
      </c>
      <c r="D28" s="15">
        <v>0.127</v>
      </c>
      <c r="E28" s="15">
        <v>0.02</v>
      </c>
      <c r="F28" s="15">
        <v>676</v>
      </c>
      <c r="G28" s="15">
        <v>20.6</v>
      </c>
      <c r="H28" s="15">
        <v>111</v>
      </c>
      <c r="I28" s="15">
        <v>23.7</v>
      </c>
      <c r="J28" s="15">
        <v>0.11</v>
      </c>
      <c r="K28" s="23">
        <v>0.6</v>
      </c>
      <c r="L28" s="15">
        <v>30.8</v>
      </c>
      <c r="M28" s="15">
        <v>17.100000000000001</v>
      </c>
      <c r="N28" s="15">
        <v>1860</v>
      </c>
      <c r="O28" s="15">
        <v>358000</v>
      </c>
      <c r="P28" s="15"/>
      <c r="Q28" s="15">
        <v>4050</v>
      </c>
      <c r="R28" s="15"/>
      <c r="S28" s="15">
        <v>11.7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147</v>
      </c>
      <c r="C31" s="77">
        <f>IF(C$27="%w/w SAR",((C$28*10)*$B31),IF(C$27="%w/w DM",(((C$28*10)*($B$28/100))*$B31),IF(C$27="kg/t SAR",(C$28*$B31),IF(C$27="kg/t DM",((C$28*($B$28/100))*$B31),IF(C$27="mg/kg SAR",((C$28*0.001)*$B31),IF(C$27="mg/kg DM",(((C$28*0.001)*($B$28/100))*$B31),0))))))</f>
        <v>190.1592</v>
      </c>
      <c r="D31" s="77">
        <f>(IF(D$27="%w/w SAR",((D$28*10)*$B31),IF(D$27="%w/w DM",(((D$28*10)*($B$28/100))*$B31),IF(D$27="kg/t SAR",(D$28*$B31),IF(D$27="kg/t DM",((D$28*($B$28/100))*$B31),IF(D$27="mg/kg SAR",((D$28*0.001)*$B31),IF(D$27="mg/kg DM",(((D$28*0.001)*($B$28/100))*$B31),"0")))))))*2.291</f>
        <v>75.276395040000011</v>
      </c>
      <c r="E31" s="77">
        <f>(IF(E$27="%w/w SAR",((E$28*10)*$B31),IF(E$27="%w/w DM",(((E$28*10)*($B$28/100))*$B31),IF(E$27="kg/t SAR",(E$28*$B31),IF(E$27="kg/t DM",((E$28*($B$28/100))*$B31),IF(E$27="mg/kg SAR",((E$28*0.001)*$B31),IF(E$27="mg/kg DM",(((E$28*0.001)*($B$28/100))*$B31),"0")))))))*1.205</f>
        <v>6.2351520000000011</v>
      </c>
      <c r="F31" s="77">
        <f>(IF(F$27="%w/w SAR",((F$28*10)*$B31),IF(F$27="%w/w DM",(((F$28*10)*($B$28/100))*$B31),IF(F$27="kg/t SAR",(F$28*$B31),IF(F$27="kg/t DM",((F$28*($B$28/100))*$B31),IF(F$27="mg/kg SAR",((F$28*0.001)*$B31),IF(F$27="mg/kg DM",(((F$28*0.001)*($B$28/100))*$B31),"0")))))))*1.658</f>
        <v>28.997544576000003</v>
      </c>
      <c r="G31" s="77">
        <f t="shared" ref="G31:P46" si="5">IF(G$27="%w/w SAR",((G$28*10)*$B31),IF(G$27="%w/w DM",(((G$28*10)*($B$28/100))*$B31),IF(G$27="kg/t SAR",(G$28*$B31),IF(G$27="kg/t DM",((G$28*($B$28/100))*$B31),IF(G$27="mg/kg SAR",((G$28*0.001)*$B31),IF(G$27="mg/kg DM",(((G$28*0.001)*($B$28/100))*$B31),0))))))</f>
        <v>0.53296320000000008</v>
      </c>
      <c r="H31" s="77">
        <f t="shared" si="5"/>
        <v>2.8717920000000001</v>
      </c>
      <c r="I31" s="77">
        <f t="shared" si="5"/>
        <v>0.6131664</v>
      </c>
      <c r="J31" s="77">
        <f t="shared" si="5"/>
        <v>2.84592E-3</v>
      </c>
      <c r="K31" s="77">
        <f t="shared" si="5"/>
        <v>1.5523200000000001E-2</v>
      </c>
      <c r="L31" s="77">
        <f t="shared" si="5"/>
        <v>0.79685760000000017</v>
      </c>
      <c r="M31" s="77">
        <f t="shared" si="5"/>
        <v>0.44241120000000006</v>
      </c>
      <c r="N31" s="77">
        <f t="shared" si="5"/>
        <v>48.121920000000003</v>
      </c>
      <c r="O31" s="77">
        <f t="shared" si="5"/>
        <v>9262.1760000000013</v>
      </c>
      <c r="P31" s="77">
        <f t="shared" si="5"/>
        <v>0</v>
      </c>
      <c r="Q31" s="77">
        <f>(IF(Q$27="%w/w SAR",((Q$28*10)*$B31),IF(Q$27="%w/w DM",(((Q$28*10)*($B$28/100))*$B31),IF(Q$27="kg/t SAR",(Q$28*$B31),IF(Q$27="kg/t DM",((Q$28*($B$28/100))*$B31),IF(Q$27="mg/kg SAR",((Q$28*0.001)*$B31),IF(Q$27="mg/kg DM",(((Q$28*0.001)*($B$28/100))*$B31),0)))))))*2.5</f>
        <v>261.95400000000001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0.30270240000000004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73</v>
      </c>
      <c r="C32" s="77">
        <f t="shared" ref="C32:C50" si="6">IF(C$27="%w/w SAR",((C$28*10)*$B32),IF(C$27="%w/w DM",(((C$28*10)*($B$28/100))*$B32),IF(C$27="kg/t SAR",(C$28*$B32),IF(C$27="kg/t DM",((C$28*($B$28/100))*$B32),IF(C$27="mg/kg SAR",((C$28*0.001)*$B32),IF(C$27="mg/kg DM",(((C$28*0.001)*($B$28/100))*$B32),0))))))</f>
        <v>94.4328</v>
      </c>
      <c r="D32" s="77">
        <f t="shared" ref="D32:D50" si="7">(IF(D$27="%w/w SAR",((D$28*10)*$B32),IF(D$27="%w/w DM",(((D$28*10)*($B$28/100))*$B32),IF(D$27="kg/t SAR",(D$28*$B32),IF(D$27="kg/t DM",((D$28*($B$28/100))*$B32),IF(D$27="mg/kg SAR",((D$28*0.001)*$B32),IF(D$27="mg/kg DM",(((D$28*0.001)*($B$28/100))*$B32),"0")))))))*2.291</f>
        <v>37.382155360000006</v>
      </c>
      <c r="E32" s="77">
        <f t="shared" ref="E32:E50" si="8">(IF(E$27="%w/w SAR",((E$28*10)*$B32),IF(E$27="%w/w DM",(((E$28*10)*($B$28/100))*$B32),IF(E$27="kg/t SAR",(E$28*$B32),IF(E$27="kg/t DM",((E$28*($B$28/100))*$B32),IF(E$27="mg/kg SAR",((E$28*0.001)*$B32),IF(E$27="mg/kg DM",(((E$28*0.001)*($B$28/100))*$B32),"0")))))))*1.205</f>
        <v>3.0963680000000005</v>
      </c>
      <c r="F32" s="77">
        <f t="shared" ref="F32:F50" si="9">(IF(F$27="%w/w SAR",((F$28*10)*$B32),IF(F$27="%w/w DM",(((F$28*10)*($B$28/100))*$B32),IF(F$27="kg/t SAR",(F$28*$B32),IF(F$27="kg/t DM",((F$28*($B$28/100))*$B32),IF(F$27="mg/kg SAR",((F$28*0.001)*$B32),IF(F$27="mg/kg DM",(((F$28*0.001)*($B$28/100))*$B32),"0")))))))*1.658</f>
        <v>14.400141184000002</v>
      </c>
      <c r="G32" s="77">
        <f t="shared" si="5"/>
        <v>0.26466880000000004</v>
      </c>
      <c r="H32" s="77">
        <f t="shared" si="5"/>
        <v>1.4261280000000001</v>
      </c>
      <c r="I32" s="77">
        <f t="shared" si="5"/>
        <v>0.30449759999999998</v>
      </c>
      <c r="J32" s="77">
        <f t="shared" si="5"/>
        <v>1.41328E-3</v>
      </c>
      <c r="K32" s="77">
        <f t="shared" si="5"/>
        <v>7.7088E-3</v>
      </c>
      <c r="L32" s="77">
        <f t="shared" si="5"/>
        <v>0.39571840000000008</v>
      </c>
      <c r="M32" s="77">
        <f t="shared" si="5"/>
        <v>0.21970080000000003</v>
      </c>
      <c r="N32" s="77">
        <f t="shared" si="5"/>
        <v>23.897280000000002</v>
      </c>
      <c r="O32" s="77">
        <f t="shared" si="5"/>
        <v>4599.5840000000007</v>
      </c>
      <c r="P32" s="77">
        <f t="shared" si="5"/>
        <v>0</v>
      </c>
      <c r="Q32" s="77">
        <f t="shared" ref="Q32:Q50" si="10">(IF(Q$27="%w/w SAR",((Q$28*10)*$B32),IF(Q$27="%w/w DM",(((Q$28*10)*($B$28/100))*$B32),IF(Q$27="kg/t SAR",(Q$28*$B32),IF(Q$27="kg/t DM",((Q$28*($B$28/100))*$B32),IF(Q$27="mg/kg SAR",((Q$28*0.001)*$B32),IF(Q$27="mg/kg DM",(((Q$28*0.001)*($B$28/100))*$B32),0)))))))*2.5</f>
        <v>130.08599999999998</v>
      </c>
      <c r="R32" s="77">
        <f t="shared" ref="R32:U50" si="11">IF(R$27="%w/w SAR",((R$28*10)*$B32),IF(R$27="%w/w DM",(((R$28*10)*($B$28/100))*$B32),IF(R$27="kg/t SAR",(R$28*$B32),IF(R$27="kg/t DM",((R$28*($B$28/100))*$B32),IF(R$27="mg/kg SAR",((R$28*0.001)*$B32),IF(R$27="mg/kg DM",(((R$28*0.001)*($B$28/100))*$B32),0))))))</f>
        <v>0</v>
      </c>
      <c r="S32" s="77">
        <f t="shared" si="11"/>
        <v>0.1503216</v>
      </c>
      <c r="T32" s="77">
        <f t="shared" si="11"/>
        <v>0</v>
      </c>
      <c r="U32" s="77">
        <f t="shared" si="11"/>
        <v>0</v>
      </c>
      <c r="AB32" s="59"/>
      <c r="AC32" s="59"/>
      <c r="AD32" s="59"/>
      <c r="AE32" s="59"/>
      <c r="AF32" s="59"/>
      <c r="AG32" s="59"/>
      <c r="AH32" s="59"/>
      <c r="AI32" s="59"/>
    </row>
    <row r="33" spans="1:35" s="72" customFormat="1" ht="13" x14ac:dyDescent="0.35">
      <c r="A33" s="13">
        <f>E8</f>
        <v>3</v>
      </c>
      <c r="B33" s="15">
        <v>193</v>
      </c>
      <c r="C33" s="77">
        <f t="shared" si="6"/>
        <v>249.66480000000001</v>
      </c>
      <c r="D33" s="77">
        <f t="shared" si="7"/>
        <v>98.832273760000007</v>
      </c>
      <c r="E33" s="77">
        <f t="shared" si="8"/>
        <v>8.1862880000000011</v>
      </c>
      <c r="F33" s="77">
        <f t="shared" si="9"/>
        <v>38.071606144000008</v>
      </c>
      <c r="G33" s="77">
        <f t="shared" si="5"/>
        <v>0.69974080000000005</v>
      </c>
      <c r="H33" s="77">
        <f t="shared" si="5"/>
        <v>3.7704480000000005</v>
      </c>
      <c r="I33" s="77">
        <f t="shared" si="5"/>
        <v>0.80504160000000002</v>
      </c>
      <c r="J33" s="77">
        <f t="shared" si="5"/>
        <v>3.7364800000000004E-3</v>
      </c>
      <c r="K33" s="77">
        <f t="shared" si="5"/>
        <v>2.0380800000000001E-2</v>
      </c>
      <c r="L33" s="77">
        <f t="shared" si="5"/>
        <v>1.0462144000000002</v>
      </c>
      <c r="M33" s="77">
        <f t="shared" si="5"/>
        <v>0.58085280000000006</v>
      </c>
      <c r="N33" s="77">
        <f t="shared" si="5"/>
        <v>63.18048000000001</v>
      </c>
      <c r="O33" s="77">
        <f t="shared" si="5"/>
        <v>12160.544000000002</v>
      </c>
      <c r="P33" s="77">
        <f t="shared" si="5"/>
        <v>0</v>
      </c>
      <c r="Q33" s="77">
        <f t="shared" si="10"/>
        <v>343.92600000000004</v>
      </c>
      <c r="R33" s="77">
        <f t="shared" si="11"/>
        <v>0</v>
      </c>
      <c r="S33" s="77">
        <f t="shared" si="11"/>
        <v>0.39742560000000005</v>
      </c>
      <c r="T33" s="77">
        <f t="shared" si="11"/>
        <v>0</v>
      </c>
      <c r="U33" s="77">
        <f t="shared" si="11"/>
        <v>0</v>
      </c>
      <c r="AB33" s="59"/>
      <c r="AC33" s="59"/>
      <c r="AD33" s="59"/>
      <c r="AE33" s="59"/>
      <c r="AF33" s="59"/>
      <c r="AG33" s="59"/>
      <c r="AH33" s="59"/>
      <c r="AI33" s="59"/>
    </row>
    <row r="34" spans="1:35" s="72" customFormat="1" ht="13" x14ac:dyDescent="0.35">
      <c r="A34" s="13">
        <f>F8</f>
        <v>4</v>
      </c>
      <c r="B34" s="15">
        <v>73</v>
      </c>
      <c r="C34" s="77">
        <f t="shared" si="6"/>
        <v>94.4328</v>
      </c>
      <c r="D34" s="77">
        <f t="shared" si="7"/>
        <v>37.382155360000006</v>
      </c>
      <c r="E34" s="77">
        <f t="shared" si="8"/>
        <v>3.0963680000000005</v>
      </c>
      <c r="F34" s="77">
        <f t="shared" si="9"/>
        <v>14.400141184000002</v>
      </c>
      <c r="G34" s="77">
        <f t="shared" si="5"/>
        <v>0.26466880000000004</v>
      </c>
      <c r="H34" s="77">
        <f t="shared" si="5"/>
        <v>1.4261280000000001</v>
      </c>
      <c r="I34" s="77">
        <f t="shared" si="5"/>
        <v>0.30449759999999998</v>
      </c>
      <c r="J34" s="77">
        <f t="shared" si="5"/>
        <v>1.41328E-3</v>
      </c>
      <c r="K34" s="77">
        <f t="shared" si="5"/>
        <v>7.7088E-3</v>
      </c>
      <c r="L34" s="77">
        <f t="shared" si="5"/>
        <v>0.39571840000000008</v>
      </c>
      <c r="M34" s="77">
        <f t="shared" si="5"/>
        <v>0.21970080000000003</v>
      </c>
      <c r="N34" s="77">
        <f t="shared" si="5"/>
        <v>23.897280000000002</v>
      </c>
      <c r="O34" s="77">
        <f t="shared" si="5"/>
        <v>4599.5840000000007</v>
      </c>
      <c r="P34" s="77">
        <f t="shared" si="5"/>
        <v>0</v>
      </c>
      <c r="Q34" s="77">
        <f t="shared" si="10"/>
        <v>130.08599999999998</v>
      </c>
      <c r="R34" s="77">
        <f t="shared" si="11"/>
        <v>0</v>
      </c>
      <c r="S34" s="77">
        <f t="shared" si="11"/>
        <v>0.1503216</v>
      </c>
      <c r="T34" s="77">
        <f t="shared" si="11"/>
        <v>0</v>
      </c>
      <c r="U34" s="77">
        <f t="shared" si="11"/>
        <v>0</v>
      </c>
      <c r="AB34" s="59"/>
      <c r="AC34" s="59"/>
      <c r="AD34" s="59"/>
      <c r="AE34" s="59"/>
      <c r="AF34" s="59"/>
      <c r="AG34" s="59"/>
      <c r="AH34" s="59"/>
      <c r="AI34" s="59"/>
    </row>
    <row r="35" spans="1:35" s="72" customFormat="1" ht="13" x14ac:dyDescent="0.35">
      <c r="A35" s="13">
        <f>G8</f>
        <v>7</v>
      </c>
      <c r="B35" s="15">
        <v>193</v>
      </c>
      <c r="C35" s="77">
        <f t="shared" si="6"/>
        <v>249.66480000000001</v>
      </c>
      <c r="D35" s="77">
        <f t="shared" si="7"/>
        <v>98.832273760000007</v>
      </c>
      <c r="E35" s="77">
        <f t="shared" si="8"/>
        <v>8.1862880000000011</v>
      </c>
      <c r="F35" s="77">
        <f t="shared" si="9"/>
        <v>38.071606144000008</v>
      </c>
      <c r="G35" s="77">
        <f t="shared" si="5"/>
        <v>0.69974080000000005</v>
      </c>
      <c r="H35" s="77">
        <f t="shared" si="5"/>
        <v>3.7704480000000005</v>
      </c>
      <c r="I35" s="77">
        <f t="shared" si="5"/>
        <v>0.80504160000000002</v>
      </c>
      <c r="J35" s="77">
        <f t="shared" si="5"/>
        <v>3.7364800000000004E-3</v>
      </c>
      <c r="K35" s="77">
        <f t="shared" si="5"/>
        <v>2.0380800000000001E-2</v>
      </c>
      <c r="L35" s="77">
        <f t="shared" si="5"/>
        <v>1.0462144000000002</v>
      </c>
      <c r="M35" s="77">
        <f t="shared" si="5"/>
        <v>0.58085280000000006</v>
      </c>
      <c r="N35" s="77">
        <f t="shared" si="5"/>
        <v>63.18048000000001</v>
      </c>
      <c r="O35" s="77">
        <f t="shared" si="5"/>
        <v>12160.544000000002</v>
      </c>
      <c r="P35" s="77">
        <f t="shared" si="5"/>
        <v>0</v>
      </c>
      <c r="Q35" s="77">
        <f t="shared" si="10"/>
        <v>343.92600000000004</v>
      </c>
      <c r="R35" s="77">
        <f t="shared" si="11"/>
        <v>0</v>
      </c>
      <c r="S35" s="77">
        <f t="shared" si="11"/>
        <v>0.39742560000000005</v>
      </c>
      <c r="T35" s="77">
        <f t="shared" si="11"/>
        <v>0</v>
      </c>
      <c r="U35" s="77">
        <f t="shared" si="11"/>
        <v>0</v>
      </c>
      <c r="AB35" s="59"/>
      <c r="AC35" s="59"/>
      <c r="AD35" s="59"/>
      <c r="AE35" s="59"/>
      <c r="AF35" s="59"/>
      <c r="AG35" s="59"/>
      <c r="AH35" s="59"/>
      <c r="AI35" s="59"/>
    </row>
    <row r="36" spans="1:35" s="72" customFormat="1" ht="13" x14ac:dyDescent="0.35">
      <c r="A36" s="13">
        <f>H8</f>
        <v>8</v>
      </c>
      <c r="B36" s="15">
        <v>193</v>
      </c>
      <c r="C36" s="77">
        <f t="shared" si="6"/>
        <v>249.66480000000001</v>
      </c>
      <c r="D36" s="77">
        <f t="shared" si="7"/>
        <v>98.832273760000007</v>
      </c>
      <c r="E36" s="77">
        <f t="shared" si="8"/>
        <v>8.1862880000000011</v>
      </c>
      <c r="F36" s="77">
        <f t="shared" si="9"/>
        <v>38.071606144000008</v>
      </c>
      <c r="G36" s="77">
        <f t="shared" si="5"/>
        <v>0.69974080000000005</v>
      </c>
      <c r="H36" s="77">
        <f t="shared" si="5"/>
        <v>3.7704480000000005</v>
      </c>
      <c r="I36" s="77">
        <f t="shared" si="5"/>
        <v>0.80504160000000002</v>
      </c>
      <c r="J36" s="77">
        <f t="shared" si="5"/>
        <v>3.7364800000000004E-3</v>
      </c>
      <c r="K36" s="77">
        <f t="shared" si="5"/>
        <v>2.0380800000000001E-2</v>
      </c>
      <c r="L36" s="77">
        <f t="shared" si="5"/>
        <v>1.0462144000000002</v>
      </c>
      <c r="M36" s="77">
        <f t="shared" si="5"/>
        <v>0.58085280000000006</v>
      </c>
      <c r="N36" s="77">
        <f t="shared" si="5"/>
        <v>63.18048000000001</v>
      </c>
      <c r="O36" s="77">
        <f t="shared" si="5"/>
        <v>12160.544000000002</v>
      </c>
      <c r="P36" s="77">
        <f t="shared" si="5"/>
        <v>0</v>
      </c>
      <c r="Q36" s="77">
        <f t="shared" si="10"/>
        <v>343.92600000000004</v>
      </c>
      <c r="R36" s="77">
        <f t="shared" si="11"/>
        <v>0</v>
      </c>
      <c r="S36" s="77">
        <f t="shared" si="11"/>
        <v>0.39742560000000005</v>
      </c>
      <c r="T36" s="77">
        <f t="shared" si="11"/>
        <v>0</v>
      </c>
      <c r="U36" s="77">
        <f t="shared" si="11"/>
        <v>0</v>
      </c>
      <c r="AB36" s="59"/>
      <c r="AC36" s="59"/>
      <c r="AD36" s="59"/>
      <c r="AE36" s="59"/>
      <c r="AF36" s="59"/>
      <c r="AG36" s="59"/>
      <c r="AH36" s="59"/>
      <c r="AI36" s="59"/>
    </row>
    <row r="37" spans="1:35" s="72" customFormat="1" ht="13" x14ac:dyDescent="0.35">
      <c r="A37" s="13">
        <f>I8</f>
        <v>20</v>
      </c>
      <c r="B37" s="15">
        <v>147</v>
      </c>
      <c r="C37" s="77">
        <f t="shared" si="6"/>
        <v>190.1592</v>
      </c>
      <c r="D37" s="77">
        <f t="shared" si="7"/>
        <v>75.276395040000011</v>
      </c>
      <c r="E37" s="77">
        <f t="shared" si="8"/>
        <v>6.2351520000000011</v>
      </c>
      <c r="F37" s="77">
        <f t="shared" si="9"/>
        <v>28.997544576000003</v>
      </c>
      <c r="G37" s="77">
        <f t="shared" si="5"/>
        <v>0.53296320000000008</v>
      </c>
      <c r="H37" s="77">
        <f t="shared" si="5"/>
        <v>2.8717920000000001</v>
      </c>
      <c r="I37" s="77">
        <f t="shared" si="5"/>
        <v>0.6131664</v>
      </c>
      <c r="J37" s="77">
        <f t="shared" si="5"/>
        <v>2.84592E-3</v>
      </c>
      <c r="K37" s="77">
        <f t="shared" si="5"/>
        <v>1.5523200000000001E-2</v>
      </c>
      <c r="L37" s="77">
        <f t="shared" si="5"/>
        <v>0.79685760000000017</v>
      </c>
      <c r="M37" s="77">
        <f t="shared" si="5"/>
        <v>0.44241120000000006</v>
      </c>
      <c r="N37" s="77">
        <f t="shared" si="5"/>
        <v>48.121920000000003</v>
      </c>
      <c r="O37" s="77">
        <f t="shared" si="5"/>
        <v>9262.1760000000013</v>
      </c>
      <c r="P37" s="77">
        <f t="shared" si="5"/>
        <v>0</v>
      </c>
      <c r="Q37" s="77">
        <f t="shared" si="10"/>
        <v>261.95400000000001</v>
      </c>
      <c r="R37" s="77">
        <f t="shared" si="11"/>
        <v>0</v>
      </c>
      <c r="S37" s="77">
        <f t="shared" si="11"/>
        <v>0.30270240000000004</v>
      </c>
      <c r="T37" s="77">
        <f t="shared" si="11"/>
        <v>0</v>
      </c>
      <c r="U37" s="77">
        <f t="shared" si="11"/>
        <v>0</v>
      </c>
      <c r="AB37" s="59"/>
      <c r="AC37" s="59"/>
      <c r="AD37" s="59"/>
      <c r="AE37" s="59"/>
      <c r="AF37" s="59"/>
      <c r="AG37" s="59"/>
      <c r="AH37" s="59"/>
      <c r="AI37" s="59"/>
    </row>
    <row r="38" spans="1:35" s="72" customFormat="1" ht="13" x14ac:dyDescent="0.35">
      <c r="A38" s="13">
        <f>J8</f>
        <v>21</v>
      </c>
      <c r="B38" s="15">
        <v>193</v>
      </c>
      <c r="C38" s="77">
        <f t="shared" si="6"/>
        <v>249.66480000000001</v>
      </c>
      <c r="D38" s="77">
        <f t="shared" si="7"/>
        <v>98.832273760000007</v>
      </c>
      <c r="E38" s="77">
        <f t="shared" si="8"/>
        <v>8.1862880000000011</v>
      </c>
      <c r="F38" s="77">
        <f t="shared" si="9"/>
        <v>38.071606144000008</v>
      </c>
      <c r="G38" s="77">
        <f t="shared" si="5"/>
        <v>0.69974080000000005</v>
      </c>
      <c r="H38" s="77">
        <f t="shared" si="5"/>
        <v>3.7704480000000005</v>
      </c>
      <c r="I38" s="77">
        <f t="shared" si="5"/>
        <v>0.80504160000000002</v>
      </c>
      <c r="J38" s="77">
        <f t="shared" si="5"/>
        <v>3.7364800000000004E-3</v>
      </c>
      <c r="K38" s="77">
        <f t="shared" si="5"/>
        <v>2.0380800000000001E-2</v>
      </c>
      <c r="L38" s="77">
        <f t="shared" si="5"/>
        <v>1.0462144000000002</v>
      </c>
      <c r="M38" s="77">
        <f t="shared" si="5"/>
        <v>0.58085280000000006</v>
      </c>
      <c r="N38" s="77">
        <f t="shared" si="5"/>
        <v>63.18048000000001</v>
      </c>
      <c r="O38" s="77">
        <f t="shared" si="5"/>
        <v>12160.544000000002</v>
      </c>
      <c r="P38" s="77">
        <f t="shared" si="5"/>
        <v>0</v>
      </c>
      <c r="Q38" s="77">
        <f t="shared" si="10"/>
        <v>343.92600000000004</v>
      </c>
      <c r="R38" s="77">
        <f t="shared" si="11"/>
        <v>0</v>
      </c>
      <c r="S38" s="77">
        <f t="shared" si="11"/>
        <v>0.39742560000000005</v>
      </c>
      <c r="T38" s="77">
        <f t="shared" si="11"/>
        <v>0</v>
      </c>
      <c r="U38" s="77">
        <f t="shared" si="11"/>
        <v>0</v>
      </c>
      <c r="AB38" s="59"/>
      <c r="AC38" s="59"/>
      <c r="AD38" s="59"/>
      <c r="AE38" s="59"/>
      <c r="AF38" s="59"/>
      <c r="AG38" s="59"/>
      <c r="AH38" s="59"/>
      <c r="AI38" s="59"/>
    </row>
    <row r="39" spans="1:35" s="72" customFormat="1" ht="13" x14ac:dyDescent="0.35">
      <c r="A39" s="13">
        <f>K8</f>
        <v>22</v>
      </c>
      <c r="B39" s="15">
        <v>193</v>
      </c>
      <c r="C39" s="77">
        <f t="shared" si="6"/>
        <v>249.66480000000001</v>
      </c>
      <c r="D39" s="77">
        <f t="shared" si="7"/>
        <v>98.832273760000007</v>
      </c>
      <c r="E39" s="77">
        <f t="shared" si="8"/>
        <v>8.1862880000000011</v>
      </c>
      <c r="F39" s="77">
        <f t="shared" si="9"/>
        <v>38.071606144000008</v>
      </c>
      <c r="G39" s="77">
        <f t="shared" si="5"/>
        <v>0.69974080000000005</v>
      </c>
      <c r="H39" s="77">
        <f t="shared" si="5"/>
        <v>3.7704480000000005</v>
      </c>
      <c r="I39" s="77">
        <f t="shared" si="5"/>
        <v>0.80504160000000002</v>
      </c>
      <c r="J39" s="77">
        <f t="shared" si="5"/>
        <v>3.7364800000000004E-3</v>
      </c>
      <c r="K39" s="77">
        <f t="shared" si="5"/>
        <v>2.0380800000000001E-2</v>
      </c>
      <c r="L39" s="77">
        <f t="shared" si="5"/>
        <v>1.0462144000000002</v>
      </c>
      <c r="M39" s="77">
        <f t="shared" si="5"/>
        <v>0.58085280000000006</v>
      </c>
      <c r="N39" s="77">
        <f t="shared" si="5"/>
        <v>63.18048000000001</v>
      </c>
      <c r="O39" s="77">
        <f t="shared" si="5"/>
        <v>12160.544000000002</v>
      </c>
      <c r="P39" s="77">
        <f t="shared" si="5"/>
        <v>0</v>
      </c>
      <c r="Q39" s="77">
        <f t="shared" si="10"/>
        <v>343.92600000000004</v>
      </c>
      <c r="R39" s="77">
        <f t="shared" si="11"/>
        <v>0</v>
      </c>
      <c r="S39" s="77">
        <f t="shared" si="11"/>
        <v>0.39742560000000005</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7</v>
      </c>
      <c r="G57" s="8">
        <f t="shared" si="13"/>
        <v>8</v>
      </c>
      <c r="H57" s="8">
        <f t="shared" si="13"/>
        <v>20</v>
      </c>
      <c r="I57" s="8">
        <f t="shared" si="13"/>
        <v>21</v>
      </c>
      <c r="J57" s="8">
        <f t="shared" si="13"/>
        <v>22</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5.6</v>
      </c>
      <c r="C60" s="76">
        <f t="shared" ref="C60:U60" si="14">D10</f>
        <v>5.7</v>
      </c>
      <c r="D60" s="76">
        <f t="shared" si="14"/>
        <v>6.8</v>
      </c>
      <c r="E60" s="76">
        <f t="shared" si="14"/>
        <v>6.4</v>
      </c>
      <c r="F60" s="76">
        <f t="shared" si="14"/>
        <v>6.2</v>
      </c>
      <c r="G60" s="76">
        <f t="shared" si="14"/>
        <v>6.2</v>
      </c>
      <c r="H60" s="76">
        <f t="shared" si="14"/>
        <v>6.1</v>
      </c>
      <c r="I60" s="76">
        <f t="shared" si="14"/>
        <v>6.2</v>
      </c>
      <c r="J60" s="76">
        <f t="shared" si="14"/>
        <v>6</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147</v>
      </c>
      <c r="C62" s="77">
        <f>B32</f>
        <v>73</v>
      </c>
      <c r="D62" s="77">
        <f>B33</f>
        <v>193</v>
      </c>
      <c r="E62" s="77">
        <f>B34</f>
        <v>73</v>
      </c>
      <c r="F62" s="77">
        <f>B35</f>
        <v>193</v>
      </c>
      <c r="G62" s="77">
        <f>B36</f>
        <v>193</v>
      </c>
      <c r="H62" s="77">
        <f>B37</f>
        <v>147</v>
      </c>
      <c r="I62" s="77">
        <f>B38</f>
        <v>193</v>
      </c>
      <c r="J62" s="77">
        <f>B39</f>
        <v>193</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3</v>
      </c>
      <c r="D64" s="77">
        <f t="shared" si="17"/>
        <v>-3.5999999999999979</v>
      </c>
      <c r="E64" s="77">
        <f t="shared" si="17"/>
        <v>-1.2000000000000011</v>
      </c>
      <c r="F64" s="77">
        <f t="shared" si="17"/>
        <v>0</v>
      </c>
      <c r="G64" s="77">
        <f t="shared" si="17"/>
        <v>0</v>
      </c>
      <c r="H64" s="77">
        <f t="shared" si="17"/>
        <v>0.6000000000000032</v>
      </c>
      <c r="I64" s="77">
        <f t="shared" si="17"/>
        <v>0</v>
      </c>
      <c r="J64" s="77">
        <f t="shared" si="17"/>
        <v>1.2000000000000011</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-3</v>
      </c>
      <c r="D65" s="77">
        <f t="shared" si="18"/>
        <v>3.5999999999999979</v>
      </c>
      <c r="E65" s="77">
        <f t="shared" si="18"/>
        <v>1.2000000000000011</v>
      </c>
      <c r="F65" s="77">
        <f t="shared" si="18"/>
        <v>0</v>
      </c>
      <c r="G65" s="77">
        <f t="shared" si="18"/>
        <v>0</v>
      </c>
      <c r="H65" s="77">
        <f t="shared" si="18"/>
        <v>-0.6000000000000032</v>
      </c>
      <c r="I65" s="77">
        <f t="shared" si="18"/>
        <v>0</v>
      </c>
      <c r="J65" s="77">
        <f t="shared" si="18"/>
        <v>-1.2000000000000011</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OVER</v>
      </c>
      <c r="G66" s="78" t="str">
        <f t="shared" si="19"/>
        <v>OVER</v>
      </c>
      <c r="H66" s="78" t="str">
        <f t="shared" si="19"/>
        <v>UNDER</v>
      </c>
      <c r="I66" s="78" t="str">
        <f t="shared" si="19"/>
        <v>OVER</v>
      </c>
      <c r="J66" s="78" t="str">
        <f t="shared" si="19"/>
        <v>UNDER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'Llyn Conwy'!B29</f>
        <v>Application Rate</v>
      </c>
      <c r="C1" s="38" t="str">
        <f>'Llyn Conwy'!C29</f>
        <v>Nitrogen Addition</v>
      </c>
      <c r="D1" s="38" t="str">
        <f>'Llyn Conwy'!D29</f>
        <v>Phosphate Addition</v>
      </c>
      <c r="E1" s="38" t="str">
        <f>'Llyn Conwy'!E29</f>
        <v>Potash  Addition</v>
      </c>
      <c r="F1" s="38" t="str">
        <f>'Llyn Conwy'!F29</f>
        <v>Mg Oxide Addition</v>
      </c>
      <c r="G1" s="38" t="str">
        <f>'Llyn Conwy'!G29</f>
        <v>Copper Addition</v>
      </c>
      <c r="H1" s="38" t="str">
        <f>'Llyn Conwy'!H29</f>
        <v>Zinc Addition</v>
      </c>
      <c r="I1" s="38" t="str">
        <f>'Llyn Conwy'!I29</f>
        <v>Lead Addition</v>
      </c>
      <c r="J1" s="38" t="str">
        <f>'Llyn Conwy'!J29</f>
        <v>Cadmium Addition</v>
      </c>
      <c r="K1" s="38" t="str">
        <f>'Llyn Conwy'!K29</f>
        <v>Mercury Addition</v>
      </c>
      <c r="L1" s="38" t="str">
        <f>'Llyn Conwy'!L29</f>
        <v>Nickel Addition</v>
      </c>
      <c r="M1" s="38" t="str">
        <f>'Llyn Conwy'!M29</f>
        <v>Chromium Addition</v>
      </c>
      <c r="N1" s="38" t="str">
        <f>'Llyn Conwy'!N29</f>
        <v>Aluminium Addition</v>
      </c>
      <c r="O1" s="38" t="str">
        <f>'Llyn Conwy'!O29</f>
        <v>Iron Addition</v>
      </c>
      <c r="P1" s="38" t="str">
        <f>'Llyn Conwy'!P29</f>
        <v xml:space="preserve">Sodium Addition                 </v>
      </c>
      <c r="Q1" s="38" t="str">
        <f>'Llyn Conwy'!Q29</f>
        <v>SO3  Addition                             kg/ha</v>
      </c>
      <c r="R1" s="38" t="str">
        <f>'Llyn Conwy'!R29</f>
        <v xml:space="preserve">Selenium Addition </v>
      </c>
      <c r="S1" s="38" t="str">
        <f>'Llyn Conwy'!S29</f>
        <v xml:space="preserve">Arsenic  Addition  </v>
      </c>
      <c r="T1" s="38" t="str">
        <f>'Llyn Conwy'!T29</f>
        <v xml:space="preserve">Molybdenum Addition  </v>
      </c>
      <c r="U1" s="38" t="str">
        <f>'Llyn Conwy'!U29</f>
        <v xml:space="preserve">Fluoride Addition </v>
      </c>
    </row>
    <row r="2" spans="1:21" ht="25" x14ac:dyDescent="0.25">
      <c r="A2" s="144"/>
      <c r="B2" s="38" t="str">
        <f>'Llyn Conwy'!B30</f>
        <v>tonnes/ha</v>
      </c>
      <c r="C2" s="38" t="str">
        <f>'Llyn Conwy'!C30</f>
        <v>kg/ha</v>
      </c>
      <c r="D2" s="38" t="str">
        <f>'Llyn Conwy'!D30</f>
        <v>P2O5 
kg/ha</v>
      </c>
      <c r="E2" s="38" t="str">
        <f>'Llyn Conwy'!E30</f>
        <v>K2O 
kg/ha</v>
      </c>
      <c r="F2" s="38" t="str">
        <f>'Llyn Conwy'!F30</f>
        <v>MgO 
kg/ha</v>
      </c>
      <c r="G2" s="38" t="str">
        <f>'Llyn Conwy'!G30</f>
        <v>kg/ha</v>
      </c>
      <c r="H2" s="38" t="str">
        <f>'Llyn Conwy'!H30</f>
        <v>kg/ha</v>
      </c>
      <c r="I2" s="38" t="str">
        <f>'Llyn Conwy'!I30</f>
        <v>kg/ha</v>
      </c>
      <c r="J2" s="38" t="str">
        <f>'Llyn Conwy'!J30</f>
        <v>kg/ha</v>
      </c>
      <c r="K2" s="38" t="str">
        <f>'Llyn Conwy'!K30</f>
        <v>kg/ha</v>
      </c>
      <c r="L2" s="38" t="str">
        <f>'Llyn Conwy'!L30</f>
        <v>kg/ha</v>
      </c>
      <c r="M2" s="38" t="str">
        <f>'Llyn Conwy'!M30</f>
        <v>kg/ha</v>
      </c>
      <c r="N2" s="38" t="str">
        <f>'Llyn Conwy'!N30</f>
        <v>kg/ha</v>
      </c>
      <c r="O2" s="38" t="str">
        <f>'Llyn Conwy'!O30</f>
        <v>kg/ha</v>
      </c>
      <c r="P2" s="38" t="str">
        <f>'Llyn Conwy'!P30</f>
        <v>kg/ha</v>
      </c>
      <c r="Q2" s="38" t="str">
        <f>'Llyn Conwy'!Q30</f>
        <v>kg/ha</v>
      </c>
      <c r="R2" s="38" t="str">
        <f>'Llyn Conwy'!R30</f>
        <v>kg/ha</v>
      </c>
      <c r="S2" s="38" t="str">
        <f>'Llyn Conwy'!S30</f>
        <v>kg/ha</v>
      </c>
      <c r="T2" s="38" t="str">
        <f>'Llyn Conwy'!T30</f>
        <v>kg/ha</v>
      </c>
      <c r="U2" s="38" t="str">
        <f>'Llyn Conwy'!U30</f>
        <v>kg/ha</v>
      </c>
    </row>
    <row r="3" spans="1:21" x14ac:dyDescent="0.25">
      <c r="A3" s="36">
        <v>1</v>
      </c>
      <c r="B3" s="33">
        <f>'Llyn Conwy'!B31</f>
        <v>250</v>
      </c>
      <c r="C3" s="33">
        <f>'Llyn Conwy'!C31</f>
        <v>105.57000000000001</v>
      </c>
      <c r="D3" s="33">
        <f>'Llyn Conwy'!D31</f>
        <v>26.833910250000006</v>
      </c>
      <c r="E3" s="33">
        <f>'Llyn Conwy'!E31</f>
        <v>1.8499762500000003</v>
      </c>
      <c r="F3" s="33">
        <f>'Llyn Conwy'!F31</f>
        <v>8.5801499999999997</v>
      </c>
      <c r="G3" s="33">
        <f>'Llyn Conwy'!G31</f>
        <v>0.13455000000000003</v>
      </c>
      <c r="H3" s="33">
        <f>'Llyn Conwy'!H31</f>
        <v>4.4677500000000006</v>
      </c>
      <c r="I3" s="33">
        <f>'Llyn Conwy'!I31</f>
        <v>0.53647500000000015</v>
      </c>
      <c r="J3" s="33">
        <f>'Llyn Conwy'!J31</f>
        <v>2.5875E-3</v>
      </c>
      <c r="K3" s="33">
        <f>'Llyn Conwy'!K31</f>
        <v>1.0005000000000002E-2</v>
      </c>
      <c r="L3" s="33">
        <f>'Llyn Conwy'!L31</f>
        <v>0.48645000000000005</v>
      </c>
      <c r="M3" s="33">
        <f>'Llyn Conwy'!M31</f>
        <v>0.35362500000000002</v>
      </c>
      <c r="N3" s="33">
        <f>'Llyn Conwy'!N31</f>
        <v>50.197500000000005</v>
      </c>
      <c r="O3" s="33">
        <f>'Llyn Conwy'!O31</f>
        <v>7210.5000000000009</v>
      </c>
      <c r="P3" s="33">
        <f>'Llyn Conwy'!P31</f>
        <v>0</v>
      </c>
      <c r="Q3" s="33">
        <f>'Llyn Conwy'!Q31</f>
        <v>0</v>
      </c>
      <c r="R3" s="33">
        <f>'Llyn Conwy'!R31</f>
        <v>0</v>
      </c>
      <c r="S3" s="33">
        <f>'Llyn Conwy'!S31</f>
        <v>0.53820000000000012</v>
      </c>
      <c r="T3" s="33">
        <f>'Llyn Conwy'!T31</f>
        <v>0</v>
      </c>
      <c r="U3" s="33">
        <f>'Llyn Conwy'!U31</f>
        <v>0</v>
      </c>
    </row>
    <row r="4" spans="1:21" x14ac:dyDescent="0.25">
      <c r="A4" s="36">
        <v>2</v>
      </c>
      <c r="B4" s="33">
        <f>Garreglwyd!B31</f>
        <v>250</v>
      </c>
      <c r="C4" s="33">
        <f>Garreglwyd!C31</f>
        <v>68.594999999999999</v>
      </c>
      <c r="D4" s="33">
        <f>Garreglwyd!D31</f>
        <v>5.9783645000000005</v>
      </c>
      <c r="E4" s="33">
        <f>Garreglwyd!E31</f>
        <v>2.0382575000000003</v>
      </c>
      <c r="F4" s="33">
        <f>Garreglwyd!F31</f>
        <v>9.1463570000000001</v>
      </c>
      <c r="G4" s="33">
        <f>Garreglwyd!G31</f>
        <v>0.374</v>
      </c>
      <c r="H4" s="33">
        <f>Garreglwyd!H31</f>
        <v>3.8760000000000003</v>
      </c>
      <c r="I4" s="33">
        <f>Garreglwyd!I31</f>
        <v>0.24735000000000001</v>
      </c>
      <c r="J4" s="33">
        <f>Garreglwyd!J31</f>
        <v>8.6700000000000024E-3</v>
      </c>
      <c r="K4" s="33">
        <f>Garreglwyd!K31</f>
        <v>9.4350000000000024E-3</v>
      </c>
      <c r="L4" s="33">
        <f>Garreglwyd!L31</f>
        <v>0.28304999999999997</v>
      </c>
      <c r="M4" s="33">
        <f>Garreglwyd!M31</f>
        <v>0.10455</v>
      </c>
      <c r="N4" s="33">
        <f>Garreglwyd!N31</f>
        <v>39.525000000000006</v>
      </c>
      <c r="O4" s="33">
        <f>Garreglwyd!O31</f>
        <v>3162.0000000000005</v>
      </c>
      <c r="P4" s="33">
        <f>Garreglwyd!P31</f>
        <v>0</v>
      </c>
      <c r="Q4" s="33">
        <f>Garreglwyd!Q31</f>
        <v>58.650000000000013</v>
      </c>
      <c r="R4" s="33">
        <f>Garreglwyd!R31</f>
        <v>0</v>
      </c>
      <c r="S4" s="33">
        <f>Garreglwyd!S31</f>
        <v>0.14450000000000002</v>
      </c>
      <c r="T4" s="33">
        <f>Garreglwyd!T31</f>
        <v>0</v>
      </c>
      <c r="U4" s="33">
        <f>Garreglwyd!U31</f>
        <v>0</v>
      </c>
    </row>
    <row r="5" spans="1:21" x14ac:dyDescent="0.25">
      <c r="A5" s="36">
        <v>3</v>
      </c>
      <c r="B5" s="33">
        <f>Cwellyn!B31</f>
        <v>0</v>
      </c>
      <c r="C5" s="33">
        <f>Cwellyn!C31</f>
        <v>0</v>
      </c>
      <c r="D5" s="33">
        <f>Cwellyn!D31</f>
        <v>0</v>
      </c>
      <c r="E5" s="33">
        <f>Cwellyn!E31</f>
        <v>0</v>
      </c>
      <c r="F5" s="33">
        <f>Cwellyn!F31</f>
        <v>0</v>
      </c>
      <c r="G5" s="33">
        <f>Cwellyn!G31</f>
        <v>0</v>
      </c>
      <c r="H5" s="33">
        <f>Cwellyn!H31</f>
        <v>0</v>
      </c>
      <c r="I5" s="33">
        <f>Cwellyn!I31</f>
        <v>0</v>
      </c>
      <c r="J5" s="33">
        <f>Cwellyn!J31</f>
        <v>0</v>
      </c>
      <c r="K5" s="33">
        <f>Cwellyn!K31</f>
        <v>0</v>
      </c>
      <c r="L5" s="33">
        <f>Cwellyn!L31</f>
        <v>0</v>
      </c>
      <c r="M5" s="33">
        <f>Cwellyn!M31</f>
        <v>0</v>
      </c>
      <c r="N5" s="33">
        <f>Cwellyn!N31</f>
        <v>0</v>
      </c>
      <c r="O5" s="33">
        <f>Cwellyn!O31</f>
        <v>0</v>
      </c>
      <c r="P5" s="33">
        <f>Cwellyn!P31</f>
        <v>0</v>
      </c>
      <c r="Q5" s="33">
        <f>Cwellyn!Q31</f>
        <v>0</v>
      </c>
      <c r="R5" s="33">
        <f>Cwellyn!R31</f>
        <v>0</v>
      </c>
      <c r="S5" s="33">
        <f>Cwellyn!S31</f>
        <v>0</v>
      </c>
      <c r="T5" s="33">
        <f>Cwellyn!T31</f>
        <v>0</v>
      </c>
      <c r="U5" s="33">
        <f>Cwellyn!U31</f>
        <v>0</v>
      </c>
    </row>
    <row r="6" spans="1:21" x14ac:dyDescent="0.25">
      <c r="A6" s="36">
        <v>4</v>
      </c>
      <c r="B6" s="33">
        <f>'Dolbenmaen '!B31</f>
        <v>0</v>
      </c>
      <c r="C6" s="33">
        <f>'Dolbenmaen '!C31</f>
        <v>0</v>
      </c>
      <c r="D6" s="33">
        <f>'Dolbenmaen '!D31</f>
        <v>0</v>
      </c>
      <c r="E6" s="33">
        <f>'Dolbenmaen '!E31</f>
        <v>0</v>
      </c>
      <c r="F6" s="33">
        <f>'Dolbenmaen '!F31</f>
        <v>0</v>
      </c>
      <c r="G6" s="33">
        <f>'Dolbenmaen '!G31</f>
        <v>0</v>
      </c>
      <c r="H6" s="33">
        <f>'Dolbenmaen '!H31</f>
        <v>0</v>
      </c>
      <c r="I6" s="33">
        <f>'Dolbenmaen '!I31</f>
        <v>0</v>
      </c>
      <c r="J6" s="33">
        <f>'Dolbenmaen '!J31</f>
        <v>0</v>
      </c>
      <c r="K6" s="33">
        <f>'Dolbenmaen '!K31</f>
        <v>0</v>
      </c>
      <c r="L6" s="33">
        <f>'Dolbenmaen '!L31</f>
        <v>0</v>
      </c>
      <c r="M6" s="33">
        <f>'Dolbenmaen '!M31</f>
        <v>0</v>
      </c>
      <c r="N6" s="33">
        <f>'Dolbenmaen '!N31</f>
        <v>0</v>
      </c>
      <c r="O6" s="33">
        <f>'Dolbenmaen '!O31</f>
        <v>0</v>
      </c>
      <c r="P6" s="33">
        <f>'Dolbenmaen '!P31</f>
        <v>0</v>
      </c>
      <c r="Q6" s="33">
        <f>'Dolbenmaen '!Q31</f>
        <v>0</v>
      </c>
      <c r="R6" s="33">
        <f>'Dolbenmaen '!R31</f>
        <v>0</v>
      </c>
      <c r="S6" s="33">
        <f>'Dolbenmaen '!S31</f>
        <v>0</v>
      </c>
      <c r="T6" s="33">
        <f>'Dolbenmaen '!T31</f>
        <v>0</v>
      </c>
      <c r="U6" s="33">
        <f>'Dolbenmaen '!U31</f>
        <v>0</v>
      </c>
    </row>
    <row r="7" spans="1:21" x14ac:dyDescent="0.25">
      <c r="A7" s="36">
        <v>5</v>
      </c>
      <c r="B7" s="33">
        <f>Glascoed!B31</f>
        <v>79</v>
      </c>
      <c r="C7" s="33">
        <f>Glascoed!C31</f>
        <v>137.40628000000001</v>
      </c>
      <c r="D7" s="33">
        <f>Glascoed!D31</f>
        <v>49.974682680000001</v>
      </c>
      <c r="E7" s="33">
        <f>Glascoed!E31</f>
        <v>20.826000540000006</v>
      </c>
      <c r="F7" s="33">
        <f>Glascoed!F31</f>
        <v>64.605561680000008</v>
      </c>
      <c r="G7" s="33">
        <f>Glascoed!G31</f>
        <v>0.2908464</v>
      </c>
      <c r="H7" s="33">
        <f>Glascoed!H31</f>
        <v>2.3118560000000001</v>
      </c>
      <c r="I7" s="33">
        <f>Glascoed!I31</f>
        <v>0.65813319999999997</v>
      </c>
      <c r="J7" s="33">
        <f>Glascoed!J31</f>
        <v>2.05084E-3</v>
      </c>
      <c r="K7" s="33">
        <f>Glascoed!K31</f>
        <v>4.2881200000000003E-3</v>
      </c>
      <c r="L7" s="33">
        <f>Glascoed!L31</f>
        <v>0.66186200000000017</v>
      </c>
      <c r="M7" s="33">
        <f>Glascoed!M31</f>
        <v>0.33186320000000002</v>
      </c>
      <c r="N7" s="33">
        <f>Glascoed!N31</f>
        <v>128.08428000000001</v>
      </c>
      <c r="O7" s="33">
        <f>Glascoed!O31</f>
        <v>8352.5120000000006</v>
      </c>
      <c r="P7" s="33">
        <f>Glascoed!P31</f>
        <v>0</v>
      </c>
      <c r="Q7" s="33">
        <f>Glascoed!Q31</f>
        <v>68.982800000000012</v>
      </c>
      <c r="R7" s="33">
        <f>Glascoed!R31</f>
        <v>0</v>
      </c>
      <c r="S7" s="33">
        <f>Glascoed!S31</f>
        <v>0.69728560000000017</v>
      </c>
      <c r="T7" s="33">
        <f>Glascoed!T31</f>
        <v>0</v>
      </c>
      <c r="U7" s="33">
        <f>Glascoed!U31</f>
        <v>0</v>
      </c>
    </row>
    <row r="8" spans="1:21" x14ac:dyDescent="0.25">
      <c r="A8" s="36">
        <v>6</v>
      </c>
      <c r="B8" s="33">
        <f>'Myndd Llandegai'!B31</f>
        <v>0</v>
      </c>
      <c r="C8" s="33">
        <f>'Myndd Llandegai'!C31</f>
        <v>0</v>
      </c>
      <c r="D8" s="33">
        <f>'Myndd Llandegai'!D31</f>
        <v>0</v>
      </c>
      <c r="E8" s="33">
        <f>'Myndd Llandegai'!E31</f>
        <v>0</v>
      </c>
      <c r="F8" s="33">
        <f>'Myndd Llandegai'!F31</f>
        <v>0</v>
      </c>
      <c r="G8" s="33">
        <f>'Myndd Llandegai'!G31</f>
        <v>0</v>
      </c>
      <c r="H8" s="33">
        <f>'Myndd Llandegai'!H31</f>
        <v>0</v>
      </c>
      <c r="I8" s="33">
        <f>'Myndd Llandegai'!I31</f>
        <v>0</v>
      </c>
      <c r="J8" s="33">
        <f>'Myndd Llandegai'!J31</f>
        <v>0</v>
      </c>
      <c r="K8" s="33">
        <f>'Myndd Llandegai'!K31</f>
        <v>0</v>
      </c>
      <c r="L8" s="33">
        <f>'Myndd Llandegai'!L31</f>
        <v>0</v>
      </c>
      <c r="M8" s="33">
        <f>'Myndd Llandegai'!M31</f>
        <v>0</v>
      </c>
      <c r="N8" s="33">
        <f>'Myndd Llandegai'!N31</f>
        <v>0</v>
      </c>
      <c r="O8" s="33">
        <f>'Myndd Llandegai'!O31</f>
        <v>0</v>
      </c>
      <c r="P8" s="33">
        <f>'Myndd Llandegai'!P31</f>
        <v>0</v>
      </c>
      <c r="Q8" s="33">
        <f>'Myndd Llandegai'!Q31</f>
        <v>0</v>
      </c>
      <c r="R8" s="33">
        <f>'Myndd Llandegai'!R31</f>
        <v>0</v>
      </c>
      <c r="S8" s="33">
        <f>'Myndd Llandegai'!S31</f>
        <v>0</v>
      </c>
      <c r="T8" s="33">
        <f>'Myndd Llandegai'!T31</f>
        <v>0</v>
      </c>
      <c r="U8" s="33">
        <f>'Myndd Llandegai'!U31</f>
        <v>0</v>
      </c>
    </row>
    <row r="9" spans="1:21" x14ac:dyDescent="0.25">
      <c r="A9" s="36">
        <v>7</v>
      </c>
      <c r="B9" s="33">
        <f>Bala!B31</f>
        <v>0</v>
      </c>
      <c r="C9" s="33">
        <f>Bala!C31</f>
        <v>0</v>
      </c>
      <c r="D9" s="33">
        <f>Bala!D31</f>
        <v>0</v>
      </c>
      <c r="E9" s="33">
        <f>Bala!E31</f>
        <v>0</v>
      </c>
      <c r="F9" s="33">
        <f>Bala!F31</f>
        <v>0</v>
      </c>
      <c r="G9" s="33">
        <f>Bala!G31</f>
        <v>0</v>
      </c>
      <c r="H9" s="33">
        <f>Bala!H31</f>
        <v>0</v>
      </c>
      <c r="I9" s="33">
        <f>Bala!I31</f>
        <v>0</v>
      </c>
      <c r="J9" s="33">
        <f>Bala!J31</f>
        <v>0</v>
      </c>
      <c r="K9" s="33">
        <f>Bala!K31</f>
        <v>0</v>
      </c>
      <c r="L9" s="33">
        <f>Bala!L31</f>
        <v>0</v>
      </c>
      <c r="M9" s="33">
        <f>Bala!M31</f>
        <v>0</v>
      </c>
      <c r="N9" s="33">
        <f>Bala!N31</f>
        <v>0</v>
      </c>
      <c r="O9" s="33">
        <f>Bala!O31</f>
        <v>0</v>
      </c>
      <c r="P9" s="33">
        <f>Bala!P31</f>
        <v>0</v>
      </c>
      <c r="Q9" s="33">
        <f>Bala!Q31</f>
        <v>0</v>
      </c>
      <c r="R9" s="33">
        <f>Bala!R31</f>
        <v>0</v>
      </c>
      <c r="S9" s="33">
        <f>Bala!S31</f>
        <v>0</v>
      </c>
      <c r="T9" s="33">
        <f>Bala!T31</f>
        <v>0</v>
      </c>
      <c r="U9" s="33">
        <f>Bala!U31</f>
        <v>0</v>
      </c>
    </row>
    <row r="10" spans="1:21" x14ac:dyDescent="0.25">
      <c r="A10" s="36">
        <v>8</v>
      </c>
      <c r="B10" s="33">
        <f>'Bryn Cowlyd'!B31</f>
        <v>250</v>
      </c>
      <c r="C10" s="33">
        <f>'Bryn Cowlyd'!C31</f>
        <v>58.35</v>
      </c>
      <c r="D10" s="33">
        <f>'Bryn Cowlyd'!D31</f>
        <v>14.708219999999999</v>
      </c>
      <c r="E10" s="33">
        <f>'Bryn Cowlyd'!E31</f>
        <v>2.4853125</v>
      </c>
      <c r="F10" s="33">
        <f>'Bryn Cowlyd'!F31</f>
        <v>8.1200549999999989</v>
      </c>
      <c r="G10" s="33">
        <f>'Bryn Cowlyd'!G31</f>
        <v>0.13799999999999998</v>
      </c>
      <c r="H10" s="33">
        <f>'Bryn Cowlyd'!H31</f>
        <v>0.79499999999999993</v>
      </c>
      <c r="I10" s="33">
        <f>'Bryn Cowlyd'!I31</f>
        <v>4.6500000000000007E-2</v>
      </c>
      <c r="J10" s="33">
        <f>'Bryn Cowlyd'!J31</f>
        <v>8.25E-4</v>
      </c>
      <c r="K10" s="33">
        <f>'Bryn Cowlyd'!K31</f>
        <v>9.4500000000000001E-3</v>
      </c>
      <c r="L10" s="33">
        <f>'Bryn Cowlyd'!L31</f>
        <v>8.9249999999999996E-2</v>
      </c>
      <c r="M10" s="33">
        <f>'Bryn Cowlyd'!M31</f>
        <v>7.5749999999999998E-2</v>
      </c>
      <c r="N10" s="33">
        <f>'Bryn Cowlyd'!N31</f>
        <v>16.574999999999999</v>
      </c>
      <c r="O10" s="33">
        <f>'Bryn Cowlyd'!O31</f>
        <v>2842.5</v>
      </c>
      <c r="P10" s="33">
        <f>'Bryn Cowlyd'!P31</f>
        <v>0</v>
      </c>
      <c r="Q10" s="33">
        <f>'Bryn Cowlyd'!Q31</f>
        <v>83.062499999999986</v>
      </c>
      <c r="R10" s="33">
        <f>'Bryn Cowlyd'!R31</f>
        <v>0</v>
      </c>
      <c r="S10" s="33">
        <f>'Bryn Cowlyd'!S31</f>
        <v>8.5500000000000007E-2</v>
      </c>
      <c r="T10" s="33">
        <f>'Bryn Cowlyd'!T31</f>
        <v>0</v>
      </c>
      <c r="U10" s="33">
        <f>'Bryn Cowlyd'!U31</f>
        <v>0</v>
      </c>
    </row>
    <row r="11" spans="1:21" x14ac:dyDescent="0.25">
      <c r="A11" s="36">
        <v>9</v>
      </c>
      <c r="B11" s="33">
        <f>Cefni!B31</f>
        <v>0</v>
      </c>
      <c r="C11" s="33">
        <f>Cefni!C31</f>
        <v>0</v>
      </c>
      <c r="D11" s="33">
        <f>Cefni!D31</f>
        <v>0</v>
      </c>
      <c r="E11" s="33">
        <f>Cefni!E31</f>
        <v>0</v>
      </c>
      <c r="F11" s="33">
        <f>Cefni!F31</f>
        <v>0</v>
      </c>
      <c r="G11" s="33">
        <f>Cefni!G31</f>
        <v>0</v>
      </c>
      <c r="H11" s="33">
        <f>Cefni!H31</f>
        <v>0</v>
      </c>
      <c r="I11" s="33">
        <f>Cefni!I31</f>
        <v>0</v>
      </c>
      <c r="J11" s="33">
        <f>Cefni!J31</f>
        <v>0</v>
      </c>
      <c r="K11" s="33">
        <f>Cefni!K31</f>
        <v>0</v>
      </c>
      <c r="L11" s="33">
        <f>Cefni!L31</f>
        <v>0</v>
      </c>
      <c r="M11" s="33">
        <f>Cefni!M31</f>
        <v>0</v>
      </c>
      <c r="N11" s="33">
        <f>Cefni!N31</f>
        <v>0</v>
      </c>
      <c r="O11" s="33">
        <f>Cefni!O31</f>
        <v>0</v>
      </c>
      <c r="P11" s="33">
        <f>Cefni!P31</f>
        <v>0</v>
      </c>
      <c r="Q11" s="33">
        <f>Cefni!Q31</f>
        <v>0</v>
      </c>
      <c r="R11" s="33">
        <f>Cefni!R31</f>
        <v>0</v>
      </c>
      <c r="S11" s="33">
        <f>Cefni!S31</f>
        <v>0</v>
      </c>
      <c r="T11" s="33">
        <f>Cefni!T31</f>
        <v>0</v>
      </c>
      <c r="U11" s="33">
        <f>Cefni!U31</f>
        <v>0</v>
      </c>
    </row>
    <row r="12" spans="1:21" x14ac:dyDescent="0.25">
      <c r="A12" s="36">
        <v>10</v>
      </c>
      <c r="B12" s="33">
        <f>Alwen!B31</f>
        <v>147</v>
      </c>
      <c r="C12" s="33">
        <f>Alwen!C31</f>
        <v>190.1592</v>
      </c>
      <c r="D12" s="33">
        <f>Alwen!D31</f>
        <v>75.276395040000011</v>
      </c>
      <c r="E12" s="33">
        <f>Alwen!E31</f>
        <v>6.2351520000000011</v>
      </c>
      <c r="F12" s="33">
        <f>Alwen!F31</f>
        <v>28.997544576000003</v>
      </c>
      <c r="G12" s="33">
        <f>Alwen!G31</f>
        <v>0.53296320000000008</v>
      </c>
      <c r="H12" s="33">
        <f>Alwen!H31</f>
        <v>2.8717920000000001</v>
      </c>
      <c r="I12" s="33">
        <f>Alwen!I31</f>
        <v>0.6131664</v>
      </c>
      <c r="J12" s="33">
        <f>Alwen!J31</f>
        <v>2.84592E-3</v>
      </c>
      <c r="K12" s="33">
        <f>Alwen!K31</f>
        <v>1.5523200000000001E-2</v>
      </c>
      <c r="L12" s="33">
        <f>Alwen!L31</f>
        <v>0.79685760000000017</v>
      </c>
      <c r="M12" s="33">
        <f>Alwen!M31</f>
        <v>0.44241120000000006</v>
      </c>
      <c r="N12" s="33">
        <f>Alwen!N31</f>
        <v>48.121920000000003</v>
      </c>
      <c r="O12" s="33">
        <f>Alwen!O31</f>
        <v>9262.1760000000013</v>
      </c>
      <c r="P12" s="33">
        <f>Alwen!P31</f>
        <v>0</v>
      </c>
      <c r="Q12" s="33">
        <f>Alwen!Q31</f>
        <v>261.95400000000001</v>
      </c>
      <c r="R12" s="33">
        <f>Alwen!R31</f>
        <v>0</v>
      </c>
      <c r="S12" s="33">
        <f>Alwen!S31</f>
        <v>0.30270240000000004</v>
      </c>
      <c r="T12" s="33">
        <f>Alwen!T31</f>
        <v>0</v>
      </c>
      <c r="U12" s="33">
        <f>Alwen!U31</f>
        <v>0</v>
      </c>
    </row>
    <row r="13" spans="1:21" s="82" customFormat="1" ht="15.5" x14ac:dyDescent="0.35">
      <c r="A13" s="80" t="s">
        <v>85</v>
      </c>
      <c r="B13" s="81">
        <f>SUM(B3:B12)</f>
        <v>976</v>
      </c>
      <c r="C13" s="81">
        <f t="shared" ref="C13:U13" si="0">SUM(C3:C12)</f>
        <v>560.08048000000008</v>
      </c>
      <c r="D13" s="81">
        <f t="shared" si="0"/>
        <v>172.77157247000002</v>
      </c>
      <c r="E13" s="81">
        <f t="shared" si="0"/>
        <v>33.434698790000006</v>
      </c>
      <c r="F13" s="81">
        <f t="shared" si="0"/>
        <v>119.449668256</v>
      </c>
      <c r="G13" s="81">
        <f t="shared" si="0"/>
        <v>1.4703596000000001</v>
      </c>
      <c r="H13" s="81">
        <f t="shared" si="0"/>
        <v>14.322398</v>
      </c>
      <c r="I13" s="81">
        <f t="shared" si="0"/>
        <v>2.1016246000000001</v>
      </c>
      <c r="J13" s="81">
        <f t="shared" si="0"/>
        <v>1.6979260000000003E-2</v>
      </c>
      <c r="K13" s="81">
        <f t="shared" si="0"/>
        <v>4.8701320000000006E-2</v>
      </c>
      <c r="L13" s="81">
        <f t="shared" si="0"/>
        <v>2.3174696000000004</v>
      </c>
      <c r="M13" s="81">
        <f t="shared" si="0"/>
        <v>1.3081994000000001</v>
      </c>
      <c r="N13" s="81">
        <f t="shared" si="0"/>
        <v>282.50369999999998</v>
      </c>
      <c r="O13" s="81">
        <f t="shared" si="0"/>
        <v>30829.688000000002</v>
      </c>
      <c r="P13" s="81">
        <f t="shared" si="0"/>
        <v>0</v>
      </c>
      <c r="Q13" s="81">
        <f t="shared" si="0"/>
        <v>472.64930000000004</v>
      </c>
      <c r="R13" s="81">
        <f t="shared" si="0"/>
        <v>0</v>
      </c>
      <c r="S13" s="81">
        <f t="shared" si="0"/>
        <v>1.7681880000000003</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'Llyn Conwy'!B29</f>
        <v>Application Rate</v>
      </c>
      <c r="D1" s="35" t="str">
        <f>'Llyn Conwy'!C29</f>
        <v>Nitrogen Addition</v>
      </c>
      <c r="E1" s="35" t="str">
        <f>'Llyn Conwy'!D29</f>
        <v>Phosphate Addition</v>
      </c>
      <c r="F1" s="35" t="str">
        <f>'Llyn Conwy'!E29</f>
        <v>Potash  Addition</v>
      </c>
      <c r="G1" s="35" t="str">
        <f>'Llyn Conwy'!F29</f>
        <v>Mg Oxide Addition</v>
      </c>
      <c r="H1" s="35" t="str">
        <f>'Llyn Conwy'!G29</f>
        <v>Copper Addition</v>
      </c>
      <c r="I1" s="35" t="str">
        <f>'Llyn Conwy'!H29</f>
        <v>Zinc Addition</v>
      </c>
      <c r="J1" s="35" t="str">
        <f>'Llyn Conwy'!I29</f>
        <v>Lead Addition</v>
      </c>
      <c r="K1" s="35" t="str">
        <f>'Llyn Conwy'!J29</f>
        <v>Cadmium Addition</v>
      </c>
      <c r="L1" s="35" t="str">
        <f>'Llyn Conwy'!K29</f>
        <v>Mercury Addition</v>
      </c>
      <c r="M1" s="35" t="str">
        <f>'Llyn Conwy'!L29</f>
        <v>Nickel Addition</v>
      </c>
      <c r="N1" s="35" t="str">
        <f>'Llyn Conwy'!M29</f>
        <v>Chromium Addition</v>
      </c>
      <c r="O1" s="35" t="str">
        <f>'Llyn Conwy'!N29</f>
        <v>Aluminium Addition</v>
      </c>
      <c r="P1" s="35" t="str">
        <f>'Llyn Conwy'!O29</f>
        <v>Iron Addition</v>
      </c>
      <c r="Q1" s="35" t="str">
        <f>'Llyn Conwy'!P29</f>
        <v xml:space="preserve">Sodium Addition                 </v>
      </c>
      <c r="R1" s="35" t="str">
        <f>'Llyn Conwy'!Q29</f>
        <v>SO3  Addition                             kg/ha</v>
      </c>
      <c r="S1" s="35" t="str">
        <f>'Llyn Conwy'!R29</f>
        <v xml:space="preserve">Selenium Addition </v>
      </c>
      <c r="T1" s="35" t="str">
        <f>'Llyn Conwy'!S29</f>
        <v xml:space="preserve">Arsenic  Addition  </v>
      </c>
      <c r="U1" s="35" t="str">
        <f>'Llyn Conwy'!T29</f>
        <v xml:space="preserve">Molybdenum Addition  </v>
      </c>
      <c r="V1" s="35" t="str">
        <f>'Llyn Conwy'!U29</f>
        <v xml:space="preserve">Fluoride Addition </v>
      </c>
    </row>
    <row r="2" spans="1:22" s="83" customFormat="1" ht="25" x14ac:dyDescent="0.35">
      <c r="A2" s="145"/>
      <c r="B2" s="32" t="s">
        <v>46</v>
      </c>
      <c r="C2" s="35" t="str">
        <f>'Llyn Conwy'!B30</f>
        <v>tonnes/ha</v>
      </c>
      <c r="D2" s="35" t="str">
        <f>'Llyn Conwy'!C30</f>
        <v>kg/ha</v>
      </c>
      <c r="E2" s="35" t="str">
        <f>'Llyn Conwy'!D30</f>
        <v>P2O5 
kg/ha</v>
      </c>
      <c r="F2" s="35" t="str">
        <f>'Llyn Conwy'!E30</f>
        <v>K2O 
kg/ha</v>
      </c>
      <c r="G2" s="35" t="str">
        <f>'Llyn Conwy'!F30</f>
        <v>MgO 
kg/ha</v>
      </c>
      <c r="H2" s="35" t="str">
        <f>'Llyn Conwy'!G30</f>
        <v>kg/ha</v>
      </c>
      <c r="I2" s="35" t="str">
        <f>'Llyn Conwy'!H30</f>
        <v>kg/ha</v>
      </c>
      <c r="J2" s="35" t="str">
        <f>'Llyn Conwy'!I30</f>
        <v>kg/ha</v>
      </c>
      <c r="K2" s="35" t="str">
        <f>'Llyn Conwy'!J30</f>
        <v>kg/ha</v>
      </c>
      <c r="L2" s="35" t="str">
        <f>'Llyn Conwy'!K30</f>
        <v>kg/ha</v>
      </c>
      <c r="M2" s="35" t="str">
        <f>'Llyn Conwy'!L30</f>
        <v>kg/ha</v>
      </c>
      <c r="N2" s="35" t="str">
        <f>'Llyn Conwy'!M30</f>
        <v>kg/ha</v>
      </c>
      <c r="O2" s="35" t="str">
        <f>'Llyn Conwy'!N30</f>
        <v>kg/ha</v>
      </c>
      <c r="P2" s="35" t="str">
        <f>'Llyn Conwy'!O30</f>
        <v>kg/ha</v>
      </c>
      <c r="Q2" s="35" t="str">
        <f>'Llyn Conwy'!P30</f>
        <v>kg/ha</v>
      </c>
      <c r="R2" s="35" t="str">
        <f>'Llyn Conwy'!Q30</f>
        <v>kg/ha</v>
      </c>
      <c r="S2" s="35" t="str">
        <f>'Llyn Conwy'!R30</f>
        <v>kg/ha</v>
      </c>
      <c r="T2" s="35" t="str">
        <f>'Llyn Conwy'!S30</f>
        <v>kg/ha</v>
      </c>
      <c r="U2" s="35" t="str">
        <f>'Llyn Conwy'!T30</f>
        <v>kg/ha</v>
      </c>
      <c r="V2" s="35" t="str">
        <f>'Llyn Conwy'!U30</f>
        <v>kg/ha</v>
      </c>
    </row>
    <row r="3" spans="1:22" x14ac:dyDescent="0.25">
      <c r="A3" s="36">
        <v>1</v>
      </c>
      <c r="B3" s="91"/>
      <c r="C3" s="33">
        <f>'Llyn Conwy'!B31</f>
        <v>250</v>
      </c>
      <c r="D3" s="33">
        <f>'Llyn Conwy'!C31</f>
        <v>105.57000000000001</v>
      </c>
      <c r="E3" s="33">
        <f>'Llyn Conwy'!D31</f>
        <v>26.833910250000006</v>
      </c>
      <c r="F3" s="33">
        <f>'Llyn Conwy'!E31</f>
        <v>1.8499762500000003</v>
      </c>
      <c r="G3" s="33">
        <f>'Llyn Conwy'!F31</f>
        <v>8.5801499999999997</v>
      </c>
      <c r="H3" s="33">
        <f>'Llyn Conwy'!G31</f>
        <v>0.13455000000000003</v>
      </c>
      <c r="I3" s="33">
        <f>'Llyn Conwy'!H31</f>
        <v>4.4677500000000006</v>
      </c>
      <c r="J3" s="33">
        <f>'Llyn Conwy'!I31</f>
        <v>0.53647500000000015</v>
      </c>
      <c r="K3" s="33">
        <f>'Llyn Conwy'!J31</f>
        <v>2.5875E-3</v>
      </c>
      <c r="L3" s="33">
        <f>'Llyn Conwy'!K31</f>
        <v>1.0005000000000002E-2</v>
      </c>
      <c r="M3" s="33">
        <f>'Llyn Conwy'!L31</f>
        <v>0.48645000000000005</v>
      </c>
      <c r="N3" s="33">
        <f>'Llyn Conwy'!M31</f>
        <v>0.35362500000000002</v>
      </c>
      <c r="O3" s="33">
        <f>'Llyn Conwy'!N31</f>
        <v>50.197500000000005</v>
      </c>
      <c r="P3" s="33">
        <f>'Llyn Conwy'!O31</f>
        <v>7210.5000000000009</v>
      </c>
      <c r="Q3" s="33">
        <f>'Llyn Conwy'!P31</f>
        <v>0</v>
      </c>
      <c r="R3" s="33">
        <f>'Llyn Conwy'!Q31</f>
        <v>0</v>
      </c>
      <c r="S3" s="33">
        <f>'Llyn Conwy'!R31</f>
        <v>0</v>
      </c>
      <c r="T3" s="33">
        <f>'Llyn Conwy'!S31</f>
        <v>0.53820000000000012</v>
      </c>
      <c r="U3" s="33">
        <f>'Llyn Conwy'!T31</f>
        <v>0</v>
      </c>
      <c r="V3" s="33">
        <f>'Llyn Conwy'!U31</f>
        <v>0</v>
      </c>
    </row>
    <row r="4" spans="1:22" x14ac:dyDescent="0.25">
      <c r="A4" s="36">
        <v>2</v>
      </c>
      <c r="B4" s="91"/>
      <c r="C4" s="33">
        <f>Garreglwyd!B31</f>
        <v>250</v>
      </c>
      <c r="D4" s="33">
        <f>Garreglwyd!C31</f>
        <v>68.594999999999999</v>
      </c>
      <c r="E4" s="33">
        <f>Garreglwyd!D31</f>
        <v>5.9783645000000005</v>
      </c>
      <c r="F4" s="33">
        <f>Garreglwyd!E31</f>
        <v>2.0382575000000003</v>
      </c>
      <c r="G4" s="33">
        <f>Garreglwyd!F31</f>
        <v>9.1463570000000001</v>
      </c>
      <c r="H4" s="33">
        <f>Garreglwyd!G31</f>
        <v>0.374</v>
      </c>
      <c r="I4" s="33">
        <f>Garreglwyd!H31</f>
        <v>3.8760000000000003</v>
      </c>
      <c r="J4" s="33">
        <f>Garreglwyd!I31</f>
        <v>0.24735000000000001</v>
      </c>
      <c r="K4" s="33">
        <f>Garreglwyd!J31</f>
        <v>8.6700000000000024E-3</v>
      </c>
      <c r="L4" s="33">
        <f>Garreglwyd!K31</f>
        <v>9.4350000000000024E-3</v>
      </c>
      <c r="M4" s="33">
        <f>Garreglwyd!L31</f>
        <v>0.28304999999999997</v>
      </c>
      <c r="N4" s="33">
        <f>Garreglwyd!M31</f>
        <v>0.10455</v>
      </c>
      <c r="O4" s="33">
        <f>Garreglwyd!N31</f>
        <v>39.525000000000006</v>
      </c>
      <c r="P4" s="33">
        <f>Garreglwyd!O31</f>
        <v>3162.0000000000005</v>
      </c>
      <c r="Q4" s="33">
        <f>Garreglwyd!P31</f>
        <v>0</v>
      </c>
      <c r="R4" s="33">
        <f>Garreglwyd!Q31</f>
        <v>58.650000000000013</v>
      </c>
      <c r="S4" s="33">
        <f>Garreglwyd!R31</f>
        <v>0</v>
      </c>
      <c r="T4" s="33">
        <f>Garreglwyd!S31</f>
        <v>0.14450000000000002</v>
      </c>
      <c r="U4" s="33">
        <f>Garreglwyd!T31</f>
        <v>0</v>
      </c>
      <c r="V4" s="33">
        <f>Garreglwyd!U31</f>
        <v>0</v>
      </c>
    </row>
    <row r="5" spans="1:22" x14ac:dyDescent="0.25">
      <c r="A5" s="36">
        <v>3</v>
      </c>
      <c r="B5" s="91"/>
      <c r="C5" s="33">
        <f>Cwellyn!B31</f>
        <v>0</v>
      </c>
      <c r="D5" s="33">
        <f>Cwellyn!C31</f>
        <v>0</v>
      </c>
      <c r="E5" s="33">
        <f>Cwellyn!D31</f>
        <v>0</v>
      </c>
      <c r="F5" s="33">
        <f>Cwellyn!E31</f>
        <v>0</v>
      </c>
      <c r="G5" s="33">
        <f>Cwellyn!F31</f>
        <v>0</v>
      </c>
      <c r="H5" s="33">
        <f>Cwellyn!G31</f>
        <v>0</v>
      </c>
      <c r="I5" s="33">
        <f>Cwellyn!H31</f>
        <v>0</v>
      </c>
      <c r="J5" s="33">
        <f>Cwellyn!I31</f>
        <v>0</v>
      </c>
      <c r="K5" s="33">
        <f>Cwellyn!J31</f>
        <v>0</v>
      </c>
      <c r="L5" s="33">
        <f>Cwellyn!K31</f>
        <v>0</v>
      </c>
      <c r="M5" s="33">
        <f>Cwellyn!L31</f>
        <v>0</v>
      </c>
      <c r="N5" s="33">
        <f>Cwellyn!M31</f>
        <v>0</v>
      </c>
      <c r="O5" s="33">
        <f>Cwellyn!N31</f>
        <v>0</v>
      </c>
      <c r="P5" s="33">
        <f>Cwellyn!O31</f>
        <v>0</v>
      </c>
      <c r="Q5" s="33">
        <f>Cwellyn!P31</f>
        <v>0</v>
      </c>
      <c r="R5" s="33">
        <f>Cwellyn!Q31</f>
        <v>0</v>
      </c>
      <c r="S5" s="33">
        <f>Cwellyn!R31</f>
        <v>0</v>
      </c>
      <c r="T5" s="33">
        <f>Cwellyn!S31</f>
        <v>0</v>
      </c>
      <c r="U5" s="33">
        <f>Cwellyn!T31</f>
        <v>0</v>
      </c>
      <c r="V5" s="33">
        <f>Cwellyn!U31</f>
        <v>0</v>
      </c>
    </row>
    <row r="6" spans="1:22" x14ac:dyDescent="0.25">
      <c r="A6" s="36">
        <v>4</v>
      </c>
      <c r="B6" s="91"/>
      <c r="C6" s="33">
        <f>'Dolbenmaen '!B31</f>
        <v>0</v>
      </c>
      <c r="D6" s="33">
        <f>'Dolbenmaen '!C31</f>
        <v>0</v>
      </c>
      <c r="E6" s="33">
        <f>'Dolbenmaen '!D31</f>
        <v>0</v>
      </c>
      <c r="F6" s="33">
        <f>'Dolbenmaen '!E31</f>
        <v>0</v>
      </c>
      <c r="G6" s="33">
        <f>'Dolbenmaen '!F31</f>
        <v>0</v>
      </c>
      <c r="H6" s="33">
        <f>'Dolbenmaen '!G31</f>
        <v>0</v>
      </c>
      <c r="I6" s="33">
        <f>'Dolbenmaen '!H31</f>
        <v>0</v>
      </c>
      <c r="J6" s="33">
        <f>'Dolbenmaen '!I31</f>
        <v>0</v>
      </c>
      <c r="K6" s="33">
        <f>'Dolbenmaen '!J31</f>
        <v>0</v>
      </c>
      <c r="L6" s="33">
        <f>'Dolbenmaen '!K31</f>
        <v>0</v>
      </c>
      <c r="M6" s="33">
        <f>'Dolbenmaen '!L31</f>
        <v>0</v>
      </c>
      <c r="N6" s="33">
        <f>'Dolbenmaen '!M31</f>
        <v>0</v>
      </c>
      <c r="O6" s="33">
        <f>'Dolbenmaen '!N31</f>
        <v>0</v>
      </c>
      <c r="P6" s="33">
        <f>'Dolbenmaen '!O31</f>
        <v>0</v>
      </c>
      <c r="Q6" s="33">
        <f>'Dolbenmaen '!P31</f>
        <v>0</v>
      </c>
      <c r="R6" s="33">
        <f>'Dolbenmaen '!Q31</f>
        <v>0</v>
      </c>
      <c r="S6" s="33">
        <f>'Dolbenmaen '!R31</f>
        <v>0</v>
      </c>
      <c r="T6" s="33">
        <f>'Dolbenmaen '!S31</f>
        <v>0</v>
      </c>
      <c r="U6" s="33">
        <f>'Dolbenmaen '!T31</f>
        <v>0</v>
      </c>
      <c r="V6" s="33">
        <f>'Dolbenmaen '!U31</f>
        <v>0</v>
      </c>
    </row>
    <row r="7" spans="1:22" x14ac:dyDescent="0.25">
      <c r="A7" s="36">
        <v>5</v>
      </c>
      <c r="B7" s="91"/>
      <c r="C7" s="33">
        <f>Glascoed!B31</f>
        <v>79</v>
      </c>
      <c r="D7" s="33">
        <f>Glascoed!C31</f>
        <v>137.40628000000001</v>
      </c>
      <c r="E7" s="33">
        <f>Glascoed!D31</f>
        <v>49.974682680000001</v>
      </c>
      <c r="F7" s="33">
        <f>Glascoed!E31</f>
        <v>20.826000540000006</v>
      </c>
      <c r="G7" s="33">
        <f>Glascoed!F31</f>
        <v>64.605561680000008</v>
      </c>
      <c r="H7" s="33">
        <f>Glascoed!G31</f>
        <v>0.2908464</v>
      </c>
      <c r="I7" s="33">
        <f>Glascoed!H31</f>
        <v>2.3118560000000001</v>
      </c>
      <c r="J7" s="33">
        <f>Glascoed!I31</f>
        <v>0.65813319999999997</v>
      </c>
      <c r="K7" s="33">
        <f>Glascoed!J31</f>
        <v>2.05084E-3</v>
      </c>
      <c r="L7" s="33">
        <f>Glascoed!K31</f>
        <v>4.2881200000000003E-3</v>
      </c>
      <c r="M7" s="33">
        <f>Glascoed!L31</f>
        <v>0.66186200000000017</v>
      </c>
      <c r="N7" s="33">
        <f>Glascoed!M31</f>
        <v>0.33186320000000002</v>
      </c>
      <c r="O7" s="33">
        <f>Glascoed!N31</f>
        <v>128.08428000000001</v>
      </c>
      <c r="P7" s="33">
        <f>Glascoed!O31</f>
        <v>8352.5120000000006</v>
      </c>
      <c r="Q7" s="33">
        <f>Glascoed!P31</f>
        <v>0</v>
      </c>
      <c r="R7" s="33">
        <f>Glascoed!Q31</f>
        <v>68.982800000000012</v>
      </c>
      <c r="S7" s="33">
        <f>Glascoed!R31</f>
        <v>0</v>
      </c>
      <c r="T7" s="33">
        <f>Glascoed!S31</f>
        <v>0.69728560000000017</v>
      </c>
      <c r="U7" s="33">
        <f>Glascoed!T31</f>
        <v>0</v>
      </c>
      <c r="V7" s="33">
        <f>Glascoed!U31</f>
        <v>0</v>
      </c>
    </row>
    <row r="8" spans="1:22" x14ac:dyDescent="0.25">
      <c r="A8" s="36">
        <v>6</v>
      </c>
      <c r="B8" s="91"/>
      <c r="C8" s="33">
        <f>'Myndd Llandegai'!B31</f>
        <v>0</v>
      </c>
      <c r="D8" s="33">
        <f>'Myndd Llandegai'!C31</f>
        <v>0</v>
      </c>
      <c r="E8" s="33">
        <f>'Myndd Llandegai'!D31</f>
        <v>0</v>
      </c>
      <c r="F8" s="33">
        <f>'Myndd Llandegai'!E31</f>
        <v>0</v>
      </c>
      <c r="G8" s="33">
        <f>'Myndd Llandegai'!F31</f>
        <v>0</v>
      </c>
      <c r="H8" s="33">
        <f>'Myndd Llandegai'!G31</f>
        <v>0</v>
      </c>
      <c r="I8" s="33">
        <f>'Myndd Llandegai'!H31</f>
        <v>0</v>
      </c>
      <c r="J8" s="33">
        <f>'Myndd Llandegai'!I31</f>
        <v>0</v>
      </c>
      <c r="K8" s="33">
        <f>'Myndd Llandegai'!J31</f>
        <v>0</v>
      </c>
      <c r="L8" s="33">
        <f>'Myndd Llandegai'!K31</f>
        <v>0</v>
      </c>
      <c r="M8" s="33">
        <f>'Myndd Llandegai'!L31</f>
        <v>0</v>
      </c>
      <c r="N8" s="33">
        <f>'Myndd Llandegai'!M31</f>
        <v>0</v>
      </c>
      <c r="O8" s="33">
        <f>'Myndd Llandegai'!N31</f>
        <v>0</v>
      </c>
      <c r="P8" s="33">
        <f>'Myndd Llandegai'!O31</f>
        <v>0</v>
      </c>
      <c r="Q8" s="33">
        <f>'Myndd Llandegai'!P31</f>
        <v>0</v>
      </c>
      <c r="R8" s="33">
        <f>'Myndd Llandegai'!Q31</f>
        <v>0</v>
      </c>
      <c r="S8" s="33">
        <f>'Myndd Llandegai'!R31</f>
        <v>0</v>
      </c>
      <c r="T8" s="33">
        <f>'Myndd Llandegai'!S31</f>
        <v>0</v>
      </c>
      <c r="U8" s="33">
        <f>'Myndd Llandegai'!T31</f>
        <v>0</v>
      </c>
      <c r="V8" s="33">
        <f>'Myndd Llandegai'!U31</f>
        <v>0</v>
      </c>
    </row>
    <row r="9" spans="1:22" x14ac:dyDescent="0.25">
      <c r="A9" s="36">
        <v>7</v>
      </c>
      <c r="B9" s="91"/>
      <c r="C9" s="33">
        <f>Bala!B31</f>
        <v>0</v>
      </c>
      <c r="D9" s="33">
        <f>Bala!C31</f>
        <v>0</v>
      </c>
      <c r="E9" s="33">
        <f>Bala!D31</f>
        <v>0</v>
      </c>
      <c r="F9" s="33">
        <f>Bala!E31</f>
        <v>0</v>
      </c>
      <c r="G9" s="33">
        <f>Bala!F31</f>
        <v>0</v>
      </c>
      <c r="H9" s="33">
        <f>Bala!G31</f>
        <v>0</v>
      </c>
      <c r="I9" s="33">
        <f>Bala!H31</f>
        <v>0</v>
      </c>
      <c r="J9" s="33">
        <f>Bala!I31</f>
        <v>0</v>
      </c>
      <c r="K9" s="33">
        <f>Bala!J31</f>
        <v>0</v>
      </c>
      <c r="L9" s="33">
        <f>Bala!K31</f>
        <v>0</v>
      </c>
      <c r="M9" s="33">
        <f>Bala!L31</f>
        <v>0</v>
      </c>
      <c r="N9" s="33">
        <f>Bala!M31</f>
        <v>0</v>
      </c>
      <c r="O9" s="33">
        <f>Bala!N31</f>
        <v>0</v>
      </c>
      <c r="P9" s="33">
        <f>Bala!O31</f>
        <v>0</v>
      </c>
      <c r="Q9" s="33">
        <f>Bala!P31</f>
        <v>0</v>
      </c>
      <c r="R9" s="33">
        <f>Bala!Q31</f>
        <v>0</v>
      </c>
      <c r="S9" s="33">
        <f>Bala!R31</f>
        <v>0</v>
      </c>
      <c r="T9" s="33">
        <f>Bala!S31</f>
        <v>0</v>
      </c>
      <c r="U9" s="33">
        <f>Bala!T31</f>
        <v>0</v>
      </c>
      <c r="V9" s="33">
        <f>Bala!U31</f>
        <v>0</v>
      </c>
    </row>
    <row r="10" spans="1:22" x14ac:dyDescent="0.25">
      <c r="A10" s="36">
        <v>8</v>
      </c>
      <c r="B10" s="91"/>
      <c r="C10" s="33">
        <f>'Bryn Cowlyd'!B31</f>
        <v>250</v>
      </c>
      <c r="D10" s="33">
        <f>'Bryn Cowlyd'!C31</f>
        <v>58.35</v>
      </c>
      <c r="E10" s="33">
        <f>'Bryn Cowlyd'!D31</f>
        <v>14.708219999999999</v>
      </c>
      <c r="F10" s="33">
        <f>'Bryn Cowlyd'!E31</f>
        <v>2.4853125</v>
      </c>
      <c r="G10" s="33">
        <f>'Bryn Cowlyd'!F31</f>
        <v>8.1200549999999989</v>
      </c>
      <c r="H10" s="33">
        <f>'Bryn Cowlyd'!G31</f>
        <v>0.13799999999999998</v>
      </c>
      <c r="I10" s="33">
        <f>'Bryn Cowlyd'!H31</f>
        <v>0.79499999999999993</v>
      </c>
      <c r="J10" s="33">
        <f>'Bryn Cowlyd'!I31</f>
        <v>4.6500000000000007E-2</v>
      </c>
      <c r="K10" s="33">
        <f>'Bryn Cowlyd'!J31</f>
        <v>8.25E-4</v>
      </c>
      <c r="L10" s="33">
        <f>'Bryn Cowlyd'!K31</f>
        <v>9.4500000000000001E-3</v>
      </c>
      <c r="M10" s="33">
        <f>'Bryn Cowlyd'!L31</f>
        <v>8.9249999999999996E-2</v>
      </c>
      <c r="N10" s="33">
        <f>'Bryn Cowlyd'!M31</f>
        <v>7.5749999999999998E-2</v>
      </c>
      <c r="O10" s="33">
        <f>'Bryn Cowlyd'!N31</f>
        <v>16.574999999999999</v>
      </c>
      <c r="P10" s="33">
        <f>'Bryn Cowlyd'!O31</f>
        <v>2842.5</v>
      </c>
      <c r="Q10" s="33">
        <f>'Bryn Cowlyd'!P31</f>
        <v>0</v>
      </c>
      <c r="R10" s="33">
        <f>'Bryn Cowlyd'!Q31</f>
        <v>83.062499999999986</v>
      </c>
      <c r="S10" s="33">
        <f>'Bryn Cowlyd'!R31</f>
        <v>0</v>
      </c>
      <c r="T10" s="33">
        <f>'Bryn Cowlyd'!S31</f>
        <v>8.5500000000000007E-2</v>
      </c>
      <c r="U10" s="33">
        <f>'Bryn Cowlyd'!T31</f>
        <v>0</v>
      </c>
      <c r="V10" s="33">
        <f>'Bryn Cowlyd'!U31</f>
        <v>0</v>
      </c>
    </row>
    <row r="11" spans="1:22" x14ac:dyDescent="0.25">
      <c r="A11" s="36">
        <v>9</v>
      </c>
      <c r="B11" s="91"/>
      <c r="C11" s="33">
        <f>Cefni!B31</f>
        <v>0</v>
      </c>
      <c r="D11" s="33">
        <f>Cefni!C31</f>
        <v>0</v>
      </c>
      <c r="E11" s="33">
        <f>Cefni!D31</f>
        <v>0</v>
      </c>
      <c r="F11" s="33">
        <f>Cefni!E31</f>
        <v>0</v>
      </c>
      <c r="G11" s="33">
        <f>Cefni!F31</f>
        <v>0</v>
      </c>
      <c r="H11" s="33">
        <f>Cefni!G31</f>
        <v>0</v>
      </c>
      <c r="I11" s="33">
        <f>Cefni!H31</f>
        <v>0</v>
      </c>
      <c r="J11" s="33">
        <f>Cefni!I31</f>
        <v>0</v>
      </c>
      <c r="K11" s="33">
        <f>Cefni!J31</f>
        <v>0</v>
      </c>
      <c r="L11" s="33">
        <f>Cefni!K31</f>
        <v>0</v>
      </c>
      <c r="M11" s="33">
        <f>Cefni!L31</f>
        <v>0</v>
      </c>
      <c r="N11" s="33">
        <f>Cefni!M31</f>
        <v>0</v>
      </c>
      <c r="O11" s="33">
        <f>Cefni!N31</f>
        <v>0</v>
      </c>
      <c r="P11" s="33">
        <f>Cefni!O31</f>
        <v>0</v>
      </c>
      <c r="Q11" s="33">
        <f>Cefni!P31</f>
        <v>0</v>
      </c>
      <c r="R11" s="33">
        <f>Cefni!Q31</f>
        <v>0</v>
      </c>
      <c r="S11" s="33">
        <f>Cefni!R31</f>
        <v>0</v>
      </c>
      <c r="T11" s="33">
        <f>Cefni!S31</f>
        <v>0</v>
      </c>
      <c r="U11" s="33">
        <f>Cefni!T31</f>
        <v>0</v>
      </c>
      <c r="V11" s="33">
        <f>Cefni!U31</f>
        <v>0</v>
      </c>
    </row>
    <row r="12" spans="1:22" x14ac:dyDescent="0.25">
      <c r="A12" s="36">
        <v>10</v>
      </c>
      <c r="B12" s="91"/>
      <c r="C12" s="33">
        <f>Alwen!B31</f>
        <v>147</v>
      </c>
      <c r="D12" s="33">
        <f>Alwen!C31</f>
        <v>190.1592</v>
      </c>
      <c r="E12" s="33">
        <f>Alwen!D31</f>
        <v>75.276395040000011</v>
      </c>
      <c r="F12" s="33">
        <f>Alwen!E31</f>
        <v>6.2351520000000011</v>
      </c>
      <c r="G12" s="33">
        <f>Alwen!F31</f>
        <v>28.997544576000003</v>
      </c>
      <c r="H12" s="33">
        <f>Alwen!G31</f>
        <v>0.53296320000000008</v>
      </c>
      <c r="I12" s="33">
        <f>Alwen!H31</f>
        <v>2.8717920000000001</v>
      </c>
      <c r="J12" s="33">
        <f>Alwen!I31</f>
        <v>0.6131664</v>
      </c>
      <c r="K12" s="33">
        <f>Alwen!J31</f>
        <v>2.84592E-3</v>
      </c>
      <c r="L12" s="33">
        <f>Alwen!K31</f>
        <v>1.5523200000000001E-2</v>
      </c>
      <c r="M12" s="33">
        <f>Alwen!L31</f>
        <v>0.79685760000000017</v>
      </c>
      <c r="N12" s="33">
        <f>Alwen!M31</f>
        <v>0.44241120000000006</v>
      </c>
      <c r="O12" s="33">
        <f>Alwen!N31</f>
        <v>48.121920000000003</v>
      </c>
      <c r="P12" s="33">
        <f>Alwen!O31</f>
        <v>9262.1760000000013</v>
      </c>
      <c r="Q12" s="33">
        <f>Alwen!P31</f>
        <v>0</v>
      </c>
      <c r="R12" s="33">
        <f>Alwen!Q31</f>
        <v>261.95400000000001</v>
      </c>
      <c r="S12" s="33">
        <f>Alwen!R31</f>
        <v>0</v>
      </c>
      <c r="T12" s="33">
        <f>Alwen!S31</f>
        <v>0.30270240000000004</v>
      </c>
      <c r="U12" s="33">
        <f>Alwen!T31</f>
        <v>0</v>
      </c>
      <c r="V12" s="33">
        <f>Alwen!U31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'Llyn Conwy'!B43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'Llyn Conwy'!B44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79</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147</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REGU-415-1631999</_dlc_DocId>
    <_dlc_DocIdUrl xmlns="9be56660-2c31-41ef-bc00-23e72f632f2a">
      <Url>https://cyfoethnaturiolcymru.sharepoint.com/teams/Regulatory/Permitting/_layouts/15/DocIdRedir.aspx?ID=REGU-415-1631999</Url>
      <Description>REGU-415-1631999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2024-08-23T00:00:00+00:00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lcf76f155ced4ddcb4097134ff3c332f xmlns="dfa7b5af-bd1f-4e1a-a117-ad96be72b59f"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ba3d3f646c51d9da4950b9a6e7b784ce">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6de5245ddb57d651dd1da83624696544"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9DAC99C-CE05-49D3-94B9-002CB5B8A6D3}"/>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9be56660-2c31-41ef-bc00-23e72f632f2a"/>
    <ds:schemaRef ds:uri="http://purl.org/dc/dcmitype/"/>
  </ds:schemaRefs>
</ds:datastoreItem>
</file>

<file path=customXml/itemProps5.xml><?xml version="1.0" encoding="utf-8"?>
<ds:datastoreItem xmlns:ds="http://schemas.openxmlformats.org/officeDocument/2006/customXml" ds:itemID="{8F47F521-0145-4139-AA47-80313709B3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Llyn Conwy</vt:lpstr>
      <vt:lpstr>Garreglwyd</vt:lpstr>
      <vt:lpstr>Cwellyn</vt:lpstr>
      <vt:lpstr>Dolbenmaen </vt:lpstr>
      <vt:lpstr>Glascoed</vt:lpstr>
      <vt:lpstr>Myndd Llandegai</vt:lpstr>
      <vt:lpstr>Bala</vt:lpstr>
      <vt:lpstr>Bryn Cowlyd</vt:lpstr>
      <vt:lpstr>Cefni</vt:lpstr>
      <vt:lpstr>Alwen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2024-08-23T13:46:45Z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ac8ba84e-7bf3-4c8a-b21e-8f154d723e47</vt:lpwstr>
  </property>
  <property fmtid="{D5CDD505-2E9C-101B-9397-08002B2CF9AE}" pid="4" name="Order">
    <vt:r8>163199900</vt:r8>
  </property>
  <property fmtid="{D5CDD505-2E9C-101B-9397-08002B2CF9AE}" pid="5" name="MediaServiceImageTags">
    <vt:lpwstr/>
  </property>
</Properties>
</file>