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A7CEC63A-77A9-48B3-997D-D4A00D1F6066}" xr6:coauthVersionLast="47" xr6:coauthVersionMax="47" xr10:uidLastSave="{00000000-0000-0000-0000-000000000000}"/>
  <bookViews>
    <workbookView xWindow="7320" yWindow="0" windowWidth="21600" windowHeight="11235" tabRatio="870" xr2:uid="{00000000-000D-0000-FFFF-FFFF00000000}"/>
  </bookViews>
  <sheets>
    <sheet name="Preseli Liquid sludge" sheetId="1" r:id="rId1"/>
    <sheet name="Bolton Hill" sheetId="21" r:id="rId2"/>
    <sheet name="Llechryd" sheetId="27" r:id="rId3"/>
    <sheet name="Bryn Gwyn" sheetId="28" r:id="rId4"/>
    <sheet name="Capel Dewi" sheetId="30" r:id="rId5"/>
    <sheet name="Cray" sheetId="26" r:id="rId6"/>
    <sheet name="Hirwaun" sheetId="24" r:id="rId7"/>
    <sheet name="Cefn Dryscoed" sheetId="29" r:id="rId8"/>
    <sheet name="Felindre" sheetId="23" r:id="rId9"/>
    <sheet name="Preseli Sludge cak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6" l="1"/>
  <c r="L3" i="22"/>
  <c r="L3" i="23"/>
  <c r="L3" i="29"/>
  <c r="L3" i="24"/>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U22" i="30"/>
  <c r="S22" i="30"/>
  <c r="Q22" i="30"/>
  <c r="I22" i="30"/>
  <c r="V20" i="30"/>
  <c r="U20" i="30"/>
  <c r="T20" i="30"/>
  <c r="S20" i="30"/>
  <c r="R20" i="30"/>
  <c r="Q20" i="30"/>
  <c r="P20" i="30"/>
  <c r="O20" i="30"/>
  <c r="V18" i="30"/>
  <c r="T18" i="30"/>
  <c r="J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S22" i="29"/>
  <c r="R22" i="29"/>
  <c r="J22" i="29"/>
  <c r="V20" i="29"/>
  <c r="U20" i="29"/>
  <c r="T20" i="29"/>
  <c r="S20" i="29"/>
  <c r="R20" i="29"/>
  <c r="Q20" i="29"/>
  <c r="P20" i="29"/>
  <c r="O20" i="29"/>
  <c r="V18" i="29"/>
  <c r="U18" i="29"/>
  <c r="R18" i="29"/>
  <c r="P18" i="29"/>
  <c r="N18" i="29"/>
  <c r="M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U22" i="28"/>
  <c r="M22" i="28"/>
  <c r="V20" i="28"/>
  <c r="U20" i="28"/>
  <c r="T20" i="28"/>
  <c r="S20" i="28"/>
  <c r="R20" i="28"/>
  <c r="Q20" i="28"/>
  <c r="P20" i="28"/>
  <c r="O20" i="28"/>
  <c r="V18" i="28"/>
  <c r="U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Q22" i="27"/>
  <c r="O22" i="27"/>
  <c r="G22" i="27"/>
  <c r="V20" i="27"/>
  <c r="U20" i="27"/>
  <c r="T20" i="27"/>
  <c r="S20" i="27"/>
  <c r="R20" i="27"/>
  <c r="Q20" i="27"/>
  <c r="P20" i="27"/>
  <c r="O20" i="27"/>
  <c r="T18" i="27"/>
  <c r="S18" i="27"/>
  <c r="R18" i="27"/>
  <c r="O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V20" i="26"/>
  <c r="U20" i="26"/>
  <c r="T20" i="26"/>
  <c r="S20" i="26"/>
  <c r="R20" i="26"/>
  <c r="Q20" i="26"/>
  <c r="P20" i="26"/>
  <c r="O20" i="26"/>
  <c r="V18" i="26"/>
  <c r="T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U22" i="24"/>
  <c r="Q22" i="24"/>
  <c r="M22" i="24"/>
  <c r="E22" i="24"/>
  <c r="V20" i="24"/>
  <c r="U20" i="24"/>
  <c r="T20" i="24"/>
  <c r="S20" i="24"/>
  <c r="R20" i="24"/>
  <c r="Q20" i="24"/>
  <c r="P20" i="24"/>
  <c r="O20"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V20" i="23"/>
  <c r="U20" i="23"/>
  <c r="T20" i="23"/>
  <c r="S20" i="23"/>
  <c r="R20" i="23"/>
  <c r="Q20" i="23"/>
  <c r="P20" i="23"/>
  <c r="O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M22" i="22"/>
  <c r="V20" i="22"/>
  <c r="U20" i="22"/>
  <c r="T20" i="22"/>
  <c r="S20" i="22"/>
  <c r="R20" i="22"/>
  <c r="Q20" i="22"/>
  <c r="P20" i="22"/>
  <c r="O20" i="22"/>
  <c r="V18" i="22"/>
  <c r="S18" i="22"/>
  <c r="O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24" i="22" s="1"/>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K23" i="22" s="1"/>
  <c r="K24" i="22" s="1"/>
  <c r="R59" i="22"/>
  <c r="S17" i="22"/>
  <c r="S21" i="22"/>
  <c r="S23" i="22" s="1"/>
  <c r="D59" i="23"/>
  <c r="E17" i="23"/>
  <c r="E21" i="23"/>
  <c r="E23" i="23" s="1"/>
  <c r="E24" i="23" s="1"/>
  <c r="L59" i="23"/>
  <c r="M17" i="23"/>
  <c r="M21" i="23"/>
  <c r="M23" i="23" s="1"/>
  <c r="M24" i="23" s="1"/>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17" i="23"/>
  <c r="I17" i="24"/>
  <c r="I19" i="24" s="1"/>
  <c r="I20" i="24" s="1"/>
  <c r="I21" i="24"/>
  <c r="I23" i="24" s="1"/>
  <c r="I24" i="24" s="1"/>
  <c r="Q17" i="24"/>
  <c r="Q19" i="24" s="1"/>
  <c r="Q21" i="24"/>
  <c r="Q23" i="24" s="1"/>
  <c r="D59" i="26"/>
  <c r="E21" i="26"/>
  <c r="E23" i="26" s="1"/>
  <c r="E24" i="26" s="1"/>
  <c r="E17" i="26"/>
  <c r="E19" i="26" s="1"/>
  <c r="E20" i="26" s="1"/>
  <c r="L59" i="26"/>
  <c r="M21" i="26"/>
  <c r="M17" i="26"/>
  <c r="M19" i="26" s="1"/>
  <c r="M20" i="26" s="1"/>
  <c r="T59" i="26"/>
  <c r="U21" i="26"/>
  <c r="U23" i="26" s="1"/>
  <c r="U24" i="26" s="1"/>
  <c r="U17" i="26"/>
  <c r="U19" i="26" s="1"/>
  <c r="C59" i="27"/>
  <c r="D17" i="27"/>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17" i="24"/>
  <c r="G21" i="26"/>
  <c r="G23" i="26" s="1"/>
  <c r="G24" i="26" s="1"/>
  <c r="G17" i="26"/>
  <c r="O17" i="26"/>
  <c r="O21" i="26"/>
  <c r="E59" i="27"/>
  <c r="F17" i="27"/>
  <c r="F19" i="27" s="1"/>
  <c r="F20" i="27" s="1"/>
  <c r="M59" i="27"/>
  <c r="N17" i="27"/>
  <c r="N19" i="27" s="1"/>
  <c r="N20" i="27" s="1"/>
  <c r="U59" i="27"/>
  <c r="V17" i="27"/>
  <c r="E59" i="28"/>
  <c r="F17" i="28"/>
  <c r="F21" i="28"/>
  <c r="F23" i="28" s="1"/>
  <c r="F24" i="28" s="1"/>
  <c r="M59" i="28"/>
  <c r="N17" i="28"/>
  <c r="N19" i="28" s="1"/>
  <c r="N20"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19" i="22" s="1"/>
  <c r="G20" i="22" s="1"/>
  <c r="G21" i="22"/>
  <c r="G23" i="22" s="1"/>
  <c r="G24" i="22" s="1"/>
  <c r="O17" i="22"/>
  <c r="O19" i="22" s="1"/>
  <c r="O21" i="22"/>
  <c r="O23" i="22" s="1"/>
  <c r="H59" i="23"/>
  <c r="I21" i="23"/>
  <c r="I23" i="23" s="1"/>
  <c r="I24" i="23" s="1"/>
  <c r="I17" i="23"/>
  <c r="P59" i="23"/>
  <c r="Q17" i="23"/>
  <c r="Q21" i="23"/>
  <c r="Q23"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19" i="29" s="1"/>
  <c r="N20" i="29" s="1"/>
  <c r="N21" i="29"/>
  <c r="N23" i="29" s="1"/>
  <c r="N24" i="29" s="1"/>
  <c r="U59" i="29"/>
  <c r="V17" i="29"/>
  <c r="V21" i="29"/>
  <c r="V23"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H64" i="26" s="1"/>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N19" i="30" s="1"/>
  <c r="N20"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17" i="28"/>
  <c r="Q19" i="28" s="1"/>
  <c r="H21" i="29"/>
  <c r="H23" i="29" s="1"/>
  <c r="H24" i="29" s="1"/>
  <c r="H17" i="29"/>
  <c r="H19" i="29" s="1"/>
  <c r="H20" i="29" s="1"/>
  <c r="P21" i="29"/>
  <c r="P23"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S58" i="21"/>
  <c r="S61" i="21" s="1"/>
  <c r="C58" i="21"/>
  <c r="C61" i="21" s="1"/>
  <c r="C64"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D58" i="30"/>
  <c r="D61" i="30" s="1"/>
  <c r="D64" i="30" s="1"/>
  <c r="L58" i="30"/>
  <c r="L61"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H64"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C58" i="22"/>
  <c r="C61" i="22" s="1"/>
  <c r="C64" i="22" s="1"/>
  <c r="K58" i="22"/>
  <c r="K61" i="22" s="1"/>
  <c r="K64" i="22" s="1"/>
  <c r="S58" i="22"/>
  <c r="S61" i="22" s="1"/>
  <c r="S64" i="22" s="1"/>
  <c r="F57" i="23"/>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K58" i="27"/>
  <c r="K61" i="27" s="1"/>
  <c r="S58" i="27"/>
  <c r="S61" i="27" s="1"/>
  <c r="S64" i="27" s="1"/>
  <c r="P57" i="27"/>
  <c r="N59" i="27"/>
  <c r="H58" i="28"/>
  <c r="H61" i="28" s="1"/>
  <c r="P58" i="28"/>
  <c r="P61" i="28" s="1"/>
  <c r="N57" i="28"/>
  <c r="L23" i="29"/>
  <c r="L24" i="29" s="1"/>
  <c r="T23" i="29"/>
  <c r="G58" i="29"/>
  <c r="G61" i="29" s="1"/>
  <c r="O58" i="29"/>
  <c r="O61" i="29" s="1"/>
  <c r="P59" i="29"/>
  <c r="I57" i="30"/>
  <c r="M19" i="21"/>
  <c r="M20" i="21" s="1"/>
  <c r="G57" i="21"/>
  <c r="E58" i="22"/>
  <c r="E61"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H24" i="30" s="1"/>
  <c r="R19" i="30"/>
  <c r="F63" i="30"/>
  <c r="N63" i="30"/>
  <c r="K19" i="30"/>
  <c r="K20" i="30" s="1"/>
  <c r="S19" i="30"/>
  <c r="S23" i="30"/>
  <c r="A31" i="30"/>
  <c r="A33" i="30"/>
  <c r="A39" i="30"/>
  <c r="A41" i="30"/>
  <c r="A47" i="30"/>
  <c r="A49" i="30"/>
  <c r="G57" i="30"/>
  <c r="O57" i="30"/>
  <c r="G59" i="30"/>
  <c r="G64" i="30" s="1"/>
  <c r="O59" i="30"/>
  <c r="G63" i="30"/>
  <c r="O63" i="30"/>
  <c r="P63" i="30"/>
  <c r="I63" i="30"/>
  <c r="Q63" i="30"/>
  <c r="T19" i="30"/>
  <c r="E19" i="30"/>
  <c r="E20" i="30" s="1"/>
  <c r="V19" i="30"/>
  <c r="N23" i="30"/>
  <c r="N24" i="30" s="1"/>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M19" i="29"/>
  <c r="M20" i="29" s="1"/>
  <c r="U19" i="29"/>
  <c r="E23" i="29"/>
  <c r="E24" i="29" s="1"/>
  <c r="M23" i="29"/>
  <c r="M24" i="29" s="1"/>
  <c r="U23" i="29"/>
  <c r="I57" i="29"/>
  <c r="Q57" i="29"/>
  <c r="I63" i="29"/>
  <c r="Q63" i="29"/>
  <c r="F19" i="29"/>
  <c r="F20" i="29" s="1"/>
  <c r="V19" i="29"/>
  <c r="F23" i="29"/>
  <c r="F24" i="29" s="1"/>
  <c r="B63" i="29"/>
  <c r="J63" i="29"/>
  <c r="R63" i="29"/>
  <c r="L19" i="29"/>
  <c r="L20" i="29" s="1"/>
  <c r="G19" i="29"/>
  <c r="G20" i="29" s="1"/>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T23" i="28"/>
  <c r="H59" i="28"/>
  <c r="P59" i="28"/>
  <c r="H63" i="28"/>
  <c r="P63" i="28"/>
  <c r="M19" i="28"/>
  <c r="M20" i="28" s="1"/>
  <c r="U19" i="28"/>
  <c r="M23" i="28"/>
  <c r="M24" i="28" s="1"/>
  <c r="I57" i="28"/>
  <c r="Q57" i="28"/>
  <c r="I63" i="28"/>
  <c r="Q63" i="28"/>
  <c r="R19" i="28"/>
  <c r="F19" i="28"/>
  <c r="F20" i="28" s="1"/>
  <c r="V19" i="28"/>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I65" i="27" s="1"/>
  <c r="Q63" i="27"/>
  <c r="V19" i="27"/>
  <c r="F21" i="27"/>
  <c r="F23" i="27" s="1"/>
  <c r="F24" i="27" s="1"/>
  <c r="N21" i="27"/>
  <c r="N23" i="27" s="1"/>
  <c r="N24"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23" i="26"/>
  <c r="M24" i="26" s="1"/>
  <c r="I57" i="26"/>
  <c r="Q57" i="26"/>
  <c r="I59" i="26"/>
  <c r="Q59" i="26"/>
  <c r="Q64" i="26" s="1"/>
  <c r="I63" i="26"/>
  <c r="Q63" i="26"/>
  <c r="N19" i="26"/>
  <c r="N20" i="26" s="1"/>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J23" i="24"/>
  <c r="J24" i="24" s="1"/>
  <c r="P23" i="24"/>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J65" i="23" s="1"/>
  <c r="B63" i="23"/>
  <c r="Q63" i="23"/>
  <c r="I63" i="23"/>
  <c r="P63" i="23"/>
  <c r="H63" i="23"/>
  <c r="H65" i="23" s="1"/>
  <c r="F63" i="23"/>
  <c r="O63" i="23"/>
  <c r="G63" i="23"/>
  <c r="N63" i="23"/>
  <c r="P23" i="23"/>
  <c r="R23" i="23"/>
  <c r="K19" i="23"/>
  <c r="K20" i="23" s="1"/>
  <c r="S23" i="23"/>
  <c r="A31" i="23"/>
  <c r="A33" i="23"/>
  <c r="A37" i="23"/>
  <c r="A39" i="23"/>
  <c r="A41" i="23"/>
  <c r="A45" i="23"/>
  <c r="A47" i="23"/>
  <c r="A49" i="23"/>
  <c r="G57" i="23"/>
  <c r="O57" i="23"/>
  <c r="G59" i="23"/>
  <c r="O59" i="23"/>
  <c r="L19" i="23"/>
  <c r="L20" i="23" s="1"/>
  <c r="T19" i="23"/>
  <c r="D23" i="23"/>
  <c r="D24" i="23" s="1"/>
  <c r="L23" i="23"/>
  <c r="L24" i="23" s="1"/>
  <c r="T23" i="23"/>
  <c r="E19" i="23"/>
  <c r="E20" i="23" s="1"/>
  <c r="M19" i="23"/>
  <c r="M20"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K65" i="22" s="1"/>
  <c r="C63" i="22"/>
  <c r="N63" i="22"/>
  <c r="R63" i="22"/>
  <c r="J63" i="22"/>
  <c r="B63" i="22"/>
  <c r="Q63" i="22"/>
  <c r="I63" i="22"/>
  <c r="P63" i="22"/>
  <c r="H63" i="22"/>
  <c r="O63" i="22"/>
  <c r="G63" i="22"/>
  <c r="S19" i="22"/>
  <c r="L19" i="22"/>
  <c r="L20" i="22" s="1"/>
  <c r="T19" i="22"/>
  <c r="T23" i="22"/>
  <c r="A31" i="22"/>
  <c r="A33" i="22"/>
  <c r="A41" i="22"/>
  <c r="A47" i="22"/>
  <c r="M19" i="22"/>
  <c r="M20" i="22" s="1"/>
  <c r="U23" i="22"/>
  <c r="I57" i="22"/>
  <c r="Q57" i="22"/>
  <c r="K19" i="22"/>
  <c r="K20" i="22" s="1"/>
  <c r="A39" i="22"/>
  <c r="A49" i="22"/>
  <c r="N19" i="22"/>
  <c r="N20" i="22" s="1"/>
  <c r="V19" i="22"/>
  <c r="V23" i="22"/>
  <c r="A32" i="22"/>
  <c r="A34" i="22"/>
  <c r="A40" i="22"/>
  <c r="A42" i="22"/>
  <c r="A48" i="22"/>
  <c r="A50" i="22"/>
  <c r="P19" i="22"/>
  <c r="P64" i="21"/>
  <c r="H23" i="21"/>
  <c r="H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6" l="1"/>
  <c r="L65" i="21"/>
  <c r="J65" i="28"/>
  <c r="I65" i="22"/>
  <c r="H65" i="22"/>
  <c r="E65" i="23"/>
  <c r="D65" i="24"/>
  <c r="C65" i="29"/>
  <c r="O64" i="21"/>
  <c r="O65" i="21" s="1"/>
  <c r="B65" i="30"/>
  <c r="M65" i="22"/>
  <c r="L65" i="23"/>
  <c r="L64" i="28"/>
  <c r="L66" i="28" s="1"/>
  <c r="L64" i="24"/>
  <c r="L65" i="24" s="1"/>
  <c r="L64" i="30"/>
  <c r="L65" i="30" s="1"/>
  <c r="K65" i="21"/>
  <c r="K64" i="27"/>
  <c r="K65" i="28"/>
  <c r="J64" i="30"/>
  <c r="J66" i="30" s="1"/>
  <c r="I64" i="26"/>
  <c r="I64" i="28"/>
  <c r="I65" i="26"/>
  <c r="I64" i="30"/>
  <c r="H65" i="26"/>
  <c r="F64" i="26"/>
  <c r="F66" i="26" s="1"/>
  <c r="E64" i="22"/>
  <c r="E65" i="22" s="1"/>
  <c r="E64" i="27"/>
  <c r="E65" i="27" s="1"/>
  <c r="E65" i="30"/>
  <c r="D64" i="28"/>
  <c r="D65" i="28" s="1"/>
  <c r="D64" i="27"/>
  <c r="D65" i="27" s="1"/>
  <c r="C64" i="30"/>
  <c r="C65" i="30" s="1"/>
  <c r="C64" i="23"/>
  <c r="C65" i="23" s="1"/>
  <c r="C65" i="26"/>
  <c r="C64" i="26"/>
  <c r="M65" i="26"/>
  <c r="B65" i="24"/>
  <c r="L65" i="28"/>
  <c r="K65" i="30"/>
  <c r="K65" i="27"/>
  <c r="J65" i="24"/>
  <c r="J65" i="27"/>
  <c r="I65" i="29"/>
  <c r="I65" i="23"/>
  <c r="I65" i="28"/>
  <c r="I65" i="30"/>
  <c r="H65" i="30"/>
  <c r="G65" i="30"/>
  <c r="F65" i="26"/>
  <c r="D65" i="30"/>
  <c r="D65" i="21"/>
  <c r="C65" i="21"/>
  <c r="C65" i="22"/>
  <c r="C65" i="27"/>
  <c r="C23" i="22"/>
  <c r="C24" i="22" s="1"/>
  <c r="L64" i="22"/>
  <c r="L66" i="22" s="1"/>
  <c r="D64" i="22"/>
  <c r="D65" i="22" s="1"/>
  <c r="Q64" i="22"/>
  <c r="U64" i="22"/>
  <c r="U66" i="22" s="1"/>
  <c r="S64" i="23"/>
  <c r="M64" i="23"/>
  <c r="M66" i="23" s="1"/>
  <c r="R64" i="23"/>
  <c r="R66" i="23" s="1"/>
  <c r="M64" i="29"/>
  <c r="M65" i="29" s="1"/>
  <c r="D64" i="29"/>
  <c r="D65" i="29" s="1"/>
  <c r="O64" i="24"/>
  <c r="I64" i="24"/>
  <c r="I65" i="24" s="1"/>
  <c r="M64" i="24"/>
  <c r="M65" i="24" s="1"/>
  <c r="S64" i="24"/>
  <c r="T64" i="26"/>
  <c r="T66" i="26" s="1"/>
  <c r="E64" i="26"/>
  <c r="E66" i="26" s="1"/>
  <c r="M64" i="28"/>
  <c r="M66" i="28" s="1"/>
  <c r="S64" i="28"/>
  <c r="P64" i="27"/>
  <c r="G64" i="21"/>
  <c r="G66" i="21" s="1"/>
  <c r="S64" i="21"/>
  <c r="S66" i="21" s="1"/>
  <c r="E64" i="21"/>
  <c r="E66" i="21" s="1"/>
  <c r="F64" i="21"/>
  <c r="F66" i="21" s="1"/>
  <c r="N64" i="28"/>
  <c r="N66" i="28" s="1"/>
  <c r="J64" i="21"/>
  <c r="J66" i="21" s="1"/>
  <c r="F64" i="24"/>
  <c r="F66" i="24" s="1"/>
  <c r="F64" i="28"/>
  <c r="D64" i="26"/>
  <c r="D65" i="26" s="1"/>
  <c r="H64" i="29"/>
  <c r="H66" i="29" s="1"/>
  <c r="S64" i="30"/>
  <c r="S66" i="30" s="1"/>
  <c r="Q64" i="23"/>
  <c r="Q66" i="23" s="1"/>
  <c r="F64" i="30"/>
  <c r="F66" i="30" s="1"/>
  <c r="K64" i="23"/>
  <c r="K66" i="23" s="1"/>
  <c r="R64" i="26"/>
  <c r="E64" i="24"/>
  <c r="E66" i="24" s="1"/>
  <c r="J64" i="22"/>
  <c r="J66" i="22" s="1"/>
  <c r="H64" i="21"/>
  <c r="H65" i="21" s="1"/>
  <c r="H64" i="28"/>
  <c r="H66" i="28" s="1"/>
  <c r="G64" i="28"/>
  <c r="G66" i="28" s="1"/>
  <c r="P64" i="26"/>
  <c r="E64" i="28"/>
  <c r="E66" i="28" s="1"/>
  <c r="N64" i="23"/>
  <c r="J64" i="26"/>
  <c r="J65" i="26" s="1"/>
  <c r="B64" i="23"/>
  <c r="B66" i="23" s="1"/>
  <c r="M64" i="27"/>
  <c r="M66" i="27" s="1"/>
  <c r="H64" i="27"/>
  <c r="H66" i="27" s="1"/>
  <c r="G64" i="22"/>
  <c r="G66" i="22" s="1"/>
  <c r="L64" i="29"/>
  <c r="L65" i="29" s="1"/>
  <c r="G64" i="24"/>
  <c r="G66" i="24" s="1"/>
  <c r="H64" i="24"/>
  <c r="H66" i="24" s="1"/>
  <c r="D64" i="23"/>
  <c r="D66" i="23" s="1"/>
  <c r="K64" i="24"/>
  <c r="K65" i="24" s="1"/>
  <c r="P64" i="24"/>
  <c r="U64" i="29"/>
  <c r="U66" i="29" s="1"/>
  <c r="O66" i="21"/>
  <c r="M64" i="30"/>
  <c r="M66" i="30" s="1"/>
  <c r="K64" i="26"/>
  <c r="K66" i="26" s="1"/>
  <c r="C64" i="28"/>
  <c r="C66" i="28" s="1"/>
  <c r="C64" i="24"/>
  <c r="C66" i="24" s="1"/>
  <c r="L64" i="27"/>
  <c r="L66" i="27" s="1"/>
  <c r="R64" i="24"/>
  <c r="R66" i="24" s="1"/>
  <c r="K64" i="29"/>
  <c r="K66" i="29" s="1"/>
  <c r="J64" i="29"/>
  <c r="J66" i="29" s="1"/>
  <c r="E64" i="29"/>
  <c r="E66" i="29" s="1"/>
  <c r="M64" i="21"/>
  <c r="M65" i="21" s="1"/>
  <c r="P64" i="28"/>
  <c r="P66" i="28" s="1"/>
  <c r="I64" i="21"/>
  <c r="I66" i="21" s="1"/>
  <c r="U64" i="28"/>
  <c r="U66" i="28" s="1"/>
  <c r="U64" i="24"/>
  <c r="U66" i="24" s="1"/>
  <c r="F64" i="23"/>
  <c r="F66" i="23" s="1"/>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4" i="28"/>
  <c r="N64" i="27"/>
  <c r="N66" i="27" s="1"/>
  <c r="N64" i="30"/>
  <c r="N66" i="30" s="1"/>
  <c r="L66" i="30"/>
  <c r="J66" i="28"/>
  <c r="G64" i="26"/>
  <c r="G66" i="26" s="1"/>
  <c r="G64" i="29"/>
  <c r="G66" i="29" s="1"/>
  <c r="F64" i="22"/>
  <c r="F66" i="22" s="1"/>
  <c r="O64" i="26"/>
  <c r="R66" i="22"/>
  <c r="T66" i="24"/>
  <c r="U66" i="23"/>
  <c r="P64" i="30"/>
  <c r="P66" i="30" s="1"/>
  <c r="C66" i="23"/>
  <c r="P66" i="23"/>
  <c r="T66" i="23"/>
  <c r="Q66" i="21"/>
  <c r="P66" i="21"/>
  <c r="K66" i="27"/>
  <c r="G64" i="23"/>
  <c r="G66" i="23" s="1"/>
  <c r="Q66" i="24"/>
  <c r="R66" i="27"/>
  <c r="C66" i="27"/>
  <c r="H66" i="23"/>
  <c r="J66" i="27"/>
  <c r="G64" i="27"/>
  <c r="G66" i="27" s="1"/>
  <c r="G66" i="30"/>
  <c r="F64" i="27"/>
  <c r="F66" i="27" s="1"/>
  <c r="T66" i="27"/>
  <c r="Q66" i="22"/>
  <c r="J66" i="26"/>
  <c r="C66" i="22"/>
  <c r="T66" i="21"/>
  <c r="S66" i="23"/>
  <c r="H66" i="30"/>
  <c r="E66" i="30"/>
  <c r="S66" i="24"/>
  <c r="L66" i="21"/>
  <c r="S66" i="26"/>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F66" i="29" s="1"/>
  <c r="O64" i="23"/>
  <c r="O64" i="30"/>
  <c r="N64" i="24"/>
  <c r="N66" i="24" s="1"/>
  <c r="B66" i="30"/>
  <c r="B66" i="24"/>
  <c r="K66" i="30"/>
  <c r="I66" i="30"/>
  <c r="R66" i="29"/>
  <c r="I66" i="29"/>
  <c r="S66" i="29"/>
  <c r="T66" i="28"/>
  <c r="Q66" i="28"/>
  <c r="I66" i="28"/>
  <c r="S66" i="28"/>
  <c r="K66" i="28"/>
  <c r="Q66" i="27"/>
  <c r="I66" i="27"/>
  <c r="P66" i="27"/>
  <c r="Q66" i="26"/>
  <c r="P66" i="26"/>
  <c r="C66" i="26"/>
  <c r="I66" i="26"/>
  <c r="H66" i="26"/>
  <c r="I66" i="24"/>
  <c r="P66" i="24"/>
  <c r="D66" i="24"/>
  <c r="K66" i="24"/>
  <c r="I66" i="23"/>
  <c r="N66" i="23"/>
  <c r="E66" i="23"/>
  <c r="I66" i="22"/>
  <c r="M66" i="22"/>
  <c r="S66" i="22"/>
  <c r="K66" i="22"/>
  <c r="T66" i="22"/>
  <c r="K66" i="21"/>
  <c r="C66" i="21"/>
  <c r="D66" i="21"/>
  <c r="R66" i="21"/>
  <c r="N64" i="1"/>
  <c r="M64" i="1"/>
  <c r="T64" i="1"/>
  <c r="L64" i="1"/>
  <c r="J64" i="1"/>
  <c r="K64" i="1"/>
  <c r="O64" i="1"/>
  <c r="O65" i="1" s="1"/>
  <c r="C64" i="1"/>
  <c r="I64" i="1"/>
  <c r="H64" i="1"/>
  <c r="G64" i="1"/>
  <c r="F64" i="1"/>
  <c r="E64" i="1"/>
  <c r="D64" i="1"/>
  <c r="B64" i="1"/>
  <c r="D63" i="1"/>
  <c r="D65" i="1" s="1"/>
  <c r="L63" i="1"/>
  <c r="F63" i="1"/>
  <c r="R63" i="1"/>
  <c r="J63" i="1"/>
  <c r="Q63" i="1"/>
  <c r="Q66" i="1" s="1"/>
  <c r="I63" i="1"/>
  <c r="C63" i="1"/>
  <c r="K63" i="1"/>
  <c r="P63" i="1"/>
  <c r="H63" i="1"/>
  <c r="T63" i="1"/>
  <c r="T66" i="1" s="1"/>
  <c r="S63" i="1"/>
  <c r="O63" i="1"/>
  <c r="G63" i="1"/>
  <c r="N63" i="1"/>
  <c r="E63" i="1"/>
  <c r="B63" i="1"/>
  <c r="B65" i="1" s="1"/>
  <c r="U63" i="1"/>
  <c r="M63" i="1"/>
  <c r="L65" i="27" l="1"/>
  <c r="L66" i="24"/>
  <c r="J65" i="29"/>
  <c r="H65" i="24"/>
  <c r="F65" i="22"/>
  <c r="E66" i="22"/>
  <c r="D66" i="29"/>
  <c r="D65" i="23"/>
  <c r="D66" i="28"/>
  <c r="C66" i="30"/>
  <c r="O66" i="24"/>
  <c r="O65" i="24"/>
  <c r="O66" i="30"/>
  <c r="O65" i="30"/>
  <c r="O66" i="23"/>
  <c r="O65" i="23"/>
  <c r="O66" i="29"/>
  <c r="O65" i="29"/>
  <c r="O66" i="28"/>
  <c r="O65" i="28"/>
  <c r="O66" i="27"/>
  <c r="O65" i="27"/>
  <c r="O66" i="26"/>
  <c r="O65" i="26"/>
  <c r="M65" i="23"/>
  <c r="L65" i="22"/>
  <c r="L66" i="29"/>
  <c r="K65" i="1"/>
  <c r="J65" i="30"/>
  <c r="J65" i="21"/>
  <c r="J65" i="1"/>
  <c r="H65" i="28"/>
  <c r="G65" i="24"/>
  <c r="G65" i="26"/>
  <c r="G65" i="23"/>
  <c r="G65" i="27"/>
  <c r="F65" i="21"/>
  <c r="F65" i="27"/>
  <c r="E65" i="28"/>
  <c r="E65" i="26"/>
  <c r="D66" i="22"/>
  <c r="C65" i="28"/>
  <c r="M65" i="1"/>
  <c r="M66" i="24"/>
  <c r="B65" i="23"/>
  <c r="B65" i="21"/>
  <c r="M66" i="21"/>
  <c r="M66" i="29"/>
  <c r="M65" i="28"/>
  <c r="M65" i="30"/>
  <c r="M65" i="27"/>
  <c r="L65" i="1"/>
  <c r="K65" i="29"/>
  <c r="K65" i="26"/>
  <c r="K65" i="23"/>
  <c r="J65" i="22"/>
  <c r="I65" i="1"/>
  <c r="I65" i="21"/>
  <c r="H65" i="1"/>
  <c r="H65" i="29"/>
  <c r="H65" i="27"/>
  <c r="H66" i="21"/>
  <c r="G65" i="21"/>
  <c r="G65" i="29"/>
  <c r="G65" i="28"/>
  <c r="G65" i="1"/>
  <c r="G65" i="22"/>
  <c r="F66" i="28"/>
  <c r="F65" i="28"/>
  <c r="F65" i="24"/>
  <c r="F65" i="29"/>
  <c r="F65" i="1"/>
  <c r="F65" i="23"/>
  <c r="F65" i="30"/>
  <c r="E65" i="21"/>
  <c r="E65" i="1"/>
  <c r="E65" i="24"/>
  <c r="E65" i="29"/>
  <c r="D66" i="26"/>
  <c r="C65" i="24"/>
  <c r="C65" i="1"/>
  <c r="B65" i="28"/>
  <c r="B65" i="29"/>
  <c r="B65" i="26"/>
  <c r="B65" i="22"/>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<sst xmlns="http://schemas.openxmlformats.org/spreadsheetml/2006/main" count="2245" uniqueCount="176">
  <si>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</si>
  <si>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</si>
  <si>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</si>
  <si>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</si>
  <si>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</si>
  <si>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</si>
  <si>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</si>
  <si>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</si>
  <si>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</si>
  <si>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</si>
  <si>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</si>
  <si>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</si>
  <si>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</si>
  <si>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</si>
  <si>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</si>
  <si>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</si>
  <si>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</si>
  <si>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</si>
  <si>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</si>
  <si>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</si>
  <si>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</si>
  <si>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</si>
  <si>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</si>
  <si>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</si>
  <si>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</si>
  <si>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</si>
  <si>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</si>
  <si>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</si>
  <si>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</si>
  <si>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</si>
  <si>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</si>
  <si>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</si>
  <si>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</si>
  <si>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</si>
  <si>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</si>
  <si>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</si>
  <si>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</si>
  <si>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</si>
  <si>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</si>
  <si>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</si>
  <si>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</si>
  <si>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</si>
  <si>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</si>
  <si>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</si>
  <si>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</si>
  <si>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</si>
  <si>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</si>
  <si>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</si>
  <si>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</si>
  <si>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</si>
  <si>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</si>
  <si>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</si>
  <si>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</si>
  <si>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</si>
  <si>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</si>
  <si>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</si>
  <si>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</si>
  <si>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</si>
  <si>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</si>
  <si>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</si>
  <si>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</si>
  <si>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</si>
  <si>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</si>
  <si>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</si>
  <si>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</si>
  <si>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</si>
  <si>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</si>
  <si>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</si>
  <si>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</si>
  <si>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</si>
  <si>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</si>
  <si>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</si>
  <si>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</si>
  <si>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</si>
  <si>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</si>
  <si>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</si>
  <si>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</si>
  <si>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</si>
  <si>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</si>
  <si>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</si>
  <si>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</si>
  <si>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</si>
  <si>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</si>
  <si>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</si>
  <si>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</si>
  <si>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</si>
  <si>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</si>
  <si>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</si>
  <si>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</si>
  <si>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</si>
  <si>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</si>
  <si>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</si>
  <si>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</si>
  <si>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</si>
  <si>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</si>
  <si>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</si>
  <si>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</si>
  <si>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</si>
  <si>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</si>
  <si>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</si>
  <si>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</si>
  <si>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</si>
  <si>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</si>
  <si>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</si>
  <si>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</si>
  <si>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</si>
  <si>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</si>
  <si>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</si>
  <si>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</si>
  <si>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</si>
  <si>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</si>
  <si>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</si>
  <si>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</si>
  <si>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</si>
  <si>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</si>
  <si>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</si>
  <si>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</si>
  <si>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</si>
  <si>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</si>
  <si>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</si>
  <si>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</si>
  <si>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</si>
  <si>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</si>
  <si>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</si>
  <si>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</si>
  <si>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</si>
  <si>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</si>
  <si>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</si>
  <si>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</si>
  <si>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</si>
  <si>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</si>
  <si>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</si>
  <si>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</si>
  <si>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</si>
  <si>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</si>
  <si>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</si>
  <si>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</si>
  <si>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</si>
  <si>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</si>
  <si>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</si>
  <si>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</si>
  <si>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</si>
  <si>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</si>
  <si>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</si>
  <si>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</si>
  <si>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</si>
  <si>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</si>
  <si>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</si>
  <si>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</si>
  <si>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</si>
  <si>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</si>
  <si>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</si>
  <si>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</si>
  <si>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</si>
  <si>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</si>
  <si>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</si>
  <si>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</si>
  <si>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</si>
  <si>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</si>
  <si>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</si>
  <si>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Preseli Liquid sludge</t>
  </si>
  <si>
    <t>Bolton Hill</t>
  </si>
  <si>
    <t>Llechryd</t>
  </si>
  <si>
    <t>Bryn Gwyn</t>
  </si>
  <si>
    <t>Capel Dewi</t>
  </si>
  <si>
    <t>Cray</t>
  </si>
  <si>
    <t>Hirwaun</t>
  </si>
  <si>
    <t>Cefn Dryscoed</t>
  </si>
  <si>
    <t>Felindre</t>
  </si>
  <si>
    <t>Preseli Sludge cake</t>
  </si>
  <si>
    <t>PAN-026978</t>
  </si>
  <si>
    <t>AB3891CX</t>
  </si>
  <si>
    <t>Mr Daniel James and Mrs Carys James</t>
  </si>
  <si>
    <t>Middle Woodstock, Clarbeston Road, Woodstock, Pembrokeshire, SA63 4TG</t>
  </si>
  <si>
    <t>Louise Bailey</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</si>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</sst>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F1" zoomScale="90" zoomScaleNormal="90" workbookViewId="0">
      <selection activeCell="R34" sqref="R3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170</v>
      </c>
      <c r="D1" s="133"/>
      <c r="E1" s="106" t="s">
        <v>45</v>
      </c>
      <c r="F1" s="109">
        <v>49.9</v>
      </c>
      <c r="G1" s="134" t="s">
        <v>43</v>
      </c>
      <c r="H1" s="135"/>
      <c r="I1" s="109">
        <v>6.3</v>
      </c>
      <c r="J1" s="158" t="s">
        <v>153</v>
      </c>
      <c r="K1" s="159"/>
      <c r="L1" s="109">
        <v>1.1000000000000001</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171</v>
      </c>
      <c r="D2" s="131"/>
      <c r="E2" s="96" t="s">
        <v>109</v>
      </c>
      <c r="F2" s="110">
        <v>190902</v>
      </c>
      <c r="G2" s="136" t="s">
        <v>110</v>
      </c>
      <c r="H2" s="137"/>
      <c r="I2" s="110"/>
      <c r="J2" s="138" t="s">
        <v>158</v>
      </c>
      <c r="K2" s="139"/>
      <c r="L2" s="110">
        <v>1.74</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172</v>
      </c>
      <c r="D3" s="131"/>
      <c r="E3" s="96" t="s">
        <v>108</v>
      </c>
      <c r="F3" s="111" t="s">
        <v>78</v>
      </c>
      <c r="G3" s="138" t="s">
        <v>159</v>
      </c>
      <c r="H3" s="139"/>
      <c r="I3" s="110"/>
      <c r="J3" s="160" t="s">
        <v>154</v>
      </c>
      <c r="K3" s="161"/>
      <c r="L3" s="110">
        <f>(L1/(L2*10000))*100</f>
        <v>6.3218390804597709E-3</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t="s">
        <v>173</v>
      </c>
      <c r="D4" s="143"/>
      <c r="E4" s="99" t="s">
        <v>1</v>
      </c>
      <c r="F4" s="110" t="s">
        <v>160</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174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v>26</v>
      </c>
      <c r="D8" s="11">
        <v>27</v>
      </c>
      <c r="E8" s="11">
        <v>28</v>
      </c>
      <c r="F8" s="11">
        <v>29</v>
      </c>
      <c r="G8" s="11">
        <v>30</v>
      </c>
      <c r="H8" s="11">
        <v>31</v>
      </c>
      <c r="I8" s="11">
        <v>32</v>
      </c>
      <c r="J8" s="11">
        <v>35</v>
      </c>
      <c r="K8" s="11">
        <v>36</v>
      </c>
      <c r="L8" s="11">
        <v>37</v>
      </c>
      <c r="M8" s="11">
        <v>41</v>
      </c>
      <c r="N8" s="11">
        <v>42</v>
      </c>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175</v>
      </c>
      <c r="D9" s="11" t="s">
        <v>175</v>
      </c>
      <c r="E9" s="11" t="s">
        <v>175</v>
      </c>
      <c r="F9" s="11" t="s">
        <v>175</v>
      </c>
      <c r="G9" s="11" t="s">
        <v>175</v>
      </c>
      <c r="H9" s="11" t="s">
        <v>175</v>
      </c>
      <c r="I9" s="11" t="s">
        <v>175</v>
      </c>
      <c r="J9" s="11" t="s">
        <v>175</v>
      </c>
      <c r="K9" s="11" t="s">
        <v>175</v>
      </c>
      <c r="L9" s="11" t="s">
        <v>175</v>
      </c>
      <c r="M9" s="11" t="s">
        <v>175</v>
      </c>
      <c r="N9" s="11" t="s">
        <v>175</v>
      </c>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6.1</v>
      </c>
      <c r="D10" s="11">
        <v>5.9</v>
      </c>
      <c r="E10" s="11">
        <v>5.8</v>
      </c>
      <c r="F10" s="11">
        <v>6.1</v>
      </c>
      <c r="G10" s="11">
        <v>6.2</v>
      </c>
      <c r="H10" s="11">
        <v>6.3</v>
      </c>
      <c r="I10" s="11">
        <v>6.3</v>
      </c>
      <c r="J10" s="11">
        <v>6.6</v>
      </c>
      <c r="K10" s="11">
        <v>6.2</v>
      </c>
      <c r="L10" s="11">
        <v>6</v>
      </c>
      <c r="M10" s="11">
        <v>5.6</v>
      </c>
      <c r="N10" s="11">
        <v>5.7</v>
      </c>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2</v>
      </c>
      <c r="D11" s="11">
        <v>2</v>
      </c>
      <c r="E11" s="11">
        <v>2</v>
      </c>
      <c r="F11" s="11">
        <v>2</v>
      </c>
      <c r="G11" s="11">
        <v>2</v>
      </c>
      <c r="H11" s="11">
        <v>2</v>
      </c>
      <c r="I11" s="11">
        <v>2</v>
      </c>
      <c r="J11" s="11">
        <v>3</v>
      </c>
      <c r="K11" s="11">
        <v>3</v>
      </c>
      <c r="L11" s="11">
        <v>2</v>
      </c>
      <c r="M11" s="11">
        <v>3</v>
      </c>
      <c r="N11" s="11">
        <v>2</v>
      </c>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2</v>
      </c>
      <c r="D12" s="11">
        <v>1</v>
      </c>
      <c r="E12" s="11">
        <v>1</v>
      </c>
      <c r="F12" s="11">
        <v>1</v>
      </c>
      <c r="G12" s="11">
        <v>1</v>
      </c>
      <c r="H12" s="11">
        <v>1</v>
      </c>
      <c r="I12" s="11">
        <v>0</v>
      </c>
      <c r="J12" s="11">
        <v>1</v>
      </c>
      <c r="K12" s="11">
        <v>2</v>
      </c>
      <c r="L12" s="11">
        <v>1</v>
      </c>
      <c r="M12" s="11">
        <v>2</v>
      </c>
      <c r="N12" s="11">
        <v>2</v>
      </c>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2</v>
      </c>
      <c r="D13" s="11">
        <v>2</v>
      </c>
      <c r="E13" s="11">
        <v>2</v>
      </c>
      <c r="F13" s="11">
        <v>2</v>
      </c>
      <c r="G13" s="11">
        <v>2</v>
      </c>
      <c r="H13" s="11">
        <v>2</v>
      </c>
      <c r="I13" s="11">
        <v>2</v>
      </c>
      <c r="J13" s="11">
        <v>2</v>
      </c>
      <c r="K13" s="11">
        <v>1</v>
      </c>
      <c r="L13" s="11">
        <v>2</v>
      </c>
      <c r="M13" s="11">
        <v>2</v>
      </c>
      <c r="N13" s="11">
        <v>2</v>
      </c>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52" t="s">
        <v>9</v>
      </c>
      <c r="B15" s="153"/>
      <c r="C15" s="11">
        <v>54</v>
      </c>
      <c r="D15" s="11">
        <v>54</v>
      </c>
      <c r="E15" s="11">
        <v>54</v>
      </c>
      <c r="F15" s="11">
        <v>54</v>
      </c>
      <c r="G15" s="11">
        <v>54</v>
      </c>
      <c r="H15" s="11">
        <v>54</v>
      </c>
      <c r="I15" s="11">
        <v>54</v>
      </c>
      <c r="J15" s="11">
        <v>54</v>
      </c>
      <c r="K15" s="11">
        <v>54</v>
      </c>
      <c r="L15" s="11">
        <v>54</v>
      </c>
      <c r="M15" s="11">
        <v>54</v>
      </c>
      <c r="N15" s="11">
        <v>54</v>
      </c>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54.929016000000004</v>
      </c>
      <c r="D18" s="12">
        <f>$D32</f>
        <v>0</v>
      </c>
      <c r="E18" s="12">
        <f>$D33</f>
        <v>0</v>
      </c>
      <c r="F18" s="12">
        <f>$D34</f>
        <v>54.929016000000004</v>
      </c>
      <c r="G18" s="12">
        <f>$D35</f>
        <v>54.929016000000004</v>
      </c>
      <c r="H18" s="12">
        <f>$D36</f>
        <v>54.929016000000004</v>
      </c>
      <c r="I18" s="12">
        <f>$D37</f>
        <v>54.929016000000004</v>
      </c>
      <c r="J18" s="12">
        <f>$D38</f>
        <v>54.929016000000004</v>
      </c>
      <c r="K18" s="12">
        <f>$D39</f>
        <v>54.929016000000004</v>
      </c>
      <c r="L18" s="12">
        <f>$D40</f>
        <v>54.929016000000004</v>
      </c>
      <c r="M18" s="12">
        <f>$D41</f>
        <v>54.929016000000004</v>
      </c>
      <c r="N18" s="12">
        <f>$D42</f>
        <v>54.929016000000004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-36.870983999999993</v>
      </c>
      <c r="D19" s="12">
        <f t="shared" ref="D19:V19" si="1">D18-D17</f>
        <v>-91.8</v>
      </c>
      <c r="E19" s="12">
        <f t="shared" si="1"/>
        <v>-91.8</v>
      </c>
      <c r="F19" s="12">
        <f t="shared" si="1"/>
        <v>-36.870983999999993</v>
      </c>
      <c r="G19" s="12">
        <f t="shared" si="1"/>
        <v>-36.870983999999993</v>
      </c>
      <c r="H19" s="12">
        <f t="shared" si="1"/>
        <v>-36.870983999999993</v>
      </c>
      <c r="I19" s="12">
        <f t="shared" si="1"/>
        <v>-36.870983999999993</v>
      </c>
      <c r="J19" s="12">
        <f t="shared" si="1"/>
        <v>-36.870983999999993</v>
      </c>
      <c r="K19" s="12">
        <f t="shared" si="1"/>
        <v>-36.870983999999993</v>
      </c>
      <c r="L19" s="12">
        <f t="shared" si="1"/>
        <v>-36.870983999999993</v>
      </c>
      <c r="M19" s="12">
        <f t="shared" si="1"/>
        <v>-36.870983999999993</v>
      </c>
      <c r="N19" s="12">
        <f t="shared" si="1"/>
        <v>-36.870983999999993</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1.8779202000000004</v>
      </c>
      <c r="D22" s="12">
        <f>$E32</f>
        <v>0</v>
      </c>
      <c r="E22" s="12">
        <f>$E33</f>
        <v>0</v>
      </c>
      <c r="F22" s="12">
        <f>$E34</f>
        <v>1.8779202000000004</v>
      </c>
      <c r="G22" s="12">
        <f>$E35</f>
        <v>1.8779202000000004</v>
      </c>
      <c r="H22" s="12">
        <f>$E36</f>
        <v>1.8779202000000004</v>
      </c>
      <c r="I22" s="12">
        <f>$E37</f>
        <v>1.8779202000000004</v>
      </c>
      <c r="J22" s="12">
        <f>$E38</f>
        <v>1.8779202000000004</v>
      </c>
      <c r="K22" s="12">
        <f>$E39</f>
        <v>1.8779202000000004</v>
      </c>
      <c r="L22" s="12">
        <f>$E40</f>
        <v>1.8779202000000004</v>
      </c>
      <c r="M22" s="12">
        <f>$E41</f>
        <v>1.8779202000000004</v>
      </c>
      <c r="N22" s="12">
        <f>$E42</f>
        <v>1.8779202000000004</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-322.12207979999999</v>
      </c>
      <c r="D23" s="12">
        <f t="shared" ref="D23:V23" si="3">D22-D21</f>
        <v>-324</v>
      </c>
      <c r="E23" s="12">
        <f t="shared" si="3"/>
        <v>-324</v>
      </c>
      <c r="F23" s="12">
        <f t="shared" si="3"/>
        <v>-322.12207979999999</v>
      </c>
      <c r="G23" s="12">
        <f t="shared" si="3"/>
        <v>-322.12207979999999</v>
      </c>
      <c r="H23" s="12">
        <f t="shared" si="3"/>
        <v>-322.12207979999999</v>
      </c>
      <c r="I23" s="12">
        <f t="shared" si="3"/>
        <v>-322.12207979999999</v>
      </c>
      <c r="J23" s="12">
        <f t="shared" si="3"/>
        <v>-322.12207979999999</v>
      </c>
      <c r="K23" s="12">
        <f t="shared" si="3"/>
        <v>-322.12207979999999</v>
      </c>
      <c r="L23" s="12">
        <f t="shared" si="3"/>
        <v>-322.12207979999999</v>
      </c>
      <c r="M23" s="12">
        <f t="shared" si="3"/>
        <v>-322.12207979999999</v>
      </c>
      <c r="N23" s="12">
        <f t="shared" si="3"/>
        <v>-322.12207979999999</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5.4</v>
      </c>
      <c r="C28" s="11">
        <v>1.74</v>
      </c>
      <c r="D28" s="11">
        <v>0.24</v>
      </c>
      <c r="E28" s="11">
        <v>1.5599999999999999E-2</v>
      </c>
      <c r="F28" s="11">
        <v>241</v>
      </c>
      <c r="G28" s="11">
        <v>20.100000000000001</v>
      </c>
      <c r="H28" s="11">
        <v>77.5</v>
      </c>
      <c r="I28" s="11">
        <v>2.41</v>
      </c>
      <c r="J28" s="11">
        <v>0.36</v>
      </c>
      <c r="K28" s="15">
        <v>0.75</v>
      </c>
      <c r="L28" s="11">
        <v>5.0999999999999996</v>
      </c>
      <c r="M28" s="11">
        <v>4.3</v>
      </c>
      <c r="N28" s="11">
        <v>130000</v>
      </c>
      <c r="O28" s="11">
        <v>31100</v>
      </c>
      <c r="P28" s="11"/>
      <c r="Q28" s="11">
        <v>4350</v>
      </c>
      <c r="R28" s="11"/>
      <c r="S28" s="11">
        <v>69.099999999999994</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185</v>
      </c>
      <c r="C31" s="65">
        <f>IF(C$27="%w/w SAR",((C$28*10)*$B31),IF(C$27="%w/w DM",(((C$28*10)*($B$28/100))*$B31),IF(C$27="kg/t SAR",(C$28*$B31),IF(C$27="kg/t DM",((C$28*($B$28/100))*$B31),IF(C$27="mg/kg SAR",((C$28*0.001)*$B31),IF(C$27="mg/kg DM",(((C$28*0.001)*($B$28/100))*$B31),0))))))</f>
        <v>173.82599999999999</v>
      </c>
      <c r="D31" s="65">
        <f>(IF(D$27="%w/w SAR",((D$28*10)*$B31),IF(D$27="%w/w DM",(((D$28*10)*($B$28/100))*$B31),IF(D$27="kg/t SAR",(D$28*$B31),IF(D$27="kg/t DM",((D$28*($B$28/100))*$B31),IF(D$27="mg/kg SAR",((D$28*0.001)*$B31),IF(D$27="mg/kg DM",(((D$28*0.001)*($B$28/100))*$B31),"0")))))))*2.291</f>
        <v>54.929016000000004</v>
      </c>
      <c r="E31" s="65">
        <f>(IF(E$27="%w/w SAR",((E$28*10)*$B31),IF(E$27="%w/w DM",(((E$28*10)*($B$28/100))*$B31),IF(E$27="kg/t SAR",(E$28*$B31),IF(E$27="kg/t DM",((E$28*($B$28/100))*$B31),IF(E$27="mg/kg SAR",((E$28*0.001)*$B31),IF(E$27="mg/kg DM",(((E$28*0.001)*($B$28/100))*$B31),"0")))))))*1.205</f>
        <v>1.8779202000000004</v>
      </c>
      <c r="F31" s="65">
        <f>(IF(F$27="%w/w SAR",((F$28*10)*$B31),IF(F$27="%w/w DM",(((F$28*10)*($B$28/100))*$B31),IF(F$27="kg/t SAR",(F$28*$B31),IF(F$27="kg/t DM",((F$28*($B$28/100))*$B31),IF(F$27="mg/kg SAR",((F$28*0.001)*$B31),IF(F$27="mg/kg DM",(((F$28*0.001)*($B$28/100))*$B31),"0")))))))*1.658</f>
        <v>3.9917842200000004</v>
      </c>
      <c r="G31" s="65">
        <f t="shared" ref="G31:P31" si="5">IF(G$27="%w/w SAR",((G$28*10)*$B31),IF(G$27="%w/w DM",(((G$28*10)*($B$28/100))*$B31),IF(G$27="kg/t SAR",(G$28*$B31),IF(G$27="kg/t DM",((G$28*($B$28/100))*$B31),IF(G$27="mg/kg SAR",((G$28*0.001)*$B31),IF(G$27="mg/kg DM",(((G$28*0.001)*($B$28/100))*$B31),0))))))</f>
        <v>0.20079900000000006</v>
      </c>
      <c r="H31" s="65">
        <f t="shared" si="5"/>
        <v>0.77422500000000005</v>
      </c>
      <c r="I31" s="65">
        <f t="shared" si="5"/>
        <v>2.4075900000000004E-2</v>
      </c>
      <c r="J31" s="65">
        <f t="shared" si="5"/>
        <v>3.5964E-3</v>
      </c>
      <c r="K31" s="65">
        <f t="shared" si="5"/>
        <v>7.4925000000000018E-3</v>
      </c>
      <c r="L31" s="65">
        <f t="shared" si="5"/>
        <v>5.0949000000000008E-2</v>
      </c>
      <c r="M31" s="65">
        <f t="shared" si="5"/>
        <v>4.2957000000000009E-2</v>
      </c>
      <c r="N31" s="65">
        <f t="shared" si="5"/>
        <v>1298.7</v>
      </c>
      <c r="O31" s="65">
        <f t="shared" si="5"/>
        <v>310.68900000000002</v>
      </c>
      <c r="P31" s="65">
        <f t="shared" si="5"/>
        <v>0</v>
      </c>
      <c r="Q31" s="65">
        <f>(IF(Q$27="%w/w SAR",((Q$28*10)*$B31),IF(Q$27="%w/w DM",(((Q$28*10)*($B$28/100))*$B31),IF(Q$27="kg/t SAR",(Q$28*$B31),IF(Q$27="kg/t DM",((Q$28*($B$28/100))*$B31),IF(Q$27="mg/kg SAR",((Q$28*0.001)*$B31),IF(Q$27="mg/kg DM",(((Q$28*0.001)*($B$28/100))*$B31),0)))))))*2.5</f>
        <v>108.64125000000003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0.69030900000000006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ref="G32:P50" si="10">IF(G$27="%w/w SAR",((G$28*10)*$B32),IF(G$27="%w/w DM",(((G$28*10)*($B$28/100))*$B32),IF(G$27="kg/t SAR",(G$28*$B32),IF(G$27="kg/t DM",((G$28*($B$28/100))*$B32),IF(G$27="mg/kg SAR",((G$28*0.001)*$B32),IF(G$27="mg/kg DM",(((G$28*0.001)*($B$28/100))*$B32),0))))))</f>
        <v>0</v>
      </c>
      <c r="H32" s="65">
        <f t="shared" si="10"/>
        <v>0</v>
      </c>
      <c r="I32" s="65">
        <f t="shared" si="10"/>
        <v>0</v>
      </c>
      <c r="J32" s="65">
        <f t="shared" si="10"/>
        <v>0</v>
      </c>
      <c r="K32" s="65">
        <f t="shared" si="10"/>
        <v>0</v>
      </c>
      <c r="L32" s="65">
        <f t="shared" si="10"/>
        <v>0</v>
      </c>
      <c r="M32" s="65">
        <f t="shared" si="10"/>
        <v>0</v>
      </c>
      <c r="N32" s="65">
        <f t="shared" si="10"/>
        <v>0</v>
      </c>
      <c r="O32" s="65">
        <f t="shared" si="10"/>
        <v>0</v>
      </c>
      <c r="P32" s="65">
        <f t="shared" si="10"/>
        <v>0</v>
      </c>
      <c r="Q32" s="65">
        <f t="shared" ref="Q32:Q50" si="11">(IF(Q$27="%w/w SAR",((Q$28*10)*$B32),IF(Q$27="%w/w DM",(((Q$28*10)*($B$28/100))*$B32),IF(Q$27="kg/t SAR",(Q$28*$B32),IF(Q$27="kg/t DM",((Q$28*($B$28/100))*$B32),IF(Q$27="mg/kg SAR",((Q$28*0.001)*$B32),IF(Q$27="mg/kg DM",(((Q$28*0.001)*($B$28/100))*$B32),0)))))))*2.5</f>
        <v>0</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f>E8</f>
        <v>28</v>
      </c>
      <c r="B33" s="11">
        <v>0</v>
      </c>
      <c r="C33" s="65">
        <f t="shared" si="6"/>
        <v>0</v>
      </c>
      <c r="D33" s="65">
        <f t="shared" si="7"/>
        <v>0</v>
      </c>
      <c r="E33" s="65">
        <f t="shared" si="8"/>
        <v>0</v>
      </c>
      <c r="F33" s="65">
        <f t="shared" si="9"/>
        <v>0</v>
      </c>
      <c r="G33" s="65">
        <f t="shared" si="10"/>
        <v>0</v>
      </c>
      <c r="H33" s="65">
        <f t="shared" si="10"/>
        <v>0</v>
      </c>
      <c r="I33" s="65">
        <f t="shared" si="10"/>
        <v>0</v>
      </c>
      <c r="J33" s="65">
        <f t="shared" si="10"/>
        <v>0</v>
      </c>
      <c r="K33" s="65">
        <f t="shared" si="10"/>
        <v>0</v>
      </c>
      <c r="L33" s="65">
        <f t="shared" si="10"/>
        <v>0</v>
      </c>
      <c r="M33" s="65">
        <f t="shared" si="10"/>
        <v>0</v>
      </c>
      <c r="N33" s="65">
        <f t="shared" si="10"/>
        <v>0</v>
      </c>
      <c r="O33" s="65">
        <f t="shared" si="10"/>
        <v>0</v>
      </c>
      <c r="P33" s="65">
        <f t="shared" si="10"/>
        <v>0</v>
      </c>
      <c r="Q33" s="65">
        <f t="shared" si="11"/>
        <v>0</v>
      </c>
      <c r="R33" s="65">
        <f t="shared" si="12"/>
        <v>0</v>
      </c>
      <c r="S33" s="65">
        <f t="shared" si="12"/>
        <v>0</v>
      </c>
      <c r="T33" s="65">
        <f t="shared" si="12"/>
        <v>0</v>
      </c>
      <c r="U33" s="126">
        <f t="shared" si="12"/>
        <v>0</v>
      </c>
    </row>
    <row r="34" spans="1:21" s="48" customFormat="1" x14ac:dyDescent="0.25">
      <c r="A34" s="125">
        <f>F8</f>
        <v>29</v>
      </c>
      <c r="B34" s="11">
        <v>185</v>
      </c>
      <c r="C34" s="65">
        <f t="shared" si="6"/>
        <v>173.82599999999999</v>
      </c>
      <c r="D34" s="65">
        <f t="shared" si="7"/>
        <v>54.929016000000004</v>
      </c>
      <c r="E34" s="65">
        <f t="shared" si="8"/>
        <v>1.8779202000000004</v>
      </c>
      <c r="F34" s="65">
        <f t="shared" si="9"/>
        <v>3.9917842200000004</v>
      </c>
      <c r="G34" s="65">
        <f t="shared" si="10"/>
        <v>0.20079900000000006</v>
      </c>
      <c r="H34" s="65">
        <f t="shared" si="10"/>
        <v>0.77422500000000005</v>
      </c>
      <c r="I34" s="65">
        <f t="shared" si="10"/>
        <v>2.4075900000000004E-2</v>
      </c>
      <c r="J34" s="65">
        <f t="shared" si="10"/>
        <v>3.5964E-3</v>
      </c>
      <c r="K34" s="65">
        <f t="shared" si="10"/>
        <v>7.4925000000000018E-3</v>
      </c>
      <c r="L34" s="65">
        <f t="shared" si="10"/>
        <v>5.0949000000000008E-2</v>
      </c>
      <c r="M34" s="65">
        <f t="shared" si="10"/>
        <v>4.2957000000000009E-2</v>
      </c>
      <c r="N34" s="65">
        <f t="shared" si="10"/>
        <v>1298.7</v>
      </c>
      <c r="O34" s="65">
        <f t="shared" si="10"/>
        <v>310.68900000000002</v>
      </c>
      <c r="P34" s="65">
        <f t="shared" si="10"/>
        <v>0</v>
      </c>
      <c r="Q34" s="65">
        <f t="shared" si="11"/>
        <v>108.64125000000003</v>
      </c>
      <c r="R34" s="65">
        <f t="shared" si="12"/>
        <v>0</v>
      </c>
      <c r="S34" s="65">
        <f t="shared" si="12"/>
        <v>0.69030900000000006</v>
      </c>
      <c r="T34" s="65">
        <f t="shared" si="12"/>
        <v>0</v>
      </c>
      <c r="U34" s="126">
        <f t="shared" si="12"/>
        <v>0</v>
      </c>
    </row>
    <row r="35" spans="1:21" s="48" customFormat="1" x14ac:dyDescent="0.25">
      <c r="A35" s="125">
        <f>G8</f>
        <v>30</v>
      </c>
      <c r="B35" s="11">
        <v>185</v>
      </c>
      <c r="C35" s="65">
        <f t="shared" si="6"/>
        <v>173.82599999999999</v>
      </c>
      <c r="D35" s="65">
        <f t="shared" si="7"/>
        <v>54.929016000000004</v>
      </c>
      <c r="E35" s="65">
        <f t="shared" si="8"/>
        <v>1.8779202000000004</v>
      </c>
      <c r="F35" s="65">
        <f t="shared" si="9"/>
        <v>3.9917842200000004</v>
      </c>
      <c r="G35" s="65">
        <f t="shared" si="10"/>
        <v>0.20079900000000006</v>
      </c>
      <c r="H35" s="65">
        <f t="shared" si="10"/>
        <v>0.77422500000000005</v>
      </c>
      <c r="I35" s="65">
        <f t="shared" si="10"/>
        <v>2.4075900000000004E-2</v>
      </c>
      <c r="J35" s="65">
        <f t="shared" si="10"/>
        <v>3.5964E-3</v>
      </c>
      <c r="K35" s="65">
        <f t="shared" si="10"/>
        <v>7.4925000000000018E-3</v>
      </c>
      <c r="L35" s="65">
        <f t="shared" si="10"/>
        <v>5.0949000000000008E-2</v>
      </c>
      <c r="M35" s="65">
        <f t="shared" si="10"/>
        <v>4.2957000000000009E-2</v>
      </c>
      <c r="N35" s="65">
        <f t="shared" si="10"/>
        <v>1298.7</v>
      </c>
      <c r="O35" s="65">
        <f t="shared" si="10"/>
        <v>310.68900000000002</v>
      </c>
      <c r="P35" s="65">
        <f t="shared" si="10"/>
        <v>0</v>
      </c>
      <c r="Q35" s="65">
        <f t="shared" si="11"/>
        <v>108.64125000000003</v>
      </c>
      <c r="R35" s="65">
        <f t="shared" si="12"/>
        <v>0</v>
      </c>
      <c r="S35" s="65">
        <f t="shared" si="12"/>
        <v>0.69030900000000006</v>
      </c>
      <c r="T35" s="65">
        <f t="shared" si="12"/>
        <v>0</v>
      </c>
      <c r="U35" s="126">
        <f t="shared" si="12"/>
        <v>0</v>
      </c>
    </row>
    <row r="36" spans="1:21" s="48" customFormat="1" x14ac:dyDescent="0.25">
      <c r="A36" s="125">
        <f>H8</f>
        <v>31</v>
      </c>
      <c r="B36" s="11">
        <v>185</v>
      </c>
      <c r="C36" s="65">
        <f t="shared" si="6"/>
        <v>173.82599999999999</v>
      </c>
      <c r="D36" s="65">
        <f t="shared" si="7"/>
        <v>54.929016000000004</v>
      </c>
      <c r="E36" s="65">
        <f t="shared" si="8"/>
        <v>1.8779202000000004</v>
      </c>
      <c r="F36" s="65">
        <f t="shared" si="9"/>
        <v>3.9917842200000004</v>
      </c>
      <c r="G36" s="65">
        <f t="shared" si="10"/>
        <v>0.20079900000000006</v>
      </c>
      <c r="H36" s="65">
        <f t="shared" si="10"/>
        <v>0.77422500000000005</v>
      </c>
      <c r="I36" s="65">
        <f t="shared" si="10"/>
        <v>2.4075900000000004E-2</v>
      </c>
      <c r="J36" s="65">
        <f t="shared" si="10"/>
        <v>3.5964E-3</v>
      </c>
      <c r="K36" s="65">
        <f t="shared" si="10"/>
        <v>7.4925000000000018E-3</v>
      </c>
      <c r="L36" s="65">
        <f t="shared" si="10"/>
        <v>5.0949000000000008E-2</v>
      </c>
      <c r="M36" s="65">
        <f t="shared" si="10"/>
        <v>4.2957000000000009E-2</v>
      </c>
      <c r="N36" s="65">
        <f t="shared" si="10"/>
        <v>1298.7</v>
      </c>
      <c r="O36" s="65">
        <f t="shared" si="10"/>
        <v>310.68900000000002</v>
      </c>
      <c r="P36" s="65">
        <f t="shared" si="10"/>
        <v>0</v>
      </c>
      <c r="Q36" s="65">
        <f t="shared" si="11"/>
        <v>108.64125000000003</v>
      </c>
      <c r="R36" s="65">
        <f t="shared" si="12"/>
        <v>0</v>
      </c>
      <c r="S36" s="65">
        <f t="shared" si="12"/>
        <v>0.69030900000000006</v>
      </c>
      <c r="T36" s="65">
        <f t="shared" si="12"/>
        <v>0</v>
      </c>
      <c r="U36" s="126">
        <f t="shared" si="12"/>
        <v>0</v>
      </c>
    </row>
    <row r="37" spans="1:21" s="48" customFormat="1" x14ac:dyDescent="0.25">
      <c r="A37" s="125">
        <f>I8</f>
        <v>32</v>
      </c>
      <c r="B37" s="11">
        <v>185</v>
      </c>
      <c r="C37" s="65">
        <f t="shared" si="6"/>
        <v>173.82599999999999</v>
      </c>
      <c r="D37" s="65">
        <f t="shared" si="7"/>
        <v>54.929016000000004</v>
      </c>
      <c r="E37" s="65">
        <f t="shared" si="8"/>
        <v>1.8779202000000004</v>
      </c>
      <c r="F37" s="65">
        <f t="shared" si="9"/>
        <v>3.9917842200000004</v>
      </c>
      <c r="G37" s="65">
        <f t="shared" si="10"/>
        <v>0.20079900000000006</v>
      </c>
      <c r="H37" s="65">
        <f t="shared" si="10"/>
        <v>0.77422500000000005</v>
      </c>
      <c r="I37" s="65">
        <f t="shared" si="10"/>
        <v>2.4075900000000004E-2</v>
      </c>
      <c r="J37" s="65">
        <f t="shared" si="10"/>
        <v>3.5964E-3</v>
      </c>
      <c r="K37" s="65">
        <f t="shared" si="10"/>
        <v>7.4925000000000018E-3</v>
      </c>
      <c r="L37" s="65">
        <f t="shared" si="10"/>
        <v>5.0949000000000008E-2</v>
      </c>
      <c r="M37" s="65">
        <f t="shared" si="10"/>
        <v>4.2957000000000009E-2</v>
      </c>
      <c r="N37" s="65">
        <f t="shared" si="10"/>
        <v>1298.7</v>
      </c>
      <c r="O37" s="65">
        <f t="shared" si="10"/>
        <v>310.68900000000002</v>
      </c>
      <c r="P37" s="65">
        <f t="shared" si="10"/>
        <v>0</v>
      </c>
      <c r="Q37" s="65">
        <f t="shared" si="11"/>
        <v>108.64125000000003</v>
      </c>
      <c r="R37" s="65">
        <f t="shared" si="12"/>
        <v>0</v>
      </c>
      <c r="S37" s="65">
        <f t="shared" si="12"/>
        <v>0.69030900000000006</v>
      </c>
      <c r="T37" s="65">
        <f t="shared" si="12"/>
        <v>0</v>
      </c>
      <c r="U37" s="126">
        <f t="shared" si="12"/>
        <v>0</v>
      </c>
    </row>
    <row r="38" spans="1:21" s="48" customFormat="1" x14ac:dyDescent="0.25">
      <c r="A38" s="125">
        <f>J8</f>
        <v>35</v>
      </c>
      <c r="B38" s="11">
        <v>185</v>
      </c>
      <c r="C38" s="65">
        <f t="shared" si="6"/>
        <v>173.82599999999999</v>
      </c>
      <c r="D38" s="65">
        <f t="shared" si="7"/>
        <v>54.929016000000004</v>
      </c>
      <c r="E38" s="65">
        <f t="shared" si="8"/>
        <v>1.8779202000000004</v>
      </c>
      <c r="F38" s="65">
        <f t="shared" si="9"/>
        <v>3.9917842200000004</v>
      </c>
      <c r="G38" s="65">
        <f t="shared" si="10"/>
        <v>0.20079900000000006</v>
      </c>
      <c r="H38" s="65">
        <f t="shared" si="10"/>
        <v>0.77422500000000005</v>
      </c>
      <c r="I38" s="65">
        <f t="shared" si="10"/>
        <v>2.4075900000000004E-2</v>
      </c>
      <c r="J38" s="65">
        <f t="shared" si="10"/>
        <v>3.5964E-3</v>
      </c>
      <c r="K38" s="65">
        <f t="shared" si="10"/>
        <v>7.4925000000000018E-3</v>
      </c>
      <c r="L38" s="65">
        <f t="shared" si="10"/>
        <v>5.0949000000000008E-2</v>
      </c>
      <c r="M38" s="65">
        <f t="shared" si="10"/>
        <v>4.2957000000000009E-2</v>
      </c>
      <c r="N38" s="65">
        <f t="shared" si="10"/>
        <v>1298.7</v>
      </c>
      <c r="O38" s="65">
        <f t="shared" si="10"/>
        <v>310.68900000000002</v>
      </c>
      <c r="P38" s="65">
        <f t="shared" si="10"/>
        <v>0</v>
      </c>
      <c r="Q38" s="65">
        <f t="shared" si="11"/>
        <v>108.64125000000003</v>
      </c>
      <c r="R38" s="65">
        <f t="shared" si="12"/>
        <v>0</v>
      </c>
      <c r="S38" s="65">
        <f t="shared" si="12"/>
        <v>0.69030900000000006</v>
      </c>
      <c r="T38" s="65">
        <f t="shared" si="12"/>
        <v>0</v>
      </c>
      <c r="U38" s="126">
        <f t="shared" si="12"/>
        <v>0</v>
      </c>
    </row>
    <row r="39" spans="1:21" s="48" customFormat="1" x14ac:dyDescent="0.25">
      <c r="A39" s="125">
        <f>K8</f>
        <v>36</v>
      </c>
      <c r="B39" s="11">
        <v>185</v>
      </c>
      <c r="C39" s="65">
        <f t="shared" si="6"/>
        <v>173.82599999999999</v>
      </c>
      <c r="D39" s="65">
        <f t="shared" si="7"/>
        <v>54.929016000000004</v>
      </c>
      <c r="E39" s="65">
        <f t="shared" si="8"/>
        <v>1.8779202000000004</v>
      </c>
      <c r="F39" s="65">
        <f t="shared" si="9"/>
        <v>3.9917842200000004</v>
      </c>
      <c r="G39" s="65">
        <f t="shared" si="10"/>
        <v>0.20079900000000006</v>
      </c>
      <c r="H39" s="65">
        <f t="shared" si="10"/>
        <v>0.77422500000000005</v>
      </c>
      <c r="I39" s="65">
        <f t="shared" si="10"/>
        <v>2.4075900000000004E-2</v>
      </c>
      <c r="J39" s="65">
        <f t="shared" si="10"/>
        <v>3.5964E-3</v>
      </c>
      <c r="K39" s="65">
        <f t="shared" si="10"/>
        <v>7.4925000000000018E-3</v>
      </c>
      <c r="L39" s="65">
        <f t="shared" si="10"/>
        <v>5.0949000000000008E-2</v>
      </c>
      <c r="M39" s="65">
        <f t="shared" si="10"/>
        <v>4.2957000000000009E-2</v>
      </c>
      <c r="N39" s="65">
        <f t="shared" si="10"/>
        <v>1298.7</v>
      </c>
      <c r="O39" s="65">
        <f t="shared" si="10"/>
        <v>310.68900000000002</v>
      </c>
      <c r="P39" s="65">
        <f t="shared" si="10"/>
        <v>0</v>
      </c>
      <c r="Q39" s="65">
        <f t="shared" si="11"/>
        <v>108.64125000000003</v>
      </c>
      <c r="R39" s="65">
        <f t="shared" si="12"/>
        <v>0</v>
      </c>
      <c r="S39" s="65">
        <f t="shared" si="12"/>
        <v>0.69030900000000006</v>
      </c>
      <c r="T39" s="65">
        <f t="shared" si="12"/>
        <v>0</v>
      </c>
      <c r="U39" s="126">
        <f t="shared" si="12"/>
        <v>0</v>
      </c>
    </row>
    <row r="40" spans="1:21" s="48" customFormat="1" x14ac:dyDescent="0.25">
      <c r="A40" s="125">
        <f>L8</f>
        <v>37</v>
      </c>
      <c r="B40" s="11">
        <v>185</v>
      </c>
      <c r="C40" s="65">
        <f t="shared" si="6"/>
        <v>173.82599999999999</v>
      </c>
      <c r="D40" s="65">
        <f t="shared" si="7"/>
        <v>54.929016000000004</v>
      </c>
      <c r="E40" s="65">
        <f t="shared" si="8"/>
        <v>1.8779202000000004</v>
      </c>
      <c r="F40" s="65">
        <f t="shared" si="9"/>
        <v>3.9917842200000004</v>
      </c>
      <c r="G40" s="65">
        <f t="shared" si="10"/>
        <v>0.20079900000000006</v>
      </c>
      <c r="H40" s="65">
        <f t="shared" si="10"/>
        <v>0.77422500000000005</v>
      </c>
      <c r="I40" s="65">
        <f t="shared" si="10"/>
        <v>2.4075900000000004E-2</v>
      </c>
      <c r="J40" s="65">
        <f t="shared" si="10"/>
        <v>3.5964E-3</v>
      </c>
      <c r="K40" s="65">
        <f t="shared" si="10"/>
        <v>7.4925000000000018E-3</v>
      </c>
      <c r="L40" s="65">
        <f t="shared" si="10"/>
        <v>5.0949000000000008E-2</v>
      </c>
      <c r="M40" s="65">
        <f t="shared" si="10"/>
        <v>4.2957000000000009E-2</v>
      </c>
      <c r="N40" s="65">
        <f t="shared" si="10"/>
        <v>1298.7</v>
      </c>
      <c r="O40" s="65">
        <f t="shared" si="10"/>
        <v>310.68900000000002</v>
      </c>
      <c r="P40" s="65">
        <f t="shared" si="10"/>
        <v>0</v>
      </c>
      <c r="Q40" s="65">
        <f t="shared" si="11"/>
        <v>108.64125000000003</v>
      </c>
      <c r="R40" s="65">
        <f t="shared" si="12"/>
        <v>0</v>
      </c>
      <c r="S40" s="65">
        <f t="shared" si="12"/>
        <v>0.69030900000000006</v>
      </c>
      <c r="T40" s="65">
        <f t="shared" si="12"/>
        <v>0</v>
      </c>
      <c r="U40" s="126">
        <f t="shared" si="12"/>
        <v>0</v>
      </c>
    </row>
    <row r="41" spans="1:21" s="48" customFormat="1" x14ac:dyDescent="0.25">
      <c r="A41" s="125">
        <f>M8</f>
        <v>41</v>
      </c>
      <c r="B41" s="11">
        <v>185</v>
      </c>
      <c r="C41" s="65">
        <f t="shared" si="6"/>
        <v>173.82599999999999</v>
      </c>
      <c r="D41" s="65">
        <f t="shared" si="7"/>
        <v>54.929016000000004</v>
      </c>
      <c r="E41" s="65">
        <f t="shared" si="8"/>
        <v>1.8779202000000004</v>
      </c>
      <c r="F41" s="65">
        <f t="shared" si="9"/>
        <v>3.9917842200000004</v>
      </c>
      <c r="G41" s="65">
        <f t="shared" si="10"/>
        <v>0.20079900000000006</v>
      </c>
      <c r="H41" s="65">
        <f t="shared" si="10"/>
        <v>0.77422500000000005</v>
      </c>
      <c r="I41" s="65">
        <f t="shared" si="10"/>
        <v>2.4075900000000004E-2</v>
      </c>
      <c r="J41" s="65">
        <f t="shared" si="10"/>
        <v>3.5964E-3</v>
      </c>
      <c r="K41" s="65">
        <f t="shared" si="10"/>
        <v>7.4925000000000018E-3</v>
      </c>
      <c r="L41" s="65">
        <f t="shared" si="10"/>
        <v>5.0949000000000008E-2</v>
      </c>
      <c r="M41" s="65">
        <f t="shared" si="10"/>
        <v>4.2957000000000009E-2</v>
      </c>
      <c r="N41" s="65">
        <f t="shared" si="10"/>
        <v>1298.7</v>
      </c>
      <c r="O41" s="65">
        <f t="shared" si="10"/>
        <v>310.68900000000002</v>
      </c>
      <c r="P41" s="65">
        <f t="shared" si="10"/>
        <v>0</v>
      </c>
      <c r="Q41" s="65">
        <f t="shared" si="11"/>
        <v>108.64125000000003</v>
      </c>
      <c r="R41" s="65">
        <f t="shared" si="12"/>
        <v>0</v>
      </c>
      <c r="S41" s="65">
        <f t="shared" si="12"/>
        <v>0.69030900000000006</v>
      </c>
      <c r="T41" s="65">
        <f t="shared" si="12"/>
        <v>0</v>
      </c>
      <c r="U41" s="126">
        <f t="shared" si="12"/>
        <v>0</v>
      </c>
    </row>
    <row r="42" spans="1:21" s="48" customFormat="1" x14ac:dyDescent="0.25">
      <c r="A42" s="125">
        <f>N8</f>
        <v>42</v>
      </c>
      <c r="B42" s="11">
        <v>185</v>
      </c>
      <c r="C42" s="65">
        <f t="shared" si="6"/>
        <v>173.82599999999999</v>
      </c>
      <c r="D42" s="65">
        <f t="shared" si="7"/>
        <v>54.929016000000004</v>
      </c>
      <c r="E42" s="65">
        <f t="shared" si="8"/>
        <v>1.8779202000000004</v>
      </c>
      <c r="F42" s="65">
        <f t="shared" si="9"/>
        <v>3.9917842200000004</v>
      </c>
      <c r="G42" s="65">
        <f t="shared" si="10"/>
        <v>0.20079900000000006</v>
      </c>
      <c r="H42" s="65">
        <f t="shared" si="10"/>
        <v>0.77422500000000005</v>
      </c>
      <c r="I42" s="65">
        <f t="shared" si="10"/>
        <v>2.4075900000000004E-2</v>
      </c>
      <c r="J42" s="65">
        <f t="shared" si="10"/>
        <v>3.5964E-3</v>
      </c>
      <c r="K42" s="65">
        <f t="shared" si="10"/>
        <v>7.4925000000000018E-3</v>
      </c>
      <c r="L42" s="65">
        <f t="shared" si="10"/>
        <v>5.0949000000000008E-2</v>
      </c>
      <c r="M42" s="65">
        <f t="shared" si="10"/>
        <v>4.2957000000000009E-2</v>
      </c>
      <c r="N42" s="65">
        <f t="shared" si="10"/>
        <v>1298.7</v>
      </c>
      <c r="O42" s="65">
        <f t="shared" si="10"/>
        <v>310.68900000000002</v>
      </c>
      <c r="P42" s="65">
        <f t="shared" si="10"/>
        <v>0</v>
      </c>
      <c r="Q42" s="65">
        <f t="shared" si="11"/>
        <v>108.64125000000003</v>
      </c>
      <c r="R42" s="65">
        <f t="shared" si="12"/>
        <v>0</v>
      </c>
      <c r="S42" s="65">
        <f t="shared" si="12"/>
        <v>0.69030900000000006</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185</v>
      </c>
      <c r="C62" s="65">
        <f>B32</f>
        <v>0</v>
      </c>
      <c r="D62" s="65">
        <f>B33</f>
        <v>0</v>
      </c>
      <c r="E62" s="65">
        <f>B34</f>
        <v>185</v>
      </c>
      <c r="F62" s="65">
        <f>B35</f>
        <v>185</v>
      </c>
      <c r="G62" s="65">
        <f>B36</f>
        <v>185</v>
      </c>
      <c r="H62" s="65">
        <f>B37</f>
        <v>185</v>
      </c>
      <c r="I62" s="65">
        <f>B38</f>
        <v>185</v>
      </c>
      <c r="J62" s="65">
        <f>B39</f>
        <v>185</v>
      </c>
      <c r="K62" s="65">
        <f>B40</f>
        <v>185</v>
      </c>
      <c r="L62" s="65">
        <f>B41</f>
        <v>185</v>
      </c>
      <c r="M62" s="65">
        <f>B42</f>
        <v>185</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IYwQg+GC2M42rCP+BEbZ/y5PBcnbuZW4lqyE+Gi0auSm4cLUlUtI/qrmSkQi3kTAbfvcSKOV+QCPUfTzFmJf6w==" saltValue="lv3wvCB3sIpvJfBHoqDnX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89" priority="45" operator="greaterThan">
      <formula>$B$51</formula>
    </cfRule>
  </conditionalFormatting>
  <conditionalFormatting sqref="B66:U66">
    <cfRule type="cellIs" dxfId="288" priority="7" operator="equal">
      <formula>"UNDER"</formula>
    </cfRule>
    <cfRule type="cellIs" dxfId="287" priority="8" operator="equal">
      <formula>"OVER"</formula>
    </cfRule>
  </conditionalFormatting>
  <conditionalFormatting sqref="C31:C50">
    <cfRule type="cellIs" dxfId="286" priority="44" operator="greaterThan">
      <formula>$C$51</formula>
    </cfRule>
  </conditionalFormatting>
  <conditionalFormatting sqref="C11:V13">
    <cfRule type="cellIs" dxfId="285" priority="1" operator="greaterThan">
      <formula>2</formula>
    </cfRule>
  </conditionalFormatting>
  <conditionalFormatting sqref="C17:V19">
    <cfRule type="cellIs" dxfId="284" priority="37" operator="equal">
      <formula>0</formula>
    </cfRule>
  </conditionalFormatting>
  <conditionalFormatting sqref="C20:V21">
    <cfRule type="cellIs" dxfId="283" priority="46" operator="equal">
      <formula>"DECREASE"</formula>
    </cfRule>
    <cfRule type="cellIs" dxfId="282" priority="47" operator="equal">
      <formula>"INCREASE"</formula>
    </cfRule>
  </conditionalFormatting>
  <conditionalFormatting sqref="C21:V21">
    <cfRule type="cellIs" dxfId="281" priority="11" operator="equal">
      <formula>0</formula>
    </cfRule>
  </conditionalFormatting>
  <conditionalFormatting sqref="C22:V23">
    <cfRule type="cellIs" dxfId="280" priority="18"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G31:G50">
    <cfRule type="cellIs" dxfId="277" priority="34" operator="greaterThan">
      <formula>$G$51</formula>
    </cfRule>
  </conditionalFormatting>
  <conditionalFormatting sqref="H31:H50">
    <cfRule type="cellIs" dxfId="276" priority="33" operator="greaterThan">
      <formula>$H$51</formula>
    </cfRule>
  </conditionalFormatting>
  <conditionalFormatting sqref="I1">
    <cfRule type="cellIs" dxfId="275" priority="14" operator="between">
      <formula>0.1</formula>
      <formula>5</formula>
    </cfRule>
  </conditionalFormatting>
  <conditionalFormatting sqref="I2">
    <cfRule type="cellIs" dxfId="274" priority="13" operator="greaterThan">
      <formula>5000.1</formula>
    </cfRule>
  </conditionalFormatting>
  <conditionalFormatting sqref="I3">
    <cfRule type="cellIs" dxfId="273" priority="12" operator="greaterThan">
      <formula>40000.01</formula>
    </cfRule>
  </conditionalFormatting>
  <conditionalFormatting sqref="I31:I50">
    <cfRule type="cellIs" dxfId="272" priority="32" operator="greaterThan">
      <formula>$I$51</formula>
    </cfRule>
  </conditionalFormatting>
  <conditionalFormatting sqref="J31:J50">
    <cfRule type="cellIs" dxfId="271" priority="6" operator="greaterThan">
      <formula>$J$51</formula>
    </cfRule>
  </conditionalFormatting>
  <conditionalFormatting sqref="K31:K50">
    <cfRule type="cellIs" dxfId="270" priority="30" operator="greaterThan">
      <formula>$K$51</formula>
    </cfRule>
  </conditionalFormatting>
  <conditionalFormatting sqref="L3">
    <cfRule type="cellIs" dxfId="269" priority="4" operator="lessThan">
      <formula>30</formula>
    </cfRule>
    <cfRule type="cellIs" dxfId="268" priority="5" operator="greaterThanOrEqual">
      <formula>30</formula>
    </cfRule>
  </conditionalFormatting>
  <conditionalFormatting sqref="L31:L50">
    <cfRule type="cellIs" dxfId="267" priority="29" operator="greaterThan">
      <formula>$L$51</formula>
    </cfRule>
  </conditionalFormatting>
  <conditionalFormatting sqref="M31:M50">
    <cfRule type="cellIs" dxfId="266" priority="28" operator="greaterThan">
      <formula>$M$51</formula>
    </cfRule>
  </conditionalFormatting>
  <conditionalFormatting sqref="P31:P50">
    <cfRule type="cellIs" dxfId="265" priority="27" operator="greaterThan">
      <formula>$P$51</formula>
    </cfRule>
  </conditionalFormatting>
  <conditionalFormatting sqref="R31:R50">
    <cfRule type="cellIs" dxfId="264" priority="26" operator="greaterThan">
      <formula>$R$51</formula>
    </cfRule>
  </conditionalFormatting>
  <conditionalFormatting sqref="S31:S50">
    <cfRule type="cellIs" dxfId="263" priority="25" operator="greaterThan">
      <formula>$S$51</formula>
    </cfRule>
  </conditionalFormatting>
  <conditionalFormatting sqref="T31:T50">
    <cfRule type="cellIs" dxfId="262" priority="24" operator="greaterThan">
      <formula>$T$51</formula>
    </cfRule>
  </conditionalFormatting>
  <conditionalFormatting sqref="U31:U50">
    <cfRule type="cellIs" dxfId="261"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D1" zoomScale="90" zoomScaleNormal="90" workbookViewId="0">
      <selection activeCell="Q40" sqref="Q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6.62</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v>62.1</v>
      </c>
      <c r="J2" s="138" t="s">
        <v>158</v>
      </c>
      <c r="K2" s="139"/>
      <c r="L2" s="110">
        <v>0.05</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v>200</v>
      </c>
      <c r="J3" s="160" t="s">
        <v>154</v>
      </c>
      <c r="K3" s="161"/>
      <c r="L3" s="110">
        <f>(L1/(L2*10000))*100</f>
        <v>5</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54.926725000000012</v>
      </c>
      <c r="D18" s="12">
        <f>$D32</f>
        <v>0</v>
      </c>
      <c r="E18" s="12">
        <f>$D33</f>
        <v>0</v>
      </c>
      <c r="F18" s="12">
        <f>$D34</f>
        <v>54.926725000000012</v>
      </c>
      <c r="G18" s="12">
        <f>$D35</f>
        <v>54.926725000000012</v>
      </c>
      <c r="H18" s="12">
        <f>$D36</f>
        <v>54.926725000000012</v>
      </c>
      <c r="I18" s="12">
        <f>$D37</f>
        <v>54.926725000000012</v>
      </c>
      <c r="J18" s="12">
        <f>$D38</f>
        <v>54.926725000000012</v>
      </c>
      <c r="K18" s="12">
        <f>$D39</f>
        <v>54.926725000000012</v>
      </c>
      <c r="L18" s="12">
        <f>$D40</f>
        <v>54.926725000000012</v>
      </c>
      <c r="M18" s="12">
        <f>$D41</f>
        <v>54.926725000000012</v>
      </c>
      <c r="N18" s="12">
        <f>$D42</f>
        <v>54.926725000000012</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-36.873274999999985</v>
      </c>
      <c r="D19" s="12">
        <f t="shared" ref="D19:V19" si="1">D18-D17</f>
        <v>-91.8</v>
      </c>
      <c r="E19" s="12">
        <f t="shared" si="1"/>
        <v>-91.8</v>
      </c>
      <c r="F19" s="12">
        <f t="shared" si="1"/>
        <v>-36.873274999999985</v>
      </c>
      <c r="G19" s="12">
        <f t="shared" si="1"/>
        <v>-36.873274999999985</v>
      </c>
      <c r="H19" s="12">
        <f t="shared" si="1"/>
        <v>-36.873274999999985</v>
      </c>
      <c r="I19" s="12">
        <f t="shared" si="1"/>
        <v>-36.873274999999985</v>
      </c>
      <c r="J19" s="12">
        <f t="shared" si="1"/>
        <v>-36.873274999999985</v>
      </c>
      <c r="K19" s="12">
        <f t="shared" si="1"/>
        <v>-36.873274999999985</v>
      </c>
      <c r="L19" s="12">
        <f t="shared" si="1"/>
        <v>-36.873274999999985</v>
      </c>
      <c r="M19" s="12">
        <f t="shared" si="1"/>
        <v>-36.873274999999985</v>
      </c>
      <c r="N19" s="12">
        <f t="shared" si="1"/>
        <v>-36.873274999999985</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13.194749999999999</v>
      </c>
      <c r="D22" s="12">
        <f>$E32</f>
        <v>0</v>
      </c>
      <c r="E22" s="12">
        <f>$E33</f>
        <v>0</v>
      </c>
      <c r="F22" s="12">
        <f>$E34</f>
        <v>13.194749999999999</v>
      </c>
      <c r="G22" s="12">
        <f>$E35</f>
        <v>13.194749999999999</v>
      </c>
      <c r="H22" s="12">
        <f>$E36</f>
        <v>13.194749999999999</v>
      </c>
      <c r="I22" s="12">
        <f>$E37</f>
        <v>13.194749999999999</v>
      </c>
      <c r="J22" s="12">
        <f>$E38</f>
        <v>13.194749999999999</v>
      </c>
      <c r="K22" s="12">
        <f>$E39</f>
        <v>13.194749999999999</v>
      </c>
      <c r="L22" s="12">
        <f>$E40</f>
        <v>13.194749999999999</v>
      </c>
      <c r="M22" s="12">
        <f>$E41</f>
        <v>13.194749999999999</v>
      </c>
      <c r="N22" s="12">
        <f>$E42</f>
        <v>13.194749999999999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-310.80525</v>
      </c>
      <c r="D23" s="12">
        <f t="shared" ref="D23:V23" si="3">D22-D21</f>
        <v>-324</v>
      </c>
      <c r="E23" s="12">
        <f t="shared" si="3"/>
        <v>-324</v>
      </c>
      <c r="F23" s="12">
        <f t="shared" si="3"/>
        <v>-310.80525</v>
      </c>
      <c r="G23" s="12">
        <f t="shared" si="3"/>
        <v>-310.80525</v>
      </c>
      <c r="H23" s="12">
        <f t="shared" si="3"/>
        <v>-310.80525</v>
      </c>
      <c r="I23" s="12">
        <f t="shared" si="3"/>
        <v>-310.80525</v>
      </c>
      <c r="J23" s="12">
        <f t="shared" si="3"/>
        <v>-310.80525</v>
      </c>
      <c r="K23" s="12">
        <f t="shared" si="3"/>
        <v>-310.80525</v>
      </c>
      <c r="L23" s="12">
        <f t="shared" si="3"/>
        <v>-310.80525</v>
      </c>
      <c r="M23" s="12">
        <f t="shared" si="3"/>
        <v>-310.80525</v>
      </c>
      <c r="N23" s="12">
        <f t="shared" si="3"/>
        <v>-310.80525</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4.9000000000000004</v>
      </c>
      <c r="C28" s="11">
        <v>0.05</v>
      </c>
      <c r="D28" s="11">
        <v>95.9</v>
      </c>
      <c r="E28" s="11">
        <v>43.8</v>
      </c>
      <c r="F28" s="11">
        <v>57.9</v>
      </c>
      <c r="G28" s="11">
        <v>2.34</v>
      </c>
      <c r="H28" s="11">
        <v>4.68</v>
      </c>
      <c r="I28" s="11">
        <v>0.77</v>
      </c>
      <c r="J28" s="11">
        <v>0.02</v>
      </c>
      <c r="K28" s="15">
        <v>0.05</v>
      </c>
      <c r="L28" s="11">
        <v>1.33</v>
      </c>
      <c r="M28" s="11">
        <v>1.25</v>
      </c>
      <c r="N28" s="11">
        <v>5354</v>
      </c>
      <c r="O28" s="11">
        <v>895</v>
      </c>
      <c r="P28" s="11">
        <v>16.7</v>
      </c>
      <c r="Q28" s="11">
        <v>362</v>
      </c>
      <c r="R28" s="11">
        <v>0.15</v>
      </c>
      <c r="S28" s="11">
        <v>0.68</v>
      </c>
      <c r="T28" s="11">
        <v>7.0000000000000007E-2</v>
      </c>
      <c r="U28" s="97">
        <v>20.6</v>
      </c>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125</v>
      </c>
      <c r="D31" s="65">
        <f>(IF(D$27="%w/w SAR",((D$28*10)*$B31),IF(D$27="%w/w DM",(((D$28*10)*($B$28/100))*$B31),IF(D$27="kg/t SAR",(D$28*$B31),IF(D$27="kg/t DM",((D$28*($B$28/100))*$B31),IF(D$27="mg/kg SAR",((D$28*0.001)*$B31),IF(D$27="mg/kg DM",(((D$28*0.001)*($B$28/100))*$B31),"0")))))))*2.291</f>
        <v>54.926725000000012</v>
      </c>
      <c r="E31" s="65">
        <f>(IF(E$27="%w/w SAR",((E$28*10)*$B31),IF(E$27="%w/w DM",(((E$28*10)*($B$28/100))*$B31),IF(E$27="kg/t SAR",(E$28*$B31),IF(E$27="kg/t DM",((E$28*($B$28/100))*$B31),IF(E$27="mg/kg SAR",((E$28*0.001)*$B31),IF(E$27="mg/kg DM",(((E$28*0.001)*($B$28/100))*$B31),"0")))))))*1.205</f>
        <v>13.194749999999999</v>
      </c>
      <c r="F31" s="65">
        <f>(IF(F$27="%w/w SAR",((F$28*10)*$B31),IF(F$27="%w/w DM",(((F$28*10)*($B$28/100))*$B31),IF(F$27="kg/t SAR",(F$28*$B31),IF(F$27="kg/t DM",((F$28*($B$28/100))*$B31),IF(F$27="mg/kg SAR",((F$28*0.001)*$B31),IF(F$27="mg/kg DM",(((F$28*0.001)*($B$28/100))*$B31),"0")))))))*1.658</f>
        <v>23.999549999999999</v>
      </c>
      <c r="G31" s="65">
        <f t="shared" ref="G31:P46" si="5">IF(G$27="%w/w SAR",((G$28*10)*$B31),IF(G$27="%w/w DM",(((G$28*10)*($B$28/100))*$B31),IF(G$27="kg/t SAR",(G$28*$B31),IF(G$27="kg/t DM",((G$28*($B$28/100))*$B31),IF(G$27="mg/kg SAR",((G$28*0.001)*$B31),IF(G$27="mg/kg DM",(((G$28*0.001)*($B$28/100))*$B31),0))))))</f>
        <v>0.58499999999999996</v>
      </c>
      <c r="H31" s="65">
        <f t="shared" si="5"/>
        <v>1.17</v>
      </c>
      <c r="I31" s="65">
        <f t="shared" si="5"/>
        <v>0.1925</v>
      </c>
      <c r="J31" s="65">
        <f t="shared" si="5"/>
        <v>5.0000000000000001E-3</v>
      </c>
      <c r="K31" s="65">
        <f t="shared" si="5"/>
        <v>1.2500000000000001E-2</v>
      </c>
      <c r="L31" s="65">
        <f t="shared" si="5"/>
        <v>0.33250000000000002</v>
      </c>
      <c r="M31" s="65">
        <f t="shared" si="5"/>
        <v>0.3125</v>
      </c>
      <c r="N31" s="65">
        <f t="shared" si="5"/>
        <v>1338.5</v>
      </c>
      <c r="O31" s="65">
        <f t="shared" si="5"/>
        <v>223.75</v>
      </c>
      <c r="P31" s="65">
        <f t="shared" si="5"/>
        <v>4.1749999999999998</v>
      </c>
      <c r="Q31" s="65">
        <f>(IF(Q$27="%w/w SAR",((Q$28*10)*$B31),IF(Q$27="%w/w DM",(((Q$28*10)*($B$28/100))*$B31),IF(Q$27="kg/t SAR",(Q$28*$B31),IF(Q$27="kg/t DM",((Q$28*($B$28/100))*$B31),IF(Q$27="mg/kg SAR",((Q$28*0.001)*$B31),IF(Q$27="mg/kg DM",(((Q$28*0.001)*($B$28/100))*$B31),0)))))))*2.5</f>
        <v>226.25</v>
      </c>
      <c r="R31" s="65">
        <f>IF(R$27="%w/w SAR",((R$28*10)*$B31),IF(R$27="%w/w DM",(((R$28*10)*($B$28/100))*$B31),IF(R$27="kg/t SAR",(R$28*$B31),IF(R$27="kg/t DM",((R$28*($B$28/100))*$B31),IF(R$27="mg/kg SAR",((R$28*0.001)*$B31),IF(R$27="mg/kg DM",(((R$28*0.001)*($B$28/100))*$B31),0))))))</f>
        <v>3.7499999999999999E-2</v>
      </c>
      <c r="S31" s="65">
        <f>IF(S$27="%w/w SAR",((S$28*10)*$B31),IF(S$27="%w/w DM",(((S$28*10)*($B$28/100))*$B31),IF(S$27="kg/t SAR",(S$28*$B31),IF(S$27="kg/t DM",((S$28*($B$28/100))*$B31),IF(S$27="mg/kg SAR",((S$28*0.001)*$B31),IF(S$27="mg/kg DM",(((S$28*0.001)*($B$28/100))*$B31),0))))))</f>
        <v>0.17</v>
      </c>
      <c r="T31" s="65">
        <f>IF(T$27="%w/w SAR",((T$28*10)*$B31),IF(T$27="%w/w DM",(((T$28*10)*($B$28/100))*$B31),IF(T$27="kg/t SAR",(T$28*$B31),IF(T$27="kg/t DM",((T$28*($B$28/100))*$B31),IF(T$27="mg/kg SAR",((T$28*0.001)*$B31),IF(T$27="mg/kg DM",(((T$28*0.001)*($B$28/100))*$B31),0))))))</f>
        <v>1.7500000000000002E-2</v>
      </c>
      <c r="U31" s="126">
        <f>IF(U$27="%w/w SAR",((U$28*10)*$B31),IF(U$27="%w/w DM",(((U$28*10)*($B$28/100))*$B31),IF(U$27="kg/t SAR",(U$28*$B31),IF(U$27="kg/t DM",((U$28*($B$28/100))*$B31),IF(U$27="mg/kg SAR",((U$28*0.001)*$B31),IF(U$27="mg/kg DM",(((U$28*0.001)*($B$28/100))*$B31),0))))))</f>
        <v>5.15</v>
      </c>
    </row>
    <row r="32" spans="1:40" s="48" customFormat="1" x14ac:dyDescent="0.25">
      <c r="A32" s="125">
        <f>D8</f>
        <v>27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29</v>
      </c>
      <c r="B34" s="11">
        <v>250</v>
      </c>
      <c r="C34" s="65">
        <f t="shared" si="6"/>
        <v>125</v>
      </c>
      <c r="D34" s="65">
        <f t="shared" si="7"/>
        <v>54.926725000000012</v>
      </c>
      <c r="E34" s="65">
        <f t="shared" si="8"/>
        <v>13.194749999999999</v>
      </c>
      <c r="F34" s="65">
        <f t="shared" si="9"/>
        <v>23.999549999999999</v>
      </c>
      <c r="G34" s="65">
        <f t="shared" si="5"/>
        <v>0.58499999999999996</v>
      </c>
      <c r="H34" s="65">
        <f t="shared" si="5"/>
        <v>1.17</v>
      </c>
      <c r="I34" s="65">
        <f t="shared" si="5"/>
        <v>0.1925</v>
      </c>
      <c r="J34" s="65">
        <f t="shared" si="5"/>
        <v>5.0000000000000001E-3</v>
      </c>
      <c r="K34" s="65">
        <f t="shared" si="5"/>
        <v>1.2500000000000001E-2</v>
      </c>
      <c r="L34" s="65">
        <f t="shared" si="5"/>
        <v>0.33250000000000002</v>
      </c>
      <c r="M34" s="65">
        <f t="shared" si="5"/>
        <v>0.3125</v>
      </c>
      <c r="N34" s="65">
        <f t="shared" si="5"/>
        <v>1338.5</v>
      </c>
      <c r="O34" s="65">
        <f t="shared" si="5"/>
        <v>223.75</v>
      </c>
      <c r="P34" s="65">
        <f t="shared" si="5"/>
        <v>4.1749999999999998</v>
      </c>
      <c r="Q34" s="65">
        <f t="shared" si="10"/>
        <v>226.25</v>
      </c>
      <c r="R34" s="65">
        <f t="shared" si="11"/>
        <v>3.7499999999999999E-2</v>
      </c>
      <c r="S34" s="65">
        <f t="shared" si="11"/>
        <v>0.17</v>
      </c>
      <c r="T34" s="65">
        <f t="shared" si="11"/>
        <v>1.7500000000000002E-2</v>
      </c>
      <c r="U34" s="126">
        <f t="shared" si="11"/>
        <v>5.15</v>
      </c>
    </row>
    <row r="35" spans="1:21" s="48" customFormat="1" x14ac:dyDescent="0.25">
      <c r="A35" s="125">
        <f>G8</f>
        <v>30</v>
      </c>
      <c r="B35" s="11">
        <v>250</v>
      </c>
      <c r="C35" s="65">
        <f t="shared" si="6"/>
        <v>125</v>
      </c>
      <c r="D35" s="65">
        <f t="shared" si="7"/>
        <v>54.926725000000012</v>
      </c>
      <c r="E35" s="65">
        <f t="shared" si="8"/>
        <v>13.194749999999999</v>
      </c>
      <c r="F35" s="65">
        <f t="shared" si="9"/>
        <v>23.999549999999999</v>
      </c>
      <c r="G35" s="65">
        <f t="shared" si="5"/>
        <v>0.58499999999999996</v>
      </c>
      <c r="H35" s="65">
        <f t="shared" si="5"/>
        <v>1.17</v>
      </c>
      <c r="I35" s="65">
        <f t="shared" si="5"/>
        <v>0.1925</v>
      </c>
      <c r="J35" s="65">
        <f t="shared" si="5"/>
        <v>5.0000000000000001E-3</v>
      </c>
      <c r="K35" s="65">
        <f t="shared" si="5"/>
        <v>1.2500000000000001E-2</v>
      </c>
      <c r="L35" s="65">
        <f t="shared" si="5"/>
        <v>0.33250000000000002</v>
      </c>
      <c r="M35" s="65">
        <f t="shared" si="5"/>
        <v>0.3125</v>
      </c>
      <c r="N35" s="65">
        <f t="shared" si="5"/>
        <v>1338.5</v>
      </c>
      <c r="O35" s="65">
        <f t="shared" si="5"/>
        <v>223.75</v>
      </c>
      <c r="P35" s="65">
        <f t="shared" si="5"/>
        <v>4.1749999999999998</v>
      </c>
      <c r="Q35" s="65">
        <f t="shared" si="10"/>
        <v>226.25</v>
      </c>
      <c r="R35" s="65">
        <f t="shared" si="11"/>
        <v>3.7499999999999999E-2</v>
      </c>
      <c r="S35" s="65">
        <f t="shared" si="11"/>
        <v>0.17</v>
      </c>
      <c r="T35" s="65">
        <f t="shared" si="11"/>
        <v>1.7500000000000002E-2</v>
      </c>
      <c r="U35" s="126">
        <f t="shared" si="11"/>
        <v>5.15</v>
      </c>
    </row>
    <row r="36" spans="1:21" s="48" customFormat="1" x14ac:dyDescent="0.25">
      <c r="A36" s="125">
        <f>H8</f>
        <v>31</v>
      </c>
      <c r="B36" s="11">
        <v>250</v>
      </c>
      <c r="C36" s="65">
        <f t="shared" si="6"/>
        <v>125</v>
      </c>
      <c r="D36" s="65">
        <f t="shared" si="7"/>
        <v>54.926725000000012</v>
      </c>
      <c r="E36" s="65">
        <f t="shared" si="8"/>
        <v>13.194749999999999</v>
      </c>
      <c r="F36" s="65">
        <f t="shared" si="9"/>
        <v>23.999549999999999</v>
      </c>
      <c r="G36" s="65">
        <f t="shared" si="5"/>
        <v>0.58499999999999996</v>
      </c>
      <c r="H36" s="65">
        <f t="shared" si="5"/>
        <v>1.17</v>
      </c>
      <c r="I36" s="65">
        <f t="shared" si="5"/>
        <v>0.1925</v>
      </c>
      <c r="J36" s="65">
        <f t="shared" si="5"/>
        <v>5.0000000000000001E-3</v>
      </c>
      <c r="K36" s="65">
        <f t="shared" si="5"/>
        <v>1.2500000000000001E-2</v>
      </c>
      <c r="L36" s="65">
        <f t="shared" si="5"/>
        <v>0.33250000000000002</v>
      </c>
      <c r="M36" s="65">
        <f t="shared" si="5"/>
        <v>0.3125</v>
      </c>
      <c r="N36" s="65">
        <f t="shared" si="5"/>
        <v>1338.5</v>
      </c>
      <c r="O36" s="65">
        <f t="shared" si="5"/>
        <v>223.75</v>
      </c>
      <c r="P36" s="65">
        <f t="shared" si="5"/>
        <v>4.1749999999999998</v>
      </c>
      <c r="Q36" s="65">
        <f t="shared" si="10"/>
        <v>226.25</v>
      </c>
      <c r="R36" s="65">
        <f t="shared" si="11"/>
        <v>3.7499999999999999E-2</v>
      </c>
      <c r="S36" s="65">
        <f t="shared" si="11"/>
        <v>0.17</v>
      </c>
      <c r="T36" s="65">
        <f t="shared" si="11"/>
        <v>1.7500000000000002E-2</v>
      </c>
      <c r="U36" s="126">
        <f t="shared" si="11"/>
        <v>5.15</v>
      </c>
    </row>
    <row r="37" spans="1:21" s="48" customFormat="1" x14ac:dyDescent="0.25">
      <c r="A37" s="125">
        <f>I8</f>
        <v>32</v>
      </c>
      <c r="B37" s="11">
        <v>250</v>
      </c>
      <c r="C37" s="65">
        <f t="shared" si="6"/>
        <v>125</v>
      </c>
      <c r="D37" s="65">
        <f t="shared" si="7"/>
        <v>54.926725000000012</v>
      </c>
      <c r="E37" s="65">
        <f t="shared" si="8"/>
        <v>13.194749999999999</v>
      </c>
      <c r="F37" s="65">
        <f t="shared" si="9"/>
        <v>23.999549999999999</v>
      </c>
      <c r="G37" s="65">
        <f t="shared" si="5"/>
        <v>0.58499999999999996</v>
      </c>
      <c r="H37" s="65">
        <f t="shared" si="5"/>
        <v>1.17</v>
      </c>
      <c r="I37" s="65">
        <f t="shared" si="5"/>
        <v>0.1925</v>
      </c>
      <c r="J37" s="65">
        <f t="shared" si="5"/>
        <v>5.0000000000000001E-3</v>
      </c>
      <c r="K37" s="65">
        <f t="shared" si="5"/>
        <v>1.2500000000000001E-2</v>
      </c>
      <c r="L37" s="65">
        <f t="shared" si="5"/>
        <v>0.33250000000000002</v>
      </c>
      <c r="M37" s="65">
        <f t="shared" si="5"/>
        <v>0.3125</v>
      </c>
      <c r="N37" s="65">
        <f t="shared" si="5"/>
        <v>1338.5</v>
      </c>
      <c r="O37" s="65">
        <f t="shared" si="5"/>
        <v>223.75</v>
      </c>
      <c r="P37" s="65">
        <f t="shared" si="5"/>
        <v>4.1749999999999998</v>
      </c>
      <c r="Q37" s="65">
        <f t="shared" si="10"/>
        <v>226.25</v>
      </c>
      <c r="R37" s="65">
        <f t="shared" si="11"/>
        <v>3.7499999999999999E-2</v>
      </c>
      <c r="S37" s="65">
        <f t="shared" si="11"/>
        <v>0.17</v>
      </c>
      <c r="T37" s="65">
        <f t="shared" si="11"/>
        <v>1.7500000000000002E-2</v>
      </c>
      <c r="U37" s="126">
        <f t="shared" si="11"/>
        <v>5.15</v>
      </c>
    </row>
    <row r="38" spans="1:21" s="48" customFormat="1" x14ac:dyDescent="0.25">
      <c r="A38" s="125">
        <f>J8</f>
        <v>35</v>
      </c>
      <c r="B38" s="11">
        <v>250</v>
      </c>
      <c r="C38" s="65">
        <f t="shared" si="6"/>
        <v>125</v>
      </c>
      <c r="D38" s="65">
        <f t="shared" si="7"/>
        <v>54.926725000000012</v>
      </c>
      <c r="E38" s="65">
        <f t="shared" si="8"/>
        <v>13.194749999999999</v>
      </c>
      <c r="F38" s="65">
        <f t="shared" si="9"/>
        <v>23.999549999999999</v>
      </c>
      <c r="G38" s="65">
        <f t="shared" si="5"/>
        <v>0.58499999999999996</v>
      </c>
      <c r="H38" s="65">
        <f t="shared" si="5"/>
        <v>1.17</v>
      </c>
      <c r="I38" s="65">
        <f t="shared" si="5"/>
        <v>0.1925</v>
      </c>
      <c r="J38" s="65">
        <f t="shared" si="5"/>
        <v>5.0000000000000001E-3</v>
      </c>
      <c r="K38" s="65">
        <f t="shared" si="5"/>
        <v>1.2500000000000001E-2</v>
      </c>
      <c r="L38" s="65">
        <f t="shared" si="5"/>
        <v>0.33250000000000002</v>
      </c>
      <c r="M38" s="65">
        <f t="shared" si="5"/>
        <v>0.3125</v>
      </c>
      <c r="N38" s="65">
        <f t="shared" si="5"/>
        <v>1338.5</v>
      </c>
      <c r="O38" s="65">
        <f t="shared" si="5"/>
        <v>223.75</v>
      </c>
      <c r="P38" s="65">
        <f t="shared" si="5"/>
        <v>4.1749999999999998</v>
      </c>
      <c r="Q38" s="65">
        <f t="shared" si="10"/>
        <v>226.25</v>
      </c>
      <c r="R38" s="65">
        <f t="shared" si="11"/>
        <v>3.7499999999999999E-2</v>
      </c>
      <c r="S38" s="65">
        <f t="shared" si="11"/>
        <v>0.17</v>
      </c>
      <c r="T38" s="65">
        <f t="shared" si="11"/>
        <v>1.7500000000000002E-2</v>
      </c>
      <c r="U38" s="126">
        <f t="shared" si="11"/>
        <v>5.15</v>
      </c>
    </row>
    <row r="39" spans="1:21" s="48" customFormat="1" x14ac:dyDescent="0.25">
      <c r="A39" s="125">
        <f>K8</f>
        <v>36</v>
      </c>
      <c r="B39" s="11">
        <v>250</v>
      </c>
      <c r="C39" s="65">
        <f t="shared" si="6"/>
        <v>125</v>
      </c>
      <c r="D39" s="65">
        <f t="shared" si="7"/>
        <v>54.926725000000012</v>
      </c>
      <c r="E39" s="65">
        <f t="shared" si="8"/>
        <v>13.194749999999999</v>
      </c>
      <c r="F39" s="65">
        <f t="shared" si="9"/>
        <v>23.999549999999999</v>
      </c>
      <c r="G39" s="65">
        <f t="shared" si="5"/>
        <v>0.58499999999999996</v>
      </c>
      <c r="H39" s="65">
        <f t="shared" si="5"/>
        <v>1.17</v>
      </c>
      <c r="I39" s="65">
        <f t="shared" si="5"/>
        <v>0.1925</v>
      </c>
      <c r="J39" s="65">
        <f t="shared" si="5"/>
        <v>5.0000000000000001E-3</v>
      </c>
      <c r="K39" s="65">
        <f t="shared" si="5"/>
        <v>1.2500000000000001E-2</v>
      </c>
      <c r="L39" s="65">
        <f t="shared" si="5"/>
        <v>0.33250000000000002</v>
      </c>
      <c r="M39" s="65">
        <f t="shared" si="5"/>
        <v>0.3125</v>
      </c>
      <c r="N39" s="65">
        <f t="shared" si="5"/>
        <v>1338.5</v>
      </c>
      <c r="O39" s="65">
        <f t="shared" si="5"/>
        <v>223.75</v>
      </c>
      <c r="P39" s="65">
        <f t="shared" si="5"/>
        <v>4.1749999999999998</v>
      </c>
      <c r="Q39" s="65">
        <f t="shared" si="10"/>
        <v>226.25</v>
      </c>
      <c r="R39" s="65">
        <f t="shared" si="11"/>
        <v>3.7499999999999999E-2</v>
      </c>
      <c r="S39" s="65">
        <f t="shared" si="11"/>
        <v>0.17</v>
      </c>
      <c r="T39" s="65">
        <f t="shared" si="11"/>
        <v>1.7500000000000002E-2</v>
      </c>
      <c r="U39" s="126">
        <f t="shared" si="11"/>
        <v>5.15</v>
      </c>
    </row>
    <row r="40" spans="1:21" s="48" customFormat="1" x14ac:dyDescent="0.25">
      <c r="A40" s="125">
        <f>L8</f>
        <v>37</v>
      </c>
      <c r="B40" s="11">
        <v>250</v>
      </c>
      <c r="C40" s="65">
        <f t="shared" si="6"/>
        <v>125</v>
      </c>
      <c r="D40" s="65">
        <f t="shared" si="7"/>
        <v>54.926725000000012</v>
      </c>
      <c r="E40" s="65">
        <f t="shared" si="8"/>
        <v>13.194749999999999</v>
      </c>
      <c r="F40" s="65">
        <f t="shared" si="9"/>
        <v>23.999549999999999</v>
      </c>
      <c r="G40" s="65">
        <f t="shared" si="5"/>
        <v>0.58499999999999996</v>
      </c>
      <c r="H40" s="65">
        <f t="shared" si="5"/>
        <v>1.17</v>
      </c>
      <c r="I40" s="65">
        <f t="shared" si="5"/>
        <v>0.1925</v>
      </c>
      <c r="J40" s="65">
        <f t="shared" si="5"/>
        <v>5.0000000000000001E-3</v>
      </c>
      <c r="K40" s="65">
        <f t="shared" si="5"/>
        <v>1.2500000000000001E-2</v>
      </c>
      <c r="L40" s="65">
        <f t="shared" si="5"/>
        <v>0.33250000000000002</v>
      </c>
      <c r="M40" s="65">
        <f t="shared" si="5"/>
        <v>0.3125</v>
      </c>
      <c r="N40" s="65">
        <f t="shared" si="5"/>
        <v>1338.5</v>
      </c>
      <c r="O40" s="65">
        <f t="shared" si="5"/>
        <v>223.75</v>
      </c>
      <c r="P40" s="65">
        <f t="shared" si="5"/>
        <v>4.1749999999999998</v>
      </c>
      <c r="Q40" s="65">
        <f t="shared" si="10"/>
        <v>226.25</v>
      </c>
      <c r="R40" s="65">
        <f t="shared" si="11"/>
        <v>3.7499999999999999E-2</v>
      </c>
      <c r="S40" s="65">
        <f t="shared" si="11"/>
        <v>0.17</v>
      </c>
      <c r="T40" s="65">
        <f t="shared" si="11"/>
        <v>1.7500000000000002E-2</v>
      </c>
      <c r="U40" s="126">
        <f t="shared" si="11"/>
        <v>5.15</v>
      </c>
    </row>
    <row r="41" spans="1:21" s="48" customFormat="1" x14ac:dyDescent="0.25">
      <c r="A41" s="125">
        <f>M8</f>
        <v>41</v>
      </c>
      <c r="B41" s="11">
        <v>250</v>
      </c>
      <c r="C41" s="65">
        <f t="shared" si="6"/>
        <v>125</v>
      </c>
      <c r="D41" s="65">
        <f t="shared" si="7"/>
        <v>54.926725000000012</v>
      </c>
      <c r="E41" s="65">
        <f t="shared" si="8"/>
        <v>13.194749999999999</v>
      </c>
      <c r="F41" s="65">
        <f t="shared" si="9"/>
        <v>23.999549999999999</v>
      </c>
      <c r="G41" s="65">
        <f t="shared" si="5"/>
        <v>0.58499999999999996</v>
      </c>
      <c r="H41" s="65">
        <f t="shared" si="5"/>
        <v>1.17</v>
      </c>
      <c r="I41" s="65">
        <f t="shared" si="5"/>
        <v>0.1925</v>
      </c>
      <c r="J41" s="65">
        <f t="shared" si="5"/>
        <v>5.0000000000000001E-3</v>
      </c>
      <c r="K41" s="65">
        <f t="shared" si="5"/>
        <v>1.2500000000000001E-2</v>
      </c>
      <c r="L41" s="65">
        <f t="shared" si="5"/>
        <v>0.33250000000000002</v>
      </c>
      <c r="M41" s="65">
        <f t="shared" si="5"/>
        <v>0.3125</v>
      </c>
      <c r="N41" s="65">
        <f t="shared" si="5"/>
        <v>1338.5</v>
      </c>
      <c r="O41" s="65">
        <f t="shared" si="5"/>
        <v>223.75</v>
      </c>
      <c r="P41" s="65">
        <f t="shared" si="5"/>
        <v>4.1749999999999998</v>
      </c>
      <c r="Q41" s="65">
        <f t="shared" si="10"/>
        <v>226.25</v>
      </c>
      <c r="R41" s="65">
        <f t="shared" si="11"/>
        <v>3.7499999999999999E-2</v>
      </c>
      <c r="S41" s="65">
        <f t="shared" si="11"/>
        <v>0.17</v>
      </c>
      <c r="T41" s="65">
        <f t="shared" si="11"/>
        <v>1.7500000000000002E-2</v>
      </c>
      <c r="U41" s="126">
        <f t="shared" si="11"/>
        <v>5.15</v>
      </c>
    </row>
    <row r="42" spans="1:21" s="48" customFormat="1" x14ac:dyDescent="0.25">
      <c r="A42" s="125">
        <f>N8</f>
        <v>42</v>
      </c>
      <c r="B42" s="11">
        <v>250</v>
      </c>
      <c r="C42" s="65">
        <f t="shared" si="6"/>
        <v>125</v>
      </c>
      <c r="D42" s="65">
        <f t="shared" si="7"/>
        <v>54.926725000000012</v>
      </c>
      <c r="E42" s="65">
        <f t="shared" si="8"/>
        <v>13.194749999999999</v>
      </c>
      <c r="F42" s="65">
        <f t="shared" si="9"/>
        <v>23.999549999999999</v>
      </c>
      <c r="G42" s="65">
        <f t="shared" si="5"/>
        <v>0.58499999999999996</v>
      </c>
      <c r="H42" s="65">
        <f t="shared" si="5"/>
        <v>1.17</v>
      </c>
      <c r="I42" s="65">
        <f t="shared" si="5"/>
        <v>0.1925</v>
      </c>
      <c r="J42" s="65">
        <f t="shared" si="5"/>
        <v>5.0000000000000001E-3</v>
      </c>
      <c r="K42" s="65">
        <f t="shared" si="5"/>
        <v>1.2500000000000001E-2</v>
      </c>
      <c r="L42" s="65">
        <f t="shared" si="5"/>
        <v>0.33250000000000002</v>
      </c>
      <c r="M42" s="65">
        <f t="shared" si="5"/>
        <v>0.3125</v>
      </c>
      <c r="N42" s="65">
        <f t="shared" si="5"/>
        <v>1338.5</v>
      </c>
      <c r="O42" s="65">
        <f t="shared" si="5"/>
        <v>223.75</v>
      </c>
      <c r="P42" s="65">
        <f t="shared" si="5"/>
        <v>4.1749999999999998</v>
      </c>
      <c r="Q42" s="65">
        <f t="shared" si="10"/>
        <v>226.25</v>
      </c>
      <c r="R42" s="65">
        <f t="shared" si="11"/>
        <v>3.7499999999999999E-2</v>
      </c>
      <c r="S42" s="65">
        <f t="shared" si="11"/>
        <v>0.17</v>
      </c>
      <c r="T42" s="65">
        <f t="shared" si="11"/>
        <v>1.7500000000000002E-2</v>
      </c>
      <c r="U42" s="126">
        <f t="shared" si="11"/>
        <v>5.15</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bpOaQUhrUaz9SJVwvxWeUcGb+cZrFqO0D9f1dOf9iigk4kXEEoyGbfcr1YHLNjK3PMsv0OuTqaeV4vqI7uWdQ==" saltValue="FsBbl/rlx8b6W+JftJ3dD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37" operator="greaterThan">
      <formula>$B$51</formula>
    </cfRule>
  </conditionalFormatting>
  <conditionalFormatting sqref="B66:U66">
    <cfRule type="cellIs" dxfId="259" priority="12" operator="equal">
      <formula>"UNDER"</formula>
    </cfRule>
    <cfRule type="cellIs" dxfId="258" priority="13" operator="equal">
      <formula>"OVER"</formula>
    </cfRule>
  </conditionalFormatting>
  <conditionalFormatting sqref="C31:C50">
    <cfRule type="cellIs" dxfId="257" priority="36" operator="greaterThan">
      <formula>$C$51</formula>
    </cfRule>
  </conditionalFormatting>
  <conditionalFormatting sqref="C11:V13">
    <cfRule type="cellIs" dxfId="256" priority="1" operator="greaterThan">
      <formula>2</formula>
    </cfRule>
  </conditionalFormatting>
  <conditionalFormatting sqref="C17:V19">
    <cfRule type="cellIs" dxfId="255" priority="33" operator="equal">
      <formula>0</formula>
    </cfRule>
  </conditionalFormatting>
  <conditionalFormatting sqref="C20:V21">
    <cfRule type="cellIs" dxfId="254" priority="38" operator="equal">
      <formula>"DECREASE"</formula>
    </cfRule>
    <cfRule type="cellIs" dxfId="253" priority="39" operator="equal">
      <formula>"INCREASE"</formula>
    </cfRule>
  </conditionalFormatting>
  <conditionalFormatting sqref="C21:V21">
    <cfRule type="cellIs" dxfId="252" priority="14" operator="equal">
      <formula>0</formula>
    </cfRule>
  </conditionalFormatting>
  <conditionalFormatting sqref="C22:V23">
    <cfRule type="cellIs" dxfId="251" priority="18" operator="equal">
      <formula>0</formula>
    </cfRule>
  </conditionalFormatting>
  <conditionalFormatting sqref="C24:V24">
    <cfRule type="cellIs" dxfId="250" priority="19" operator="equal">
      <formula>"DECREASE"</formula>
    </cfRule>
    <cfRule type="cellIs" dxfId="249" priority="20" operator="equal">
      <formula>"INCREASE"</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1">
    <cfRule type="cellIs" dxfId="246" priority="4" operator="between">
      <formula>0.1</formula>
      <formula>5</formula>
    </cfRule>
  </conditionalFormatting>
  <conditionalFormatting sqref="I2">
    <cfRule type="cellIs" dxfId="245" priority="3" operator="greaterThan">
      <formula>5000.1</formula>
    </cfRule>
  </conditionalFormatting>
  <conditionalFormatting sqref="I3">
    <cfRule type="cellIs" dxfId="244" priority="2" operator="greaterThan">
      <formula>40000.01</formula>
    </cfRule>
  </conditionalFormatting>
  <conditionalFormatting sqref="I31:I50">
    <cfRule type="cellIs" dxfId="243" priority="30" operator="greaterThan">
      <formula>$I$51</formula>
    </cfRule>
  </conditionalFormatting>
  <conditionalFormatting sqref="J31:J50">
    <cfRule type="cellIs" dxfId="242" priority="9" operator="greaterThan">
      <formula>$J$51</formula>
    </cfRule>
  </conditionalFormatting>
  <conditionalFormatting sqref="K31:K50">
    <cfRule type="cellIs" dxfId="241" priority="29" operator="greaterThan">
      <formula>$K$51</formula>
    </cfRule>
  </conditionalFormatting>
  <conditionalFormatting sqref="L3">
    <cfRule type="cellIs" dxfId="240" priority="5" operator="lessThan">
      <formula>30</formula>
    </cfRule>
    <cfRule type="cellIs" dxfId="239" priority="6" operator="greaterThanOrEqual">
      <formula>30</formula>
    </cfRule>
  </conditionalFormatting>
  <conditionalFormatting sqref="L31:L50">
    <cfRule type="cellIs" dxfId="238" priority="28" operator="greaterThan">
      <formula>$L$51</formula>
    </cfRule>
  </conditionalFormatting>
  <conditionalFormatting sqref="M31:M50">
    <cfRule type="cellIs" dxfId="237" priority="27" operator="greaterThan">
      <formula>$M$51</formula>
    </cfRule>
  </conditionalFormatting>
  <conditionalFormatting sqref="P31:P50">
    <cfRule type="cellIs" dxfId="236" priority="26" operator="greaterThan">
      <formula>$P$51</formula>
    </cfRule>
  </conditionalFormatting>
  <conditionalFormatting sqref="R31:R50">
    <cfRule type="cellIs" dxfId="235" priority="25" operator="greaterThan">
      <formula>$R$51</formula>
    </cfRule>
  </conditionalFormatting>
  <conditionalFormatting sqref="S31:S50">
    <cfRule type="cellIs" dxfId="234" priority="24" operator="greaterThan">
      <formula>$S$51</formula>
    </cfRule>
  </conditionalFormatting>
  <conditionalFormatting sqref="T31:T50">
    <cfRule type="cellIs" dxfId="233" priority="23" operator="greaterThan">
      <formula>$T$51</formula>
    </cfRule>
  </conditionalFormatting>
  <conditionalFormatting sqref="U31:U50">
    <cfRule type="cellIs" dxfId="232"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F1" zoomScale="90" zoomScaleNormal="90" workbookViewId="0">
      <selection activeCell="R36" sqref="R3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6.1</v>
      </c>
      <c r="J1" s="158" t="s">
        <v>153</v>
      </c>
      <c r="K1" s="159"/>
      <c r="L1" s="109">
        <v>133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0.7</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1.9</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32.617402290000001</v>
      </c>
      <c r="D18" s="12">
        <f>$D32</f>
        <v>32.617402290000001</v>
      </c>
      <c r="E18" s="12">
        <f>$D33</f>
        <v>32.617402290000001</v>
      </c>
      <c r="F18" s="12">
        <f>$D34</f>
        <v>32.617402290000001</v>
      </c>
      <c r="G18" s="12">
        <f>$D35</f>
        <v>32.617402290000001</v>
      </c>
      <c r="H18" s="12">
        <f>$D36</f>
        <v>32.617402290000001</v>
      </c>
      <c r="I18" s="12">
        <f>$D37</f>
        <v>32.617402290000001</v>
      </c>
      <c r="J18" s="12">
        <f>$D38</f>
        <v>32.617402290000001</v>
      </c>
      <c r="K18" s="12">
        <f>$D39</f>
        <v>32.617402290000001</v>
      </c>
      <c r="L18" s="12">
        <f>$D40</f>
        <v>32.617402290000001</v>
      </c>
      <c r="M18" s="12">
        <f>$D41</f>
        <v>32.617402290000001</v>
      </c>
      <c r="N18" s="12">
        <f>$D42</f>
        <v>32.617402290000001</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-59.182597709999996</v>
      </c>
      <c r="D19" s="12">
        <f t="shared" ref="D19:V19" si="1">D18-D17</f>
        <v>-59.182597709999996</v>
      </c>
      <c r="E19" s="12">
        <f t="shared" si="1"/>
        <v>-59.182597709999996</v>
      </c>
      <c r="F19" s="12">
        <f t="shared" si="1"/>
        <v>-59.182597709999996</v>
      </c>
      <c r="G19" s="12">
        <f t="shared" si="1"/>
        <v>-59.182597709999996</v>
      </c>
      <c r="H19" s="12">
        <f t="shared" si="1"/>
        <v>-59.182597709999996</v>
      </c>
      <c r="I19" s="12">
        <f t="shared" si="1"/>
        <v>-59.182597709999996</v>
      </c>
      <c r="J19" s="12">
        <f t="shared" si="1"/>
        <v>-59.182597709999996</v>
      </c>
      <c r="K19" s="12">
        <f t="shared" si="1"/>
        <v>-59.182597709999996</v>
      </c>
      <c r="L19" s="12">
        <f t="shared" si="1"/>
        <v>-59.182597709999996</v>
      </c>
      <c r="M19" s="12">
        <f t="shared" si="1"/>
        <v>-59.182597709999996</v>
      </c>
      <c r="N19" s="12">
        <f t="shared" si="1"/>
        <v>-59.182597709999996</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(VLOOKUP(D$14,$AI2:$AK24,3,FALSE))*D$15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1.6333274924999999</v>
      </c>
      <c r="D22" s="12">
        <f>$E32</f>
        <v>1.6333274924999999</v>
      </c>
      <c r="E22" s="12">
        <f>$E33</f>
        <v>1.6333274924999999</v>
      </c>
      <c r="F22" s="12">
        <f>$E34</f>
        <v>1.6333274924999999</v>
      </c>
      <c r="G22" s="12">
        <f>$E35</f>
        <v>1.6333274924999999</v>
      </c>
      <c r="H22" s="12">
        <f>$E36</f>
        <v>1.6333274924999999</v>
      </c>
      <c r="I22" s="12">
        <f>$E37</f>
        <v>1.6333274924999999</v>
      </c>
      <c r="J22" s="12">
        <f>$E38</f>
        <v>1.6333274924999999</v>
      </c>
      <c r="K22" s="12">
        <f>$E39</f>
        <v>1.6333274924999999</v>
      </c>
      <c r="L22" s="12">
        <f>$E40</f>
        <v>1.6333274924999999</v>
      </c>
      <c r="M22" s="12">
        <f>$E41</f>
        <v>1.6333274924999999</v>
      </c>
      <c r="N22" s="12">
        <f>$E42</f>
        <v>1.6333274924999999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-322.36667250750003</v>
      </c>
      <c r="D23" s="12">
        <f t="shared" ref="D23:V23" si="3">D22-D21</f>
        <v>-322.36667250750003</v>
      </c>
      <c r="E23" s="12">
        <f t="shared" si="3"/>
        <v>-322.36667250750003</v>
      </c>
      <c r="F23" s="12">
        <f t="shared" si="3"/>
        <v>-322.36667250750003</v>
      </c>
      <c r="G23" s="12">
        <f t="shared" si="3"/>
        <v>-322.36667250750003</v>
      </c>
      <c r="H23" s="12">
        <f t="shared" si="3"/>
        <v>-322.36667250750003</v>
      </c>
      <c r="I23" s="12">
        <f t="shared" si="3"/>
        <v>-322.36667250750003</v>
      </c>
      <c r="J23" s="12">
        <f t="shared" si="3"/>
        <v>-322.36667250750003</v>
      </c>
      <c r="K23" s="12">
        <f t="shared" si="3"/>
        <v>-322.36667250750003</v>
      </c>
      <c r="L23" s="12">
        <f t="shared" si="3"/>
        <v>-322.36667250750003</v>
      </c>
      <c r="M23" s="12">
        <f t="shared" si="3"/>
        <v>-322.36667250750003</v>
      </c>
      <c r="N23" s="12">
        <f t="shared" si="3"/>
        <v>-322.36667250750003</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5.91</v>
      </c>
      <c r="C28" s="11">
        <v>0.7</v>
      </c>
      <c r="D28" s="11">
        <v>0.14599999999999999</v>
      </c>
      <c r="E28" s="11">
        <v>1.3899999999999999E-2</v>
      </c>
      <c r="F28" s="11">
        <v>312</v>
      </c>
      <c r="G28" s="11">
        <v>8.91</v>
      </c>
      <c r="H28" s="11">
        <v>208</v>
      </c>
      <c r="I28" s="11">
        <v>29.1</v>
      </c>
      <c r="J28" s="11">
        <v>0.34</v>
      </c>
      <c r="K28" s="15">
        <v>0.68</v>
      </c>
      <c r="L28" s="11">
        <v>23.5</v>
      </c>
      <c r="M28" s="11">
        <v>16</v>
      </c>
      <c r="N28" s="11">
        <v>2960</v>
      </c>
      <c r="O28" s="11">
        <v>404000</v>
      </c>
      <c r="P28" s="11"/>
      <c r="Q28" s="11">
        <v>4870</v>
      </c>
      <c r="R28" s="11"/>
      <c r="S28" s="11">
        <v>22.6</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165</v>
      </c>
      <c r="C31" s="65">
        <f>IF(C$27="%w/w SAR",((C$28*10)*$B31),IF(C$27="%w/w DM",(((C$28*10)*($B$28/100))*$B31),IF(C$27="kg/t SAR",(C$28*$B31),IF(C$27="kg/t DM",((C$28*($B$28/100))*$B31),IF(C$27="mg/kg SAR",((C$28*0.001)*$B31),IF(C$27="mg/kg DM",(((C$28*0.001)*($B$28/100))*$B31),0))))))</f>
        <v>68.260500000000008</v>
      </c>
      <c r="D31" s="65">
        <f>(IF(D$27="%w/w SAR",((D$28*10)*$B31),IF(D$27="%w/w DM",(((D$28*10)*($B$28/100))*$B31),IF(D$27="kg/t SAR",(D$28*$B31),IF(D$27="kg/t DM",((D$28*($B$28/100))*$B31),IF(D$27="mg/kg SAR",((D$28*0.001)*$B31),IF(D$27="mg/kg DM",(((D$28*0.001)*($B$28/100))*$B31),"0")))))))*2.291</f>
        <v>32.617402290000001</v>
      </c>
      <c r="E31" s="65">
        <f>(IF(E$27="%w/w SAR",((E$28*10)*$B31),IF(E$27="%w/w DM",(((E$28*10)*($B$28/100))*$B31),IF(E$27="kg/t SAR",(E$28*$B31),IF(E$27="kg/t DM",((E$28*($B$28/100))*$B31),IF(E$27="mg/kg SAR",((E$28*0.001)*$B31),IF(E$27="mg/kg DM",(((E$28*0.001)*($B$28/100))*$B31),"0")))))))*1.205</f>
        <v>1.6333274924999999</v>
      </c>
      <c r="F31" s="65">
        <f>(IF(F$27="%w/w SAR",((F$28*10)*$B31),IF(F$27="%w/w DM",(((F$28*10)*($B$28/100))*$B31),IF(F$27="kg/t SAR",(F$28*$B31),IF(F$27="kg/t DM",((F$28*($B$28/100))*$B31),IF(F$27="mg/kg SAR",((F$28*0.001)*$B31),IF(F$27="mg/kg DM",(((F$28*0.001)*($B$28/100))*$B31),"0")))))))*1.658</f>
        <v>5.0444119439999993</v>
      </c>
      <c r="G31" s="65">
        <f t="shared" ref="G31:P46" si="5">IF(G$27="%w/w SAR",((G$28*10)*$B31),IF(G$27="%w/w DM",(((G$28*10)*($B$28/100))*$B31),IF(G$27="kg/t SAR",(G$28*$B31),IF(G$27="kg/t DM",((G$28*($B$28/100))*$B31),IF(G$27="mg/kg SAR",((G$28*0.001)*$B31),IF(G$27="mg/kg DM",(((G$28*0.001)*($B$28/100))*$B31),0))))))</f>
        <v>8.6885864999999993E-2</v>
      </c>
      <c r="H31" s="65">
        <f t="shared" si="5"/>
        <v>2.0283120000000001</v>
      </c>
      <c r="I31" s="65">
        <f t="shared" si="5"/>
        <v>0.28376865000000001</v>
      </c>
      <c r="J31" s="65">
        <f t="shared" si="5"/>
        <v>3.3155100000000002E-3</v>
      </c>
      <c r="K31" s="65">
        <f t="shared" si="5"/>
        <v>6.6310200000000005E-3</v>
      </c>
      <c r="L31" s="65">
        <f t="shared" si="5"/>
        <v>0.22916025000000001</v>
      </c>
      <c r="M31" s="65">
        <f t="shared" si="5"/>
        <v>0.156024</v>
      </c>
      <c r="N31" s="65">
        <f t="shared" si="5"/>
        <v>28.864440000000002</v>
      </c>
      <c r="O31" s="65">
        <f t="shared" si="5"/>
        <v>3939.6060000000002</v>
      </c>
      <c r="P31" s="65">
        <f t="shared" si="5"/>
        <v>0</v>
      </c>
      <c r="Q31" s="65">
        <f>(IF(Q$27="%w/w SAR",((Q$28*10)*$B31),IF(Q$27="%w/w DM",(((Q$28*10)*($B$28/100))*$B31),IF(Q$27="kg/t SAR",(Q$28*$B31),IF(Q$27="kg/t DM",((Q$28*($B$28/100))*$B31),IF(Q$27="mg/kg SAR",((Q$28*0.001)*$B31),IF(Q$27="mg/kg DM",(((Q$28*0.001)*($B$28/100))*$B31),0)))))))*2.5</f>
        <v>118.72451249999999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0.22038389999999999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165</v>
      </c>
      <c r="C32" s="65">
        <f t="shared" ref="C32:C50" si="6">IF(C$27="%w/w SAR",((C$28*10)*$B32),IF(C$27="%w/w DM",(((C$28*10)*($B$28/100))*$B32),IF(C$27="kg/t SAR",(C$28*$B32),IF(C$27="kg/t DM",((C$28*($B$28/100))*$B32),IF(C$27="mg/kg SAR",((C$28*0.001)*$B32),IF(C$27="mg/kg DM",(((C$28*0.001)*($B$28/100))*$B32),0))))))</f>
        <v>68.260500000000008</v>
      </c>
      <c r="D32" s="65">
        <f t="shared" ref="D32:D50" si="7">(IF(D$27="%w/w SAR",((D$28*10)*$B32),IF(D$27="%w/w DM",(((D$28*10)*($B$28/100))*$B32),IF(D$27="kg/t SAR",(D$28*$B32),IF(D$27="kg/t DM",((D$28*($B$28/100))*$B32),IF(D$27="mg/kg SAR",((D$28*0.001)*$B32),IF(D$27="mg/kg DM",(((D$28*0.001)*($B$28/100))*$B32),"0")))))))*2.291</f>
        <v>32.617402290000001</v>
      </c>
      <c r="E32" s="65">
        <f t="shared" ref="E32:E50" si="8">(IF(E$27="%w/w SAR",((E$28*10)*$B32),IF(E$27="%w/w DM",(((E$28*10)*($B$28/100))*$B32),IF(E$27="kg/t SAR",(E$28*$B32),IF(E$27="kg/t DM",((E$28*($B$28/100))*$B32),IF(E$27="mg/kg SAR",((E$28*0.001)*$B32),IF(E$27="mg/kg DM",(((E$28*0.001)*($B$28/100))*$B32),"0")))))))*1.205</f>
        <v>1.6333274924999999</v>
      </c>
      <c r="F32" s="65">
        <f t="shared" ref="F32:F50" si="9">(IF(F$27="%w/w SAR",((F$28*10)*$B32),IF(F$27="%w/w DM",(((F$28*10)*($B$28/100))*$B32),IF(F$27="kg/t SAR",(F$28*$B32),IF(F$27="kg/t DM",((F$28*($B$28/100))*$B32),IF(F$27="mg/kg SAR",((F$28*0.001)*$B32),IF(F$27="mg/kg DM",(((F$28*0.001)*($B$28/100))*$B32),"0")))))))*1.658</f>
        <v>5.0444119439999993</v>
      </c>
      <c r="G32" s="65">
        <f t="shared" si="5"/>
        <v>8.6885864999999993E-2</v>
      </c>
      <c r="H32" s="65">
        <f t="shared" si="5"/>
        <v>2.0283120000000001</v>
      </c>
      <c r="I32" s="65">
        <f t="shared" si="5"/>
        <v>0.28376865000000001</v>
      </c>
      <c r="J32" s="65">
        <f t="shared" si="5"/>
        <v>3.3155100000000002E-3</v>
      </c>
      <c r="K32" s="65">
        <f t="shared" si="5"/>
        <v>6.6310200000000005E-3</v>
      </c>
      <c r="L32" s="65">
        <f t="shared" si="5"/>
        <v>0.22916025000000001</v>
      </c>
      <c r="M32" s="65">
        <f t="shared" si="5"/>
        <v>0.156024</v>
      </c>
      <c r="N32" s="65">
        <f t="shared" si="5"/>
        <v>28.864440000000002</v>
      </c>
      <c r="O32" s="65">
        <f t="shared" si="5"/>
        <v>3939.6060000000002</v>
      </c>
      <c r="P32" s="65">
        <f t="shared" si="5"/>
        <v>0</v>
      </c>
      <c r="Q32" s="65">
        <f t="shared" ref="Q32:Q50" si="10">(IF(Q$27="%w/w SAR",((Q$28*10)*$B32),IF(Q$27="%w/w DM",(((Q$28*10)*($B$28/100))*$B32),IF(Q$27="kg/t SAR",(Q$28*$B32),IF(Q$27="kg/t DM",((Q$28*($B$28/100))*$B32),IF(Q$27="mg/kg SAR",((Q$28*0.001)*$B32),IF(Q$27="mg/kg DM",(((Q$28*0.001)*($B$28/100))*$B32),0)))))))*2.5</f>
        <v>118.72451249999999</v>
      </c>
      <c r="R32" s="65">
        <f t="shared" ref="R32:U50" si="11">IF(R$27="%w/w SAR",((R$28*10)*$B32),IF(R$27="%w/w DM",(((R$28*10)*($B$28/100))*$B32),IF(R$27="kg/t SAR",(R$28*$B32),IF(R$27="kg/t DM",((R$28*($B$28/100))*$B32),IF(R$27="mg/kg SAR",((R$28*0.001)*$B32),IF(R$27="mg/kg DM",(((R$28*0.001)*($B$28/100))*$B32),0))))))</f>
        <v>0</v>
      </c>
      <c r="S32" s="65">
        <f t="shared" si="11"/>
        <v>0.22038389999999999</v>
      </c>
      <c r="T32" s="65">
        <f t="shared" si="11"/>
        <v>0</v>
      </c>
      <c r="U32" s="126">
        <f t="shared" si="11"/>
        <v>0</v>
      </c>
    </row>
    <row r="33" spans="1:21" s="48" customFormat="1" x14ac:dyDescent="0.25">
      <c r="A33" s="125">
        <f>E8</f>
        <v>28</v>
      </c>
      <c r="B33" s="11">
        <v>165</v>
      </c>
      <c r="C33" s="65">
        <f t="shared" si="6"/>
        <v>68.260500000000008</v>
      </c>
      <c r="D33" s="65">
        <f t="shared" si="7"/>
        <v>32.617402290000001</v>
      </c>
      <c r="E33" s="65">
        <f t="shared" si="8"/>
        <v>1.6333274924999999</v>
      </c>
      <c r="F33" s="65">
        <f t="shared" si="9"/>
        <v>5.0444119439999993</v>
      </c>
      <c r="G33" s="65">
        <f t="shared" si="5"/>
        <v>8.6885864999999993E-2</v>
      </c>
      <c r="H33" s="65">
        <f t="shared" si="5"/>
        <v>2.0283120000000001</v>
      </c>
      <c r="I33" s="65">
        <f t="shared" si="5"/>
        <v>0.28376865000000001</v>
      </c>
      <c r="J33" s="65">
        <f t="shared" si="5"/>
        <v>3.3155100000000002E-3</v>
      </c>
      <c r="K33" s="65">
        <f t="shared" si="5"/>
        <v>6.6310200000000005E-3</v>
      </c>
      <c r="L33" s="65">
        <f t="shared" si="5"/>
        <v>0.22916025000000001</v>
      </c>
      <c r="M33" s="65">
        <f t="shared" si="5"/>
        <v>0.156024</v>
      </c>
      <c r="N33" s="65">
        <f t="shared" si="5"/>
        <v>28.864440000000002</v>
      </c>
      <c r="O33" s="65">
        <f t="shared" si="5"/>
        <v>3939.6060000000002</v>
      </c>
      <c r="P33" s="65">
        <f t="shared" si="5"/>
        <v>0</v>
      </c>
      <c r="Q33" s="65">
        <f t="shared" si="10"/>
        <v>118.72451249999999</v>
      </c>
      <c r="R33" s="65">
        <f t="shared" si="11"/>
        <v>0</v>
      </c>
      <c r="S33" s="65">
        <f t="shared" si="11"/>
        <v>0.22038389999999999</v>
      </c>
      <c r="T33" s="65">
        <f t="shared" si="11"/>
        <v>0</v>
      </c>
      <c r="U33" s="126">
        <f t="shared" si="11"/>
        <v>0</v>
      </c>
    </row>
    <row r="34" spans="1:21" s="48" customFormat="1" x14ac:dyDescent="0.25">
      <c r="A34" s="125">
        <f>F8</f>
        <v>29</v>
      </c>
      <c r="B34" s="11">
        <v>165</v>
      </c>
      <c r="C34" s="65">
        <f t="shared" si="6"/>
        <v>68.260500000000008</v>
      </c>
      <c r="D34" s="65">
        <f t="shared" si="7"/>
        <v>32.617402290000001</v>
      </c>
      <c r="E34" s="65">
        <f t="shared" si="8"/>
        <v>1.6333274924999999</v>
      </c>
      <c r="F34" s="65">
        <f t="shared" si="9"/>
        <v>5.0444119439999993</v>
      </c>
      <c r="G34" s="65">
        <f t="shared" si="5"/>
        <v>8.6885864999999993E-2</v>
      </c>
      <c r="H34" s="65">
        <f t="shared" si="5"/>
        <v>2.0283120000000001</v>
      </c>
      <c r="I34" s="65">
        <f t="shared" si="5"/>
        <v>0.28376865000000001</v>
      </c>
      <c r="J34" s="65">
        <f t="shared" si="5"/>
        <v>3.3155100000000002E-3</v>
      </c>
      <c r="K34" s="65">
        <f t="shared" si="5"/>
        <v>6.6310200000000005E-3</v>
      </c>
      <c r="L34" s="65">
        <f t="shared" si="5"/>
        <v>0.22916025000000001</v>
      </c>
      <c r="M34" s="65">
        <f t="shared" si="5"/>
        <v>0.156024</v>
      </c>
      <c r="N34" s="65">
        <f t="shared" si="5"/>
        <v>28.864440000000002</v>
      </c>
      <c r="O34" s="65">
        <f t="shared" si="5"/>
        <v>3939.6060000000002</v>
      </c>
      <c r="P34" s="65">
        <f t="shared" si="5"/>
        <v>0</v>
      </c>
      <c r="Q34" s="65">
        <f t="shared" si="10"/>
        <v>118.72451249999999</v>
      </c>
      <c r="R34" s="65">
        <f t="shared" si="11"/>
        <v>0</v>
      </c>
      <c r="S34" s="65">
        <f t="shared" si="11"/>
        <v>0.22038389999999999</v>
      </c>
      <c r="T34" s="65">
        <f t="shared" si="11"/>
        <v>0</v>
      </c>
      <c r="U34" s="126">
        <f t="shared" si="11"/>
        <v>0</v>
      </c>
    </row>
    <row r="35" spans="1:21" s="48" customFormat="1" x14ac:dyDescent="0.25">
      <c r="A35" s="125">
        <f>G8</f>
        <v>30</v>
      </c>
      <c r="B35" s="11">
        <v>165</v>
      </c>
      <c r="C35" s="65">
        <f t="shared" si="6"/>
        <v>68.260500000000008</v>
      </c>
      <c r="D35" s="65">
        <f t="shared" si="7"/>
        <v>32.617402290000001</v>
      </c>
      <c r="E35" s="65">
        <f t="shared" si="8"/>
        <v>1.6333274924999999</v>
      </c>
      <c r="F35" s="65">
        <f t="shared" si="9"/>
        <v>5.0444119439999993</v>
      </c>
      <c r="G35" s="65">
        <f t="shared" si="5"/>
        <v>8.6885864999999993E-2</v>
      </c>
      <c r="H35" s="65">
        <f t="shared" si="5"/>
        <v>2.0283120000000001</v>
      </c>
      <c r="I35" s="65">
        <f t="shared" si="5"/>
        <v>0.28376865000000001</v>
      </c>
      <c r="J35" s="65">
        <f t="shared" si="5"/>
        <v>3.3155100000000002E-3</v>
      </c>
      <c r="K35" s="65">
        <f t="shared" si="5"/>
        <v>6.6310200000000005E-3</v>
      </c>
      <c r="L35" s="65">
        <f t="shared" si="5"/>
        <v>0.22916025000000001</v>
      </c>
      <c r="M35" s="65">
        <f t="shared" si="5"/>
        <v>0.156024</v>
      </c>
      <c r="N35" s="65">
        <f t="shared" si="5"/>
        <v>28.864440000000002</v>
      </c>
      <c r="O35" s="65">
        <f t="shared" si="5"/>
        <v>3939.6060000000002</v>
      </c>
      <c r="P35" s="65">
        <f t="shared" si="5"/>
        <v>0</v>
      </c>
      <c r="Q35" s="65">
        <f t="shared" si="10"/>
        <v>118.72451249999999</v>
      </c>
      <c r="R35" s="65">
        <f t="shared" si="11"/>
        <v>0</v>
      </c>
      <c r="S35" s="65">
        <f t="shared" si="11"/>
        <v>0.22038389999999999</v>
      </c>
      <c r="T35" s="65">
        <f t="shared" si="11"/>
        <v>0</v>
      </c>
      <c r="U35" s="126">
        <f t="shared" si="11"/>
        <v>0</v>
      </c>
    </row>
    <row r="36" spans="1:21" s="48" customFormat="1" x14ac:dyDescent="0.25">
      <c r="A36" s="125">
        <f>H8</f>
        <v>31</v>
      </c>
      <c r="B36" s="11">
        <v>165</v>
      </c>
      <c r="C36" s="65">
        <f t="shared" si="6"/>
        <v>68.260500000000008</v>
      </c>
      <c r="D36" s="65">
        <f t="shared" si="7"/>
        <v>32.617402290000001</v>
      </c>
      <c r="E36" s="65">
        <f t="shared" si="8"/>
        <v>1.6333274924999999</v>
      </c>
      <c r="F36" s="65">
        <f t="shared" si="9"/>
        <v>5.0444119439999993</v>
      </c>
      <c r="G36" s="65">
        <f t="shared" si="5"/>
        <v>8.6885864999999993E-2</v>
      </c>
      <c r="H36" s="65">
        <f t="shared" si="5"/>
        <v>2.0283120000000001</v>
      </c>
      <c r="I36" s="65">
        <f t="shared" si="5"/>
        <v>0.28376865000000001</v>
      </c>
      <c r="J36" s="65">
        <f t="shared" si="5"/>
        <v>3.3155100000000002E-3</v>
      </c>
      <c r="K36" s="65">
        <f t="shared" si="5"/>
        <v>6.6310200000000005E-3</v>
      </c>
      <c r="L36" s="65">
        <f t="shared" si="5"/>
        <v>0.22916025000000001</v>
      </c>
      <c r="M36" s="65">
        <f t="shared" si="5"/>
        <v>0.156024</v>
      </c>
      <c r="N36" s="65">
        <f t="shared" si="5"/>
        <v>28.864440000000002</v>
      </c>
      <c r="O36" s="65">
        <f t="shared" si="5"/>
        <v>3939.6060000000002</v>
      </c>
      <c r="P36" s="65">
        <f t="shared" si="5"/>
        <v>0</v>
      </c>
      <c r="Q36" s="65">
        <f t="shared" si="10"/>
        <v>118.72451249999999</v>
      </c>
      <c r="R36" s="65">
        <f t="shared" si="11"/>
        <v>0</v>
      </c>
      <c r="S36" s="65">
        <f t="shared" si="11"/>
        <v>0.22038389999999999</v>
      </c>
      <c r="T36" s="65">
        <f t="shared" si="11"/>
        <v>0</v>
      </c>
      <c r="U36" s="126">
        <f t="shared" si="11"/>
        <v>0</v>
      </c>
    </row>
    <row r="37" spans="1:21" s="48" customFormat="1" x14ac:dyDescent="0.25">
      <c r="A37" s="125">
        <f>I8</f>
        <v>32</v>
      </c>
      <c r="B37" s="11">
        <v>165</v>
      </c>
      <c r="C37" s="65">
        <f t="shared" si="6"/>
        <v>68.260500000000008</v>
      </c>
      <c r="D37" s="65">
        <f t="shared" si="7"/>
        <v>32.617402290000001</v>
      </c>
      <c r="E37" s="65">
        <f t="shared" si="8"/>
        <v>1.6333274924999999</v>
      </c>
      <c r="F37" s="65">
        <f t="shared" si="9"/>
        <v>5.0444119439999993</v>
      </c>
      <c r="G37" s="65">
        <f t="shared" si="5"/>
        <v>8.6885864999999993E-2</v>
      </c>
      <c r="H37" s="65">
        <f t="shared" si="5"/>
        <v>2.0283120000000001</v>
      </c>
      <c r="I37" s="65">
        <f t="shared" si="5"/>
        <v>0.28376865000000001</v>
      </c>
      <c r="J37" s="65">
        <f t="shared" si="5"/>
        <v>3.3155100000000002E-3</v>
      </c>
      <c r="K37" s="65">
        <f t="shared" si="5"/>
        <v>6.6310200000000005E-3</v>
      </c>
      <c r="L37" s="65">
        <f t="shared" si="5"/>
        <v>0.22916025000000001</v>
      </c>
      <c r="M37" s="65">
        <f t="shared" si="5"/>
        <v>0.156024</v>
      </c>
      <c r="N37" s="65">
        <f t="shared" si="5"/>
        <v>28.864440000000002</v>
      </c>
      <c r="O37" s="65">
        <f t="shared" si="5"/>
        <v>3939.6060000000002</v>
      </c>
      <c r="P37" s="65">
        <f t="shared" si="5"/>
        <v>0</v>
      </c>
      <c r="Q37" s="65">
        <f t="shared" si="10"/>
        <v>118.72451249999999</v>
      </c>
      <c r="R37" s="65">
        <f t="shared" si="11"/>
        <v>0</v>
      </c>
      <c r="S37" s="65">
        <f t="shared" si="11"/>
        <v>0.22038389999999999</v>
      </c>
      <c r="T37" s="65">
        <f t="shared" si="11"/>
        <v>0</v>
      </c>
      <c r="U37" s="126">
        <f t="shared" si="11"/>
        <v>0</v>
      </c>
    </row>
    <row r="38" spans="1:21" s="48" customFormat="1" x14ac:dyDescent="0.25">
      <c r="A38" s="125">
        <f>J8</f>
        <v>35</v>
      </c>
      <c r="B38" s="11">
        <v>165</v>
      </c>
      <c r="C38" s="65">
        <f t="shared" si="6"/>
        <v>68.260500000000008</v>
      </c>
      <c r="D38" s="65">
        <f t="shared" si="7"/>
        <v>32.617402290000001</v>
      </c>
      <c r="E38" s="65">
        <f t="shared" si="8"/>
        <v>1.6333274924999999</v>
      </c>
      <c r="F38" s="65">
        <f t="shared" si="9"/>
        <v>5.0444119439999993</v>
      </c>
      <c r="G38" s="65">
        <f t="shared" si="5"/>
        <v>8.6885864999999993E-2</v>
      </c>
      <c r="H38" s="65">
        <f t="shared" si="5"/>
        <v>2.0283120000000001</v>
      </c>
      <c r="I38" s="65">
        <f t="shared" si="5"/>
        <v>0.28376865000000001</v>
      </c>
      <c r="J38" s="65">
        <f t="shared" si="5"/>
        <v>3.3155100000000002E-3</v>
      </c>
      <c r="K38" s="65">
        <f t="shared" si="5"/>
        <v>6.6310200000000005E-3</v>
      </c>
      <c r="L38" s="65">
        <f t="shared" si="5"/>
        <v>0.22916025000000001</v>
      </c>
      <c r="M38" s="65">
        <f t="shared" si="5"/>
        <v>0.156024</v>
      </c>
      <c r="N38" s="65">
        <f t="shared" si="5"/>
        <v>28.864440000000002</v>
      </c>
      <c r="O38" s="65">
        <f t="shared" si="5"/>
        <v>3939.6060000000002</v>
      </c>
      <c r="P38" s="65">
        <f t="shared" si="5"/>
        <v>0</v>
      </c>
      <c r="Q38" s="65">
        <f t="shared" si="10"/>
        <v>118.72451249999999</v>
      </c>
      <c r="R38" s="65">
        <f t="shared" si="11"/>
        <v>0</v>
      </c>
      <c r="S38" s="65">
        <f t="shared" si="11"/>
        <v>0.22038389999999999</v>
      </c>
      <c r="T38" s="65">
        <f t="shared" si="11"/>
        <v>0</v>
      </c>
      <c r="U38" s="126">
        <f t="shared" si="11"/>
        <v>0</v>
      </c>
    </row>
    <row r="39" spans="1:21" s="48" customFormat="1" x14ac:dyDescent="0.25">
      <c r="A39" s="125">
        <f>K8</f>
        <v>36</v>
      </c>
      <c r="B39" s="11">
        <v>165</v>
      </c>
      <c r="C39" s="65">
        <f t="shared" si="6"/>
        <v>68.260500000000008</v>
      </c>
      <c r="D39" s="65">
        <f t="shared" si="7"/>
        <v>32.617402290000001</v>
      </c>
      <c r="E39" s="65">
        <f t="shared" si="8"/>
        <v>1.6333274924999999</v>
      </c>
      <c r="F39" s="65">
        <f t="shared" si="9"/>
        <v>5.0444119439999993</v>
      </c>
      <c r="G39" s="65">
        <f t="shared" si="5"/>
        <v>8.6885864999999993E-2</v>
      </c>
      <c r="H39" s="65">
        <f t="shared" si="5"/>
        <v>2.0283120000000001</v>
      </c>
      <c r="I39" s="65">
        <f t="shared" si="5"/>
        <v>0.28376865000000001</v>
      </c>
      <c r="J39" s="65">
        <f t="shared" si="5"/>
        <v>3.3155100000000002E-3</v>
      </c>
      <c r="K39" s="65">
        <f t="shared" si="5"/>
        <v>6.6310200000000005E-3</v>
      </c>
      <c r="L39" s="65">
        <f t="shared" si="5"/>
        <v>0.22916025000000001</v>
      </c>
      <c r="M39" s="65">
        <f t="shared" si="5"/>
        <v>0.156024</v>
      </c>
      <c r="N39" s="65">
        <f t="shared" si="5"/>
        <v>28.864440000000002</v>
      </c>
      <c r="O39" s="65">
        <f t="shared" si="5"/>
        <v>3939.6060000000002</v>
      </c>
      <c r="P39" s="65">
        <f t="shared" si="5"/>
        <v>0</v>
      </c>
      <c r="Q39" s="65">
        <f t="shared" si="10"/>
        <v>118.72451249999999</v>
      </c>
      <c r="R39" s="65">
        <f t="shared" si="11"/>
        <v>0</v>
      </c>
      <c r="S39" s="65">
        <f t="shared" si="11"/>
        <v>0.22038389999999999</v>
      </c>
      <c r="T39" s="65">
        <f t="shared" si="11"/>
        <v>0</v>
      </c>
      <c r="U39" s="126">
        <f t="shared" si="11"/>
        <v>0</v>
      </c>
    </row>
    <row r="40" spans="1:21" s="48" customFormat="1" x14ac:dyDescent="0.25">
      <c r="A40" s="125">
        <f>L8</f>
        <v>37</v>
      </c>
      <c r="B40" s="11">
        <v>165</v>
      </c>
      <c r="C40" s="65">
        <f t="shared" si="6"/>
        <v>68.260500000000008</v>
      </c>
      <c r="D40" s="65">
        <f t="shared" si="7"/>
        <v>32.617402290000001</v>
      </c>
      <c r="E40" s="65">
        <f t="shared" si="8"/>
        <v>1.6333274924999999</v>
      </c>
      <c r="F40" s="65">
        <f t="shared" si="9"/>
        <v>5.0444119439999993</v>
      </c>
      <c r="G40" s="65">
        <f t="shared" si="5"/>
        <v>8.6885864999999993E-2</v>
      </c>
      <c r="H40" s="65">
        <f t="shared" si="5"/>
        <v>2.0283120000000001</v>
      </c>
      <c r="I40" s="65">
        <f t="shared" si="5"/>
        <v>0.28376865000000001</v>
      </c>
      <c r="J40" s="65">
        <f t="shared" si="5"/>
        <v>3.3155100000000002E-3</v>
      </c>
      <c r="K40" s="65">
        <f t="shared" si="5"/>
        <v>6.6310200000000005E-3</v>
      </c>
      <c r="L40" s="65">
        <f t="shared" si="5"/>
        <v>0.22916025000000001</v>
      </c>
      <c r="M40" s="65">
        <f t="shared" si="5"/>
        <v>0.156024</v>
      </c>
      <c r="N40" s="65">
        <f t="shared" si="5"/>
        <v>28.864440000000002</v>
      </c>
      <c r="O40" s="65">
        <f t="shared" si="5"/>
        <v>3939.6060000000002</v>
      </c>
      <c r="P40" s="65">
        <f t="shared" si="5"/>
        <v>0</v>
      </c>
      <c r="Q40" s="65">
        <f t="shared" si="10"/>
        <v>118.72451249999999</v>
      </c>
      <c r="R40" s="65">
        <f t="shared" si="11"/>
        <v>0</v>
      </c>
      <c r="S40" s="65">
        <f t="shared" si="11"/>
        <v>0.22038389999999999</v>
      </c>
      <c r="T40" s="65">
        <f t="shared" si="11"/>
        <v>0</v>
      </c>
      <c r="U40" s="126">
        <f t="shared" si="11"/>
        <v>0</v>
      </c>
    </row>
    <row r="41" spans="1:21" s="48" customFormat="1" x14ac:dyDescent="0.25">
      <c r="A41" s="125">
        <f>M8</f>
        <v>41</v>
      </c>
      <c r="B41" s="11">
        <v>165</v>
      </c>
      <c r="C41" s="65">
        <f t="shared" si="6"/>
        <v>68.260500000000008</v>
      </c>
      <c r="D41" s="65">
        <f t="shared" si="7"/>
        <v>32.617402290000001</v>
      </c>
      <c r="E41" s="65">
        <f t="shared" si="8"/>
        <v>1.6333274924999999</v>
      </c>
      <c r="F41" s="65">
        <f t="shared" si="9"/>
        <v>5.0444119439999993</v>
      </c>
      <c r="G41" s="65">
        <f t="shared" si="5"/>
        <v>8.6885864999999993E-2</v>
      </c>
      <c r="H41" s="65">
        <f t="shared" si="5"/>
        <v>2.0283120000000001</v>
      </c>
      <c r="I41" s="65">
        <f t="shared" si="5"/>
        <v>0.28376865000000001</v>
      </c>
      <c r="J41" s="65">
        <f t="shared" si="5"/>
        <v>3.3155100000000002E-3</v>
      </c>
      <c r="K41" s="65">
        <f t="shared" si="5"/>
        <v>6.6310200000000005E-3</v>
      </c>
      <c r="L41" s="65">
        <f t="shared" si="5"/>
        <v>0.22916025000000001</v>
      </c>
      <c r="M41" s="65">
        <f t="shared" si="5"/>
        <v>0.156024</v>
      </c>
      <c r="N41" s="65">
        <f t="shared" si="5"/>
        <v>28.864440000000002</v>
      </c>
      <c r="O41" s="65">
        <f t="shared" si="5"/>
        <v>3939.6060000000002</v>
      </c>
      <c r="P41" s="65">
        <f t="shared" si="5"/>
        <v>0</v>
      </c>
      <c r="Q41" s="65">
        <f t="shared" si="10"/>
        <v>118.72451249999999</v>
      </c>
      <c r="R41" s="65">
        <f t="shared" si="11"/>
        <v>0</v>
      </c>
      <c r="S41" s="65">
        <f t="shared" si="11"/>
        <v>0.22038389999999999</v>
      </c>
      <c r="T41" s="65">
        <f t="shared" si="11"/>
        <v>0</v>
      </c>
      <c r="U41" s="126">
        <f t="shared" si="11"/>
        <v>0</v>
      </c>
    </row>
    <row r="42" spans="1:21" s="48" customFormat="1" x14ac:dyDescent="0.25">
      <c r="A42" s="125">
        <f>N8</f>
        <v>42</v>
      </c>
      <c r="B42" s="11">
        <v>165</v>
      </c>
      <c r="C42" s="65">
        <f t="shared" si="6"/>
        <v>68.260500000000008</v>
      </c>
      <c r="D42" s="65">
        <f t="shared" si="7"/>
        <v>32.617402290000001</v>
      </c>
      <c r="E42" s="65">
        <f t="shared" si="8"/>
        <v>1.6333274924999999</v>
      </c>
      <c r="F42" s="65">
        <f t="shared" si="9"/>
        <v>5.0444119439999993</v>
      </c>
      <c r="G42" s="65">
        <f t="shared" si="5"/>
        <v>8.6885864999999993E-2</v>
      </c>
      <c r="H42" s="65">
        <f t="shared" si="5"/>
        <v>2.0283120000000001</v>
      </c>
      <c r="I42" s="65">
        <f t="shared" si="5"/>
        <v>0.28376865000000001</v>
      </c>
      <c r="J42" s="65">
        <f t="shared" si="5"/>
        <v>3.3155100000000002E-3</v>
      </c>
      <c r="K42" s="65">
        <f t="shared" si="5"/>
        <v>6.6310200000000005E-3</v>
      </c>
      <c r="L42" s="65">
        <f t="shared" si="5"/>
        <v>0.22916025000000001</v>
      </c>
      <c r="M42" s="65">
        <f t="shared" si="5"/>
        <v>0.156024</v>
      </c>
      <c r="N42" s="65">
        <f t="shared" si="5"/>
        <v>28.864440000000002</v>
      </c>
      <c r="O42" s="65">
        <f t="shared" si="5"/>
        <v>3939.6060000000002</v>
      </c>
      <c r="P42" s="65">
        <f t="shared" si="5"/>
        <v>0</v>
      </c>
      <c r="Q42" s="65">
        <f t="shared" si="10"/>
        <v>118.72451249999999</v>
      </c>
      <c r="R42" s="65">
        <f t="shared" si="11"/>
        <v>0</v>
      </c>
      <c r="S42" s="65">
        <f t="shared" si="11"/>
        <v>0.22038389999999999</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165</v>
      </c>
      <c r="C62" s="65">
        <f>B32</f>
        <v>165</v>
      </c>
      <c r="D62" s="65">
        <f>B33</f>
        <v>165</v>
      </c>
      <c r="E62" s="65">
        <f>B34</f>
        <v>165</v>
      </c>
      <c r="F62" s="65">
        <f>B35</f>
        <v>165</v>
      </c>
      <c r="G62" s="65">
        <f>B36</f>
        <v>165</v>
      </c>
      <c r="H62" s="65">
        <f>B37</f>
        <v>165</v>
      </c>
      <c r="I62" s="65">
        <f>B38</f>
        <v>165</v>
      </c>
      <c r="J62" s="65">
        <f>B39</f>
        <v>165</v>
      </c>
      <c r="K62" s="65">
        <f>B40</f>
        <v>165</v>
      </c>
      <c r="L62" s="65">
        <f>B41</f>
        <v>165</v>
      </c>
      <c r="M62" s="65">
        <f>B42</f>
        <v>165</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E1VE8yGdM1m/HbdufIWBPBw/eJ6uL4gBBIlY8VW8RbU3r65Et2lFqzKGz6vQKLUwpFxELx1+9q3CFpxkEgkXCQ==" saltValue="cDH1E/gBoYirQJhDgfavL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7" operator="greaterThan">
      <formula>$B$51</formula>
    </cfRule>
  </conditionalFormatting>
  <conditionalFormatting sqref="B66:U66">
    <cfRule type="cellIs" dxfId="230" priority="12" operator="equal">
      <formula>"UNDER"</formula>
    </cfRule>
    <cfRule type="cellIs" dxfId="229" priority="13" operator="equal">
      <formula>"OVER"</formula>
    </cfRule>
  </conditionalFormatting>
  <conditionalFormatting sqref="C31:C50">
    <cfRule type="cellIs" dxfId="228" priority="36" operator="greaterThan">
      <formula>$C$51</formula>
    </cfRule>
  </conditionalFormatting>
  <conditionalFormatting sqref="C11:V13">
    <cfRule type="cellIs" dxfId="227" priority="1" operator="greaterThan">
      <formula>2</formula>
    </cfRule>
  </conditionalFormatting>
  <conditionalFormatting sqref="C17:V19">
    <cfRule type="cellIs" dxfId="226" priority="33" operator="equal">
      <formula>0</formula>
    </cfRule>
  </conditionalFormatting>
  <conditionalFormatting sqref="C20:V21">
    <cfRule type="cellIs" dxfId="225" priority="38" operator="equal">
      <formula>"DECREASE"</formula>
    </cfRule>
    <cfRule type="cellIs" dxfId="224" priority="39" operator="equal">
      <formula>"INCREASE"</formula>
    </cfRule>
  </conditionalFormatting>
  <conditionalFormatting sqref="C21:V21">
    <cfRule type="cellIs" dxfId="223" priority="14" operator="equal">
      <formula>0</formula>
    </cfRule>
  </conditionalFormatting>
  <conditionalFormatting sqref="C22:V23">
    <cfRule type="cellIs" dxfId="222" priority="18" operator="equal">
      <formula>0</formula>
    </cfRule>
  </conditionalFormatting>
  <conditionalFormatting sqref="C24:V24">
    <cfRule type="cellIs" dxfId="221" priority="19" operator="equal">
      <formula>"DECREASE"</formula>
    </cfRule>
    <cfRule type="cellIs" dxfId="220" priority="20" operator="equal">
      <formula>"INCREASE"</formula>
    </cfRule>
  </conditionalFormatting>
  <conditionalFormatting sqref="G31:G50">
    <cfRule type="cellIs" dxfId="219" priority="32" operator="greaterThan">
      <formula>$G$51</formula>
    </cfRule>
  </conditionalFormatting>
  <conditionalFormatting sqref="H31:H50">
    <cfRule type="cellIs" dxfId="218" priority="31" operator="greaterThan">
      <formula>$H$51</formula>
    </cfRule>
  </conditionalFormatting>
  <conditionalFormatting sqref="I1">
    <cfRule type="cellIs" dxfId="217" priority="4" operator="between">
      <formula>0.1</formula>
      <formula>5</formula>
    </cfRule>
  </conditionalFormatting>
  <conditionalFormatting sqref="I2">
    <cfRule type="cellIs" dxfId="216" priority="3" operator="greaterThan">
      <formula>5000.1</formula>
    </cfRule>
  </conditionalFormatting>
  <conditionalFormatting sqref="I3">
    <cfRule type="cellIs" dxfId="215" priority="2" operator="greaterThan">
      <formula>40000.01</formula>
    </cfRule>
  </conditionalFormatting>
  <conditionalFormatting sqref="I31:I50">
    <cfRule type="cellIs" dxfId="214" priority="30" operator="greaterThan">
      <formula>$I$51</formula>
    </cfRule>
  </conditionalFormatting>
  <conditionalFormatting sqref="J31:J50">
    <cfRule type="cellIs" dxfId="213" priority="9" operator="greaterThan">
      <formula>$J$51</formula>
    </cfRule>
  </conditionalFormatting>
  <conditionalFormatting sqref="K31:K50">
    <cfRule type="cellIs" dxfId="212" priority="29" operator="greaterThan">
      <formula>$K$51</formula>
    </cfRule>
  </conditionalFormatting>
  <conditionalFormatting sqref="L3">
    <cfRule type="cellIs" dxfId="211" priority="5" operator="lessThan">
      <formula>30</formula>
    </cfRule>
    <cfRule type="cellIs" dxfId="210" priority="6" operator="greaterThanOrEqual">
      <formula>30</formula>
    </cfRule>
  </conditionalFormatting>
  <conditionalFormatting sqref="L31:L50">
    <cfRule type="cellIs" dxfId="209" priority="28" operator="greaterThan">
      <formula>$L$51</formula>
    </cfRule>
  </conditionalFormatting>
  <conditionalFormatting sqref="M31:M50">
    <cfRule type="cellIs" dxfId="208" priority="27" operator="greaterThan">
      <formula>$M$51</formula>
    </cfRule>
  </conditionalFormatting>
  <conditionalFormatting sqref="P31:P50">
    <cfRule type="cellIs" dxfId="207" priority="26" operator="greaterThan">
      <formula>$P$51</formula>
    </cfRule>
  </conditionalFormatting>
  <conditionalFormatting sqref="R31:R50">
    <cfRule type="cellIs" dxfId="206" priority="25" operator="greaterThan">
      <formula>$R$51</formula>
    </cfRule>
  </conditionalFormatting>
  <conditionalFormatting sqref="S31:S50">
    <cfRule type="cellIs" dxfId="205" priority="24" operator="greaterThan">
      <formula>$S$51</formula>
    </cfRule>
  </conditionalFormatting>
  <conditionalFormatting sqref="T31:T50">
    <cfRule type="cellIs" dxfId="204" priority="23" operator="greaterThan">
      <formula>$T$51</formula>
    </cfRule>
  </conditionalFormatting>
  <conditionalFormatting sqref="U31:U50">
    <cfRule type="cellIs" dxfId="203"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D1" zoomScale="90" zoomScaleNormal="90" workbookViewId="0">
      <selection activeCell="Q40" sqref="Q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5.4</v>
      </c>
      <c r="J1" s="158" t="s">
        <v>153</v>
      </c>
      <c r="K1" s="159"/>
      <c r="L1" s="109">
        <v>307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0.81699999999999995</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3.75764993880049</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11.853634000000001</v>
      </c>
      <c r="D18" s="12">
        <f>$D32</f>
        <v>11.853634000000001</v>
      </c>
      <c r="E18" s="12">
        <f>$D33</f>
        <v>11.853634000000001</v>
      </c>
      <c r="F18" s="12">
        <f>$D34</f>
        <v>11.853634000000001</v>
      </c>
      <c r="G18" s="12">
        <f>$D35</f>
        <v>11.853634000000001</v>
      </c>
      <c r="H18" s="12">
        <f>$D36</f>
        <v>11.853634000000001</v>
      </c>
      <c r="I18" s="12">
        <f>$D37</f>
        <v>11.853634000000001</v>
      </c>
      <c r="J18" s="12">
        <f>$D38</f>
        <v>11.853634000000001</v>
      </c>
      <c r="K18" s="12">
        <f>$D39</f>
        <v>11.853634000000001</v>
      </c>
      <c r="L18" s="12">
        <f>$D40</f>
        <v>11.853634000000001</v>
      </c>
      <c r="M18" s="12">
        <f>$D41</f>
        <v>11.853634000000001</v>
      </c>
      <c r="N18" s="12">
        <f>$D42</f>
        <v>11.853634000000001</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-79.946365999999998</v>
      </c>
      <c r="D19" s="12">
        <f t="shared" ref="D19:V19" si="1">D18-D17</f>
        <v>-79.946365999999998</v>
      </c>
      <c r="E19" s="12">
        <f t="shared" si="1"/>
        <v>-79.946365999999998</v>
      </c>
      <c r="F19" s="12">
        <f t="shared" si="1"/>
        <v>-79.946365999999998</v>
      </c>
      <c r="G19" s="12">
        <f t="shared" si="1"/>
        <v>-79.946365999999998</v>
      </c>
      <c r="H19" s="12">
        <f t="shared" si="1"/>
        <v>-79.946365999999998</v>
      </c>
      <c r="I19" s="12">
        <f t="shared" si="1"/>
        <v>-79.946365999999998</v>
      </c>
      <c r="J19" s="12">
        <f t="shared" si="1"/>
        <v>-79.946365999999998</v>
      </c>
      <c r="K19" s="12">
        <f t="shared" si="1"/>
        <v>-79.946365999999998</v>
      </c>
      <c r="L19" s="12">
        <f t="shared" si="1"/>
        <v>-79.946365999999998</v>
      </c>
      <c r="M19" s="12">
        <f t="shared" si="1"/>
        <v>-79.946365999999998</v>
      </c>
      <c r="N19" s="12">
        <f t="shared" si="1"/>
        <v>-79.946365999999998</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3.8487097499999998</v>
      </c>
      <c r="D22" s="12">
        <f>$E32</f>
        <v>3.8487097499999998</v>
      </c>
      <c r="E22" s="12">
        <f>$E33</f>
        <v>3.8487097499999998</v>
      </c>
      <c r="F22" s="12">
        <f>$E34</f>
        <v>3.8487097499999998</v>
      </c>
      <c r="G22" s="12">
        <f>$E35</f>
        <v>3.8487097499999998</v>
      </c>
      <c r="H22" s="12">
        <f>$E36</f>
        <v>3.8487097499999998</v>
      </c>
      <c r="I22" s="12">
        <f>$E37</f>
        <v>3.8487097499999998</v>
      </c>
      <c r="J22" s="12">
        <f>$E38</f>
        <v>3.8487097499999998</v>
      </c>
      <c r="K22" s="12">
        <f>$E39</f>
        <v>3.8487097499999998</v>
      </c>
      <c r="L22" s="12">
        <f>$E40</f>
        <v>3.8487097499999998</v>
      </c>
      <c r="M22" s="12">
        <f>$E41</f>
        <v>3.8487097499999998</v>
      </c>
      <c r="N22" s="12">
        <f>$E42</f>
        <v>3.8487097499999998</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-320.15129024999999</v>
      </c>
      <c r="D23" s="12">
        <f t="shared" ref="D23:V23" si="3">D22-D21</f>
        <v>-320.15129024999999</v>
      </c>
      <c r="E23" s="12">
        <f t="shared" si="3"/>
        <v>-320.15129024999999</v>
      </c>
      <c r="F23" s="12">
        <f t="shared" si="3"/>
        <v>-320.15129024999999</v>
      </c>
      <c r="G23" s="12">
        <f t="shared" si="3"/>
        <v>-320.15129024999999</v>
      </c>
      <c r="H23" s="12">
        <f t="shared" si="3"/>
        <v>-320.15129024999999</v>
      </c>
      <c r="I23" s="12">
        <f t="shared" si="3"/>
        <v>-320.15129024999999</v>
      </c>
      <c r="J23" s="12">
        <f t="shared" si="3"/>
        <v>-320.15129024999999</v>
      </c>
      <c r="K23" s="12">
        <f t="shared" si="3"/>
        <v>-320.15129024999999</v>
      </c>
      <c r="L23" s="12">
        <f t="shared" si="3"/>
        <v>-320.15129024999999</v>
      </c>
      <c r="M23" s="12">
        <f t="shared" si="3"/>
        <v>-320.15129024999999</v>
      </c>
      <c r="N23" s="12">
        <f t="shared" si="3"/>
        <v>-320.15129024999999</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1.99</v>
      </c>
      <c r="C28" s="11">
        <v>0.81699999999999995</v>
      </c>
      <c r="D28" s="11">
        <v>0.104</v>
      </c>
      <c r="E28" s="11">
        <v>6.4199999999999993E-2</v>
      </c>
      <c r="F28" s="11">
        <v>855</v>
      </c>
      <c r="G28" s="11">
        <v>43.8</v>
      </c>
      <c r="H28" s="11">
        <v>137</v>
      </c>
      <c r="I28" s="11">
        <v>16.600000000000001</v>
      </c>
      <c r="J28" s="11">
        <v>0.32</v>
      </c>
      <c r="K28" s="15">
        <v>2.0299999999999998</v>
      </c>
      <c r="L28" s="11">
        <v>18</v>
      </c>
      <c r="M28" s="11">
        <v>6.13</v>
      </c>
      <c r="N28" s="11">
        <v>3087</v>
      </c>
      <c r="O28" s="11">
        <v>421000</v>
      </c>
      <c r="P28" s="11"/>
      <c r="Q28" s="11">
        <v>5620</v>
      </c>
      <c r="R28" s="11"/>
      <c r="S28" s="11">
        <v>63.9</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40.64575</v>
      </c>
      <c r="D31" s="65">
        <f>(IF(D$27="%w/w SAR",((D$28*10)*$B31),IF(D$27="%w/w DM",(((D$28*10)*($B$28/100))*$B31),IF(D$27="kg/t SAR",(D$28*$B31),IF(D$27="kg/t DM",((D$28*($B$28/100))*$B31),IF(D$27="mg/kg SAR",((D$28*0.001)*$B31),IF(D$27="mg/kg DM",(((D$28*0.001)*($B$28/100))*$B31),"0")))))))*2.291</f>
        <v>11.853634000000001</v>
      </c>
      <c r="E31" s="65">
        <f>(IF(E$27="%w/w SAR",((E$28*10)*$B31),IF(E$27="%w/w DM",(((E$28*10)*($B$28/100))*$B31),IF(E$27="kg/t SAR",(E$28*$B31),IF(E$27="kg/t DM",((E$28*($B$28/100))*$B31),IF(E$27="mg/kg SAR",((E$28*0.001)*$B31),IF(E$27="mg/kg DM",(((E$28*0.001)*($B$28/100))*$B31),"0")))))))*1.205</f>
        <v>3.8487097499999998</v>
      </c>
      <c r="F31" s="65">
        <f>(IF(F$27="%w/w SAR",((F$28*10)*$B31),IF(F$27="%w/w DM",(((F$28*10)*($B$28/100))*$B31),IF(F$27="kg/t SAR",(F$28*$B31),IF(F$27="kg/t DM",((F$28*($B$28/100))*$B31),IF(F$27="mg/kg SAR",((F$28*0.001)*$B31),IF(F$27="mg/kg DM",(((F$28*0.001)*($B$28/100))*$B31),"0")))))))*1.658</f>
        <v>7.0525102500000001</v>
      </c>
      <c r="G31" s="65">
        <f t="shared" ref="G31:P46" si="5">IF(G$27="%w/w SAR",((G$28*10)*$B31),IF(G$27="%w/w DM",(((G$28*10)*($B$28/100))*$B31),IF(G$27="kg/t SAR",(G$28*$B31),IF(G$27="kg/t DM",((G$28*($B$28/100))*$B31),IF(G$27="mg/kg SAR",((G$28*0.001)*$B31),IF(G$27="mg/kg DM",(((G$28*0.001)*($B$28/100))*$B31),0))))))</f>
        <v>0.21790500000000002</v>
      </c>
      <c r="H31" s="65">
        <f t="shared" si="5"/>
        <v>0.68157500000000015</v>
      </c>
      <c r="I31" s="65">
        <f t="shared" si="5"/>
        <v>8.2585000000000006E-2</v>
      </c>
      <c r="J31" s="65">
        <f t="shared" si="5"/>
        <v>1.5920000000000001E-3</v>
      </c>
      <c r="K31" s="65">
        <f t="shared" si="5"/>
        <v>1.0099249999999999E-2</v>
      </c>
      <c r="L31" s="65">
        <f t="shared" si="5"/>
        <v>8.9550000000000018E-2</v>
      </c>
      <c r="M31" s="65">
        <f t="shared" si="5"/>
        <v>3.0496750000000003E-2</v>
      </c>
      <c r="N31" s="65">
        <f t="shared" si="5"/>
        <v>15.357825000000002</v>
      </c>
      <c r="O31" s="65">
        <f t="shared" si="5"/>
        <v>2094.4749999999999</v>
      </c>
      <c r="P31" s="65">
        <f t="shared" si="5"/>
        <v>0</v>
      </c>
      <c r="Q31" s="65">
        <f>(IF(Q$27="%w/w SAR",((Q$28*10)*$B31),IF(Q$27="%w/w DM",(((Q$28*10)*($B$28/100))*$B31),IF(Q$27="kg/t SAR",(Q$28*$B31),IF(Q$27="kg/t DM",((Q$28*($B$28/100))*$B31),IF(Q$27="mg/kg SAR",((Q$28*0.001)*$B31),IF(Q$27="mg/kg DM",(((Q$28*0.001)*($B$28/100))*$B31),0)))))))*2.5</f>
        <v>69.898750000000007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0.31790250000000003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250</v>
      </c>
      <c r="C32" s="65">
        <f t="shared" ref="C32:C50" si="6">IF(C$27="%w/w SAR",((C$28*10)*$B32),IF(C$27="%w/w DM",(((C$28*10)*($B$28/100))*$B32),IF(C$27="kg/t SAR",(C$28*$B32),IF(C$27="kg/t DM",((C$28*($B$28/100))*$B32),IF(C$27="mg/kg SAR",((C$28*0.001)*$B32),IF(C$27="mg/kg DM",(((C$28*0.001)*($B$28/100))*$B32),0))))))</f>
        <v>40.64575</v>
      </c>
      <c r="D32" s="65">
        <f t="shared" ref="D32:D50" si="7">(IF(D$27="%w/w SAR",((D$28*10)*$B32),IF(D$27="%w/w DM",(((D$28*10)*($B$28/100))*$B32),IF(D$27="kg/t SAR",(D$28*$B32),IF(D$27="kg/t DM",((D$28*($B$28/100))*$B32),IF(D$27="mg/kg SAR",((D$28*0.001)*$B32),IF(D$27="mg/kg DM",(((D$28*0.001)*($B$28/100))*$B32),"0")))))))*2.291</f>
        <v>11.853634000000001</v>
      </c>
      <c r="E32" s="65">
        <f t="shared" ref="E32:E50" si="8">(IF(E$27="%w/w SAR",((E$28*10)*$B32),IF(E$27="%w/w DM",(((E$28*10)*($B$28/100))*$B32),IF(E$27="kg/t SAR",(E$28*$B32),IF(E$27="kg/t DM",((E$28*($B$28/100))*$B32),IF(E$27="mg/kg SAR",((E$28*0.001)*$B32),IF(E$27="mg/kg DM",(((E$28*0.001)*($B$28/100))*$B32),"0")))))))*1.205</f>
        <v>3.8487097499999998</v>
      </c>
      <c r="F32" s="65">
        <f t="shared" ref="F32:F50" si="9">(IF(F$27="%w/w SAR",((F$28*10)*$B32),IF(F$27="%w/w DM",(((F$28*10)*($B$28/100))*$B32),IF(F$27="kg/t SAR",(F$28*$B32),IF(F$27="kg/t DM",((F$28*($B$28/100))*$B32),IF(F$27="mg/kg SAR",((F$28*0.001)*$B32),IF(F$27="mg/kg DM",(((F$28*0.001)*($B$28/100))*$B32),"0")))))))*1.658</f>
        <v>7.0525102500000001</v>
      </c>
      <c r="G32" s="65">
        <f t="shared" si="5"/>
        <v>0.21790500000000002</v>
      </c>
      <c r="H32" s="65">
        <f t="shared" si="5"/>
        <v>0.68157500000000015</v>
      </c>
      <c r="I32" s="65">
        <f t="shared" si="5"/>
        <v>8.2585000000000006E-2</v>
      </c>
      <c r="J32" s="65">
        <f t="shared" si="5"/>
        <v>1.5920000000000001E-3</v>
      </c>
      <c r="K32" s="65">
        <f t="shared" si="5"/>
        <v>1.0099249999999999E-2</v>
      </c>
      <c r="L32" s="65">
        <f t="shared" si="5"/>
        <v>8.9550000000000018E-2</v>
      </c>
      <c r="M32" s="65">
        <f t="shared" si="5"/>
        <v>3.0496750000000003E-2</v>
      </c>
      <c r="N32" s="65">
        <f t="shared" si="5"/>
        <v>15.357825000000002</v>
      </c>
      <c r="O32" s="65">
        <f t="shared" si="5"/>
        <v>2094.4749999999999</v>
      </c>
      <c r="P32" s="65">
        <f t="shared" si="5"/>
        <v>0</v>
      </c>
      <c r="Q32" s="65">
        <f t="shared" ref="Q32:Q50" si="10">(IF(Q$27="%w/w SAR",((Q$28*10)*$B32),IF(Q$27="%w/w DM",(((Q$28*10)*($B$28/100))*$B32),IF(Q$27="kg/t SAR",(Q$28*$B32),IF(Q$27="kg/t DM",((Q$28*($B$28/100))*$B32),IF(Q$27="mg/kg SAR",((Q$28*0.001)*$B32),IF(Q$27="mg/kg DM",(((Q$28*0.001)*($B$28/100))*$B32),0)))))))*2.5</f>
        <v>69.898750000000007</v>
      </c>
      <c r="R32" s="65">
        <f t="shared" ref="R32:U50" si="11">IF(R$27="%w/w SAR",((R$28*10)*$B32),IF(R$27="%w/w DM",(((R$28*10)*($B$28/100))*$B32),IF(R$27="kg/t SAR",(R$28*$B32),IF(R$27="kg/t DM",((R$28*($B$28/100))*$B32),IF(R$27="mg/kg SAR",((R$28*0.001)*$B32),IF(R$27="mg/kg DM",(((R$28*0.001)*($B$28/100))*$B32),0))))))</f>
        <v>0</v>
      </c>
      <c r="S32" s="65">
        <f t="shared" si="11"/>
        <v>0.31790250000000003</v>
      </c>
      <c r="T32" s="65">
        <f t="shared" si="11"/>
        <v>0</v>
      </c>
      <c r="U32" s="126">
        <f t="shared" si="11"/>
        <v>0</v>
      </c>
    </row>
    <row r="33" spans="1:21" s="48" customFormat="1" x14ac:dyDescent="0.25">
      <c r="A33" s="125">
        <f>E8</f>
        <v>28</v>
      </c>
      <c r="B33" s="11">
        <v>250</v>
      </c>
      <c r="C33" s="65">
        <f t="shared" si="6"/>
        <v>40.64575</v>
      </c>
      <c r="D33" s="65">
        <f t="shared" si="7"/>
        <v>11.853634000000001</v>
      </c>
      <c r="E33" s="65">
        <f t="shared" si="8"/>
        <v>3.8487097499999998</v>
      </c>
      <c r="F33" s="65">
        <f t="shared" si="9"/>
        <v>7.0525102500000001</v>
      </c>
      <c r="G33" s="65">
        <f t="shared" si="5"/>
        <v>0.21790500000000002</v>
      </c>
      <c r="H33" s="65">
        <f t="shared" si="5"/>
        <v>0.68157500000000015</v>
      </c>
      <c r="I33" s="65">
        <f t="shared" si="5"/>
        <v>8.2585000000000006E-2</v>
      </c>
      <c r="J33" s="65">
        <f t="shared" si="5"/>
        <v>1.5920000000000001E-3</v>
      </c>
      <c r="K33" s="65">
        <f t="shared" si="5"/>
        <v>1.0099249999999999E-2</v>
      </c>
      <c r="L33" s="65">
        <f t="shared" si="5"/>
        <v>8.9550000000000018E-2</v>
      </c>
      <c r="M33" s="65">
        <f t="shared" si="5"/>
        <v>3.0496750000000003E-2</v>
      </c>
      <c r="N33" s="65">
        <f t="shared" si="5"/>
        <v>15.357825000000002</v>
      </c>
      <c r="O33" s="65">
        <f t="shared" si="5"/>
        <v>2094.4749999999999</v>
      </c>
      <c r="P33" s="65">
        <f t="shared" si="5"/>
        <v>0</v>
      </c>
      <c r="Q33" s="65">
        <f t="shared" si="10"/>
        <v>69.898750000000007</v>
      </c>
      <c r="R33" s="65">
        <f t="shared" si="11"/>
        <v>0</v>
      </c>
      <c r="S33" s="65">
        <f t="shared" si="11"/>
        <v>0.31790250000000003</v>
      </c>
      <c r="T33" s="65">
        <f t="shared" si="11"/>
        <v>0</v>
      </c>
      <c r="U33" s="126">
        <f t="shared" si="11"/>
        <v>0</v>
      </c>
    </row>
    <row r="34" spans="1:21" s="48" customFormat="1" x14ac:dyDescent="0.25">
      <c r="A34" s="125">
        <f>F8</f>
        <v>29</v>
      </c>
      <c r="B34" s="11">
        <v>250</v>
      </c>
      <c r="C34" s="65">
        <f t="shared" si="6"/>
        <v>40.64575</v>
      </c>
      <c r="D34" s="65">
        <f t="shared" si="7"/>
        <v>11.853634000000001</v>
      </c>
      <c r="E34" s="65">
        <f t="shared" si="8"/>
        <v>3.8487097499999998</v>
      </c>
      <c r="F34" s="65">
        <f t="shared" si="9"/>
        <v>7.0525102500000001</v>
      </c>
      <c r="G34" s="65">
        <f t="shared" si="5"/>
        <v>0.21790500000000002</v>
      </c>
      <c r="H34" s="65">
        <f t="shared" si="5"/>
        <v>0.68157500000000015</v>
      </c>
      <c r="I34" s="65">
        <f t="shared" si="5"/>
        <v>8.2585000000000006E-2</v>
      </c>
      <c r="J34" s="65">
        <f t="shared" si="5"/>
        <v>1.5920000000000001E-3</v>
      </c>
      <c r="K34" s="65">
        <f t="shared" si="5"/>
        <v>1.0099249999999999E-2</v>
      </c>
      <c r="L34" s="65">
        <f t="shared" si="5"/>
        <v>8.9550000000000018E-2</v>
      </c>
      <c r="M34" s="65">
        <f t="shared" si="5"/>
        <v>3.0496750000000003E-2</v>
      </c>
      <c r="N34" s="65">
        <f t="shared" si="5"/>
        <v>15.357825000000002</v>
      </c>
      <c r="O34" s="65">
        <f t="shared" si="5"/>
        <v>2094.4749999999999</v>
      </c>
      <c r="P34" s="65">
        <f t="shared" si="5"/>
        <v>0</v>
      </c>
      <c r="Q34" s="65">
        <f t="shared" si="10"/>
        <v>69.898750000000007</v>
      </c>
      <c r="R34" s="65">
        <f t="shared" si="11"/>
        <v>0</v>
      </c>
      <c r="S34" s="65">
        <f t="shared" si="11"/>
        <v>0.31790250000000003</v>
      </c>
      <c r="T34" s="65">
        <f t="shared" si="11"/>
        <v>0</v>
      </c>
      <c r="U34" s="126">
        <f t="shared" si="11"/>
        <v>0</v>
      </c>
    </row>
    <row r="35" spans="1:21" s="48" customFormat="1" x14ac:dyDescent="0.25">
      <c r="A35" s="125">
        <f>G8</f>
        <v>30</v>
      </c>
      <c r="B35" s="11">
        <v>250</v>
      </c>
      <c r="C35" s="65">
        <f t="shared" si="6"/>
        <v>40.64575</v>
      </c>
      <c r="D35" s="65">
        <f t="shared" si="7"/>
        <v>11.853634000000001</v>
      </c>
      <c r="E35" s="65">
        <f t="shared" si="8"/>
        <v>3.8487097499999998</v>
      </c>
      <c r="F35" s="65">
        <f t="shared" si="9"/>
        <v>7.0525102500000001</v>
      </c>
      <c r="G35" s="65">
        <f t="shared" si="5"/>
        <v>0.21790500000000002</v>
      </c>
      <c r="H35" s="65">
        <f t="shared" si="5"/>
        <v>0.68157500000000015</v>
      </c>
      <c r="I35" s="65">
        <f t="shared" si="5"/>
        <v>8.2585000000000006E-2</v>
      </c>
      <c r="J35" s="65">
        <f t="shared" si="5"/>
        <v>1.5920000000000001E-3</v>
      </c>
      <c r="K35" s="65">
        <f t="shared" si="5"/>
        <v>1.0099249999999999E-2</v>
      </c>
      <c r="L35" s="65">
        <f t="shared" si="5"/>
        <v>8.9550000000000018E-2</v>
      </c>
      <c r="M35" s="65">
        <f t="shared" si="5"/>
        <v>3.0496750000000003E-2</v>
      </c>
      <c r="N35" s="65">
        <f t="shared" si="5"/>
        <v>15.357825000000002</v>
      </c>
      <c r="O35" s="65">
        <f t="shared" si="5"/>
        <v>2094.4749999999999</v>
      </c>
      <c r="P35" s="65">
        <f t="shared" si="5"/>
        <v>0</v>
      </c>
      <c r="Q35" s="65">
        <f t="shared" si="10"/>
        <v>69.898750000000007</v>
      </c>
      <c r="R35" s="65">
        <f t="shared" si="11"/>
        <v>0</v>
      </c>
      <c r="S35" s="65">
        <f t="shared" si="11"/>
        <v>0.31790250000000003</v>
      </c>
      <c r="T35" s="65">
        <f t="shared" si="11"/>
        <v>0</v>
      </c>
      <c r="U35" s="126">
        <f t="shared" si="11"/>
        <v>0</v>
      </c>
    </row>
    <row r="36" spans="1:21" s="48" customFormat="1" x14ac:dyDescent="0.25">
      <c r="A36" s="125">
        <f>H8</f>
        <v>31</v>
      </c>
      <c r="B36" s="11">
        <v>250</v>
      </c>
      <c r="C36" s="65">
        <f t="shared" si="6"/>
        <v>40.64575</v>
      </c>
      <c r="D36" s="65">
        <f t="shared" si="7"/>
        <v>11.853634000000001</v>
      </c>
      <c r="E36" s="65">
        <f t="shared" si="8"/>
        <v>3.8487097499999998</v>
      </c>
      <c r="F36" s="65">
        <f t="shared" si="9"/>
        <v>7.0525102500000001</v>
      </c>
      <c r="G36" s="65">
        <f t="shared" si="5"/>
        <v>0.21790500000000002</v>
      </c>
      <c r="H36" s="65">
        <f t="shared" si="5"/>
        <v>0.68157500000000015</v>
      </c>
      <c r="I36" s="65">
        <f t="shared" si="5"/>
        <v>8.2585000000000006E-2</v>
      </c>
      <c r="J36" s="65">
        <f t="shared" si="5"/>
        <v>1.5920000000000001E-3</v>
      </c>
      <c r="K36" s="65">
        <f t="shared" si="5"/>
        <v>1.0099249999999999E-2</v>
      </c>
      <c r="L36" s="65">
        <f t="shared" si="5"/>
        <v>8.9550000000000018E-2</v>
      </c>
      <c r="M36" s="65">
        <f t="shared" si="5"/>
        <v>3.0496750000000003E-2</v>
      </c>
      <c r="N36" s="65">
        <f t="shared" si="5"/>
        <v>15.357825000000002</v>
      </c>
      <c r="O36" s="65">
        <f t="shared" si="5"/>
        <v>2094.4749999999999</v>
      </c>
      <c r="P36" s="65">
        <f t="shared" si="5"/>
        <v>0</v>
      </c>
      <c r="Q36" s="65">
        <f t="shared" si="10"/>
        <v>69.898750000000007</v>
      </c>
      <c r="R36" s="65">
        <f t="shared" si="11"/>
        <v>0</v>
      </c>
      <c r="S36" s="65">
        <f t="shared" si="11"/>
        <v>0.31790250000000003</v>
      </c>
      <c r="T36" s="65">
        <f t="shared" si="11"/>
        <v>0</v>
      </c>
      <c r="U36" s="126">
        <f t="shared" si="11"/>
        <v>0</v>
      </c>
    </row>
    <row r="37" spans="1:21" s="48" customFormat="1" x14ac:dyDescent="0.25">
      <c r="A37" s="125">
        <f>I8</f>
        <v>32</v>
      </c>
      <c r="B37" s="11">
        <v>250</v>
      </c>
      <c r="C37" s="65">
        <f t="shared" si="6"/>
        <v>40.64575</v>
      </c>
      <c r="D37" s="65">
        <f t="shared" si="7"/>
        <v>11.853634000000001</v>
      </c>
      <c r="E37" s="65">
        <f t="shared" si="8"/>
        <v>3.8487097499999998</v>
      </c>
      <c r="F37" s="65">
        <f t="shared" si="9"/>
        <v>7.0525102500000001</v>
      </c>
      <c r="G37" s="65">
        <f t="shared" si="5"/>
        <v>0.21790500000000002</v>
      </c>
      <c r="H37" s="65">
        <f t="shared" si="5"/>
        <v>0.68157500000000015</v>
      </c>
      <c r="I37" s="65">
        <f t="shared" si="5"/>
        <v>8.2585000000000006E-2</v>
      </c>
      <c r="J37" s="65">
        <f t="shared" si="5"/>
        <v>1.5920000000000001E-3</v>
      </c>
      <c r="K37" s="65">
        <f t="shared" si="5"/>
        <v>1.0099249999999999E-2</v>
      </c>
      <c r="L37" s="65">
        <f t="shared" si="5"/>
        <v>8.9550000000000018E-2</v>
      </c>
      <c r="M37" s="65">
        <f t="shared" si="5"/>
        <v>3.0496750000000003E-2</v>
      </c>
      <c r="N37" s="65">
        <f t="shared" si="5"/>
        <v>15.357825000000002</v>
      </c>
      <c r="O37" s="65">
        <f t="shared" si="5"/>
        <v>2094.4749999999999</v>
      </c>
      <c r="P37" s="65">
        <f t="shared" si="5"/>
        <v>0</v>
      </c>
      <c r="Q37" s="65">
        <f t="shared" si="10"/>
        <v>69.898750000000007</v>
      </c>
      <c r="R37" s="65">
        <f t="shared" si="11"/>
        <v>0</v>
      </c>
      <c r="S37" s="65">
        <f t="shared" si="11"/>
        <v>0.31790250000000003</v>
      </c>
      <c r="T37" s="65">
        <f t="shared" si="11"/>
        <v>0</v>
      </c>
      <c r="U37" s="126">
        <f t="shared" si="11"/>
        <v>0</v>
      </c>
    </row>
    <row r="38" spans="1:21" s="48" customFormat="1" x14ac:dyDescent="0.25">
      <c r="A38" s="125">
        <f>J8</f>
        <v>35</v>
      </c>
      <c r="B38" s="11">
        <v>250</v>
      </c>
      <c r="C38" s="65">
        <f t="shared" si="6"/>
        <v>40.64575</v>
      </c>
      <c r="D38" s="65">
        <f t="shared" si="7"/>
        <v>11.853634000000001</v>
      </c>
      <c r="E38" s="65">
        <f t="shared" si="8"/>
        <v>3.8487097499999998</v>
      </c>
      <c r="F38" s="65">
        <f t="shared" si="9"/>
        <v>7.0525102500000001</v>
      </c>
      <c r="G38" s="65">
        <f t="shared" si="5"/>
        <v>0.21790500000000002</v>
      </c>
      <c r="H38" s="65">
        <f t="shared" si="5"/>
        <v>0.68157500000000015</v>
      </c>
      <c r="I38" s="65">
        <f t="shared" si="5"/>
        <v>8.2585000000000006E-2</v>
      </c>
      <c r="J38" s="65">
        <f t="shared" si="5"/>
        <v>1.5920000000000001E-3</v>
      </c>
      <c r="K38" s="65">
        <f t="shared" si="5"/>
        <v>1.0099249999999999E-2</v>
      </c>
      <c r="L38" s="65">
        <f t="shared" si="5"/>
        <v>8.9550000000000018E-2</v>
      </c>
      <c r="M38" s="65">
        <f t="shared" si="5"/>
        <v>3.0496750000000003E-2</v>
      </c>
      <c r="N38" s="65">
        <f t="shared" si="5"/>
        <v>15.357825000000002</v>
      </c>
      <c r="O38" s="65">
        <f t="shared" si="5"/>
        <v>2094.4749999999999</v>
      </c>
      <c r="P38" s="65">
        <f t="shared" si="5"/>
        <v>0</v>
      </c>
      <c r="Q38" s="65">
        <f t="shared" si="10"/>
        <v>69.898750000000007</v>
      </c>
      <c r="R38" s="65">
        <f t="shared" si="11"/>
        <v>0</v>
      </c>
      <c r="S38" s="65">
        <f t="shared" si="11"/>
        <v>0.31790250000000003</v>
      </c>
      <c r="T38" s="65">
        <f t="shared" si="11"/>
        <v>0</v>
      </c>
      <c r="U38" s="126">
        <f t="shared" si="11"/>
        <v>0</v>
      </c>
    </row>
    <row r="39" spans="1:21" s="48" customFormat="1" x14ac:dyDescent="0.25">
      <c r="A39" s="125">
        <f>K8</f>
        <v>36</v>
      </c>
      <c r="B39" s="11">
        <v>250</v>
      </c>
      <c r="C39" s="65">
        <f t="shared" si="6"/>
        <v>40.64575</v>
      </c>
      <c r="D39" s="65">
        <f t="shared" si="7"/>
        <v>11.853634000000001</v>
      </c>
      <c r="E39" s="65">
        <f t="shared" si="8"/>
        <v>3.8487097499999998</v>
      </c>
      <c r="F39" s="65">
        <f t="shared" si="9"/>
        <v>7.0525102500000001</v>
      </c>
      <c r="G39" s="65">
        <f t="shared" si="5"/>
        <v>0.21790500000000002</v>
      </c>
      <c r="H39" s="65">
        <f t="shared" si="5"/>
        <v>0.68157500000000015</v>
      </c>
      <c r="I39" s="65">
        <f t="shared" si="5"/>
        <v>8.2585000000000006E-2</v>
      </c>
      <c r="J39" s="65">
        <f t="shared" si="5"/>
        <v>1.5920000000000001E-3</v>
      </c>
      <c r="K39" s="65">
        <f t="shared" si="5"/>
        <v>1.0099249999999999E-2</v>
      </c>
      <c r="L39" s="65">
        <f t="shared" si="5"/>
        <v>8.9550000000000018E-2</v>
      </c>
      <c r="M39" s="65">
        <f t="shared" si="5"/>
        <v>3.0496750000000003E-2</v>
      </c>
      <c r="N39" s="65">
        <f t="shared" si="5"/>
        <v>15.357825000000002</v>
      </c>
      <c r="O39" s="65">
        <f t="shared" si="5"/>
        <v>2094.4749999999999</v>
      </c>
      <c r="P39" s="65">
        <f t="shared" si="5"/>
        <v>0</v>
      </c>
      <c r="Q39" s="65">
        <f t="shared" si="10"/>
        <v>69.898750000000007</v>
      </c>
      <c r="R39" s="65">
        <f t="shared" si="11"/>
        <v>0</v>
      </c>
      <c r="S39" s="65">
        <f t="shared" si="11"/>
        <v>0.31790250000000003</v>
      </c>
      <c r="T39" s="65">
        <f t="shared" si="11"/>
        <v>0</v>
      </c>
      <c r="U39" s="126">
        <f t="shared" si="11"/>
        <v>0</v>
      </c>
    </row>
    <row r="40" spans="1:21" s="48" customFormat="1" x14ac:dyDescent="0.25">
      <c r="A40" s="125">
        <f>L8</f>
        <v>37</v>
      </c>
      <c r="B40" s="11">
        <v>250</v>
      </c>
      <c r="C40" s="65">
        <f t="shared" si="6"/>
        <v>40.64575</v>
      </c>
      <c r="D40" s="65">
        <f t="shared" si="7"/>
        <v>11.853634000000001</v>
      </c>
      <c r="E40" s="65">
        <f t="shared" si="8"/>
        <v>3.8487097499999998</v>
      </c>
      <c r="F40" s="65">
        <f t="shared" si="9"/>
        <v>7.0525102500000001</v>
      </c>
      <c r="G40" s="65">
        <f t="shared" si="5"/>
        <v>0.21790500000000002</v>
      </c>
      <c r="H40" s="65">
        <f t="shared" si="5"/>
        <v>0.68157500000000015</v>
      </c>
      <c r="I40" s="65">
        <f t="shared" si="5"/>
        <v>8.2585000000000006E-2</v>
      </c>
      <c r="J40" s="65">
        <f t="shared" si="5"/>
        <v>1.5920000000000001E-3</v>
      </c>
      <c r="K40" s="65">
        <f t="shared" si="5"/>
        <v>1.0099249999999999E-2</v>
      </c>
      <c r="L40" s="65">
        <f t="shared" si="5"/>
        <v>8.9550000000000018E-2</v>
      </c>
      <c r="M40" s="65">
        <f t="shared" si="5"/>
        <v>3.0496750000000003E-2</v>
      </c>
      <c r="N40" s="65">
        <f t="shared" si="5"/>
        <v>15.357825000000002</v>
      </c>
      <c r="O40" s="65">
        <f t="shared" si="5"/>
        <v>2094.4749999999999</v>
      </c>
      <c r="P40" s="65">
        <f t="shared" si="5"/>
        <v>0</v>
      </c>
      <c r="Q40" s="65">
        <f t="shared" si="10"/>
        <v>69.898750000000007</v>
      </c>
      <c r="R40" s="65">
        <f t="shared" si="11"/>
        <v>0</v>
      </c>
      <c r="S40" s="65">
        <f t="shared" si="11"/>
        <v>0.31790250000000003</v>
      </c>
      <c r="T40" s="65">
        <f t="shared" si="11"/>
        <v>0</v>
      </c>
      <c r="U40" s="126">
        <f t="shared" si="11"/>
        <v>0</v>
      </c>
    </row>
    <row r="41" spans="1:21" s="48" customFormat="1" x14ac:dyDescent="0.25">
      <c r="A41" s="125">
        <f>M8</f>
        <v>41</v>
      </c>
      <c r="B41" s="11">
        <v>250</v>
      </c>
      <c r="C41" s="65">
        <f t="shared" si="6"/>
        <v>40.64575</v>
      </c>
      <c r="D41" s="65">
        <f t="shared" si="7"/>
        <v>11.853634000000001</v>
      </c>
      <c r="E41" s="65">
        <f t="shared" si="8"/>
        <v>3.8487097499999998</v>
      </c>
      <c r="F41" s="65">
        <f t="shared" si="9"/>
        <v>7.0525102500000001</v>
      </c>
      <c r="G41" s="65">
        <f t="shared" si="5"/>
        <v>0.21790500000000002</v>
      </c>
      <c r="H41" s="65">
        <f t="shared" si="5"/>
        <v>0.68157500000000015</v>
      </c>
      <c r="I41" s="65">
        <f t="shared" si="5"/>
        <v>8.2585000000000006E-2</v>
      </c>
      <c r="J41" s="65">
        <f t="shared" si="5"/>
        <v>1.5920000000000001E-3</v>
      </c>
      <c r="K41" s="65">
        <f t="shared" si="5"/>
        <v>1.0099249999999999E-2</v>
      </c>
      <c r="L41" s="65">
        <f t="shared" si="5"/>
        <v>8.9550000000000018E-2</v>
      </c>
      <c r="M41" s="65">
        <f t="shared" si="5"/>
        <v>3.0496750000000003E-2</v>
      </c>
      <c r="N41" s="65">
        <f t="shared" si="5"/>
        <v>15.357825000000002</v>
      </c>
      <c r="O41" s="65">
        <f t="shared" si="5"/>
        <v>2094.4749999999999</v>
      </c>
      <c r="P41" s="65">
        <f t="shared" si="5"/>
        <v>0</v>
      </c>
      <c r="Q41" s="65">
        <f t="shared" si="10"/>
        <v>69.898750000000007</v>
      </c>
      <c r="R41" s="65">
        <f t="shared" si="11"/>
        <v>0</v>
      </c>
      <c r="S41" s="65">
        <f t="shared" si="11"/>
        <v>0.31790250000000003</v>
      </c>
      <c r="T41" s="65">
        <f t="shared" si="11"/>
        <v>0</v>
      </c>
      <c r="U41" s="126">
        <f t="shared" si="11"/>
        <v>0</v>
      </c>
    </row>
    <row r="42" spans="1:21" s="48" customFormat="1" x14ac:dyDescent="0.25">
      <c r="A42" s="125">
        <f>N8</f>
        <v>42</v>
      </c>
      <c r="B42" s="11">
        <v>250</v>
      </c>
      <c r="C42" s="65">
        <f t="shared" si="6"/>
        <v>40.64575</v>
      </c>
      <c r="D42" s="65">
        <f t="shared" si="7"/>
        <v>11.853634000000001</v>
      </c>
      <c r="E42" s="65">
        <f t="shared" si="8"/>
        <v>3.8487097499999998</v>
      </c>
      <c r="F42" s="65">
        <f t="shared" si="9"/>
        <v>7.0525102500000001</v>
      </c>
      <c r="G42" s="65">
        <f t="shared" si="5"/>
        <v>0.21790500000000002</v>
      </c>
      <c r="H42" s="65">
        <f t="shared" si="5"/>
        <v>0.68157500000000015</v>
      </c>
      <c r="I42" s="65">
        <f t="shared" si="5"/>
        <v>8.2585000000000006E-2</v>
      </c>
      <c r="J42" s="65">
        <f t="shared" si="5"/>
        <v>1.5920000000000001E-3</v>
      </c>
      <c r="K42" s="65">
        <f t="shared" si="5"/>
        <v>1.0099249999999999E-2</v>
      </c>
      <c r="L42" s="65">
        <f t="shared" si="5"/>
        <v>8.9550000000000018E-2</v>
      </c>
      <c r="M42" s="65">
        <f t="shared" si="5"/>
        <v>3.0496750000000003E-2</v>
      </c>
      <c r="N42" s="65">
        <f t="shared" si="5"/>
        <v>15.357825000000002</v>
      </c>
      <c r="O42" s="65">
        <f t="shared" si="5"/>
        <v>2094.4749999999999</v>
      </c>
      <c r="P42" s="65">
        <f t="shared" si="5"/>
        <v>0</v>
      </c>
      <c r="Q42" s="65">
        <f t="shared" si="10"/>
        <v>69.898750000000007</v>
      </c>
      <c r="R42" s="65">
        <f t="shared" si="11"/>
        <v>0</v>
      </c>
      <c r="S42" s="65">
        <f t="shared" si="11"/>
        <v>0.31790250000000003</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wWqGTsZAiWq0NbDl3Z4xJfX0F2J0WoqonxiBPHU0pyCXJW11L7j4VnZZaZXKaTlws6Fr8pvwQhOO4EjXIhmEQ==" saltValue="5Wy087rYJF8A1m7Tqxx4y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7" operator="greaterThan">
      <formula>$B$51</formula>
    </cfRule>
  </conditionalFormatting>
  <conditionalFormatting sqref="B66:U66">
    <cfRule type="cellIs" dxfId="201" priority="12" operator="equal">
      <formula>"UNDER"</formula>
    </cfRule>
    <cfRule type="cellIs" dxfId="200" priority="13" operator="equal">
      <formula>"OVER"</formula>
    </cfRule>
  </conditionalFormatting>
  <conditionalFormatting sqref="C31:C50">
    <cfRule type="cellIs" dxfId="199" priority="36" operator="greaterThan">
      <formula>$C$51</formula>
    </cfRule>
  </conditionalFormatting>
  <conditionalFormatting sqref="C11:V13">
    <cfRule type="cellIs" dxfId="198" priority="1" operator="greaterThan">
      <formula>2</formula>
    </cfRule>
  </conditionalFormatting>
  <conditionalFormatting sqref="C17:V19">
    <cfRule type="cellIs" dxfId="197" priority="33" operator="equal">
      <formula>0</formula>
    </cfRule>
  </conditionalFormatting>
  <conditionalFormatting sqref="C20:V21">
    <cfRule type="cellIs" dxfId="196" priority="38" operator="equal">
      <formula>"DECREASE"</formula>
    </cfRule>
    <cfRule type="cellIs" dxfId="195" priority="39" operator="equal">
      <formula>"INCREASE"</formula>
    </cfRule>
  </conditionalFormatting>
  <conditionalFormatting sqref="C21:V21">
    <cfRule type="cellIs" dxfId="194" priority="14" operator="equal">
      <formula>0</formula>
    </cfRule>
  </conditionalFormatting>
  <conditionalFormatting sqref="C22:V23">
    <cfRule type="cellIs" dxfId="193" priority="18" operator="equal">
      <formula>0</formula>
    </cfRule>
  </conditionalFormatting>
  <conditionalFormatting sqref="C24:V24">
    <cfRule type="cellIs" dxfId="192" priority="19" operator="equal">
      <formula>"DECREASE"</formula>
    </cfRule>
    <cfRule type="cellIs" dxfId="191" priority="20" operator="equal">
      <formula>"INCREASE"</formula>
    </cfRule>
  </conditionalFormatting>
  <conditionalFormatting sqref="G31:G50">
    <cfRule type="cellIs" dxfId="190" priority="32" operator="greaterThan">
      <formula>$G$51</formula>
    </cfRule>
  </conditionalFormatting>
  <conditionalFormatting sqref="H31:H50">
    <cfRule type="cellIs" dxfId="189" priority="31" operator="greaterThan">
      <formula>$H$51</formula>
    </cfRule>
  </conditionalFormatting>
  <conditionalFormatting sqref="I1">
    <cfRule type="cellIs" dxfId="188" priority="4" operator="between">
      <formula>0.1</formula>
      <formula>5</formula>
    </cfRule>
  </conditionalFormatting>
  <conditionalFormatting sqref="I2">
    <cfRule type="cellIs" dxfId="187" priority="3" operator="greaterThan">
      <formula>5000.1</formula>
    </cfRule>
  </conditionalFormatting>
  <conditionalFormatting sqref="I3">
    <cfRule type="cellIs" dxfId="186" priority="2" operator="greaterThan">
      <formula>40000.01</formula>
    </cfRule>
  </conditionalFormatting>
  <conditionalFormatting sqref="I31:I50">
    <cfRule type="cellIs" dxfId="185" priority="30" operator="greaterThan">
      <formula>$I$51</formula>
    </cfRule>
  </conditionalFormatting>
  <conditionalFormatting sqref="J31:J50">
    <cfRule type="cellIs" dxfId="184" priority="9" operator="greaterThan">
      <formula>$J$51</formula>
    </cfRule>
  </conditionalFormatting>
  <conditionalFormatting sqref="K31:K50">
    <cfRule type="cellIs" dxfId="183" priority="29" operator="greaterThan">
      <formula>$K$51</formula>
    </cfRule>
  </conditionalFormatting>
  <conditionalFormatting sqref="L3">
    <cfRule type="cellIs" dxfId="182" priority="5" operator="lessThan">
      <formula>30</formula>
    </cfRule>
    <cfRule type="cellIs" dxfId="181" priority="6" operator="greaterThanOrEqual">
      <formula>30</formula>
    </cfRule>
  </conditionalFormatting>
  <conditionalFormatting sqref="L31:L50">
    <cfRule type="cellIs" dxfId="180" priority="28" operator="greaterThan">
      <formula>$L$51</formula>
    </cfRule>
  </conditionalFormatting>
  <conditionalFormatting sqref="M31:M50">
    <cfRule type="cellIs" dxfId="179" priority="27" operator="greaterThan">
      <formula>$M$51</formula>
    </cfRule>
  </conditionalFormatting>
  <conditionalFormatting sqref="P31:P50">
    <cfRule type="cellIs" dxfId="178" priority="26" operator="greaterThan">
      <formula>$P$51</formula>
    </cfRule>
  </conditionalFormatting>
  <conditionalFormatting sqref="R31:R50">
    <cfRule type="cellIs" dxfId="177" priority="25" operator="greaterThan">
      <formula>$R$51</formula>
    </cfRule>
  </conditionalFormatting>
  <conditionalFormatting sqref="S31:S50">
    <cfRule type="cellIs" dxfId="176" priority="24" operator="greaterThan">
      <formula>$S$51</formula>
    </cfRule>
  </conditionalFormatting>
  <conditionalFormatting sqref="T31:T50">
    <cfRule type="cellIs" dxfId="175" priority="23" operator="greaterThan">
      <formula>$T$51</formula>
    </cfRule>
  </conditionalFormatting>
  <conditionalFormatting sqref="U31:U50">
    <cfRule type="cellIs" dxfId="174"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G1"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6.2</v>
      </c>
      <c r="J1" s="158" t="s">
        <v>153</v>
      </c>
      <c r="K1" s="159"/>
      <c r="L1" s="109">
        <v>150</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0.64700000000000002</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2.3183925811437405</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40.573610000000009</v>
      </c>
      <c r="D18" s="12">
        <f>$D32</f>
        <v>40.573610000000009</v>
      </c>
      <c r="E18" s="12">
        <f>$D33</f>
        <v>40.573610000000009</v>
      </c>
      <c r="F18" s="12">
        <f>$D34</f>
        <v>40.573610000000009</v>
      </c>
      <c r="G18" s="12">
        <f>$D35</f>
        <v>40.573610000000009</v>
      </c>
      <c r="H18" s="12">
        <f>$D36</f>
        <v>40.573610000000009</v>
      </c>
      <c r="I18" s="12">
        <f>$D37</f>
        <v>40.573610000000009</v>
      </c>
      <c r="J18" s="12">
        <f>$D38</f>
        <v>40.573610000000009</v>
      </c>
      <c r="K18" s="12">
        <f>$D39</f>
        <v>40.573610000000009</v>
      </c>
      <c r="L18" s="12">
        <f>$D40</f>
        <v>40.573610000000009</v>
      </c>
      <c r="M18" s="12">
        <f>$D41</f>
        <v>40.573610000000009</v>
      </c>
      <c r="N18" s="12">
        <f>$D42</f>
        <v>40.573610000000009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-51.226389999999988</v>
      </c>
      <c r="D19" s="12">
        <f t="shared" ref="D19:V19" si="1">D18-D17</f>
        <v>-51.226389999999988</v>
      </c>
      <c r="E19" s="12">
        <f t="shared" si="1"/>
        <v>-51.226389999999988</v>
      </c>
      <c r="F19" s="12">
        <f t="shared" si="1"/>
        <v>-51.226389999999988</v>
      </c>
      <c r="G19" s="12">
        <f t="shared" si="1"/>
        <v>-51.226389999999988</v>
      </c>
      <c r="H19" s="12">
        <f t="shared" si="1"/>
        <v>-51.226389999999988</v>
      </c>
      <c r="I19" s="12">
        <f t="shared" si="1"/>
        <v>-51.226389999999988</v>
      </c>
      <c r="J19" s="12">
        <f t="shared" si="1"/>
        <v>-51.226389999999988</v>
      </c>
      <c r="K19" s="12">
        <f t="shared" si="1"/>
        <v>-51.226389999999988</v>
      </c>
      <c r="L19" s="12">
        <f t="shared" si="1"/>
        <v>-51.226389999999988</v>
      </c>
      <c r="M19" s="12">
        <f t="shared" si="1"/>
        <v>-51.226389999999988</v>
      </c>
      <c r="N19" s="12">
        <f t="shared" si="1"/>
        <v>-51.226389999999988</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12.035540000000003</v>
      </c>
      <c r="D22" s="12">
        <f>$E32</f>
        <v>12.035540000000003</v>
      </c>
      <c r="E22" s="12">
        <f>$E33</f>
        <v>12.035540000000003</v>
      </c>
      <c r="F22" s="12">
        <f>$E34</f>
        <v>12.035540000000003</v>
      </c>
      <c r="G22" s="12">
        <f>$E35</f>
        <v>12.035540000000003</v>
      </c>
      <c r="H22" s="12">
        <f>$E36</f>
        <v>12.035540000000003</v>
      </c>
      <c r="I22" s="12">
        <f>$E37</f>
        <v>12.035540000000003</v>
      </c>
      <c r="J22" s="12">
        <f>$E38</f>
        <v>12.035540000000003</v>
      </c>
      <c r="K22" s="12">
        <f>$E39</f>
        <v>12.035540000000003</v>
      </c>
      <c r="L22" s="12">
        <f>$E40</f>
        <v>12.035540000000003</v>
      </c>
      <c r="M22" s="12">
        <f>$E41</f>
        <v>12.035540000000003</v>
      </c>
      <c r="N22" s="12">
        <f>$E42</f>
        <v>12.035540000000003</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-311.96445999999997</v>
      </c>
      <c r="D23" s="12">
        <f t="shared" ref="D23:V23" si="3">D22-D21</f>
        <v>-311.96445999999997</v>
      </c>
      <c r="E23" s="12">
        <f t="shared" si="3"/>
        <v>-311.96445999999997</v>
      </c>
      <c r="F23" s="12">
        <f t="shared" si="3"/>
        <v>-311.96445999999997</v>
      </c>
      <c r="G23" s="12">
        <f t="shared" si="3"/>
        <v>-311.96445999999997</v>
      </c>
      <c r="H23" s="12">
        <f t="shared" si="3"/>
        <v>-311.96445999999997</v>
      </c>
      <c r="I23" s="12">
        <f t="shared" si="3"/>
        <v>-311.96445999999997</v>
      </c>
      <c r="J23" s="12">
        <f t="shared" si="3"/>
        <v>-311.96445999999997</v>
      </c>
      <c r="K23" s="12">
        <f t="shared" si="3"/>
        <v>-311.96445999999997</v>
      </c>
      <c r="L23" s="12">
        <f t="shared" si="3"/>
        <v>-311.96445999999997</v>
      </c>
      <c r="M23" s="12">
        <f t="shared" si="3"/>
        <v>-311.96445999999997</v>
      </c>
      <c r="N23" s="12">
        <f t="shared" si="3"/>
        <v>-311.96445999999997</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4.4000000000000004</v>
      </c>
      <c r="C28" s="11">
        <v>0.64700000000000002</v>
      </c>
      <c r="D28" s="11">
        <v>0.161</v>
      </c>
      <c r="E28" s="11">
        <v>9.0800000000000006E-2</v>
      </c>
      <c r="F28" s="11">
        <v>2070</v>
      </c>
      <c r="G28" s="11">
        <v>30.5</v>
      </c>
      <c r="H28" s="11">
        <v>168</v>
      </c>
      <c r="I28" s="11">
        <v>53.7</v>
      </c>
      <c r="J28" s="11">
        <v>0.23</v>
      </c>
      <c r="K28" s="15">
        <v>0.99</v>
      </c>
      <c r="L28" s="11">
        <v>15.6</v>
      </c>
      <c r="M28" s="11">
        <v>25.9</v>
      </c>
      <c r="N28" s="11">
        <v>9760</v>
      </c>
      <c r="O28" s="11">
        <v>323300</v>
      </c>
      <c r="P28" s="11"/>
      <c r="Q28" s="11">
        <v>3040</v>
      </c>
      <c r="R28" s="11"/>
      <c r="S28" s="11">
        <v>29.5</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71.170000000000016</v>
      </c>
      <c r="D31" s="65">
        <f>(IF(D$27="%w/w SAR",((D$28*10)*$B31),IF(D$27="%w/w DM",(((D$28*10)*($B$28/100))*$B31),IF(D$27="kg/t SAR",(D$28*$B31),IF(D$27="kg/t DM",((D$28*($B$28/100))*$B31),IF(D$27="mg/kg SAR",((D$28*0.001)*$B31),IF(D$27="mg/kg DM",(((D$28*0.001)*($B$28/100))*$B31),"0")))))))*2.291</f>
        <v>40.573610000000009</v>
      </c>
      <c r="E31" s="65">
        <f>(IF(E$27="%w/w SAR",((E$28*10)*$B31),IF(E$27="%w/w DM",(((E$28*10)*($B$28/100))*$B31),IF(E$27="kg/t SAR",(E$28*$B31),IF(E$27="kg/t DM",((E$28*($B$28/100))*$B31),IF(E$27="mg/kg SAR",((E$28*0.001)*$B31),IF(E$27="mg/kg DM",(((E$28*0.001)*($B$28/100))*$B31),"0")))))))*1.205</f>
        <v>12.035540000000003</v>
      </c>
      <c r="F31" s="65">
        <f>(IF(F$27="%w/w SAR",((F$28*10)*$B31),IF(F$27="%w/w DM",(((F$28*10)*($B$28/100))*$B31),IF(F$27="kg/t SAR",(F$28*$B31),IF(F$27="kg/t DM",((F$28*($B$28/100))*$B31),IF(F$27="mg/kg SAR",((F$28*0.001)*$B31),IF(F$27="mg/kg DM",(((F$28*0.001)*($B$28/100))*$B31),"0")))))))*1.658</f>
        <v>37.752660000000006</v>
      </c>
      <c r="G31" s="65">
        <f t="shared" ref="G31:P46" si="5">IF(G$27="%w/w SAR",((G$28*10)*$B31),IF(G$27="%w/w DM",(((G$28*10)*($B$28/100))*$B31),IF(G$27="kg/t SAR",(G$28*$B31),IF(G$27="kg/t DM",((G$28*($B$28/100))*$B31),IF(G$27="mg/kg SAR",((G$28*0.001)*$B31),IF(G$27="mg/kg DM",(((G$28*0.001)*($B$28/100))*$B31),0))))))</f>
        <v>0.33550000000000002</v>
      </c>
      <c r="H31" s="65">
        <f t="shared" si="5"/>
        <v>1.8480000000000003</v>
      </c>
      <c r="I31" s="65">
        <f t="shared" si="5"/>
        <v>0.59070000000000011</v>
      </c>
      <c r="J31" s="65">
        <f t="shared" si="5"/>
        <v>2.5300000000000001E-3</v>
      </c>
      <c r="K31" s="65">
        <f t="shared" si="5"/>
        <v>1.089E-2</v>
      </c>
      <c r="L31" s="65">
        <f t="shared" si="5"/>
        <v>0.1716</v>
      </c>
      <c r="M31" s="65">
        <f t="shared" si="5"/>
        <v>0.28490000000000004</v>
      </c>
      <c r="N31" s="65">
        <f t="shared" si="5"/>
        <v>107.36000000000001</v>
      </c>
      <c r="O31" s="65">
        <f t="shared" si="5"/>
        <v>3556.3000000000006</v>
      </c>
      <c r="P31" s="65">
        <f t="shared" si="5"/>
        <v>0</v>
      </c>
      <c r="Q31" s="65">
        <f>(IF(Q$27="%w/w SAR",((Q$28*10)*$B31),IF(Q$27="%w/w DM",(((Q$28*10)*($B$28/100))*$B31),IF(Q$27="kg/t SAR",(Q$28*$B31),IF(Q$27="kg/t DM",((Q$28*($B$28/100))*$B31),IF(Q$27="mg/kg SAR",((Q$28*0.001)*$B31),IF(Q$27="mg/kg DM",(((Q$28*0.001)*($B$28/100))*$B31),0)))))))*2.5</f>
        <v>83.600000000000009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0.32450000000000001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250</v>
      </c>
      <c r="C32" s="65">
        <f t="shared" ref="C32:C50" si="6">IF(C$27="%w/w SAR",((C$28*10)*$B32),IF(C$27="%w/w DM",(((C$28*10)*($B$28/100))*$B32),IF(C$27="kg/t SAR",(C$28*$B32),IF(C$27="kg/t DM",((C$28*($B$28/100))*$B32),IF(C$27="mg/kg SAR",((C$28*0.001)*$B32),IF(C$27="mg/kg DM",(((C$28*0.001)*($B$28/100))*$B32),0))))))</f>
        <v>71.170000000000016</v>
      </c>
      <c r="D32" s="65">
        <f t="shared" ref="D32:D50" si="7">(IF(D$27="%w/w SAR",((D$28*10)*$B32),IF(D$27="%w/w DM",(((D$28*10)*($B$28/100))*$B32),IF(D$27="kg/t SAR",(D$28*$B32),IF(D$27="kg/t DM",((D$28*($B$28/100))*$B32),IF(D$27="mg/kg SAR",((D$28*0.001)*$B32),IF(D$27="mg/kg DM",(((D$28*0.001)*($B$28/100))*$B32),"0")))))))*2.291</f>
        <v>40.573610000000009</v>
      </c>
      <c r="E32" s="65">
        <f t="shared" ref="E32:E50" si="8">(IF(E$27="%w/w SAR",((E$28*10)*$B32),IF(E$27="%w/w DM",(((E$28*10)*($B$28/100))*$B32),IF(E$27="kg/t SAR",(E$28*$B32),IF(E$27="kg/t DM",((E$28*($B$28/100))*$B32),IF(E$27="mg/kg SAR",((E$28*0.001)*$B32),IF(E$27="mg/kg DM",(((E$28*0.001)*($B$28/100))*$B32),"0")))))))*1.205</f>
        <v>12.035540000000003</v>
      </c>
      <c r="F32" s="65">
        <f t="shared" ref="F32:F50" si="9">(IF(F$27="%w/w SAR",((F$28*10)*$B32),IF(F$27="%w/w DM",(((F$28*10)*($B$28/100))*$B32),IF(F$27="kg/t SAR",(F$28*$B32),IF(F$27="kg/t DM",((F$28*($B$28/100))*$B32),IF(F$27="mg/kg SAR",((F$28*0.001)*$B32),IF(F$27="mg/kg DM",(((F$28*0.001)*($B$28/100))*$B32),"0")))))))*1.658</f>
        <v>37.752660000000006</v>
      </c>
      <c r="G32" s="65">
        <f t="shared" si="5"/>
        <v>0.33550000000000002</v>
      </c>
      <c r="H32" s="65">
        <f t="shared" si="5"/>
        <v>1.8480000000000003</v>
      </c>
      <c r="I32" s="65">
        <f t="shared" si="5"/>
        <v>0.59070000000000011</v>
      </c>
      <c r="J32" s="65">
        <f t="shared" si="5"/>
        <v>2.5300000000000001E-3</v>
      </c>
      <c r="K32" s="65">
        <f t="shared" si="5"/>
        <v>1.089E-2</v>
      </c>
      <c r="L32" s="65">
        <f t="shared" si="5"/>
        <v>0.1716</v>
      </c>
      <c r="M32" s="65">
        <f t="shared" si="5"/>
        <v>0.28490000000000004</v>
      </c>
      <c r="N32" s="65">
        <f t="shared" si="5"/>
        <v>107.36000000000001</v>
      </c>
      <c r="O32" s="65">
        <f t="shared" si="5"/>
        <v>3556.3000000000006</v>
      </c>
      <c r="P32" s="65">
        <f t="shared" si="5"/>
        <v>0</v>
      </c>
      <c r="Q32" s="65">
        <f t="shared" ref="Q32:Q50" si="10">(IF(Q$27="%w/w SAR",((Q$28*10)*$B32),IF(Q$27="%w/w DM",(((Q$28*10)*($B$28/100))*$B32),IF(Q$27="kg/t SAR",(Q$28*$B32),IF(Q$27="kg/t DM",((Q$28*($B$28/100))*$B32),IF(Q$27="mg/kg SAR",((Q$28*0.001)*$B32),IF(Q$27="mg/kg DM",(((Q$28*0.001)*($B$28/100))*$B32),0)))))))*2.5</f>
        <v>83.600000000000009</v>
      </c>
      <c r="R32" s="65">
        <f t="shared" ref="R32:U50" si="11">IF(R$27="%w/w SAR",((R$28*10)*$B32),IF(R$27="%w/w DM",(((R$28*10)*($B$28/100))*$B32),IF(R$27="kg/t SAR",(R$28*$B32),IF(R$27="kg/t DM",((R$28*($B$28/100))*$B32),IF(R$27="mg/kg SAR",((R$28*0.001)*$B32),IF(R$27="mg/kg DM",(((R$28*0.001)*($B$28/100))*$B32),0))))))</f>
        <v>0</v>
      </c>
      <c r="S32" s="65">
        <f t="shared" si="11"/>
        <v>0.32450000000000001</v>
      </c>
      <c r="T32" s="65">
        <f t="shared" si="11"/>
        <v>0</v>
      </c>
      <c r="U32" s="126">
        <f t="shared" si="11"/>
        <v>0</v>
      </c>
    </row>
    <row r="33" spans="1:21" s="48" customFormat="1" x14ac:dyDescent="0.25">
      <c r="A33" s="125">
        <f>E8</f>
        <v>28</v>
      </c>
      <c r="B33" s="11">
        <v>250</v>
      </c>
      <c r="C33" s="65">
        <f t="shared" si="6"/>
        <v>71.170000000000016</v>
      </c>
      <c r="D33" s="65">
        <f t="shared" si="7"/>
        <v>40.573610000000009</v>
      </c>
      <c r="E33" s="65">
        <f t="shared" si="8"/>
        <v>12.035540000000003</v>
      </c>
      <c r="F33" s="65">
        <f t="shared" si="9"/>
        <v>37.752660000000006</v>
      </c>
      <c r="G33" s="65">
        <f t="shared" si="5"/>
        <v>0.33550000000000002</v>
      </c>
      <c r="H33" s="65">
        <f t="shared" si="5"/>
        <v>1.8480000000000003</v>
      </c>
      <c r="I33" s="65">
        <f t="shared" si="5"/>
        <v>0.59070000000000011</v>
      </c>
      <c r="J33" s="65">
        <f t="shared" si="5"/>
        <v>2.5300000000000001E-3</v>
      </c>
      <c r="K33" s="65">
        <f t="shared" si="5"/>
        <v>1.089E-2</v>
      </c>
      <c r="L33" s="65">
        <f t="shared" si="5"/>
        <v>0.1716</v>
      </c>
      <c r="M33" s="65">
        <f t="shared" si="5"/>
        <v>0.28490000000000004</v>
      </c>
      <c r="N33" s="65">
        <f t="shared" si="5"/>
        <v>107.36000000000001</v>
      </c>
      <c r="O33" s="65">
        <f t="shared" si="5"/>
        <v>3556.3000000000006</v>
      </c>
      <c r="P33" s="65">
        <f t="shared" si="5"/>
        <v>0</v>
      </c>
      <c r="Q33" s="65">
        <f t="shared" si="10"/>
        <v>83.600000000000009</v>
      </c>
      <c r="R33" s="65">
        <f t="shared" si="11"/>
        <v>0</v>
      </c>
      <c r="S33" s="65">
        <f t="shared" si="11"/>
        <v>0.32450000000000001</v>
      </c>
      <c r="T33" s="65">
        <f t="shared" si="11"/>
        <v>0</v>
      </c>
      <c r="U33" s="126">
        <f t="shared" si="11"/>
        <v>0</v>
      </c>
    </row>
    <row r="34" spans="1:21" s="48" customFormat="1" x14ac:dyDescent="0.25">
      <c r="A34" s="125">
        <f>F8</f>
        <v>29</v>
      </c>
      <c r="B34" s="11">
        <v>250</v>
      </c>
      <c r="C34" s="65">
        <f t="shared" si="6"/>
        <v>71.170000000000016</v>
      </c>
      <c r="D34" s="65">
        <f t="shared" si="7"/>
        <v>40.573610000000009</v>
      </c>
      <c r="E34" s="65">
        <f t="shared" si="8"/>
        <v>12.035540000000003</v>
      </c>
      <c r="F34" s="65">
        <f t="shared" si="9"/>
        <v>37.752660000000006</v>
      </c>
      <c r="G34" s="65">
        <f t="shared" si="5"/>
        <v>0.33550000000000002</v>
      </c>
      <c r="H34" s="65">
        <f t="shared" si="5"/>
        <v>1.8480000000000003</v>
      </c>
      <c r="I34" s="65">
        <f t="shared" si="5"/>
        <v>0.59070000000000011</v>
      </c>
      <c r="J34" s="65">
        <f t="shared" si="5"/>
        <v>2.5300000000000001E-3</v>
      </c>
      <c r="K34" s="65">
        <f t="shared" si="5"/>
        <v>1.089E-2</v>
      </c>
      <c r="L34" s="65">
        <f t="shared" si="5"/>
        <v>0.1716</v>
      </c>
      <c r="M34" s="65">
        <f t="shared" si="5"/>
        <v>0.28490000000000004</v>
      </c>
      <c r="N34" s="65">
        <f t="shared" si="5"/>
        <v>107.36000000000001</v>
      </c>
      <c r="O34" s="65">
        <f t="shared" si="5"/>
        <v>3556.3000000000006</v>
      </c>
      <c r="P34" s="65">
        <f t="shared" si="5"/>
        <v>0</v>
      </c>
      <c r="Q34" s="65">
        <f t="shared" si="10"/>
        <v>83.600000000000009</v>
      </c>
      <c r="R34" s="65">
        <f t="shared" si="11"/>
        <v>0</v>
      </c>
      <c r="S34" s="65">
        <f t="shared" si="11"/>
        <v>0.32450000000000001</v>
      </c>
      <c r="T34" s="65">
        <f t="shared" si="11"/>
        <v>0</v>
      </c>
      <c r="U34" s="126">
        <f t="shared" si="11"/>
        <v>0</v>
      </c>
    </row>
    <row r="35" spans="1:21" s="48" customFormat="1" x14ac:dyDescent="0.25">
      <c r="A35" s="125">
        <f>G8</f>
        <v>30</v>
      </c>
      <c r="B35" s="11">
        <v>250</v>
      </c>
      <c r="C35" s="65">
        <f t="shared" si="6"/>
        <v>71.170000000000016</v>
      </c>
      <c r="D35" s="65">
        <f t="shared" si="7"/>
        <v>40.573610000000009</v>
      </c>
      <c r="E35" s="65">
        <f t="shared" si="8"/>
        <v>12.035540000000003</v>
      </c>
      <c r="F35" s="65">
        <f t="shared" si="9"/>
        <v>37.752660000000006</v>
      </c>
      <c r="G35" s="65">
        <f t="shared" si="5"/>
        <v>0.33550000000000002</v>
      </c>
      <c r="H35" s="65">
        <f t="shared" si="5"/>
        <v>1.8480000000000003</v>
      </c>
      <c r="I35" s="65">
        <f t="shared" si="5"/>
        <v>0.59070000000000011</v>
      </c>
      <c r="J35" s="65">
        <f t="shared" si="5"/>
        <v>2.5300000000000001E-3</v>
      </c>
      <c r="K35" s="65">
        <f t="shared" si="5"/>
        <v>1.089E-2</v>
      </c>
      <c r="L35" s="65">
        <f t="shared" si="5"/>
        <v>0.1716</v>
      </c>
      <c r="M35" s="65">
        <f t="shared" si="5"/>
        <v>0.28490000000000004</v>
      </c>
      <c r="N35" s="65">
        <f t="shared" si="5"/>
        <v>107.36000000000001</v>
      </c>
      <c r="O35" s="65">
        <f t="shared" si="5"/>
        <v>3556.3000000000006</v>
      </c>
      <c r="P35" s="65">
        <f t="shared" si="5"/>
        <v>0</v>
      </c>
      <c r="Q35" s="65">
        <f t="shared" si="10"/>
        <v>83.600000000000009</v>
      </c>
      <c r="R35" s="65">
        <f t="shared" si="11"/>
        <v>0</v>
      </c>
      <c r="S35" s="65">
        <f t="shared" si="11"/>
        <v>0.32450000000000001</v>
      </c>
      <c r="T35" s="65">
        <f t="shared" si="11"/>
        <v>0</v>
      </c>
      <c r="U35" s="126">
        <f t="shared" si="11"/>
        <v>0</v>
      </c>
    </row>
    <row r="36" spans="1:21" s="48" customFormat="1" x14ac:dyDescent="0.25">
      <c r="A36" s="125">
        <f>H8</f>
        <v>31</v>
      </c>
      <c r="B36" s="11">
        <v>250</v>
      </c>
      <c r="C36" s="65">
        <f t="shared" si="6"/>
        <v>71.170000000000016</v>
      </c>
      <c r="D36" s="65">
        <f t="shared" si="7"/>
        <v>40.573610000000009</v>
      </c>
      <c r="E36" s="65">
        <f t="shared" si="8"/>
        <v>12.035540000000003</v>
      </c>
      <c r="F36" s="65">
        <f t="shared" si="9"/>
        <v>37.752660000000006</v>
      </c>
      <c r="G36" s="65">
        <f t="shared" si="5"/>
        <v>0.33550000000000002</v>
      </c>
      <c r="H36" s="65">
        <f t="shared" si="5"/>
        <v>1.8480000000000003</v>
      </c>
      <c r="I36" s="65">
        <f t="shared" si="5"/>
        <v>0.59070000000000011</v>
      </c>
      <c r="J36" s="65">
        <f t="shared" si="5"/>
        <v>2.5300000000000001E-3</v>
      </c>
      <c r="K36" s="65">
        <f t="shared" si="5"/>
        <v>1.089E-2</v>
      </c>
      <c r="L36" s="65">
        <f t="shared" si="5"/>
        <v>0.1716</v>
      </c>
      <c r="M36" s="65">
        <f t="shared" si="5"/>
        <v>0.28490000000000004</v>
      </c>
      <c r="N36" s="65">
        <f t="shared" si="5"/>
        <v>107.36000000000001</v>
      </c>
      <c r="O36" s="65">
        <f t="shared" si="5"/>
        <v>3556.3000000000006</v>
      </c>
      <c r="P36" s="65">
        <f t="shared" si="5"/>
        <v>0</v>
      </c>
      <c r="Q36" s="65">
        <f t="shared" si="10"/>
        <v>83.600000000000009</v>
      </c>
      <c r="R36" s="65">
        <f t="shared" si="11"/>
        <v>0</v>
      </c>
      <c r="S36" s="65">
        <f t="shared" si="11"/>
        <v>0.32450000000000001</v>
      </c>
      <c r="T36" s="65">
        <f t="shared" si="11"/>
        <v>0</v>
      </c>
      <c r="U36" s="126">
        <f t="shared" si="11"/>
        <v>0</v>
      </c>
    </row>
    <row r="37" spans="1:21" s="48" customFormat="1" x14ac:dyDescent="0.25">
      <c r="A37" s="125">
        <f>I8</f>
        <v>32</v>
      </c>
      <c r="B37" s="11">
        <v>250</v>
      </c>
      <c r="C37" s="65">
        <f t="shared" si="6"/>
        <v>71.170000000000016</v>
      </c>
      <c r="D37" s="65">
        <f t="shared" si="7"/>
        <v>40.573610000000009</v>
      </c>
      <c r="E37" s="65">
        <f t="shared" si="8"/>
        <v>12.035540000000003</v>
      </c>
      <c r="F37" s="65">
        <f t="shared" si="9"/>
        <v>37.752660000000006</v>
      </c>
      <c r="G37" s="65">
        <f t="shared" si="5"/>
        <v>0.33550000000000002</v>
      </c>
      <c r="H37" s="65">
        <f t="shared" si="5"/>
        <v>1.8480000000000003</v>
      </c>
      <c r="I37" s="65">
        <f t="shared" si="5"/>
        <v>0.59070000000000011</v>
      </c>
      <c r="J37" s="65">
        <f t="shared" si="5"/>
        <v>2.5300000000000001E-3</v>
      </c>
      <c r="K37" s="65">
        <f t="shared" si="5"/>
        <v>1.089E-2</v>
      </c>
      <c r="L37" s="65">
        <f t="shared" si="5"/>
        <v>0.1716</v>
      </c>
      <c r="M37" s="65">
        <f t="shared" si="5"/>
        <v>0.28490000000000004</v>
      </c>
      <c r="N37" s="65">
        <f t="shared" si="5"/>
        <v>107.36000000000001</v>
      </c>
      <c r="O37" s="65">
        <f t="shared" si="5"/>
        <v>3556.3000000000006</v>
      </c>
      <c r="P37" s="65">
        <f t="shared" si="5"/>
        <v>0</v>
      </c>
      <c r="Q37" s="65">
        <f t="shared" si="10"/>
        <v>83.600000000000009</v>
      </c>
      <c r="R37" s="65">
        <f t="shared" si="11"/>
        <v>0</v>
      </c>
      <c r="S37" s="65">
        <f t="shared" si="11"/>
        <v>0.32450000000000001</v>
      </c>
      <c r="T37" s="65">
        <f t="shared" si="11"/>
        <v>0</v>
      </c>
      <c r="U37" s="126">
        <f t="shared" si="11"/>
        <v>0</v>
      </c>
    </row>
    <row r="38" spans="1:21" s="48" customFormat="1" x14ac:dyDescent="0.25">
      <c r="A38" s="125">
        <f>J8</f>
        <v>35</v>
      </c>
      <c r="B38" s="11">
        <v>250</v>
      </c>
      <c r="C38" s="65">
        <f t="shared" si="6"/>
        <v>71.170000000000016</v>
      </c>
      <c r="D38" s="65">
        <f t="shared" si="7"/>
        <v>40.573610000000009</v>
      </c>
      <c r="E38" s="65">
        <f t="shared" si="8"/>
        <v>12.035540000000003</v>
      </c>
      <c r="F38" s="65">
        <f t="shared" si="9"/>
        <v>37.752660000000006</v>
      </c>
      <c r="G38" s="65">
        <f t="shared" si="5"/>
        <v>0.33550000000000002</v>
      </c>
      <c r="H38" s="65">
        <f t="shared" si="5"/>
        <v>1.8480000000000003</v>
      </c>
      <c r="I38" s="65">
        <f t="shared" si="5"/>
        <v>0.59070000000000011</v>
      </c>
      <c r="J38" s="65">
        <f t="shared" si="5"/>
        <v>2.5300000000000001E-3</v>
      </c>
      <c r="K38" s="65">
        <f t="shared" si="5"/>
        <v>1.089E-2</v>
      </c>
      <c r="L38" s="65">
        <f t="shared" si="5"/>
        <v>0.1716</v>
      </c>
      <c r="M38" s="65">
        <f t="shared" si="5"/>
        <v>0.28490000000000004</v>
      </c>
      <c r="N38" s="65">
        <f t="shared" si="5"/>
        <v>107.36000000000001</v>
      </c>
      <c r="O38" s="65">
        <f t="shared" si="5"/>
        <v>3556.3000000000006</v>
      </c>
      <c r="P38" s="65">
        <f t="shared" si="5"/>
        <v>0</v>
      </c>
      <c r="Q38" s="65">
        <f t="shared" si="10"/>
        <v>83.600000000000009</v>
      </c>
      <c r="R38" s="65">
        <f t="shared" si="11"/>
        <v>0</v>
      </c>
      <c r="S38" s="65">
        <f t="shared" si="11"/>
        <v>0.32450000000000001</v>
      </c>
      <c r="T38" s="65">
        <f t="shared" si="11"/>
        <v>0</v>
      </c>
      <c r="U38" s="126">
        <f t="shared" si="11"/>
        <v>0</v>
      </c>
    </row>
    <row r="39" spans="1:21" s="48" customFormat="1" x14ac:dyDescent="0.25">
      <c r="A39" s="125">
        <f>K8</f>
        <v>36</v>
      </c>
      <c r="B39" s="11">
        <v>250</v>
      </c>
      <c r="C39" s="65">
        <f t="shared" si="6"/>
        <v>71.170000000000016</v>
      </c>
      <c r="D39" s="65">
        <f t="shared" si="7"/>
        <v>40.573610000000009</v>
      </c>
      <c r="E39" s="65">
        <f t="shared" si="8"/>
        <v>12.035540000000003</v>
      </c>
      <c r="F39" s="65">
        <f t="shared" si="9"/>
        <v>37.752660000000006</v>
      </c>
      <c r="G39" s="65">
        <f t="shared" si="5"/>
        <v>0.33550000000000002</v>
      </c>
      <c r="H39" s="65">
        <f t="shared" si="5"/>
        <v>1.8480000000000003</v>
      </c>
      <c r="I39" s="65">
        <f t="shared" si="5"/>
        <v>0.59070000000000011</v>
      </c>
      <c r="J39" s="65">
        <f t="shared" si="5"/>
        <v>2.5300000000000001E-3</v>
      </c>
      <c r="K39" s="65">
        <f t="shared" si="5"/>
        <v>1.089E-2</v>
      </c>
      <c r="L39" s="65">
        <f t="shared" si="5"/>
        <v>0.1716</v>
      </c>
      <c r="M39" s="65">
        <f t="shared" si="5"/>
        <v>0.28490000000000004</v>
      </c>
      <c r="N39" s="65">
        <f t="shared" si="5"/>
        <v>107.36000000000001</v>
      </c>
      <c r="O39" s="65">
        <f t="shared" si="5"/>
        <v>3556.3000000000006</v>
      </c>
      <c r="P39" s="65">
        <f t="shared" si="5"/>
        <v>0</v>
      </c>
      <c r="Q39" s="65">
        <f t="shared" si="10"/>
        <v>83.600000000000009</v>
      </c>
      <c r="R39" s="65">
        <f t="shared" si="11"/>
        <v>0</v>
      </c>
      <c r="S39" s="65">
        <f t="shared" si="11"/>
        <v>0.32450000000000001</v>
      </c>
      <c r="T39" s="65">
        <f t="shared" si="11"/>
        <v>0</v>
      </c>
      <c r="U39" s="126">
        <f t="shared" si="11"/>
        <v>0</v>
      </c>
    </row>
    <row r="40" spans="1:21" s="48" customFormat="1" x14ac:dyDescent="0.25">
      <c r="A40" s="125">
        <f>L8</f>
        <v>37</v>
      </c>
      <c r="B40" s="11">
        <v>250</v>
      </c>
      <c r="C40" s="65">
        <f t="shared" si="6"/>
        <v>71.170000000000016</v>
      </c>
      <c r="D40" s="65">
        <f t="shared" si="7"/>
        <v>40.573610000000009</v>
      </c>
      <c r="E40" s="65">
        <f t="shared" si="8"/>
        <v>12.035540000000003</v>
      </c>
      <c r="F40" s="65">
        <f t="shared" si="9"/>
        <v>37.752660000000006</v>
      </c>
      <c r="G40" s="65">
        <f t="shared" si="5"/>
        <v>0.33550000000000002</v>
      </c>
      <c r="H40" s="65">
        <f t="shared" si="5"/>
        <v>1.8480000000000003</v>
      </c>
      <c r="I40" s="65">
        <f t="shared" si="5"/>
        <v>0.59070000000000011</v>
      </c>
      <c r="J40" s="65">
        <f t="shared" si="5"/>
        <v>2.5300000000000001E-3</v>
      </c>
      <c r="K40" s="65">
        <f t="shared" si="5"/>
        <v>1.089E-2</v>
      </c>
      <c r="L40" s="65">
        <f t="shared" si="5"/>
        <v>0.1716</v>
      </c>
      <c r="M40" s="65">
        <f t="shared" si="5"/>
        <v>0.28490000000000004</v>
      </c>
      <c r="N40" s="65">
        <f t="shared" si="5"/>
        <v>107.36000000000001</v>
      </c>
      <c r="O40" s="65">
        <f t="shared" si="5"/>
        <v>3556.3000000000006</v>
      </c>
      <c r="P40" s="65">
        <f t="shared" si="5"/>
        <v>0</v>
      </c>
      <c r="Q40" s="65">
        <f t="shared" si="10"/>
        <v>83.600000000000009</v>
      </c>
      <c r="R40" s="65">
        <f t="shared" si="11"/>
        <v>0</v>
      </c>
      <c r="S40" s="65">
        <f t="shared" si="11"/>
        <v>0.32450000000000001</v>
      </c>
      <c r="T40" s="65">
        <f t="shared" si="11"/>
        <v>0</v>
      </c>
      <c r="U40" s="126">
        <f t="shared" si="11"/>
        <v>0</v>
      </c>
    </row>
    <row r="41" spans="1:21" s="48" customFormat="1" x14ac:dyDescent="0.25">
      <c r="A41" s="125">
        <f>M8</f>
        <v>41</v>
      </c>
      <c r="B41" s="11">
        <v>250</v>
      </c>
      <c r="C41" s="65">
        <f t="shared" si="6"/>
        <v>71.170000000000016</v>
      </c>
      <c r="D41" s="65">
        <f t="shared" si="7"/>
        <v>40.573610000000009</v>
      </c>
      <c r="E41" s="65">
        <f t="shared" si="8"/>
        <v>12.035540000000003</v>
      </c>
      <c r="F41" s="65">
        <f t="shared" si="9"/>
        <v>37.752660000000006</v>
      </c>
      <c r="G41" s="65">
        <f t="shared" si="5"/>
        <v>0.33550000000000002</v>
      </c>
      <c r="H41" s="65">
        <f t="shared" si="5"/>
        <v>1.8480000000000003</v>
      </c>
      <c r="I41" s="65">
        <f t="shared" si="5"/>
        <v>0.59070000000000011</v>
      </c>
      <c r="J41" s="65">
        <f t="shared" si="5"/>
        <v>2.5300000000000001E-3</v>
      </c>
      <c r="K41" s="65">
        <f t="shared" si="5"/>
        <v>1.089E-2</v>
      </c>
      <c r="L41" s="65">
        <f t="shared" si="5"/>
        <v>0.1716</v>
      </c>
      <c r="M41" s="65">
        <f t="shared" si="5"/>
        <v>0.28490000000000004</v>
      </c>
      <c r="N41" s="65">
        <f t="shared" si="5"/>
        <v>107.36000000000001</v>
      </c>
      <c r="O41" s="65">
        <f t="shared" si="5"/>
        <v>3556.3000000000006</v>
      </c>
      <c r="P41" s="65">
        <f t="shared" si="5"/>
        <v>0</v>
      </c>
      <c r="Q41" s="65">
        <f t="shared" si="10"/>
        <v>83.600000000000009</v>
      </c>
      <c r="R41" s="65">
        <f t="shared" si="11"/>
        <v>0</v>
      </c>
      <c r="S41" s="65">
        <f t="shared" si="11"/>
        <v>0.32450000000000001</v>
      </c>
      <c r="T41" s="65">
        <f t="shared" si="11"/>
        <v>0</v>
      </c>
      <c r="U41" s="126">
        <f t="shared" si="11"/>
        <v>0</v>
      </c>
    </row>
    <row r="42" spans="1:21" s="48" customFormat="1" x14ac:dyDescent="0.25">
      <c r="A42" s="125">
        <f>N8</f>
        <v>42</v>
      </c>
      <c r="B42" s="11">
        <v>250</v>
      </c>
      <c r="C42" s="65">
        <f t="shared" si="6"/>
        <v>71.170000000000016</v>
      </c>
      <c r="D42" s="65">
        <f t="shared" si="7"/>
        <v>40.573610000000009</v>
      </c>
      <c r="E42" s="65">
        <f t="shared" si="8"/>
        <v>12.035540000000003</v>
      </c>
      <c r="F42" s="65">
        <f t="shared" si="9"/>
        <v>37.752660000000006</v>
      </c>
      <c r="G42" s="65">
        <f t="shared" si="5"/>
        <v>0.33550000000000002</v>
      </c>
      <c r="H42" s="65">
        <f t="shared" si="5"/>
        <v>1.8480000000000003</v>
      </c>
      <c r="I42" s="65">
        <f t="shared" si="5"/>
        <v>0.59070000000000011</v>
      </c>
      <c r="J42" s="65">
        <f t="shared" si="5"/>
        <v>2.5300000000000001E-3</v>
      </c>
      <c r="K42" s="65">
        <f t="shared" si="5"/>
        <v>1.089E-2</v>
      </c>
      <c r="L42" s="65">
        <f t="shared" si="5"/>
        <v>0.1716</v>
      </c>
      <c r="M42" s="65">
        <f t="shared" si="5"/>
        <v>0.28490000000000004</v>
      </c>
      <c r="N42" s="65">
        <f t="shared" si="5"/>
        <v>107.36000000000001</v>
      </c>
      <c r="O42" s="65">
        <f t="shared" si="5"/>
        <v>3556.3000000000006</v>
      </c>
      <c r="P42" s="65">
        <f t="shared" si="5"/>
        <v>0</v>
      </c>
      <c r="Q42" s="65">
        <f t="shared" si="10"/>
        <v>83.600000000000009</v>
      </c>
      <c r="R42" s="65">
        <f t="shared" si="11"/>
        <v>0</v>
      </c>
      <c r="S42" s="65">
        <f t="shared" si="11"/>
        <v>0.32450000000000001</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9esJ6L5hXz0ReuULfft0RvvWOltF3GnvrtMDKJlcziwZrcTnmgzPP9/InH9mnnViurha9vRaptzt/jBRN0etw==" saltValue="MT5j/uqpojymrI6N6ED9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7" operator="greaterThan">
      <formula>$B$51</formula>
    </cfRule>
  </conditionalFormatting>
  <conditionalFormatting sqref="B66:U66">
    <cfRule type="cellIs" dxfId="172" priority="12" operator="equal">
      <formula>"UNDER"</formula>
    </cfRule>
    <cfRule type="cellIs" dxfId="171" priority="13" operator="equal">
      <formula>"OVER"</formula>
    </cfRule>
  </conditionalFormatting>
  <conditionalFormatting sqref="C31:C50">
    <cfRule type="cellIs" dxfId="170" priority="36" operator="greaterThan">
      <formula>$C$51</formula>
    </cfRule>
  </conditionalFormatting>
  <conditionalFormatting sqref="C11:V13">
    <cfRule type="cellIs" dxfId="169" priority="1" operator="greaterThan">
      <formula>2</formula>
    </cfRule>
  </conditionalFormatting>
  <conditionalFormatting sqref="C17:V19">
    <cfRule type="cellIs" dxfId="168" priority="33" operator="equal">
      <formula>0</formula>
    </cfRule>
  </conditionalFormatting>
  <conditionalFormatting sqref="C20:V21">
    <cfRule type="cellIs" dxfId="167" priority="38" operator="equal">
      <formula>"DECREASE"</formula>
    </cfRule>
    <cfRule type="cellIs" dxfId="166" priority="39" operator="equal">
      <formula>"INCREASE"</formula>
    </cfRule>
  </conditionalFormatting>
  <conditionalFormatting sqref="C21:V21">
    <cfRule type="cellIs" dxfId="165" priority="14" operator="equal">
      <formula>0</formula>
    </cfRule>
  </conditionalFormatting>
  <conditionalFormatting sqref="C22:V23">
    <cfRule type="cellIs" dxfId="164" priority="18" operator="equal">
      <formula>0</formula>
    </cfRule>
  </conditionalFormatting>
  <conditionalFormatting sqref="C24:V24">
    <cfRule type="cellIs" dxfId="163" priority="19" operator="equal">
      <formula>"DECREASE"</formula>
    </cfRule>
    <cfRule type="cellIs" dxfId="162" priority="20" operator="equal">
      <formula>"INCREASE"</formula>
    </cfRule>
  </conditionalFormatting>
  <conditionalFormatting sqref="G31:G50">
    <cfRule type="cellIs" dxfId="161" priority="32" operator="greaterThan">
      <formula>$G$51</formula>
    </cfRule>
  </conditionalFormatting>
  <conditionalFormatting sqref="H31:H50">
    <cfRule type="cellIs" dxfId="160" priority="31" operator="greaterThan">
      <formula>$H$51</formula>
    </cfRule>
  </conditionalFormatting>
  <conditionalFormatting sqref="I1">
    <cfRule type="cellIs" dxfId="159" priority="4" operator="between">
      <formula>0.1</formula>
      <formula>5</formula>
    </cfRule>
  </conditionalFormatting>
  <conditionalFormatting sqref="I2">
    <cfRule type="cellIs" dxfId="158" priority="3" operator="greaterThan">
      <formula>5000.1</formula>
    </cfRule>
  </conditionalFormatting>
  <conditionalFormatting sqref="I3">
    <cfRule type="cellIs" dxfId="157" priority="2" operator="greaterThan">
      <formula>40000.01</formula>
    </cfRule>
  </conditionalFormatting>
  <conditionalFormatting sqref="I31:I50">
    <cfRule type="cellIs" dxfId="156" priority="30" operator="greaterThan">
      <formula>$I$51</formula>
    </cfRule>
  </conditionalFormatting>
  <conditionalFormatting sqref="J31:J50">
    <cfRule type="cellIs" dxfId="155" priority="9" operator="greaterThan">
      <formula>$J$51</formula>
    </cfRule>
  </conditionalFormatting>
  <conditionalFormatting sqref="K31:K50">
    <cfRule type="cellIs" dxfId="154" priority="29" operator="greaterThan">
      <formula>$K$51</formula>
    </cfRule>
  </conditionalFormatting>
  <conditionalFormatting sqref="L3">
    <cfRule type="cellIs" dxfId="153" priority="5" operator="lessThan">
      <formula>30</formula>
    </cfRule>
    <cfRule type="cellIs" dxfId="152" priority="6" operator="greaterThanOrEqual">
      <formula>30</formula>
    </cfRule>
  </conditionalFormatting>
  <conditionalFormatting sqref="L31:L50">
    <cfRule type="cellIs" dxfId="151" priority="28" operator="greaterThan">
      <formula>$L$51</formula>
    </cfRule>
  </conditionalFormatting>
  <conditionalFormatting sqref="M31:M50">
    <cfRule type="cellIs" dxfId="150" priority="27" operator="greaterThan">
      <formula>$M$51</formula>
    </cfRule>
  </conditionalFormatting>
  <conditionalFormatting sqref="P31:P50">
    <cfRule type="cellIs" dxfId="149" priority="26" operator="greaterThan">
      <formula>$P$51</formula>
    </cfRule>
  </conditionalFormatting>
  <conditionalFormatting sqref="R31:R50">
    <cfRule type="cellIs" dxfId="148" priority="25" operator="greaterThan">
      <formula>$R$51</formula>
    </cfRule>
  </conditionalFormatting>
  <conditionalFormatting sqref="S31:S50">
    <cfRule type="cellIs" dxfId="147" priority="24" operator="greaterThan">
      <formula>$S$51</formula>
    </cfRule>
  </conditionalFormatting>
  <conditionalFormatting sqref="T31:T50">
    <cfRule type="cellIs" dxfId="146" priority="23" operator="greaterThan">
      <formula>$T$51</formula>
    </cfRule>
  </conditionalFormatting>
  <conditionalFormatting sqref="U31:U50">
    <cfRule type="cellIs" dxfId="145"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39" sqref="F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7.5</v>
      </c>
      <c r="J1" s="158" t="s">
        <v>153</v>
      </c>
      <c r="K1" s="159"/>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0.72499999999999998</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3.4620689655172412</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6.0092929999999987</v>
      </c>
      <c r="D18" s="12">
        <f>$D32</f>
        <v>6.0092929999999987</v>
      </c>
      <c r="E18" s="12">
        <f>$D33</f>
        <v>6.0092929999999987</v>
      </c>
      <c r="F18" s="12">
        <f>$D34</f>
        <v>6.0092929999999987</v>
      </c>
      <c r="G18" s="12">
        <f>$D35</f>
        <v>6.0092929999999987</v>
      </c>
      <c r="H18" s="12">
        <f>$D36</f>
        <v>6.0092929999999987</v>
      </c>
      <c r="I18" s="12">
        <f>$D37</f>
        <v>6.0092929999999987</v>
      </c>
      <c r="J18" s="12">
        <f>$D38</f>
        <v>6.0092929999999987</v>
      </c>
      <c r="K18" s="12">
        <f>$D39</f>
        <v>6.0092929999999987</v>
      </c>
      <c r="L18" s="12">
        <f>$D40</f>
        <v>6.0092929999999987</v>
      </c>
      <c r="M18" s="12">
        <f>$D41</f>
        <v>6.0092929999999987</v>
      </c>
      <c r="N18" s="12">
        <f>$D42</f>
        <v>6.0092929999999987</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-85.790706999999998</v>
      </c>
      <c r="D19" s="12">
        <f t="shared" ref="D19:V19" si="1">D18-D17</f>
        <v>-85.790706999999998</v>
      </c>
      <c r="E19" s="12">
        <f t="shared" si="1"/>
        <v>-85.790706999999998</v>
      </c>
      <c r="F19" s="12">
        <f t="shared" si="1"/>
        <v>-85.790706999999998</v>
      </c>
      <c r="G19" s="12">
        <f t="shared" si="1"/>
        <v>-85.790706999999998</v>
      </c>
      <c r="H19" s="12">
        <f t="shared" si="1"/>
        <v>-85.790706999999998</v>
      </c>
      <c r="I19" s="12">
        <f t="shared" si="1"/>
        <v>-85.790706999999998</v>
      </c>
      <c r="J19" s="12">
        <f t="shared" si="1"/>
        <v>-85.790706999999998</v>
      </c>
      <c r="K19" s="12">
        <f t="shared" si="1"/>
        <v>-85.790706999999998</v>
      </c>
      <c r="L19" s="12">
        <f t="shared" si="1"/>
        <v>-85.790706999999998</v>
      </c>
      <c r="M19" s="12">
        <f t="shared" si="1"/>
        <v>-85.790706999999998</v>
      </c>
      <c r="N19" s="12">
        <f t="shared" si="1"/>
        <v>-85.790706999999998</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0.80120449999999999</v>
      </c>
      <c r="D22" s="12">
        <f>$E32</f>
        <v>0.80120449999999999</v>
      </c>
      <c r="E22" s="12">
        <f>$E33</f>
        <v>0.80120449999999999</v>
      </c>
      <c r="F22" s="12">
        <f>$E34</f>
        <v>0.80120449999999999</v>
      </c>
      <c r="G22" s="12">
        <f>$E35</f>
        <v>0.80120449999999999</v>
      </c>
      <c r="H22" s="12">
        <f>$E36</f>
        <v>0.80120449999999999</v>
      </c>
      <c r="I22" s="12">
        <f>$E37</f>
        <v>0.80120449999999999</v>
      </c>
      <c r="J22" s="12">
        <f>$E38</f>
        <v>0.80120449999999999</v>
      </c>
      <c r="K22" s="12">
        <f>$E39</f>
        <v>0.80120449999999999</v>
      </c>
      <c r="L22" s="12">
        <f>$E40</f>
        <v>0.80120449999999999</v>
      </c>
      <c r="M22" s="12">
        <f>$E41</f>
        <v>0.80120449999999999</v>
      </c>
      <c r="N22" s="12">
        <f>$E42</f>
        <v>0.80120449999999999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-323.19879550000002</v>
      </c>
      <c r="D23" s="12">
        <f t="shared" ref="D23:V23" si="3">D22-D21</f>
        <v>-323.19879550000002</v>
      </c>
      <c r="E23" s="12">
        <f t="shared" si="3"/>
        <v>-323.19879550000002</v>
      </c>
      <c r="F23" s="12">
        <f t="shared" si="3"/>
        <v>-323.19879550000002</v>
      </c>
      <c r="G23" s="12">
        <f t="shared" si="3"/>
        <v>-323.19879550000002</v>
      </c>
      <c r="H23" s="12">
        <f t="shared" si="3"/>
        <v>-323.19879550000002</v>
      </c>
      <c r="I23" s="12">
        <f t="shared" si="3"/>
        <v>-323.19879550000002</v>
      </c>
      <c r="J23" s="12">
        <f t="shared" si="3"/>
        <v>-323.19879550000002</v>
      </c>
      <c r="K23" s="12">
        <f t="shared" si="3"/>
        <v>-323.19879550000002</v>
      </c>
      <c r="L23" s="12">
        <f t="shared" si="3"/>
        <v>-323.19879550000002</v>
      </c>
      <c r="M23" s="12">
        <f t="shared" si="3"/>
        <v>-323.19879550000002</v>
      </c>
      <c r="N23" s="12">
        <f t="shared" si="3"/>
        <v>-323.19879550000002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2.44</v>
      </c>
      <c r="C28" s="11">
        <v>0.72499999999999998</v>
      </c>
      <c r="D28" s="11">
        <v>4.2999999999999997E-2</v>
      </c>
      <c r="E28" s="11">
        <v>1.09E-2</v>
      </c>
      <c r="F28" s="11">
        <v>660</v>
      </c>
      <c r="G28" s="11">
        <v>9.52</v>
      </c>
      <c r="H28" s="11">
        <v>79.400000000000006</v>
      </c>
      <c r="I28" s="11">
        <v>6.2</v>
      </c>
      <c r="J28" s="11">
        <v>0.17</v>
      </c>
      <c r="K28" s="15">
        <v>1.65</v>
      </c>
      <c r="L28" s="11">
        <v>21.8</v>
      </c>
      <c r="M28" s="11">
        <v>18.2</v>
      </c>
      <c r="N28" s="11">
        <v>1720</v>
      </c>
      <c r="O28" s="11">
        <v>337000</v>
      </c>
      <c r="P28" s="11"/>
      <c r="Q28" s="11">
        <v>1750</v>
      </c>
      <c r="R28" s="11"/>
      <c r="S28" s="11">
        <v>37.4</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44.224999999999994</v>
      </c>
      <c r="D31" s="65">
        <f>(IF(D$27="%w/w SAR",((D$28*10)*$B31),IF(D$27="%w/w DM",(((D$28*10)*($B$28/100))*$B31),IF(D$27="kg/t SAR",(D$28*$B31),IF(D$27="kg/t DM",((D$28*($B$28/100))*$B31),IF(D$27="mg/kg SAR",((D$28*0.001)*$B31),IF(D$27="mg/kg DM",(((D$28*0.001)*($B$28/100))*$B31),"0")))))))*2.291</f>
        <v>6.0092929999999987</v>
      </c>
      <c r="E31" s="65">
        <f>(IF(E$27="%w/w SAR",((E$28*10)*$B31),IF(E$27="%w/w DM",(((E$28*10)*($B$28/100))*$B31),IF(E$27="kg/t SAR",(E$28*$B31),IF(E$27="kg/t DM",((E$28*($B$28/100))*$B31),IF(E$27="mg/kg SAR",((E$28*0.001)*$B31),IF(E$27="mg/kg DM",(((E$28*0.001)*($B$28/100))*$B31),"0")))))))*1.205</f>
        <v>0.80120449999999999</v>
      </c>
      <c r="F31" s="65">
        <f>(IF(F$27="%w/w SAR",((F$28*10)*$B31),IF(F$27="%w/w DM",(((F$28*10)*($B$28/100))*$B31),IF(F$27="kg/t SAR",(F$28*$B31),IF(F$27="kg/t DM",((F$28*($B$28/100))*$B31),IF(F$27="mg/kg SAR",((F$28*0.001)*$B31),IF(F$27="mg/kg DM",(((F$28*0.001)*($B$28/100))*$B31),"0")))))))*1.658</f>
        <v>6.6751079999999989</v>
      </c>
      <c r="G31" s="65">
        <f t="shared" ref="G31:P46" si="5">IF(G$27="%w/w SAR",((G$28*10)*$B31),IF(G$27="%w/w DM",(((G$28*10)*($B$28/100))*$B31),IF(G$27="kg/t SAR",(G$28*$B31),IF(G$27="kg/t DM",((G$28*($B$28/100))*$B31),IF(G$27="mg/kg SAR",((G$28*0.001)*$B31),IF(G$27="mg/kg DM",(((G$28*0.001)*($B$28/100))*$B31),0))))))</f>
        <v>5.8071999999999992E-2</v>
      </c>
      <c r="H31" s="65">
        <f t="shared" si="5"/>
        <v>0.48434000000000005</v>
      </c>
      <c r="I31" s="65">
        <f t="shared" si="5"/>
        <v>3.7819999999999999E-2</v>
      </c>
      <c r="J31" s="65">
        <f t="shared" si="5"/>
        <v>1.0369999999999999E-3</v>
      </c>
      <c r="K31" s="65">
        <f t="shared" si="5"/>
        <v>1.0064999999999999E-2</v>
      </c>
      <c r="L31" s="65">
        <f t="shared" si="5"/>
        <v>0.13297999999999999</v>
      </c>
      <c r="M31" s="65">
        <f t="shared" si="5"/>
        <v>0.11101999999999999</v>
      </c>
      <c r="N31" s="65">
        <f t="shared" si="5"/>
        <v>10.491999999999999</v>
      </c>
      <c r="O31" s="65">
        <f t="shared" si="5"/>
        <v>2055.6999999999998</v>
      </c>
      <c r="P31" s="65">
        <f t="shared" si="5"/>
        <v>0</v>
      </c>
      <c r="Q31" s="65">
        <f>(IF(Q$27="%w/w SAR",((Q$28*10)*$B31),IF(Q$27="%w/w DM",(((Q$28*10)*($B$28/100))*$B31),IF(Q$27="kg/t SAR",(Q$28*$B31),IF(Q$27="kg/t DM",((Q$28*($B$28/100))*$B31),IF(Q$27="mg/kg SAR",((Q$28*0.001)*$B31),IF(Q$27="mg/kg DM",(((Q$28*0.001)*($B$28/100))*$B31),0)))))))*2.5</f>
        <v>26.687499999999996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0.22813999999999998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250</v>
      </c>
      <c r="C32" s="65">
        <f t="shared" ref="C32:C50" si="6">IF(C$27="%w/w SAR",((C$28*10)*$B32),IF(C$27="%w/w DM",(((C$28*10)*($B$28/100))*$B32),IF(C$27="kg/t SAR",(C$28*$B32),IF(C$27="kg/t DM",((C$28*($B$28/100))*$B32),IF(C$27="mg/kg SAR",((C$28*0.001)*$B32),IF(C$27="mg/kg DM",(((C$28*0.001)*($B$28/100))*$B32),0))))))</f>
        <v>44.224999999999994</v>
      </c>
      <c r="D32" s="65">
        <f t="shared" ref="D32:D50" si="7">(IF(D$27="%w/w SAR",((D$28*10)*$B32),IF(D$27="%w/w DM",(((D$28*10)*($B$28/100))*$B32),IF(D$27="kg/t SAR",(D$28*$B32),IF(D$27="kg/t DM",((D$28*($B$28/100))*$B32),IF(D$27="mg/kg SAR",((D$28*0.001)*$B32),IF(D$27="mg/kg DM",(((D$28*0.001)*($B$28/100))*$B32),"0")))))))*2.291</f>
        <v>6.0092929999999987</v>
      </c>
      <c r="E32" s="65">
        <f t="shared" ref="E32:E50" si="8">(IF(E$27="%w/w SAR",((E$28*10)*$B32),IF(E$27="%w/w DM",(((E$28*10)*($B$28/100))*$B32),IF(E$27="kg/t SAR",(E$28*$B32),IF(E$27="kg/t DM",((E$28*($B$28/100))*$B32),IF(E$27="mg/kg SAR",((E$28*0.001)*$B32),IF(E$27="mg/kg DM",(((E$28*0.001)*($B$28/100))*$B32),"0")))))))*1.205</f>
        <v>0.80120449999999999</v>
      </c>
      <c r="F32" s="65">
        <f t="shared" ref="F32:F50" si="9">(IF(F$27="%w/w SAR",((F$28*10)*$B32),IF(F$27="%w/w DM",(((F$28*10)*($B$28/100))*$B32),IF(F$27="kg/t SAR",(F$28*$B32),IF(F$27="kg/t DM",((F$28*($B$28/100))*$B32),IF(F$27="mg/kg SAR",((F$28*0.001)*$B32),IF(F$27="mg/kg DM",(((F$28*0.001)*($B$28/100))*$B32),"0")))))))*1.658</f>
        <v>6.6751079999999989</v>
      </c>
      <c r="G32" s="65">
        <f t="shared" si="5"/>
        <v>5.8071999999999992E-2</v>
      </c>
      <c r="H32" s="65">
        <f t="shared" si="5"/>
        <v>0.48434000000000005</v>
      </c>
      <c r="I32" s="65">
        <f t="shared" si="5"/>
        <v>3.7819999999999999E-2</v>
      </c>
      <c r="J32" s="65">
        <f t="shared" si="5"/>
        <v>1.0369999999999999E-3</v>
      </c>
      <c r="K32" s="65">
        <f t="shared" si="5"/>
        <v>1.0064999999999999E-2</v>
      </c>
      <c r="L32" s="65">
        <f t="shared" si="5"/>
        <v>0.13297999999999999</v>
      </c>
      <c r="M32" s="65">
        <f t="shared" si="5"/>
        <v>0.11101999999999999</v>
      </c>
      <c r="N32" s="65">
        <f t="shared" si="5"/>
        <v>10.491999999999999</v>
      </c>
      <c r="O32" s="65">
        <f t="shared" si="5"/>
        <v>2055.6999999999998</v>
      </c>
      <c r="P32" s="65">
        <f t="shared" si="5"/>
        <v>0</v>
      </c>
      <c r="Q32" s="65">
        <f t="shared" ref="Q32:Q50" si="10">(IF(Q$27="%w/w SAR",((Q$28*10)*$B32),IF(Q$27="%w/w DM",(((Q$28*10)*($B$28/100))*$B32),IF(Q$27="kg/t SAR",(Q$28*$B32),IF(Q$27="kg/t DM",((Q$28*($B$28/100))*$B32),IF(Q$27="mg/kg SAR",((Q$28*0.001)*$B32),IF(Q$27="mg/kg DM",(((Q$28*0.001)*($B$28/100))*$B32),0)))))))*2.5</f>
        <v>26.687499999999996</v>
      </c>
      <c r="R32" s="65">
        <f t="shared" ref="R32:U50" si="11">IF(R$27="%w/w SAR",((R$28*10)*$B32),IF(R$27="%w/w DM",(((R$28*10)*($B$28/100))*$B32),IF(R$27="kg/t SAR",(R$28*$B32),IF(R$27="kg/t DM",((R$28*($B$28/100))*$B32),IF(R$27="mg/kg SAR",((R$28*0.001)*$B32),IF(R$27="mg/kg DM",(((R$28*0.001)*($B$28/100))*$B32),0))))))</f>
        <v>0</v>
      </c>
      <c r="S32" s="65">
        <f t="shared" si="11"/>
        <v>0.22813999999999998</v>
      </c>
      <c r="T32" s="65">
        <f t="shared" si="11"/>
        <v>0</v>
      </c>
      <c r="U32" s="126">
        <f t="shared" si="11"/>
        <v>0</v>
      </c>
    </row>
    <row r="33" spans="1:21" s="48" customFormat="1" x14ac:dyDescent="0.25">
      <c r="A33" s="125">
        <f>E8</f>
        <v>28</v>
      </c>
      <c r="B33" s="11">
        <v>250</v>
      </c>
      <c r="C33" s="65">
        <f t="shared" si="6"/>
        <v>44.224999999999994</v>
      </c>
      <c r="D33" s="65">
        <f t="shared" si="7"/>
        <v>6.0092929999999987</v>
      </c>
      <c r="E33" s="65">
        <f t="shared" si="8"/>
        <v>0.80120449999999999</v>
      </c>
      <c r="F33" s="65">
        <f t="shared" si="9"/>
        <v>6.6751079999999989</v>
      </c>
      <c r="G33" s="65">
        <f t="shared" si="5"/>
        <v>5.8071999999999992E-2</v>
      </c>
      <c r="H33" s="65">
        <f t="shared" si="5"/>
        <v>0.48434000000000005</v>
      </c>
      <c r="I33" s="65">
        <f t="shared" si="5"/>
        <v>3.7819999999999999E-2</v>
      </c>
      <c r="J33" s="65">
        <f t="shared" si="5"/>
        <v>1.0369999999999999E-3</v>
      </c>
      <c r="K33" s="65">
        <f t="shared" si="5"/>
        <v>1.0064999999999999E-2</v>
      </c>
      <c r="L33" s="65">
        <f t="shared" si="5"/>
        <v>0.13297999999999999</v>
      </c>
      <c r="M33" s="65">
        <f t="shared" si="5"/>
        <v>0.11101999999999999</v>
      </c>
      <c r="N33" s="65">
        <f t="shared" si="5"/>
        <v>10.491999999999999</v>
      </c>
      <c r="O33" s="65">
        <f t="shared" si="5"/>
        <v>2055.6999999999998</v>
      </c>
      <c r="P33" s="65">
        <f t="shared" si="5"/>
        <v>0</v>
      </c>
      <c r="Q33" s="65">
        <f t="shared" si="10"/>
        <v>26.687499999999996</v>
      </c>
      <c r="R33" s="65">
        <f t="shared" si="11"/>
        <v>0</v>
      </c>
      <c r="S33" s="65">
        <f t="shared" si="11"/>
        <v>0.22813999999999998</v>
      </c>
      <c r="T33" s="65">
        <f t="shared" si="11"/>
        <v>0</v>
      </c>
      <c r="U33" s="126">
        <f t="shared" si="11"/>
        <v>0</v>
      </c>
    </row>
    <row r="34" spans="1:21" s="48" customFormat="1" x14ac:dyDescent="0.25">
      <c r="A34" s="125">
        <f>F8</f>
        <v>29</v>
      </c>
      <c r="B34" s="11">
        <v>250</v>
      </c>
      <c r="C34" s="65">
        <f t="shared" si="6"/>
        <v>44.224999999999994</v>
      </c>
      <c r="D34" s="65">
        <f t="shared" si="7"/>
        <v>6.0092929999999987</v>
      </c>
      <c r="E34" s="65">
        <f t="shared" si="8"/>
        <v>0.80120449999999999</v>
      </c>
      <c r="F34" s="65">
        <f t="shared" si="9"/>
        <v>6.6751079999999989</v>
      </c>
      <c r="G34" s="65">
        <f t="shared" si="5"/>
        <v>5.8071999999999992E-2</v>
      </c>
      <c r="H34" s="65">
        <f t="shared" si="5"/>
        <v>0.48434000000000005</v>
      </c>
      <c r="I34" s="65">
        <f t="shared" si="5"/>
        <v>3.7819999999999999E-2</v>
      </c>
      <c r="J34" s="65">
        <f t="shared" si="5"/>
        <v>1.0369999999999999E-3</v>
      </c>
      <c r="K34" s="65">
        <f t="shared" si="5"/>
        <v>1.0064999999999999E-2</v>
      </c>
      <c r="L34" s="65">
        <f t="shared" si="5"/>
        <v>0.13297999999999999</v>
      </c>
      <c r="M34" s="65">
        <f t="shared" si="5"/>
        <v>0.11101999999999999</v>
      </c>
      <c r="N34" s="65">
        <f t="shared" si="5"/>
        <v>10.491999999999999</v>
      </c>
      <c r="O34" s="65">
        <f t="shared" si="5"/>
        <v>2055.6999999999998</v>
      </c>
      <c r="P34" s="65">
        <f t="shared" si="5"/>
        <v>0</v>
      </c>
      <c r="Q34" s="65">
        <f t="shared" si="10"/>
        <v>26.687499999999996</v>
      </c>
      <c r="R34" s="65">
        <f t="shared" si="11"/>
        <v>0</v>
      </c>
      <c r="S34" s="65">
        <f t="shared" si="11"/>
        <v>0.22813999999999998</v>
      </c>
      <c r="T34" s="65">
        <f t="shared" si="11"/>
        <v>0</v>
      </c>
      <c r="U34" s="126">
        <f t="shared" si="11"/>
        <v>0</v>
      </c>
    </row>
    <row r="35" spans="1:21" s="48" customFormat="1" x14ac:dyDescent="0.25">
      <c r="A35" s="125">
        <f>G8</f>
        <v>30</v>
      </c>
      <c r="B35" s="11">
        <v>250</v>
      </c>
      <c r="C35" s="65">
        <f t="shared" si="6"/>
        <v>44.224999999999994</v>
      </c>
      <c r="D35" s="65">
        <f t="shared" si="7"/>
        <v>6.0092929999999987</v>
      </c>
      <c r="E35" s="65">
        <f t="shared" si="8"/>
        <v>0.80120449999999999</v>
      </c>
      <c r="F35" s="65">
        <f t="shared" si="9"/>
        <v>6.6751079999999989</v>
      </c>
      <c r="G35" s="65">
        <f t="shared" si="5"/>
        <v>5.8071999999999992E-2</v>
      </c>
      <c r="H35" s="65">
        <f t="shared" si="5"/>
        <v>0.48434000000000005</v>
      </c>
      <c r="I35" s="65">
        <f t="shared" si="5"/>
        <v>3.7819999999999999E-2</v>
      </c>
      <c r="J35" s="65">
        <f t="shared" si="5"/>
        <v>1.0369999999999999E-3</v>
      </c>
      <c r="K35" s="65">
        <f t="shared" si="5"/>
        <v>1.0064999999999999E-2</v>
      </c>
      <c r="L35" s="65">
        <f t="shared" si="5"/>
        <v>0.13297999999999999</v>
      </c>
      <c r="M35" s="65">
        <f t="shared" si="5"/>
        <v>0.11101999999999999</v>
      </c>
      <c r="N35" s="65">
        <f t="shared" si="5"/>
        <v>10.491999999999999</v>
      </c>
      <c r="O35" s="65">
        <f t="shared" si="5"/>
        <v>2055.6999999999998</v>
      </c>
      <c r="P35" s="65">
        <f t="shared" si="5"/>
        <v>0</v>
      </c>
      <c r="Q35" s="65">
        <f t="shared" si="10"/>
        <v>26.687499999999996</v>
      </c>
      <c r="R35" s="65">
        <f t="shared" si="11"/>
        <v>0</v>
      </c>
      <c r="S35" s="65">
        <f t="shared" si="11"/>
        <v>0.22813999999999998</v>
      </c>
      <c r="T35" s="65">
        <f t="shared" si="11"/>
        <v>0</v>
      </c>
      <c r="U35" s="126">
        <f t="shared" si="11"/>
        <v>0</v>
      </c>
    </row>
    <row r="36" spans="1:21" s="48" customFormat="1" x14ac:dyDescent="0.25">
      <c r="A36" s="125">
        <f>H8</f>
        <v>31</v>
      </c>
      <c r="B36" s="11">
        <v>250</v>
      </c>
      <c r="C36" s="65">
        <f t="shared" si="6"/>
        <v>44.224999999999994</v>
      </c>
      <c r="D36" s="65">
        <f t="shared" si="7"/>
        <v>6.0092929999999987</v>
      </c>
      <c r="E36" s="65">
        <f t="shared" si="8"/>
        <v>0.80120449999999999</v>
      </c>
      <c r="F36" s="65">
        <f t="shared" si="9"/>
        <v>6.6751079999999989</v>
      </c>
      <c r="G36" s="65">
        <f t="shared" si="5"/>
        <v>5.8071999999999992E-2</v>
      </c>
      <c r="H36" s="65">
        <f t="shared" si="5"/>
        <v>0.48434000000000005</v>
      </c>
      <c r="I36" s="65">
        <f t="shared" si="5"/>
        <v>3.7819999999999999E-2</v>
      </c>
      <c r="J36" s="65">
        <f t="shared" si="5"/>
        <v>1.0369999999999999E-3</v>
      </c>
      <c r="K36" s="65">
        <f t="shared" si="5"/>
        <v>1.0064999999999999E-2</v>
      </c>
      <c r="L36" s="65">
        <f t="shared" si="5"/>
        <v>0.13297999999999999</v>
      </c>
      <c r="M36" s="65">
        <f t="shared" si="5"/>
        <v>0.11101999999999999</v>
      </c>
      <c r="N36" s="65">
        <f t="shared" si="5"/>
        <v>10.491999999999999</v>
      </c>
      <c r="O36" s="65">
        <f t="shared" si="5"/>
        <v>2055.6999999999998</v>
      </c>
      <c r="P36" s="65">
        <f t="shared" si="5"/>
        <v>0</v>
      </c>
      <c r="Q36" s="65">
        <f t="shared" si="10"/>
        <v>26.687499999999996</v>
      </c>
      <c r="R36" s="65">
        <f t="shared" si="11"/>
        <v>0</v>
      </c>
      <c r="S36" s="65">
        <f t="shared" si="11"/>
        <v>0.22813999999999998</v>
      </c>
      <c r="T36" s="65">
        <f t="shared" si="11"/>
        <v>0</v>
      </c>
      <c r="U36" s="126">
        <f t="shared" si="11"/>
        <v>0</v>
      </c>
    </row>
    <row r="37" spans="1:21" s="48" customFormat="1" x14ac:dyDescent="0.25">
      <c r="A37" s="125">
        <f>I8</f>
        <v>32</v>
      </c>
      <c r="B37" s="11">
        <v>250</v>
      </c>
      <c r="C37" s="65">
        <f t="shared" si="6"/>
        <v>44.224999999999994</v>
      </c>
      <c r="D37" s="65">
        <f t="shared" si="7"/>
        <v>6.0092929999999987</v>
      </c>
      <c r="E37" s="65">
        <f t="shared" si="8"/>
        <v>0.80120449999999999</v>
      </c>
      <c r="F37" s="65">
        <f t="shared" si="9"/>
        <v>6.6751079999999989</v>
      </c>
      <c r="G37" s="65">
        <f t="shared" si="5"/>
        <v>5.8071999999999992E-2</v>
      </c>
      <c r="H37" s="65">
        <f t="shared" si="5"/>
        <v>0.48434000000000005</v>
      </c>
      <c r="I37" s="65">
        <f t="shared" si="5"/>
        <v>3.7819999999999999E-2</v>
      </c>
      <c r="J37" s="65">
        <f t="shared" si="5"/>
        <v>1.0369999999999999E-3</v>
      </c>
      <c r="K37" s="65">
        <f t="shared" si="5"/>
        <v>1.0064999999999999E-2</v>
      </c>
      <c r="L37" s="65">
        <f t="shared" si="5"/>
        <v>0.13297999999999999</v>
      </c>
      <c r="M37" s="65">
        <f t="shared" si="5"/>
        <v>0.11101999999999999</v>
      </c>
      <c r="N37" s="65">
        <f t="shared" si="5"/>
        <v>10.491999999999999</v>
      </c>
      <c r="O37" s="65">
        <f t="shared" si="5"/>
        <v>2055.6999999999998</v>
      </c>
      <c r="P37" s="65">
        <f t="shared" si="5"/>
        <v>0</v>
      </c>
      <c r="Q37" s="65">
        <f t="shared" si="10"/>
        <v>26.687499999999996</v>
      </c>
      <c r="R37" s="65">
        <f t="shared" si="11"/>
        <v>0</v>
      </c>
      <c r="S37" s="65">
        <f t="shared" si="11"/>
        <v>0.22813999999999998</v>
      </c>
      <c r="T37" s="65">
        <f t="shared" si="11"/>
        <v>0</v>
      </c>
      <c r="U37" s="126">
        <f t="shared" si="11"/>
        <v>0</v>
      </c>
    </row>
    <row r="38" spans="1:21" s="48" customFormat="1" x14ac:dyDescent="0.25">
      <c r="A38" s="125">
        <f>J8</f>
        <v>35</v>
      </c>
      <c r="B38" s="11">
        <v>250</v>
      </c>
      <c r="C38" s="65">
        <f t="shared" si="6"/>
        <v>44.224999999999994</v>
      </c>
      <c r="D38" s="65">
        <f t="shared" si="7"/>
        <v>6.0092929999999987</v>
      </c>
      <c r="E38" s="65">
        <f t="shared" si="8"/>
        <v>0.80120449999999999</v>
      </c>
      <c r="F38" s="65">
        <f t="shared" si="9"/>
        <v>6.6751079999999989</v>
      </c>
      <c r="G38" s="65">
        <f t="shared" si="5"/>
        <v>5.8071999999999992E-2</v>
      </c>
      <c r="H38" s="65">
        <f t="shared" si="5"/>
        <v>0.48434000000000005</v>
      </c>
      <c r="I38" s="65">
        <f t="shared" si="5"/>
        <v>3.7819999999999999E-2</v>
      </c>
      <c r="J38" s="65">
        <f t="shared" si="5"/>
        <v>1.0369999999999999E-3</v>
      </c>
      <c r="K38" s="65">
        <f t="shared" si="5"/>
        <v>1.0064999999999999E-2</v>
      </c>
      <c r="L38" s="65">
        <f t="shared" si="5"/>
        <v>0.13297999999999999</v>
      </c>
      <c r="M38" s="65">
        <f t="shared" si="5"/>
        <v>0.11101999999999999</v>
      </c>
      <c r="N38" s="65">
        <f t="shared" si="5"/>
        <v>10.491999999999999</v>
      </c>
      <c r="O38" s="65">
        <f t="shared" si="5"/>
        <v>2055.6999999999998</v>
      </c>
      <c r="P38" s="65">
        <f t="shared" si="5"/>
        <v>0</v>
      </c>
      <c r="Q38" s="65">
        <f t="shared" si="10"/>
        <v>26.687499999999996</v>
      </c>
      <c r="R38" s="65">
        <f t="shared" si="11"/>
        <v>0</v>
      </c>
      <c r="S38" s="65">
        <f t="shared" si="11"/>
        <v>0.22813999999999998</v>
      </c>
      <c r="T38" s="65">
        <f t="shared" si="11"/>
        <v>0</v>
      </c>
      <c r="U38" s="126">
        <f t="shared" si="11"/>
        <v>0</v>
      </c>
    </row>
    <row r="39" spans="1:21" s="48" customFormat="1" x14ac:dyDescent="0.25">
      <c r="A39" s="125">
        <f>K8</f>
        <v>36</v>
      </c>
      <c r="B39" s="11">
        <v>250</v>
      </c>
      <c r="C39" s="65">
        <f t="shared" si="6"/>
        <v>44.224999999999994</v>
      </c>
      <c r="D39" s="65">
        <f t="shared" si="7"/>
        <v>6.0092929999999987</v>
      </c>
      <c r="E39" s="65">
        <f t="shared" si="8"/>
        <v>0.80120449999999999</v>
      </c>
      <c r="F39" s="65">
        <f t="shared" si="9"/>
        <v>6.6751079999999989</v>
      </c>
      <c r="G39" s="65">
        <f t="shared" si="5"/>
        <v>5.8071999999999992E-2</v>
      </c>
      <c r="H39" s="65">
        <f t="shared" si="5"/>
        <v>0.48434000000000005</v>
      </c>
      <c r="I39" s="65">
        <f t="shared" si="5"/>
        <v>3.7819999999999999E-2</v>
      </c>
      <c r="J39" s="65">
        <f t="shared" si="5"/>
        <v>1.0369999999999999E-3</v>
      </c>
      <c r="K39" s="65">
        <f t="shared" si="5"/>
        <v>1.0064999999999999E-2</v>
      </c>
      <c r="L39" s="65">
        <f t="shared" si="5"/>
        <v>0.13297999999999999</v>
      </c>
      <c r="M39" s="65">
        <f t="shared" si="5"/>
        <v>0.11101999999999999</v>
      </c>
      <c r="N39" s="65">
        <f t="shared" si="5"/>
        <v>10.491999999999999</v>
      </c>
      <c r="O39" s="65">
        <f t="shared" si="5"/>
        <v>2055.6999999999998</v>
      </c>
      <c r="P39" s="65">
        <f t="shared" si="5"/>
        <v>0</v>
      </c>
      <c r="Q39" s="65">
        <f t="shared" si="10"/>
        <v>26.687499999999996</v>
      </c>
      <c r="R39" s="65">
        <f t="shared" si="11"/>
        <v>0</v>
      </c>
      <c r="S39" s="65">
        <f t="shared" si="11"/>
        <v>0.22813999999999998</v>
      </c>
      <c r="T39" s="65">
        <f t="shared" si="11"/>
        <v>0</v>
      </c>
      <c r="U39" s="126">
        <f t="shared" si="11"/>
        <v>0</v>
      </c>
    </row>
    <row r="40" spans="1:21" s="48" customFormat="1" x14ac:dyDescent="0.25">
      <c r="A40" s="125">
        <f>L8</f>
        <v>37</v>
      </c>
      <c r="B40" s="11">
        <v>250</v>
      </c>
      <c r="C40" s="65">
        <f t="shared" si="6"/>
        <v>44.224999999999994</v>
      </c>
      <c r="D40" s="65">
        <f t="shared" si="7"/>
        <v>6.0092929999999987</v>
      </c>
      <c r="E40" s="65">
        <f t="shared" si="8"/>
        <v>0.80120449999999999</v>
      </c>
      <c r="F40" s="65">
        <f t="shared" si="9"/>
        <v>6.6751079999999989</v>
      </c>
      <c r="G40" s="65">
        <f t="shared" si="5"/>
        <v>5.8071999999999992E-2</v>
      </c>
      <c r="H40" s="65">
        <f t="shared" si="5"/>
        <v>0.48434000000000005</v>
      </c>
      <c r="I40" s="65">
        <f t="shared" si="5"/>
        <v>3.7819999999999999E-2</v>
      </c>
      <c r="J40" s="65">
        <f t="shared" si="5"/>
        <v>1.0369999999999999E-3</v>
      </c>
      <c r="K40" s="65">
        <f t="shared" si="5"/>
        <v>1.0064999999999999E-2</v>
      </c>
      <c r="L40" s="65">
        <f t="shared" si="5"/>
        <v>0.13297999999999999</v>
      </c>
      <c r="M40" s="65">
        <f t="shared" si="5"/>
        <v>0.11101999999999999</v>
      </c>
      <c r="N40" s="65">
        <f t="shared" si="5"/>
        <v>10.491999999999999</v>
      </c>
      <c r="O40" s="65">
        <f t="shared" si="5"/>
        <v>2055.6999999999998</v>
      </c>
      <c r="P40" s="65">
        <f t="shared" si="5"/>
        <v>0</v>
      </c>
      <c r="Q40" s="65">
        <f t="shared" si="10"/>
        <v>26.687499999999996</v>
      </c>
      <c r="R40" s="65">
        <f t="shared" si="11"/>
        <v>0</v>
      </c>
      <c r="S40" s="65">
        <f t="shared" si="11"/>
        <v>0.22813999999999998</v>
      </c>
      <c r="T40" s="65">
        <f t="shared" si="11"/>
        <v>0</v>
      </c>
      <c r="U40" s="126">
        <f t="shared" si="11"/>
        <v>0</v>
      </c>
    </row>
    <row r="41" spans="1:21" s="48" customFormat="1" x14ac:dyDescent="0.25">
      <c r="A41" s="125">
        <f>M8</f>
        <v>41</v>
      </c>
      <c r="B41" s="11">
        <v>250</v>
      </c>
      <c r="C41" s="65">
        <f t="shared" si="6"/>
        <v>44.224999999999994</v>
      </c>
      <c r="D41" s="65">
        <f t="shared" si="7"/>
        <v>6.0092929999999987</v>
      </c>
      <c r="E41" s="65">
        <f t="shared" si="8"/>
        <v>0.80120449999999999</v>
      </c>
      <c r="F41" s="65">
        <f t="shared" si="9"/>
        <v>6.6751079999999989</v>
      </c>
      <c r="G41" s="65">
        <f t="shared" si="5"/>
        <v>5.8071999999999992E-2</v>
      </c>
      <c r="H41" s="65">
        <f t="shared" si="5"/>
        <v>0.48434000000000005</v>
      </c>
      <c r="I41" s="65">
        <f t="shared" si="5"/>
        <v>3.7819999999999999E-2</v>
      </c>
      <c r="J41" s="65">
        <f t="shared" si="5"/>
        <v>1.0369999999999999E-3</v>
      </c>
      <c r="K41" s="65">
        <f t="shared" si="5"/>
        <v>1.0064999999999999E-2</v>
      </c>
      <c r="L41" s="65">
        <f t="shared" si="5"/>
        <v>0.13297999999999999</v>
      </c>
      <c r="M41" s="65">
        <f t="shared" si="5"/>
        <v>0.11101999999999999</v>
      </c>
      <c r="N41" s="65">
        <f t="shared" si="5"/>
        <v>10.491999999999999</v>
      </c>
      <c r="O41" s="65">
        <f t="shared" si="5"/>
        <v>2055.6999999999998</v>
      </c>
      <c r="P41" s="65">
        <f t="shared" si="5"/>
        <v>0</v>
      </c>
      <c r="Q41" s="65">
        <f t="shared" si="10"/>
        <v>26.687499999999996</v>
      </c>
      <c r="R41" s="65">
        <f t="shared" si="11"/>
        <v>0</v>
      </c>
      <c r="S41" s="65">
        <f t="shared" si="11"/>
        <v>0.22813999999999998</v>
      </c>
      <c r="T41" s="65">
        <f t="shared" si="11"/>
        <v>0</v>
      </c>
      <c r="U41" s="126">
        <f t="shared" si="11"/>
        <v>0</v>
      </c>
    </row>
    <row r="42" spans="1:21" s="48" customFormat="1" x14ac:dyDescent="0.25">
      <c r="A42" s="125">
        <f>N8</f>
        <v>42</v>
      </c>
      <c r="B42" s="11">
        <v>250</v>
      </c>
      <c r="C42" s="65">
        <f t="shared" si="6"/>
        <v>44.224999999999994</v>
      </c>
      <c r="D42" s="65">
        <f t="shared" si="7"/>
        <v>6.0092929999999987</v>
      </c>
      <c r="E42" s="65">
        <f t="shared" si="8"/>
        <v>0.80120449999999999</v>
      </c>
      <c r="F42" s="65">
        <f t="shared" si="9"/>
        <v>6.6751079999999989</v>
      </c>
      <c r="G42" s="65">
        <f t="shared" si="5"/>
        <v>5.8071999999999992E-2</v>
      </c>
      <c r="H42" s="65">
        <f t="shared" si="5"/>
        <v>0.48434000000000005</v>
      </c>
      <c r="I42" s="65">
        <f t="shared" si="5"/>
        <v>3.7819999999999999E-2</v>
      </c>
      <c r="J42" s="65">
        <f t="shared" si="5"/>
        <v>1.0369999999999999E-3</v>
      </c>
      <c r="K42" s="65">
        <f t="shared" si="5"/>
        <v>1.0064999999999999E-2</v>
      </c>
      <c r="L42" s="65">
        <f t="shared" si="5"/>
        <v>0.13297999999999999</v>
      </c>
      <c r="M42" s="65">
        <f t="shared" si="5"/>
        <v>0.11101999999999999</v>
      </c>
      <c r="N42" s="65">
        <f t="shared" si="5"/>
        <v>10.491999999999999</v>
      </c>
      <c r="O42" s="65">
        <f t="shared" si="5"/>
        <v>2055.6999999999998</v>
      </c>
      <c r="P42" s="65">
        <f t="shared" si="5"/>
        <v>0</v>
      </c>
      <c r="Q42" s="65">
        <f t="shared" si="10"/>
        <v>26.687499999999996</v>
      </c>
      <c r="R42" s="65">
        <f t="shared" si="11"/>
        <v>0</v>
      </c>
      <c r="S42" s="65">
        <f t="shared" si="11"/>
        <v>0.22813999999999998</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XxlxVkTYgR3AsyDR0oPQ5yLsr0qd4d5qyHKbXnvwMgmwu8j4IFaZouBleSgKfhU6Wu8b2RGDjiZcB6czm1/rA==" saltValue="nr2pBll/61etCcJqPc6ZI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7" operator="greaterThan">
      <formula>$B$51</formula>
    </cfRule>
  </conditionalFormatting>
  <conditionalFormatting sqref="B66:U66">
    <cfRule type="cellIs" dxfId="143" priority="12" operator="equal">
      <formula>"UNDER"</formula>
    </cfRule>
    <cfRule type="cellIs" dxfId="142" priority="13" operator="equal">
      <formula>"OVER"</formula>
    </cfRule>
  </conditionalFormatting>
  <conditionalFormatting sqref="C31:C50">
    <cfRule type="cellIs" dxfId="141" priority="36" operator="greaterThan">
      <formula>$C$51</formula>
    </cfRule>
  </conditionalFormatting>
  <conditionalFormatting sqref="C11:V13">
    <cfRule type="cellIs" dxfId="140" priority="1" operator="greaterThan">
      <formula>2</formula>
    </cfRule>
  </conditionalFormatting>
  <conditionalFormatting sqref="C17:V19">
    <cfRule type="cellIs" dxfId="139" priority="33" operator="equal">
      <formula>0</formula>
    </cfRule>
  </conditionalFormatting>
  <conditionalFormatting sqref="C20:V21">
    <cfRule type="cellIs" dxfId="138" priority="38" operator="equal">
      <formula>"DECREASE"</formula>
    </cfRule>
    <cfRule type="cellIs" dxfId="137" priority="39" operator="equal">
      <formula>"INCREASE"</formula>
    </cfRule>
  </conditionalFormatting>
  <conditionalFormatting sqref="C21:V21">
    <cfRule type="cellIs" dxfId="136" priority="14" operator="equal">
      <formula>0</formula>
    </cfRule>
  </conditionalFormatting>
  <conditionalFormatting sqref="C22:V23">
    <cfRule type="cellIs" dxfId="135" priority="18" operator="equal">
      <formula>0</formula>
    </cfRule>
  </conditionalFormatting>
  <conditionalFormatting sqref="C24:V24">
    <cfRule type="cellIs" dxfId="134" priority="19" operator="equal">
      <formula>"DECREASE"</formula>
    </cfRule>
    <cfRule type="cellIs" dxfId="133" priority="20" operator="equal">
      <formula>"INCREASE"</formula>
    </cfRule>
  </conditionalFormatting>
  <conditionalFormatting sqref="G31:G50">
    <cfRule type="cellIs" dxfId="132" priority="32" operator="greaterThan">
      <formula>$G$51</formula>
    </cfRule>
  </conditionalFormatting>
  <conditionalFormatting sqref="H31:H50">
    <cfRule type="cellIs" dxfId="131" priority="31" operator="greaterThan">
      <formula>$H$51</formula>
    </cfRule>
  </conditionalFormatting>
  <conditionalFormatting sqref="I1">
    <cfRule type="cellIs" dxfId="130" priority="4" operator="between">
      <formula>0.1</formula>
      <formula>5</formula>
    </cfRule>
  </conditionalFormatting>
  <conditionalFormatting sqref="I2">
    <cfRule type="cellIs" dxfId="129" priority="3" operator="greaterThan">
      <formula>5000.1</formula>
    </cfRule>
  </conditionalFormatting>
  <conditionalFormatting sqref="I3">
    <cfRule type="cellIs" dxfId="128" priority="2" operator="greaterThan">
      <formula>40000.01</formula>
    </cfRule>
  </conditionalFormatting>
  <conditionalFormatting sqref="I31:I50">
    <cfRule type="cellIs" dxfId="127" priority="30" operator="greaterThan">
      <formula>$I$51</formula>
    </cfRule>
  </conditionalFormatting>
  <conditionalFormatting sqref="J31:J50">
    <cfRule type="cellIs" dxfId="126" priority="9" operator="greaterThan">
      <formula>$J$51</formula>
    </cfRule>
  </conditionalFormatting>
  <conditionalFormatting sqref="K31:K50">
    <cfRule type="cellIs" dxfId="125" priority="29" operator="greaterThan">
      <formula>$K$51</formula>
    </cfRule>
  </conditionalFormatting>
  <conditionalFormatting sqref="L3">
    <cfRule type="cellIs" dxfId="124" priority="5" operator="lessThan">
      <formula>30</formula>
    </cfRule>
    <cfRule type="cellIs" dxfId="123" priority="6" operator="greaterThanOrEqual">
      <formula>30</formula>
    </cfRule>
  </conditionalFormatting>
  <conditionalFormatting sqref="L31:L50">
    <cfRule type="cellIs" dxfId="122" priority="28" operator="greaterThan">
      <formula>$L$51</formula>
    </cfRule>
  </conditionalFormatting>
  <conditionalFormatting sqref="M31:M50">
    <cfRule type="cellIs" dxfId="121" priority="27" operator="greaterThan">
      <formula>$M$51</formula>
    </cfRule>
  </conditionalFormatting>
  <conditionalFormatting sqref="P31:P50">
    <cfRule type="cellIs" dxfId="120" priority="26" operator="greaterThan">
      <formula>$P$51</formula>
    </cfRule>
  </conditionalFormatting>
  <conditionalFormatting sqref="R31:R50">
    <cfRule type="cellIs" dxfId="119" priority="25" operator="greaterThan">
      <formula>$R$51</formula>
    </cfRule>
  </conditionalFormatting>
  <conditionalFormatting sqref="S31:S50">
    <cfRule type="cellIs" dxfId="118" priority="24" operator="greaterThan">
      <formula>$S$51</formula>
    </cfRule>
  </conditionalFormatting>
  <conditionalFormatting sqref="T31:T50">
    <cfRule type="cellIs" dxfId="117" priority="23" operator="greaterThan">
      <formula>$T$51</formula>
    </cfRule>
  </conditionalFormatting>
  <conditionalFormatting sqref="U31:U50">
    <cfRule type="cellIs" dxfId="116"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F1" zoomScale="90" zoomScaleNormal="90" workbookViewId="0">
      <selection activeCell="R37" sqref="R3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6.5</v>
      </c>
      <c r="J1" s="158" t="s">
        <v>153</v>
      </c>
      <c r="K1" s="159"/>
      <c r="L1" s="109">
        <v>305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0.79300000000000004</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3.8461538461538463</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3.8691553499999998</v>
      </c>
      <c r="D18" s="12">
        <f>$D32</f>
        <v>3.8691553499999998</v>
      </c>
      <c r="E18" s="12">
        <f>$D33</f>
        <v>3.8691553499999998</v>
      </c>
      <c r="F18" s="12">
        <f>$D34</f>
        <v>3.8691553499999998</v>
      </c>
      <c r="G18" s="12">
        <f>$D35</f>
        <v>3.8691553499999998</v>
      </c>
      <c r="H18" s="12">
        <f>$D36</f>
        <v>3.8691553499999998</v>
      </c>
      <c r="I18" s="12">
        <f>$D37</f>
        <v>3.8691553499999998</v>
      </c>
      <c r="J18" s="12">
        <f>$D38</f>
        <v>3.8691553499999998</v>
      </c>
      <c r="K18" s="12">
        <f>$D39</f>
        <v>3.8691553499999998</v>
      </c>
      <c r="L18" s="12">
        <f>$D40</f>
        <v>3.8691553499999998</v>
      </c>
      <c r="M18" s="12">
        <f>$D41</f>
        <v>3.8691553499999998</v>
      </c>
      <c r="N18" s="12">
        <f>$D42</f>
        <v>3.8691553499999998</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-87.930844649999997</v>
      </c>
      <c r="D19" s="12">
        <f t="shared" ref="D19:V19" si="1">D18-D17</f>
        <v>-87.930844649999997</v>
      </c>
      <c r="E19" s="12">
        <f t="shared" si="1"/>
        <v>-87.930844649999997</v>
      </c>
      <c r="F19" s="12">
        <f t="shared" si="1"/>
        <v>-87.930844649999997</v>
      </c>
      <c r="G19" s="12">
        <f t="shared" si="1"/>
        <v>-87.930844649999997</v>
      </c>
      <c r="H19" s="12">
        <f t="shared" si="1"/>
        <v>-87.930844649999997</v>
      </c>
      <c r="I19" s="12">
        <f t="shared" si="1"/>
        <v>-87.930844649999997</v>
      </c>
      <c r="J19" s="12">
        <f t="shared" si="1"/>
        <v>-87.930844649999997</v>
      </c>
      <c r="K19" s="12">
        <f t="shared" si="1"/>
        <v>-87.930844649999997</v>
      </c>
      <c r="L19" s="12">
        <f t="shared" si="1"/>
        <v>-87.930844649999997</v>
      </c>
      <c r="M19" s="12">
        <f t="shared" si="1"/>
        <v>-87.930844649999997</v>
      </c>
      <c r="N19" s="12">
        <f t="shared" si="1"/>
        <v>-87.930844649999997</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2.8915481250000008</v>
      </c>
      <c r="D22" s="12">
        <f>$E32</f>
        <v>2.8915481250000008</v>
      </c>
      <c r="E22" s="12">
        <f>$E33</f>
        <v>2.8915481250000008</v>
      </c>
      <c r="F22" s="12">
        <f>$E34</f>
        <v>2.8915481250000008</v>
      </c>
      <c r="G22" s="12">
        <f>$E35</f>
        <v>2.8915481250000008</v>
      </c>
      <c r="H22" s="12">
        <f>$E36</f>
        <v>2.8915481250000008</v>
      </c>
      <c r="I22" s="12">
        <f>$E37</f>
        <v>2.8915481250000008</v>
      </c>
      <c r="J22" s="12">
        <f>$E38</f>
        <v>2.8915481250000008</v>
      </c>
      <c r="K22" s="12">
        <f>$E39</f>
        <v>2.8915481250000008</v>
      </c>
      <c r="L22" s="12">
        <f>$E40</f>
        <v>2.8915481250000008</v>
      </c>
      <c r="M22" s="12">
        <f>$E41</f>
        <v>2.8915481250000008</v>
      </c>
      <c r="N22" s="12">
        <f>$E42</f>
        <v>2.8915481250000008</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-321.10845187500001</v>
      </c>
      <c r="D23" s="12">
        <f t="shared" ref="D23:V23" si="3">D22-D21</f>
        <v>-321.10845187500001</v>
      </c>
      <c r="E23" s="12">
        <f t="shared" si="3"/>
        <v>-321.10845187500001</v>
      </c>
      <c r="F23" s="12">
        <f t="shared" si="3"/>
        <v>-321.10845187500001</v>
      </c>
      <c r="G23" s="12">
        <f t="shared" si="3"/>
        <v>-321.10845187500001</v>
      </c>
      <c r="H23" s="12">
        <f t="shared" si="3"/>
        <v>-321.10845187500001</v>
      </c>
      <c r="I23" s="12">
        <f t="shared" si="3"/>
        <v>-321.10845187500001</v>
      </c>
      <c r="J23" s="12">
        <f t="shared" si="3"/>
        <v>-321.10845187500001</v>
      </c>
      <c r="K23" s="12">
        <f t="shared" si="3"/>
        <v>-321.10845187500001</v>
      </c>
      <c r="L23" s="12">
        <f t="shared" si="3"/>
        <v>-321.10845187500001</v>
      </c>
      <c r="M23" s="12">
        <f t="shared" si="3"/>
        <v>-321.10845187500001</v>
      </c>
      <c r="N23" s="12">
        <f t="shared" si="3"/>
        <v>-321.10845187500001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2.4300000000000002</v>
      </c>
      <c r="C28" s="11">
        <v>0.79300000000000004</v>
      </c>
      <c r="D28" s="11">
        <v>2.7799999999999998E-2</v>
      </c>
      <c r="E28" s="11">
        <v>3.95E-2</v>
      </c>
      <c r="F28" s="11">
        <v>1120</v>
      </c>
      <c r="G28" s="11">
        <v>23.9</v>
      </c>
      <c r="H28" s="11">
        <v>183</v>
      </c>
      <c r="I28" s="11">
        <v>20.7</v>
      </c>
      <c r="J28" s="11">
        <v>0.53</v>
      </c>
      <c r="K28" s="15">
        <v>0.82</v>
      </c>
      <c r="L28" s="11">
        <v>15.1</v>
      </c>
      <c r="M28" s="11">
        <v>17.7</v>
      </c>
      <c r="N28" s="11">
        <v>2040</v>
      </c>
      <c r="O28" s="11">
        <v>434000</v>
      </c>
      <c r="P28" s="11"/>
      <c r="Q28" s="11">
        <v>4320</v>
      </c>
      <c r="R28" s="11"/>
      <c r="S28" s="11">
        <v>65.8</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48.17475000000001</v>
      </c>
      <c r="D31" s="65">
        <f>(IF(D$27="%w/w SAR",((D$28*10)*$B31),IF(D$27="%w/w DM",(((D$28*10)*($B$28/100))*$B31),IF(D$27="kg/t SAR",(D$28*$B31),IF(D$27="kg/t DM",((D$28*($B$28/100))*$B31),IF(D$27="mg/kg SAR",((D$28*0.001)*$B31),IF(D$27="mg/kg DM",(((D$28*0.001)*($B$28/100))*$B31),"0")))))))*2.291</f>
        <v>3.8691553499999998</v>
      </c>
      <c r="E31" s="65">
        <f>(IF(E$27="%w/w SAR",((E$28*10)*$B31),IF(E$27="%w/w DM",(((E$28*10)*($B$28/100))*$B31),IF(E$27="kg/t SAR",(E$28*$B31),IF(E$27="kg/t DM",((E$28*($B$28/100))*$B31),IF(E$27="mg/kg SAR",((E$28*0.001)*$B31),IF(E$27="mg/kg DM",(((E$28*0.001)*($B$28/100))*$B31),"0")))))))*1.205</f>
        <v>2.8915481250000008</v>
      </c>
      <c r="F31" s="65">
        <f>(IF(F$27="%w/w SAR",((F$28*10)*$B31),IF(F$27="%w/w DM",(((F$28*10)*($B$28/100))*$B31),IF(F$27="kg/t SAR",(F$28*$B31),IF(F$27="kg/t DM",((F$28*($B$28/100))*$B31),IF(F$27="mg/kg SAR",((F$28*0.001)*$B31),IF(F$27="mg/kg DM",(((F$28*0.001)*($B$28/100))*$B31),"0")))))))*1.658</f>
        <v>11.281032000000002</v>
      </c>
      <c r="G31" s="65">
        <f t="shared" ref="G31:P46" si="5">IF(G$27="%w/w SAR",((G$28*10)*$B31),IF(G$27="%w/w DM",(((G$28*10)*($B$28/100))*$B31),IF(G$27="kg/t SAR",(G$28*$B31),IF(G$27="kg/t DM",((G$28*($B$28/100))*$B31),IF(G$27="mg/kg SAR",((G$28*0.001)*$B31),IF(G$27="mg/kg DM",(((G$28*0.001)*($B$28/100))*$B31),0))))))</f>
        <v>0.1451925</v>
      </c>
      <c r="H31" s="65">
        <f t="shared" si="5"/>
        <v>1.1117250000000001</v>
      </c>
      <c r="I31" s="65">
        <f t="shared" si="5"/>
        <v>0.12575250000000002</v>
      </c>
      <c r="J31" s="65">
        <f t="shared" si="5"/>
        <v>3.2197500000000008E-3</v>
      </c>
      <c r="K31" s="65">
        <f t="shared" si="5"/>
        <v>4.9815000000000007E-3</v>
      </c>
      <c r="L31" s="65">
        <f t="shared" si="5"/>
        <v>9.1732500000000022E-2</v>
      </c>
      <c r="M31" s="65">
        <f t="shared" si="5"/>
        <v>0.10752750000000001</v>
      </c>
      <c r="N31" s="65">
        <f t="shared" si="5"/>
        <v>12.393000000000001</v>
      </c>
      <c r="O31" s="65">
        <f t="shared" si="5"/>
        <v>2636.55</v>
      </c>
      <c r="P31" s="65">
        <f t="shared" si="5"/>
        <v>0</v>
      </c>
      <c r="Q31" s="65">
        <f>(IF(Q$27="%w/w SAR",((Q$28*10)*$B31),IF(Q$27="%w/w DM",(((Q$28*10)*($B$28/100))*$B31),IF(Q$27="kg/t SAR",(Q$28*$B31),IF(Q$27="kg/t DM",((Q$28*($B$28/100))*$B31),IF(Q$27="mg/kg SAR",((Q$28*0.001)*$B31),IF(Q$27="mg/kg DM",(((Q$28*0.001)*($B$28/100))*$B31),0)))))))*2.5</f>
        <v>65.610000000000014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0.39973500000000001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250</v>
      </c>
      <c r="C32" s="65">
        <f t="shared" ref="C32:C50" si="6">IF(C$27="%w/w SAR",((C$28*10)*$B32),IF(C$27="%w/w DM",(((C$28*10)*($B$28/100))*$B32),IF(C$27="kg/t SAR",(C$28*$B32),IF(C$27="kg/t DM",((C$28*($B$28/100))*$B32),IF(C$27="mg/kg SAR",((C$28*0.001)*$B32),IF(C$27="mg/kg DM",(((C$28*0.001)*($B$28/100))*$B32),0))))))</f>
        <v>48.17475000000001</v>
      </c>
      <c r="D32" s="65">
        <f t="shared" ref="D32:D50" si="7">(IF(D$27="%w/w SAR",((D$28*10)*$B32),IF(D$27="%w/w DM",(((D$28*10)*($B$28/100))*$B32),IF(D$27="kg/t SAR",(D$28*$B32),IF(D$27="kg/t DM",((D$28*($B$28/100))*$B32),IF(D$27="mg/kg SAR",((D$28*0.001)*$B32),IF(D$27="mg/kg DM",(((D$28*0.001)*($B$28/100))*$B32),"0")))))))*2.291</f>
        <v>3.8691553499999998</v>
      </c>
      <c r="E32" s="65">
        <f t="shared" ref="E32:E50" si="8">(IF(E$27="%w/w SAR",((E$28*10)*$B32),IF(E$27="%w/w DM",(((E$28*10)*($B$28/100))*$B32),IF(E$27="kg/t SAR",(E$28*$B32),IF(E$27="kg/t DM",((E$28*($B$28/100))*$B32),IF(E$27="mg/kg SAR",((E$28*0.001)*$B32),IF(E$27="mg/kg DM",(((E$28*0.001)*($B$28/100))*$B32),"0")))))))*1.205</f>
        <v>2.8915481250000008</v>
      </c>
      <c r="F32" s="65">
        <f t="shared" ref="F32:F50" si="9">(IF(F$27="%w/w SAR",((F$28*10)*$B32),IF(F$27="%w/w DM",(((F$28*10)*($B$28/100))*$B32),IF(F$27="kg/t SAR",(F$28*$B32),IF(F$27="kg/t DM",((F$28*($B$28/100))*$B32),IF(F$27="mg/kg SAR",((F$28*0.001)*$B32),IF(F$27="mg/kg DM",(((F$28*0.001)*($B$28/100))*$B32),"0")))))))*1.658</f>
        <v>11.281032000000002</v>
      </c>
      <c r="G32" s="65">
        <f t="shared" si="5"/>
        <v>0.1451925</v>
      </c>
      <c r="H32" s="65">
        <f t="shared" si="5"/>
        <v>1.1117250000000001</v>
      </c>
      <c r="I32" s="65">
        <f t="shared" si="5"/>
        <v>0.12575250000000002</v>
      </c>
      <c r="J32" s="65">
        <f t="shared" si="5"/>
        <v>3.2197500000000008E-3</v>
      </c>
      <c r="K32" s="65">
        <f t="shared" si="5"/>
        <v>4.9815000000000007E-3</v>
      </c>
      <c r="L32" s="65">
        <f t="shared" si="5"/>
        <v>9.1732500000000022E-2</v>
      </c>
      <c r="M32" s="65">
        <f t="shared" si="5"/>
        <v>0.10752750000000001</v>
      </c>
      <c r="N32" s="65">
        <f t="shared" si="5"/>
        <v>12.393000000000001</v>
      </c>
      <c r="O32" s="65">
        <f t="shared" si="5"/>
        <v>2636.55</v>
      </c>
      <c r="P32" s="65">
        <f t="shared" si="5"/>
        <v>0</v>
      </c>
      <c r="Q32" s="65">
        <f t="shared" ref="Q32:Q50" si="10">(IF(Q$27="%w/w SAR",((Q$28*10)*$B32),IF(Q$27="%w/w DM",(((Q$28*10)*($B$28/100))*$B32),IF(Q$27="kg/t SAR",(Q$28*$B32),IF(Q$27="kg/t DM",((Q$28*($B$28/100))*$B32),IF(Q$27="mg/kg SAR",((Q$28*0.001)*$B32),IF(Q$27="mg/kg DM",(((Q$28*0.001)*($B$28/100))*$B32),0)))))))*2.5</f>
        <v>65.610000000000014</v>
      </c>
      <c r="R32" s="65">
        <f t="shared" ref="R32:U50" si="11">IF(R$27="%w/w SAR",((R$28*10)*$B32),IF(R$27="%w/w DM",(((R$28*10)*($B$28/100))*$B32),IF(R$27="kg/t SAR",(R$28*$B32),IF(R$27="kg/t DM",((R$28*($B$28/100))*$B32),IF(R$27="mg/kg SAR",((R$28*0.001)*$B32),IF(R$27="mg/kg DM",(((R$28*0.001)*($B$28/100))*$B32),0))))))</f>
        <v>0</v>
      </c>
      <c r="S32" s="65">
        <f t="shared" si="11"/>
        <v>0.39973500000000001</v>
      </c>
      <c r="T32" s="65">
        <f t="shared" si="11"/>
        <v>0</v>
      </c>
      <c r="U32" s="126">
        <f t="shared" si="11"/>
        <v>0</v>
      </c>
    </row>
    <row r="33" spans="1:21" s="48" customFormat="1" x14ac:dyDescent="0.25">
      <c r="A33" s="125">
        <f>E8</f>
        <v>28</v>
      </c>
      <c r="B33" s="11">
        <v>250</v>
      </c>
      <c r="C33" s="65">
        <f t="shared" si="6"/>
        <v>48.17475000000001</v>
      </c>
      <c r="D33" s="65">
        <f t="shared" si="7"/>
        <v>3.8691553499999998</v>
      </c>
      <c r="E33" s="65">
        <f t="shared" si="8"/>
        <v>2.8915481250000008</v>
      </c>
      <c r="F33" s="65">
        <f t="shared" si="9"/>
        <v>11.281032000000002</v>
      </c>
      <c r="G33" s="65">
        <f t="shared" si="5"/>
        <v>0.1451925</v>
      </c>
      <c r="H33" s="65">
        <f t="shared" si="5"/>
        <v>1.1117250000000001</v>
      </c>
      <c r="I33" s="65">
        <f t="shared" si="5"/>
        <v>0.12575250000000002</v>
      </c>
      <c r="J33" s="65">
        <f t="shared" si="5"/>
        <v>3.2197500000000008E-3</v>
      </c>
      <c r="K33" s="65">
        <f t="shared" si="5"/>
        <v>4.9815000000000007E-3</v>
      </c>
      <c r="L33" s="65">
        <f t="shared" si="5"/>
        <v>9.1732500000000022E-2</v>
      </c>
      <c r="M33" s="65">
        <f t="shared" si="5"/>
        <v>0.10752750000000001</v>
      </c>
      <c r="N33" s="65">
        <f t="shared" si="5"/>
        <v>12.393000000000001</v>
      </c>
      <c r="O33" s="65">
        <f t="shared" si="5"/>
        <v>2636.55</v>
      </c>
      <c r="P33" s="65">
        <f t="shared" si="5"/>
        <v>0</v>
      </c>
      <c r="Q33" s="65">
        <f t="shared" si="10"/>
        <v>65.610000000000014</v>
      </c>
      <c r="R33" s="65">
        <f t="shared" si="11"/>
        <v>0</v>
      </c>
      <c r="S33" s="65">
        <f t="shared" si="11"/>
        <v>0.39973500000000001</v>
      </c>
      <c r="T33" s="65">
        <f t="shared" si="11"/>
        <v>0</v>
      </c>
      <c r="U33" s="126">
        <f t="shared" si="11"/>
        <v>0</v>
      </c>
    </row>
    <row r="34" spans="1:21" s="48" customFormat="1" x14ac:dyDescent="0.25">
      <c r="A34" s="125">
        <f>F8</f>
        <v>29</v>
      </c>
      <c r="B34" s="11">
        <v>250</v>
      </c>
      <c r="C34" s="65">
        <f t="shared" si="6"/>
        <v>48.17475000000001</v>
      </c>
      <c r="D34" s="65">
        <f t="shared" si="7"/>
        <v>3.8691553499999998</v>
      </c>
      <c r="E34" s="65">
        <f t="shared" si="8"/>
        <v>2.8915481250000008</v>
      </c>
      <c r="F34" s="65">
        <f t="shared" si="9"/>
        <v>11.281032000000002</v>
      </c>
      <c r="G34" s="65">
        <f t="shared" si="5"/>
        <v>0.1451925</v>
      </c>
      <c r="H34" s="65">
        <f t="shared" si="5"/>
        <v>1.1117250000000001</v>
      </c>
      <c r="I34" s="65">
        <f t="shared" si="5"/>
        <v>0.12575250000000002</v>
      </c>
      <c r="J34" s="65">
        <f t="shared" si="5"/>
        <v>3.2197500000000008E-3</v>
      </c>
      <c r="K34" s="65">
        <f t="shared" si="5"/>
        <v>4.9815000000000007E-3</v>
      </c>
      <c r="L34" s="65">
        <f t="shared" si="5"/>
        <v>9.1732500000000022E-2</v>
      </c>
      <c r="M34" s="65">
        <f t="shared" si="5"/>
        <v>0.10752750000000001</v>
      </c>
      <c r="N34" s="65">
        <f t="shared" si="5"/>
        <v>12.393000000000001</v>
      </c>
      <c r="O34" s="65">
        <f t="shared" si="5"/>
        <v>2636.55</v>
      </c>
      <c r="P34" s="65">
        <f t="shared" si="5"/>
        <v>0</v>
      </c>
      <c r="Q34" s="65">
        <f t="shared" si="10"/>
        <v>65.610000000000014</v>
      </c>
      <c r="R34" s="65">
        <f t="shared" si="11"/>
        <v>0</v>
      </c>
      <c r="S34" s="65">
        <f t="shared" si="11"/>
        <v>0.39973500000000001</v>
      </c>
      <c r="T34" s="65">
        <f t="shared" si="11"/>
        <v>0</v>
      </c>
      <c r="U34" s="126">
        <f t="shared" si="11"/>
        <v>0</v>
      </c>
    </row>
    <row r="35" spans="1:21" s="48" customFormat="1" x14ac:dyDescent="0.25">
      <c r="A35" s="125">
        <f>G8</f>
        <v>30</v>
      </c>
      <c r="B35" s="11">
        <v>250</v>
      </c>
      <c r="C35" s="65">
        <f t="shared" si="6"/>
        <v>48.17475000000001</v>
      </c>
      <c r="D35" s="65">
        <f t="shared" si="7"/>
        <v>3.8691553499999998</v>
      </c>
      <c r="E35" s="65">
        <f t="shared" si="8"/>
        <v>2.8915481250000008</v>
      </c>
      <c r="F35" s="65">
        <f t="shared" si="9"/>
        <v>11.281032000000002</v>
      </c>
      <c r="G35" s="65">
        <f t="shared" si="5"/>
        <v>0.1451925</v>
      </c>
      <c r="H35" s="65">
        <f t="shared" si="5"/>
        <v>1.1117250000000001</v>
      </c>
      <c r="I35" s="65">
        <f t="shared" si="5"/>
        <v>0.12575250000000002</v>
      </c>
      <c r="J35" s="65">
        <f t="shared" si="5"/>
        <v>3.2197500000000008E-3</v>
      </c>
      <c r="K35" s="65">
        <f t="shared" si="5"/>
        <v>4.9815000000000007E-3</v>
      </c>
      <c r="L35" s="65">
        <f t="shared" si="5"/>
        <v>9.1732500000000022E-2</v>
      </c>
      <c r="M35" s="65">
        <f t="shared" si="5"/>
        <v>0.10752750000000001</v>
      </c>
      <c r="N35" s="65">
        <f t="shared" si="5"/>
        <v>12.393000000000001</v>
      </c>
      <c r="O35" s="65">
        <f t="shared" si="5"/>
        <v>2636.55</v>
      </c>
      <c r="P35" s="65">
        <f t="shared" si="5"/>
        <v>0</v>
      </c>
      <c r="Q35" s="65">
        <f t="shared" si="10"/>
        <v>65.610000000000014</v>
      </c>
      <c r="R35" s="65">
        <f t="shared" si="11"/>
        <v>0</v>
      </c>
      <c r="S35" s="65">
        <f t="shared" si="11"/>
        <v>0.39973500000000001</v>
      </c>
      <c r="T35" s="65">
        <f t="shared" si="11"/>
        <v>0</v>
      </c>
      <c r="U35" s="126">
        <f t="shared" si="11"/>
        <v>0</v>
      </c>
    </row>
    <row r="36" spans="1:21" s="48" customFormat="1" x14ac:dyDescent="0.25">
      <c r="A36" s="125">
        <f>H8</f>
        <v>31</v>
      </c>
      <c r="B36" s="11">
        <v>250</v>
      </c>
      <c r="C36" s="65">
        <f t="shared" si="6"/>
        <v>48.17475000000001</v>
      </c>
      <c r="D36" s="65">
        <f t="shared" si="7"/>
        <v>3.8691553499999998</v>
      </c>
      <c r="E36" s="65">
        <f t="shared" si="8"/>
        <v>2.8915481250000008</v>
      </c>
      <c r="F36" s="65">
        <f t="shared" si="9"/>
        <v>11.281032000000002</v>
      </c>
      <c r="G36" s="65">
        <f t="shared" si="5"/>
        <v>0.1451925</v>
      </c>
      <c r="H36" s="65">
        <f t="shared" si="5"/>
        <v>1.1117250000000001</v>
      </c>
      <c r="I36" s="65">
        <f t="shared" si="5"/>
        <v>0.12575250000000002</v>
      </c>
      <c r="J36" s="65">
        <f t="shared" si="5"/>
        <v>3.2197500000000008E-3</v>
      </c>
      <c r="K36" s="65">
        <f t="shared" si="5"/>
        <v>4.9815000000000007E-3</v>
      </c>
      <c r="L36" s="65">
        <f t="shared" si="5"/>
        <v>9.1732500000000022E-2</v>
      </c>
      <c r="M36" s="65">
        <f t="shared" si="5"/>
        <v>0.10752750000000001</v>
      </c>
      <c r="N36" s="65">
        <f t="shared" si="5"/>
        <v>12.393000000000001</v>
      </c>
      <c r="O36" s="65">
        <f t="shared" si="5"/>
        <v>2636.55</v>
      </c>
      <c r="P36" s="65">
        <f t="shared" si="5"/>
        <v>0</v>
      </c>
      <c r="Q36" s="65">
        <f t="shared" si="10"/>
        <v>65.610000000000014</v>
      </c>
      <c r="R36" s="65">
        <f t="shared" si="11"/>
        <v>0</v>
      </c>
      <c r="S36" s="65">
        <f t="shared" si="11"/>
        <v>0.39973500000000001</v>
      </c>
      <c r="T36" s="65">
        <f t="shared" si="11"/>
        <v>0</v>
      </c>
      <c r="U36" s="126">
        <f t="shared" si="11"/>
        <v>0</v>
      </c>
    </row>
    <row r="37" spans="1:21" s="48" customFormat="1" x14ac:dyDescent="0.25">
      <c r="A37" s="125">
        <f>I8</f>
        <v>32</v>
      </c>
      <c r="B37" s="11">
        <v>250</v>
      </c>
      <c r="C37" s="65">
        <f t="shared" si="6"/>
        <v>48.17475000000001</v>
      </c>
      <c r="D37" s="65">
        <f t="shared" si="7"/>
        <v>3.8691553499999998</v>
      </c>
      <c r="E37" s="65">
        <f t="shared" si="8"/>
        <v>2.8915481250000008</v>
      </c>
      <c r="F37" s="65">
        <f t="shared" si="9"/>
        <v>11.281032000000002</v>
      </c>
      <c r="G37" s="65">
        <f t="shared" si="5"/>
        <v>0.1451925</v>
      </c>
      <c r="H37" s="65">
        <f t="shared" si="5"/>
        <v>1.1117250000000001</v>
      </c>
      <c r="I37" s="65">
        <f t="shared" si="5"/>
        <v>0.12575250000000002</v>
      </c>
      <c r="J37" s="65">
        <f t="shared" si="5"/>
        <v>3.2197500000000008E-3</v>
      </c>
      <c r="K37" s="65">
        <f t="shared" si="5"/>
        <v>4.9815000000000007E-3</v>
      </c>
      <c r="L37" s="65">
        <f t="shared" si="5"/>
        <v>9.1732500000000022E-2</v>
      </c>
      <c r="M37" s="65">
        <f t="shared" si="5"/>
        <v>0.10752750000000001</v>
      </c>
      <c r="N37" s="65">
        <f t="shared" si="5"/>
        <v>12.393000000000001</v>
      </c>
      <c r="O37" s="65">
        <f t="shared" si="5"/>
        <v>2636.55</v>
      </c>
      <c r="P37" s="65">
        <f t="shared" si="5"/>
        <v>0</v>
      </c>
      <c r="Q37" s="65">
        <f t="shared" si="10"/>
        <v>65.610000000000014</v>
      </c>
      <c r="R37" s="65">
        <f t="shared" si="11"/>
        <v>0</v>
      </c>
      <c r="S37" s="65">
        <f t="shared" si="11"/>
        <v>0.39973500000000001</v>
      </c>
      <c r="T37" s="65">
        <f t="shared" si="11"/>
        <v>0</v>
      </c>
      <c r="U37" s="126">
        <f t="shared" si="11"/>
        <v>0</v>
      </c>
    </row>
    <row r="38" spans="1:21" s="48" customFormat="1" x14ac:dyDescent="0.25">
      <c r="A38" s="125">
        <f>J8</f>
        <v>35</v>
      </c>
      <c r="B38" s="11">
        <v>250</v>
      </c>
      <c r="C38" s="65">
        <f t="shared" si="6"/>
        <v>48.17475000000001</v>
      </c>
      <c r="D38" s="65">
        <f t="shared" si="7"/>
        <v>3.8691553499999998</v>
      </c>
      <c r="E38" s="65">
        <f t="shared" si="8"/>
        <v>2.8915481250000008</v>
      </c>
      <c r="F38" s="65">
        <f t="shared" si="9"/>
        <v>11.281032000000002</v>
      </c>
      <c r="G38" s="65">
        <f t="shared" si="5"/>
        <v>0.1451925</v>
      </c>
      <c r="H38" s="65">
        <f t="shared" si="5"/>
        <v>1.1117250000000001</v>
      </c>
      <c r="I38" s="65">
        <f t="shared" si="5"/>
        <v>0.12575250000000002</v>
      </c>
      <c r="J38" s="65">
        <f t="shared" si="5"/>
        <v>3.2197500000000008E-3</v>
      </c>
      <c r="K38" s="65">
        <f t="shared" si="5"/>
        <v>4.9815000000000007E-3</v>
      </c>
      <c r="L38" s="65">
        <f t="shared" si="5"/>
        <v>9.1732500000000022E-2</v>
      </c>
      <c r="M38" s="65">
        <f t="shared" si="5"/>
        <v>0.10752750000000001</v>
      </c>
      <c r="N38" s="65">
        <f t="shared" si="5"/>
        <v>12.393000000000001</v>
      </c>
      <c r="O38" s="65">
        <f t="shared" si="5"/>
        <v>2636.55</v>
      </c>
      <c r="P38" s="65">
        <f t="shared" si="5"/>
        <v>0</v>
      </c>
      <c r="Q38" s="65">
        <f t="shared" si="10"/>
        <v>65.610000000000014</v>
      </c>
      <c r="R38" s="65">
        <f t="shared" si="11"/>
        <v>0</v>
      </c>
      <c r="S38" s="65">
        <f t="shared" si="11"/>
        <v>0.39973500000000001</v>
      </c>
      <c r="T38" s="65">
        <f t="shared" si="11"/>
        <v>0</v>
      </c>
      <c r="U38" s="126">
        <f t="shared" si="11"/>
        <v>0</v>
      </c>
    </row>
    <row r="39" spans="1:21" s="48" customFormat="1" x14ac:dyDescent="0.25">
      <c r="A39" s="125">
        <f>K8</f>
        <v>36</v>
      </c>
      <c r="B39" s="11">
        <v>250</v>
      </c>
      <c r="C39" s="65">
        <f t="shared" si="6"/>
        <v>48.17475000000001</v>
      </c>
      <c r="D39" s="65">
        <f t="shared" si="7"/>
        <v>3.8691553499999998</v>
      </c>
      <c r="E39" s="65">
        <f t="shared" si="8"/>
        <v>2.8915481250000008</v>
      </c>
      <c r="F39" s="65">
        <f t="shared" si="9"/>
        <v>11.281032000000002</v>
      </c>
      <c r="G39" s="65">
        <f t="shared" si="5"/>
        <v>0.1451925</v>
      </c>
      <c r="H39" s="65">
        <f t="shared" si="5"/>
        <v>1.1117250000000001</v>
      </c>
      <c r="I39" s="65">
        <f t="shared" si="5"/>
        <v>0.12575250000000002</v>
      </c>
      <c r="J39" s="65">
        <f t="shared" si="5"/>
        <v>3.2197500000000008E-3</v>
      </c>
      <c r="K39" s="65">
        <f t="shared" si="5"/>
        <v>4.9815000000000007E-3</v>
      </c>
      <c r="L39" s="65">
        <f t="shared" si="5"/>
        <v>9.1732500000000022E-2</v>
      </c>
      <c r="M39" s="65">
        <f t="shared" si="5"/>
        <v>0.10752750000000001</v>
      </c>
      <c r="N39" s="65">
        <f t="shared" si="5"/>
        <v>12.393000000000001</v>
      </c>
      <c r="O39" s="65">
        <f t="shared" si="5"/>
        <v>2636.55</v>
      </c>
      <c r="P39" s="65">
        <f t="shared" si="5"/>
        <v>0</v>
      </c>
      <c r="Q39" s="65">
        <f t="shared" si="10"/>
        <v>65.610000000000014</v>
      </c>
      <c r="R39" s="65">
        <f t="shared" si="11"/>
        <v>0</v>
      </c>
      <c r="S39" s="65">
        <f t="shared" si="11"/>
        <v>0.39973500000000001</v>
      </c>
      <c r="T39" s="65">
        <f t="shared" si="11"/>
        <v>0</v>
      </c>
      <c r="U39" s="126">
        <f t="shared" si="11"/>
        <v>0</v>
      </c>
    </row>
    <row r="40" spans="1:21" s="48" customFormat="1" x14ac:dyDescent="0.25">
      <c r="A40" s="125">
        <f>L8</f>
        <v>37</v>
      </c>
      <c r="B40" s="11">
        <v>250</v>
      </c>
      <c r="C40" s="65">
        <f t="shared" si="6"/>
        <v>48.17475000000001</v>
      </c>
      <c r="D40" s="65">
        <f t="shared" si="7"/>
        <v>3.8691553499999998</v>
      </c>
      <c r="E40" s="65">
        <f t="shared" si="8"/>
        <v>2.8915481250000008</v>
      </c>
      <c r="F40" s="65">
        <f t="shared" si="9"/>
        <v>11.281032000000002</v>
      </c>
      <c r="G40" s="65">
        <f t="shared" si="5"/>
        <v>0.1451925</v>
      </c>
      <c r="H40" s="65">
        <f t="shared" si="5"/>
        <v>1.1117250000000001</v>
      </c>
      <c r="I40" s="65">
        <f t="shared" si="5"/>
        <v>0.12575250000000002</v>
      </c>
      <c r="J40" s="65">
        <f t="shared" si="5"/>
        <v>3.2197500000000008E-3</v>
      </c>
      <c r="K40" s="65">
        <f t="shared" si="5"/>
        <v>4.9815000000000007E-3</v>
      </c>
      <c r="L40" s="65">
        <f t="shared" si="5"/>
        <v>9.1732500000000022E-2</v>
      </c>
      <c r="M40" s="65">
        <f t="shared" si="5"/>
        <v>0.10752750000000001</v>
      </c>
      <c r="N40" s="65">
        <f t="shared" si="5"/>
        <v>12.393000000000001</v>
      </c>
      <c r="O40" s="65">
        <f t="shared" si="5"/>
        <v>2636.55</v>
      </c>
      <c r="P40" s="65">
        <f t="shared" si="5"/>
        <v>0</v>
      </c>
      <c r="Q40" s="65">
        <f t="shared" si="10"/>
        <v>65.610000000000014</v>
      </c>
      <c r="R40" s="65">
        <f t="shared" si="11"/>
        <v>0</v>
      </c>
      <c r="S40" s="65">
        <f t="shared" si="11"/>
        <v>0.39973500000000001</v>
      </c>
      <c r="T40" s="65">
        <f t="shared" si="11"/>
        <v>0</v>
      </c>
      <c r="U40" s="126">
        <f t="shared" si="11"/>
        <v>0</v>
      </c>
    </row>
    <row r="41" spans="1:21" s="48" customFormat="1" x14ac:dyDescent="0.25">
      <c r="A41" s="125">
        <f>M8</f>
        <v>41</v>
      </c>
      <c r="B41" s="11">
        <v>250</v>
      </c>
      <c r="C41" s="65">
        <f t="shared" si="6"/>
        <v>48.17475000000001</v>
      </c>
      <c r="D41" s="65">
        <f t="shared" si="7"/>
        <v>3.8691553499999998</v>
      </c>
      <c r="E41" s="65">
        <f t="shared" si="8"/>
        <v>2.8915481250000008</v>
      </c>
      <c r="F41" s="65">
        <f t="shared" si="9"/>
        <v>11.281032000000002</v>
      </c>
      <c r="G41" s="65">
        <f t="shared" si="5"/>
        <v>0.1451925</v>
      </c>
      <c r="H41" s="65">
        <f t="shared" si="5"/>
        <v>1.1117250000000001</v>
      </c>
      <c r="I41" s="65">
        <f t="shared" si="5"/>
        <v>0.12575250000000002</v>
      </c>
      <c r="J41" s="65">
        <f t="shared" si="5"/>
        <v>3.2197500000000008E-3</v>
      </c>
      <c r="K41" s="65">
        <f t="shared" si="5"/>
        <v>4.9815000000000007E-3</v>
      </c>
      <c r="L41" s="65">
        <f t="shared" si="5"/>
        <v>9.1732500000000022E-2</v>
      </c>
      <c r="M41" s="65">
        <f t="shared" si="5"/>
        <v>0.10752750000000001</v>
      </c>
      <c r="N41" s="65">
        <f t="shared" si="5"/>
        <v>12.393000000000001</v>
      </c>
      <c r="O41" s="65">
        <f t="shared" si="5"/>
        <v>2636.55</v>
      </c>
      <c r="P41" s="65">
        <f t="shared" si="5"/>
        <v>0</v>
      </c>
      <c r="Q41" s="65">
        <f t="shared" si="10"/>
        <v>65.610000000000014</v>
      </c>
      <c r="R41" s="65">
        <f t="shared" si="11"/>
        <v>0</v>
      </c>
      <c r="S41" s="65">
        <f t="shared" si="11"/>
        <v>0.39973500000000001</v>
      </c>
      <c r="T41" s="65">
        <f t="shared" si="11"/>
        <v>0</v>
      </c>
      <c r="U41" s="126">
        <f t="shared" si="11"/>
        <v>0</v>
      </c>
    </row>
    <row r="42" spans="1:21" s="48" customFormat="1" x14ac:dyDescent="0.25">
      <c r="A42" s="125">
        <f>N8</f>
        <v>42</v>
      </c>
      <c r="B42" s="11">
        <v>250</v>
      </c>
      <c r="C42" s="65">
        <f t="shared" si="6"/>
        <v>48.17475000000001</v>
      </c>
      <c r="D42" s="65">
        <f t="shared" si="7"/>
        <v>3.8691553499999998</v>
      </c>
      <c r="E42" s="65">
        <f t="shared" si="8"/>
        <v>2.8915481250000008</v>
      </c>
      <c r="F42" s="65">
        <f t="shared" si="9"/>
        <v>11.281032000000002</v>
      </c>
      <c r="G42" s="65">
        <f t="shared" si="5"/>
        <v>0.1451925</v>
      </c>
      <c r="H42" s="65">
        <f t="shared" si="5"/>
        <v>1.1117250000000001</v>
      </c>
      <c r="I42" s="65">
        <f t="shared" si="5"/>
        <v>0.12575250000000002</v>
      </c>
      <c r="J42" s="65">
        <f t="shared" si="5"/>
        <v>3.2197500000000008E-3</v>
      </c>
      <c r="K42" s="65">
        <f t="shared" si="5"/>
        <v>4.9815000000000007E-3</v>
      </c>
      <c r="L42" s="65">
        <f t="shared" si="5"/>
        <v>9.1732500000000022E-2</v>
      </c>
      <c r="M42" s="65">
        <f t="shared" si="5"/>
        <v>0.10752750000000001</v>
      </c>
      <c r="N42" s="65">
        <f t="shared" si="5"/>
        <v>12.393000000000001</v>
      </c>
      <c r="O42" s="65">
        <f t="shared" si="5"/>
        <v>2636.55</v>
      </c>
      <c r="P42" s="65">
        <f t="shared" si="5"/>
        <v>0</v>
      </c>
      <c r="Q42" s="65">
        <f t="shared" si="10"/>
        <v>65.610000000000014</v>
      </c>
      <c r="R42" s="65">
        <f t="shared" si="11"/>
        <v>0</v>
      </c>
      <c r="S42" s="65">
        <f t="shared" si="11"/>
        <v>0.39973500000000001</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5NvIUTs13UlBzU/lIdtbeJw0Z4uMbzz2rjmTBWERaklJzHF1z3hSApYcl0v/a5ot9CvqBJb0kkRK5cIZtsDvw==" saltValue="a/tfgDSL7+zR7S1wYZg4x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7" operator="greaterThan">
      <formula>$B$51</formula>
    </cfRule>
  </conditionalFormatting>
  <conditionalFormatting sqref="B66:U66">
    <cfRule type="cellIs" dxfId="114" priority="12" operator="equal">
      <formula>"UNDER"</formula>
    </cfRule>
    <cfRule type="cellIs" dxfId="113" priority="13" operator="equal">
      <formula>"OVER"</formula>
    </cfRule>
  </conditionalFormatting>
  <conditionalFormatting sqref="C31:C50">
    <cfRule type="cellIs" dxfId="112" priority="36" operator="greaterThan">
      <formula>$C$51</formula>
    </cfRule>
  </conditionalFormatting>
  <conditionalFormatting sqref="C11:V13">
    <cfRule type="cellIs" dxfId="111" priority="1" operator="greaterThan">
      <formula>2</formula>
    </cfRule>
  </conditionalFormatting>
  <conditionalFormatting sqref="C17:V19">
    <cfRule type="cellIs" dxfId="110" priority="33" operator="equal">
      <formula>0</formula>
    </cfRule>
  </conditionalFormatting>
  <conditionalFormatting sqref="C20:V21">
    <cfRule type="cellIs" dxfId="109" priority="38" operator="equal">
      <formula>"DECREASE"</formula>
    </cfRule>
    <cfRule type="cellIs" dxfId="108" priority="39" operator="equal">
      <formula>"INCREASE"</formula>
    </cfRule>
  </conditionalFormatting>
  <conditionalFormatting sqref="C21:V21">
    <cfRule type="cellIs" dxfId="107" priority="14" operator="equal">
      <formula>0</formula>
    </cfRule>
  </conditionalFormatting>
  <conditionalFormatting sqref="C22:V23">
    <cfRule type="cellIs" dxfId="106" priority="18" operator="equal">
      <formula>0</formula>
    </cfRule>
  </conditionalFormatting>
  <conditionalFormatting sqref="C24:V24">
    <cfRule type="cellIs" dxfId="105" priority="19" operator="equal">
      <formula>"DECREASE"</formula>
    </cfRule>
    <cfRule type="cellIs" dxfId="104" priority="20" operator="equal">
      <formula>"INCREASE"</formula>
    </cfRule>
  </conditionalFormatting>
  <conditionalFormatting sqref="G31:G50">
    <cfRule type="cellIs" dxfId="103" priority="32" operator="greaterThan">
      <formula>$G$51</formula>
    </cfRule>
  </conditionalFormatting>
  <conditionalFormatting sqref="H31:H50">
    <cfRule type="cellIs" dxfId="102" priority="31" operator="greaterThan">
      <formula>$H$51</formula>
    </cfRule>
  </conditionalFormatting>
  <conditionalFormatting sqref="I1">
    <cfRule type="cellIs" dxfId="101" priority="4" operator="between">
      <formula>0.1</formula>
      <formula>5</formula>
    </cfRule>
  </conditionalFormatting>
  <conditionalFormatting sqref="I2">
    <cfRule type="cellIs" dxfId="100" priority="3" operator="greaterThan">
      <formula>5000.1</formula>
    </cfRule>
  </conditionalFormatting>
  <conditionalFormatting sqref="I3">
    <cfRule type="cellIs" dxfId="99" priority="2" operator="greaterThan">
      <formula>40000.01</formula>
    </cfRule>
  </conditionalFormatting>
  <conditionalFormatting sqref="I31:I50">
    <cfRule type="cellIs" dxfId="98" priority="30" operator="greaterThan">
      <formula>$I$51</formula>
    </cfRule>
  </conditionalFormatting>
  <conditionalFormatting sqref="J31:J50">
    <cfRule type="cellIs" dxfId="97" priority="9" operator="greaterThan">
      <formula>$J$51</formula>
    </cfRule>
  </conditionalFormatting>
  <conditionalFormatting sqref="K31:K50">
    <cfRule type="cellIs" dxfId="96" priority="29" operator="greaterThan">
      <formula>$K$51</formula>
    </cfRule>
  </conditionalFormatting>
  <conditionalFormatting sqref="L3">
    <cfRule type="cellIs" dxfId="95" priority="5" operator="lessThan">
      <formula>30</formula>
    </cfRule>
    <cfRule type="cellIs" dxfId="94" priority="6" operator="greaterThanOrEqual">
      <formula>30</formula>
    </cfRule>
  </conditionalFormatting>
  <conditionalFormatting sqref="L31:L50">
    <cfRule type="cellIs" dxfId="93" priority="28" operator="greaterThan">
      <formula>$L$51</formula>
    </cfRule>
  </conditionalFormatting>
  <conditionalFormatting sqref="M31:M50">
    <cfRule type="cellIs" dxfId="92" priority="27" operator="greaterThan">
      <formula>$M$51</formula>
    </cfRule>
  </conditionalFormatting>
  <conditionalFormatting sqref="P31:P50">
    <cfRule type="cellIs" dxfId="91" priority="26" operator="greaterThan">
      <formula>$P$51</formula>
    </cfRule>
  </conditionalFormatting>
  <conditionalFormatting sqref="R31:R50">
    <cfRule type="cellIs" dxfId="90" priority="25" operator="greaterThan">
      <formula>$R$51</formula>
    </cfRule>
  </conditionalFormatting>
  <conditionalFormatting sqref="S31:S50">
    <cfRule type="cellIs" dxfId="89" priority="24" operator="greaterThan">
      <formula>$S$51</formula>
    </cfRule>
  </conditionalFormatting>
  <conditionalFormatting sqref="T31:T50">
    <cfRule type="cellIs" dxfId="88" priority="23" operator="greaterThan">
      <formula>$T$51</formula>
    </cfRule>
  </conditionalFormatting>
  <conditionalFormatting sqref="U31:U50">
    <cfRule type="cellIs" dxfId="87"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39" sqref="A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5.8</v>
      </c>
      <c r="J1" s="158" t="s">
        <v>153</v>
      </c>
      <c r="K1" s="159"/>
      <c r="L1" s="109">
        <v>167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1.03</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1.6213592233009708</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4.2039849999999994</v>
      </c>
      <c r="D18" s="12">
        <f>$D32</f>
        <v>0</v>
      </c>
      <c r="E18" s="12">
        <f>$D33</f>
        <v>0</v>
      </c>
      <c r="F18" s="12">
        <f>$D34</f>
        <v>4.2039849999999994</v>
      </c>
      <c r="G18" s="12">
        <f>$D35</f>
        <v>4.2039849999999994</v>
      </c>
      <c r="H18" s="12">
        <f>$D36</f>
        <v>4.2039849999999994</v>
      </c>
      <c r="I18" s="12">
        <f>$D37</f>
        <v>4.2039849999999994</v>
      </c>
      <c r="J18" s="12">
        <f>$D38</f>
        <v>4.2039849999999994</v>
      </c>
      <c r="K18" s="12">
        <f>$D39</f>
        <v>4.2039849999999994</v>
      </c>
      <c r="L18" s="12">
        <f>$D40</f>
        <v>4.2039849999999994</v>
      </c>
      <c r="M18" s="12">
        <f>$D41</f>
        <v>4.2039849999999994</v>
      </c>
      <c r="N18" s="12">
        <f>$D42</f>
        <v>4.2039849999999994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-87.596014999999994</v>
      </c>
      <c r="D19" s="12">
        <f t="shared" ref="D19:V19" si="1">D18-D17</f>
        <v>-91.8</v>
      </c>
      <c r="E19" s="12">
        <f t="shared" si="1"/>
        <v>-91.8</v>
      </c>
      <c r="F19" s="12">
        <f t="shared" si="1"/>
        <v>-87.596014999999994</v>
      </c>
      <c r="G19" s="12">
        <f t="shared" si="1"/>
        <v>-87.596014999999994</v>
      </c>
      <c r="H19" s="12">
        <f t="shared" si="1"/>
        <v>-87.596014999999994</v>
      </c>
      <c r="I19" s="12">
        <f t="shared" si="1"/>
        <v>-87.596014999999994</v>
      </c>
      <c r="J19" s="12">
        <f t="shared" si="1"/>
        <v>-87.596014999999994</v>
      </c>
      <c r="K19" s="12">
        <f t="shared" si="1"/>
        <v>-87.596014999999994</v>
      </c>
      <c r="L19" s="12">
        <f t="shared" si="1"/>
        <v>-87.596014999999994</v>
      </c>
      <c r="M19" s="12">
        <f t="shared" si="1"/>
        <v>-87.596014999999994</v>
      </c>
      <c r="N19" s="12">
        <f t="shared" si="1"/>
        <v>-87.596014999999994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2.8192481250000001</v>
      </c>
      <c r="D22" s="12">
        <f>$E32</f>
        <v>0</v>
      </c>
      <c r="E22" s="12">
        <f>$E33</f>
        <v>0</v>
      </c>
      <c r="F22" s="12">
        <f>$E34</f>
        <v>2.8192481250000001</v>
      </c>
      <c r="G22" s="12">
        <f>$E35</f>
        <v>2.8192481250000001</v>
      </c>
      <c r="H22" s="12">
        <f>$E36</f>
        <v>2.8192481250000001</v>
      </c>
      <c r="I22" s="12">
        <f>$E37</f>
        <v>2.8192481250000001</v>
      </c>
      <c r="J22" s="12">
        <f>$E38</f>
        <v>2.8192481250000001</v>
      </c>
      <c r="K22" s="12">
        <f>$E39</f>
        <v>2.8192481250000001</v>
      </c>
      <c r="L22" s="12">
        <f>$E40</f>
        <v>2.8192481250000001</v>
      </c>
      <c r="M22" s="12">
        <f>$E41</f>
        <v>2.8192481250000001</v>
      </c>
      <c r="N22" s="12">
        <f>$E42</f>
        <v>2.8192481250000001</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-321.180751875</v>
      </c>
      <c r="D23" s="12">
        <f t="shared" ref="D23:V23" si="3">D22-D21</f>
        <v>-324</v>
      </c>
      <c r="E23" s="12">
        <f t="shared" si="3"/>
        <v>-324</v>
      </c>
      <c r="F23" s="12">
        <f t="shared" si="3"/>
        <v>-321.180751875</v>
      </c>
      <c r="G23" s="12">
        <f t="shared" si="3"/>
        <v>-321.180751875</v>
      </c>
      <c r="H23" s="12">
        <f t="shared" si="3"/>
        <v>-321.180751875</v>
      </c>
      <c r="I23" s="12">
        <f t="shared" si="3"/>
        <v>-321.180751875</v>
      </c>
      <c r="J23" s="12">
        <f t="shared" si="3"/>
        <v>-321.180751875</v>
      </c>
      <c r="K23" s="12">
        <f t="shared" si="3"/>
        <v>-321.180751875</v>
      </c>
      <c r="L23" s="12">
        <f t="shared" si="3"/>
        <v>-321.180751875</v>
      </c>
      <c r="M23" s="12">
        <f t="shared" si="3"/>
        <v>-321.180751875</v>
      </c>
      <c r="N23" s="12">
        <f t="shared" si="3"/>
        <v>-321.180751875</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3.67</v>
      </c>
      <c r="C28" s="11">
        <v>1.03</v>
      </c>
      <c r="D28" s="11">
        <v>0.02</v>
      </c>
      <c r="E28" s="11">
        <v>2.5499999999999998E-2</v>
      </c>
      <c r="F28" s="11">
        <v>255</v>
      </c>
      <c r="G28" s="11">
        <v>40.4</v>
      </c>
      <c r="H28" s="11">
        <v>0</v>
      </c>
      <c r="I28" s="11">
        <v>6.2</v>
      </c>
      <c r="J28" s="11">
        <v>0.68</v>
      </c>
      <c r="K28" s="15">
        <v>1.0900000000000001</v>
      </c>
      <c r="L28" s="11">
        <v>7.9</v>
      </c>
      <c r="M28" s="11">
        <v>9.19</v>
      </c>
      <c r="N28" s="11">
        <v>167800</v>
      </c>
      <c r="O28" s="11">
        <v>9570</v>
      </c>
      <c r="P28" s="11"/>
      <c r="Q28" s="11">
        <v>10200</v>
      </c>
      <c r="R28" s="11"/>
      <c r="S28" s="11">
        <v>69.599999999999994</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94.502499999999998</v>
      </c>
      <c r="D31" s="65">
        <f>(IF(D$27="%w/w SAR",((D$28*10)*$B31),IF(D$27="%w/w DM",(((D$28*10)*($B$28/100))*$B31),IF(D$27="kg/t SAR",(D$28*$B31),IF(D$27="kg/t DM",((D$28*($B$28/100))*$B31),IF(D$27="mg/kg SAR",((D$28*0.001)*$B31),IF(D$27="mg/kg DM",(((D$28*0.001)*($B$28/100))*$B31),"0")))))))*2.291</f>
        <v>4.2039849999999994</v>
      </c>
      <c r="E31" s="65">
        <f>(IF(E$27="%w/w SAR",((E$28*10)*$B31),IF(E$27="%w/w DM",(((E$28*10)*($B$28/100))*$B31),IF(E$27="kg/t SAR",(E$28*$B31),IF(E$27="kg/t DM",((E$28*($B$28/100))*$B31),IF(E$27="mg/kg SAR",((E$28*0.001)*$B31),IF(E$27="mg/kg DM",(((E$28*0.001)*($B$28/100))*$B31),"0")))))))*1.205</f>
        <v>2.8192481250000001</v>
      </c>
      <c r="F31" s="65">
        <f>(IF(F$27="%w/w SAR",((F$28*10)*$B31),IF(F$27="%w/w DM",(((F$28*10)*($B$28/100))*$B31),IF(F$27="kg/t SAR",(F$28*$B31),IF(F$27="kg/t DM",((F$28*($B$28/100))*$B31),IF(F$27="mg/kg SAR",((F$28*0.001)*$B31),IF(F$27="mg/kg DM",(((F$28*0.001)*($B$28/100))*$B31),"0")))))))*1.658</f>
        <v>3.8790982499999997</v>
      </c>
      <c r="G31" s="65">
        <f t="shared" ref="G31:P46" si="5">IF(G$27="%w/w SAR",((G$28*10)*$B31),IF(G$27="%w/w DM",(((G$28*10)*($B$28/100))*$B31),IF(G$27="kg/t SAR",(G$28*$B31),IF(G$27="kg/t DM",((G$28*($B$28/100))*$B31),IF(G$27="mg/kg SAR",((G$28*0.001)*$B31),IF(G$27="mg/kg DM",(((G$28*0.001)*($B$28/100))*$B31),0))))))</f>
        <v>0.37067</v>
      </c>
      <c r="H31" s="65">
        <f t="shared" si="5"/>
        <v>0</v>
      </c>
      <c r="I31" s="65">
        <f t="shared" si="5"/>
        <v>5.6885000000000005E-2</v>
      </c>
      <c r="J31" s="65">
        <f t="shared" si="5"/>
        <v>6.2389999999999998E-3</v>
      </c>
      <c r="K31" s="65">
        <f t="shared" si="5"/>
        <v>1.0000749999999999E-2</v>
      </c>
      <c r="L31" s="65">
        <f t="shared" si="5"/>
        <v>7.2482499999999991E-2</v>
      </c>
      <c r="M31" s="65">
        <f t="shared" si="5"/>
        <v>8.4318249999999997E-2</v>
      </c>
      <c r="N31" s="65">
        <f t="shared" si="5"/>
        <v>1539.5649999999998</v>
      </c>
      <c r="O31" s="65">
        <f t="shared" si="5"/>
        <v>87.804749999999999</v>
      </c>
      <c r="P31" s="65">
        <f t="shared" si="5"/>
        <v>0</v>
      </c>
      <c r="Q31" s="65">
        <f>(IF(Q$27="%w/w SAR",((Q$28*10)*$B31),IF(Q$27="%w/w DM",(((Q$28*10)*($B$28/100))*$B31),IF(Q$27="kg/t SAR",(Q$28*$B31),IF(Q$27="kg/t DM",((Q$28*($B$28/100))*$B31),IF(Q$27="mg/kg SAR",((Q$28*0.001)*$B31),IF(Q$27="mg/kg DM",(((Q$28*0.001)*($B$28/100))*$B31),0)))))))*2.5</f>
        <v>233.96250000000003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0.63857999999999993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29</v>
      </c>
      <c r="B34" s="11">
        <v>250</v>
      </c>
      <c r="C34" s="65">
        <f t="shared" si="6"/>
        <v>94.502499999999998</v>
      </c>
      <c r="D34" s="65">
        <f t="shared" si="7"/>
        <v>4.2039849999999994</v>
      </c>
      <c r="E34" s="65">
        <f t="shared" si="8"/>
        <v>2.8192481250000001</v>
      </c>
      <c r="F34" s="65">
        <f t="shared" si="9"/>
        <v>3.8790982499999997</v>
      </c>
      <c r="G34" s="65">
        <f t="shared" si="5"/>
        <v>0.37067</v>
      </c>
      <c r="H34" s="65">
        <f t="shared" si="5"/>
        <v>0</v>
      </c>
      <c r="I34" s="65">
        <f t="shared" si="5"/>
        <v>5.6885000000000005E-2</v>
      </c>
      <c r="J34" s="65">
        <f t="shared" si="5"/>
        <v>6.2389999999999998E-3</v>
      </c>
      <c r="K34" s="65">
        <f t="shared" si="5"/>
        <v>1.0000749999999999E-2</v>
      </c>
      <c r="L34" s="65">
        <f t="shared" si="5"/>
        <v>7.2482499999999991E-2</v>
      </c>
      <c r="M34" s="65">
        <f t="shared" si="5"/>
        <v>8.4318249999999997E-2</v>
      </c>
      <c r="N34" s="65">
        <f t="shared" si="5"/>
        <v>1539.5649999999998</v>
      </c>
      <c r="O34" s="65">
        <f t="shared" si="5"/>
        <v>87.804749999999999</v>
      </c>
      <c r="P34" s="65">
        <f t="shared" si="5"/>
        <v>0</v>
      </c>
      <c r="Q34" s="65">
        <f t="shared" si="10"/>
        <v>233.96250000000003</v>
      </c>
      <c r="R34" s="65">
        <f t="shared" si="11"/>
        <v>0</v>
      </c>
      <c r="S34" s="65">
        <f t="shared" si="11"/>
        <v>0.63857999999999993</v>
      </c>
      <c r="T34" s="65">
        <f t="shared" si="11"/>
        <v>0</v>
      </c>
      <c r="U34" s="126">
        <f t="shared" si="11"/>
        <v>0</v>
      </c>
    </row>
    <row r="35" spans="1:21" s="48" customFormat="1" x14ac:dyDescent="0.25">
      <c r="A35" s="125">
        <f>G8</f>
        <v>30</v>
      </c>
      <c r="B35" s="11">
        <v>250</v>
      </c>
      <c r="C35" s="65">
        <f t="shared" si="6"/>
        <v>94.502499999999998</v>
      </c>
      <c r="D35" s="65">
        <f t="shared" si="7"/>
        <v>4.2039849999999994</v>
      </c>
      <c r="E35" s="65">
        <f t="shared" si="8"/>
        <v>2.8192481250000001</v>
      </c>
      <c r="F35" s="65">
        <f t="shared" si="9"/>
        <v>3.8790982499999997</v>
      </c>
      <c r="G35" s="65">
        <f t="shared" si="5"/>
        <v>0.37067</v>
      </c>
      <c r="H35" s="65">
        <f t="shared" si="5"/>
        <v>0</v>
      </c>
      <c r="I35" s="65">
        <f t="shared" si="5"/>
        <v>5.6885000000000005E-2</v>
      </c>
      <c r="J35" s="65">
        <f t="shared" si="5"/>
        <v>6.2389999999999998E-3</v>
      </c>
      <c r="K35" s="65">
        <f t="shared" si="5"/>
        <v>1.0000749999999999E-2</v>
      </c>
      <c r="L35" s="65">
        <f t="shared" si="5"/>
        <v>7.2482499999999991E-2</v>
      </c>
      <c r="M35" s="65">
        <f t="shared" si="5"/>
        <v>8.4318249999999997E-2</v>
      </c>
      <c r="N35" s="65">
        <f t="shared" si="5"/>
        <v>1539.5649999999998</v>
      </c>
      <c r="O35" s="65">
        <f t="shared" si="5"/>
        <v>87.804749999999999</v>
      </c>
      <c r="P35" s="65">
        <f t="shared" si="5"/>
        <v>0</v>
      </c>
      <c r="Q35" s="65">
        <f t="shared" si="10"/>
        <v>233.96250000000003</v>
      </c>
      <c r="R35" s="65">
        <f t="shared" si="11"/>
        <v>0</v>
      </c>
      <c r="S35" s="65">
        <f t="shared" si="11"/>
        <v>0.63857999999999993</v>
      </c>
      <c r="T35" s="65">
        <f t="shared" si="11"/>
        <v>0</v>
      </c>
      <c r="U35" s="126">
        <f t="shared" si="11"/>
        <v>0</v>
      </c>
    </row>
    <row r="36" spans="1:21" s="48" customFormat="1" x14ac:dyDescent="0.25">
      <c r="A36" s="125">
        <f>H8</f>
        <v>31</v>
      </c>
      <c r="B36" s="11">
        <v>250</v>
      </c>
      <c r="C36" s="65">
        <f t="shared" si="6"/>
        <v>94.502499999999998</v>
      </c>
      <c r="D36" s="65">
        <f t="shared" si="7"/>
        <v>4.2039849999999994</v>
      </c>
      <c r="E36" s="65">
        <f t="shared" si="8"/>
        <v>2.8192481250000001</v>
      </c>
      <c r="F36" s="65">
        <f t="shared" si="9"/>
        <v>3.8790982499999997</v>
      </c>
      <c r="G36" s="65">
        <f t="shared" si="5"/>
        <v>0.37067</v>
      </c>
      <c r="H36" s="65">
        <f t="shared" si="5"/>
        <v>0</v>
      </c>
      <c r="I36" s="65">
        <f t="shared" si="5"/>
        <v>5.6885000000000005E-2</v>
      </c>
      <c r="J36" s="65">
        <f t="shared" si="5"/>
        <v>6.2389999999999998E-3</v>
      </c>
      <c r="K36" s="65">
        <f t="shared" si="5"/>
        <v>1.0000749999999999E-2</v>
      </c>
      <c r="L36" s="65">
        <f t="shared" si="5"/>
        <v>7.2482499999999991E-2</v>
      </c>
      <c r="M36" s="65">
        <f t="shared" si="5"/>
        <v>8.4318249999999997E-2</v>
      </c>
      <c r="N36" s="65">
        <f t="shared" si="5"/>
        <v>1539.5649999999998</v>
      </c>
      <c r="O36" s="65">
        <f t="shared" si="5"/>
        <v>87.804749999999999</v>
      </c>
      <c r="P36" s="65">
        <f t="shared" si="5"/>
        <v>0</v>
      </c>
      <c r="Q36" s="65">
        <f t="shared" si="10"/>
        <v>233.96250000000003</v>
      </c>
      <c r="R36" s="65">
        <f t="shared" si="11"/>
        <v>0</v>
      </c>
      <c r="S36" s="65">
        <f t="shared" si="11"/>
        <v>0.63857999999999993</v>
      </c>
      <c r="T36" s="65">
        <f t="shared" si="11"/>
        <v>0</v>
      </c>
      <c r="U36" s="126">
        <f t="shared" si="11"/>
        <v>0</v>
      </c>
    </row>
    <row r="37" spans="1:21" s="48" customFormat="1" x14ac:dyDescent="0.25">
      <c r="A37" s="125">
        <f>I8</f>
        <v>32</v>
      </c>
      <c r="B37" s="11">
        <v>250</v>
      </c>
      <c r="C37" s="65">
        <f t="shared" si="6"/>
        <v>94.502499999999998</v>
      </c>
      <c r="D37" s="65">
        <f t="shared" si="7"/>
        <v>4.2039849999999994</v>
      </c>
      <c r="E37" s="65">
        <f t="shared" si="8"/>
        <v>2.8192481250000001</v>
      </c>
      <c r="F37" s="65">
        <f t="shared" si="9"/>
        <v>3.8790982499999997</v>
      </c>
      <c r="G37" s="65">
        <f t="shared" si="5"/>
        <v>0.37067</v>
      </c>
      <c r="H37" s="65">
        <f t="shared" si="5"/>
        <v>0</v>
      </c>
      <c r="I37" s="65">
        <f t="shared" si="5"/>
        <v>5.6885000000000005E-2</v>
      </c>
      <c r="J37" s="65">
        <f t="shared" si="5"/>
        <v>6.2389999999999998E-3</v>
      </c>
      <c r="K37" s="65">
        <f t="shared" si="5"/>
        <v>1.0000749999999999E-2</v>
      </c>
      <c r="L37" s="65">
        <f t="shared" si="5"/>
        <v>7.2482499999999991E-2</v>
      </c>
      <c r="M37" s="65">
        <f t="shared" si="5"/>
        <v>8.4318249999999997E-2</v>
      </c>
      <c r="N37" s="65">
        <f t="shared" si="5"/>
        <v>1539.5649999999998</v>
      </c>
      <c r="O37" s="65">
        <f t="shared" si="5"/>
        <v>87.804749999999999</v>
      </c>
      <c r="P37" s="65">
        <f t="shared" si="5"/>
        <v>0</v>
      </c>
      <c r="Q37" s="65">
        <f t="shared" si="10"/>
        <v>233.96250000000003</v>
      </c>
      <c r="R37" s="65">
        <f t="shared" si="11"/>
        <v>0</v>
      </c>
      <c r="S37" s="65">
        <f t="shared" si="11"/>
        <v>0.63857999999999993</v>
      </c>
      <c r="T37" s="65">
        <f t="shared" si="11"/>
        <v>0</v>
      </c>
      <c r="U37" s="126">
        <f t="shared" si="11"/>
        <v>0</v>
      </c>
    </row>
    <row r="38" spans="1:21" s="48" customFormat="1" x14ac:dyDescent="0.25">
      <c r="A38" s="125">
        <f>J8</f>
        <v>35</v>
      </c>
      <c r="B38" s="11">
        <v>250</v>
      </c>
      <c r="C38" s="65">
        <f t="shared" si="6"/>
        <v>94.502499999999998</v>
      </c>
      <c r="D38" s="65">
        <f t="shared" si="7"/>
        <v>4.2039849999999994</v>
      </c>
      <c r="E38" s="65">
        <f t="shared" si="8"/>
        <v>2.8192481250000001</v>
      </c>
      <c r="F38" s="65">
        <f t="shared" si="9"/>
        <v>3.8790982499999997</v>
      </c>
      <c r="G38" s="65">
        <f t="shared" si="5"/>
        <v>0.37067</v>
      </c>
      <c r="H38" s="65">
        <f t="shared" si="5"/>
        <v>0</v>
      </c>
      <c r="I38" s="65">
        <f t="shared" si="5"/>
        <v>5.6885000000000005E-2</v>
      </c>
      <c r="J38" s="65">
        <f t="shared" si="5"/>
        <v>6.2389999999999998E-3</v>
      </c>
      <c r="K38" s="65">
        <f t="shared" si="5"/>
        <v>1.0000749999999999E-2</v>
      </c>
      <c r="L38" s="65">
        <f t="shared" si="5"/>
        <v>7.2482499999999991E-2</v>
      </c>
      <c r="M38" s="65">
        <f t="shared" si="5"/>
        <v>8.4318249999999997E-2</v>
      </c>
      <c r="N38" s="65">
        <f t="shared" si="5"/>
        <v>1539.5649999999998</v>
      </c>
      <c r="O38" s="65">
        <f t="shared" si="5"/>
        <v>87.804749999999999</v>
      </c>
      <c r="P38" s="65">
        <f t="shared" si="5"/>
        <v>0</v>
      </c>
      <c r="Q38" s="65">
        <f t="shared" si="10"/>
        <v>233.96250000000003</v>
      </c>
      <c r="R38" s="65">
        <f t="shared" si="11"/>
        <v>0</v>
      </c>
      <c r="S38" s="65">
        <f t="shared" si="11"/>
        <v>0.63857999999999993</v>
      </c>
      <c r="T38" s="65">
        <f t="shared" si="11"/>
        <v>0</v>
      </c>
      <c r="U38" s="126">
        <f t="shared" si="11"/>
        <v>0</v>
      </c>
    </row>
    <row r="39" spans="1:21" s="48" customFormat="1" x14ac:dyDescent="0.25">
      <c r="A39" s="125">
        <f>K8</f>
        <v>36</v>
      </c>
      <c r="B39" s="11">
        <v>250</v>
      </c>
      <c r="C39" s="65">
        <f t="shared" si="6"/>
        <v>94.502499999999998</v>
      </c>
      <c r="D39" s="65">
        <f t="shared" si="7"/>
        <v>4.2039849999999994</v>
      </c>
      <c r="E39" s="65">
        <f t="shared" si="8"/>
        <v>2.8192481250000001</v>
      </c>
      <c r="F39" s="65">
        <f t="shared" si="9"/>
        <v>3.8790982499999997</v>
      </c>
      <c r="G39" s="65">
        <f t="shared" si="5"/>
        <v>0.37067</v>
      </c>
      <c r="H39" s="65">
        <f t="shared" si="5"/>
        <v>0</v>
      </c>
      <c r="I39" s="65">
        <f t="shared" si="5"/>
        <v>5.6885000000000005E-2</v>
      </c>
      <c r="J39" s="65">
        <f t="shared" si="5"/>
        <v>6.2389999999999998E-3</v>
      </c>
      <c r="K39" s="65">
        <f t="shared" si="5"/>
        <v>1.0000749999999999E-2</v>
      </c>
      <c r="L39" s="65">
        <f t="shared" si="5"/>
        <v>7.2482499999999991E-2</v>
      </c>
      <c r="M39" s="65">
        <f t="shared" si="5"/>
        <v>8.4318249999999997E-2</v>
      </c>
      <c r="N39" s="65">
        <f t="shared" si="5"/>
        <v>1539.5649999999998</v>
      </c>
      <c r="O39" s="65">
        <f t="shared" si="5"/>
        <v>87.804749999999999</v>
      </c>
      <c r="P39" s="65">
        <f t="shared" si="5"/>
        <v>0</v>
      </c>
      <c r="Q39" s="65">
        <f t="shared" si="10"/>
        <v>233.96250000000003</v>
      </c>
      <c r="R39" s="65">
        <f t="shared" si="11"/>
        <v>0</v>
      </c>
      <c r="S39" s="65">
        <f t="shared" si="11"/>
        <v>0.63857999999999993</v>
      </c>
      <c r="T39" s="65">
        <f t="shared" si="11"/>
        <v>0</v>
      </c>
      <c r="U39" s="126">
        <f t="shared" si="11"/>
        <v>0</v>
      </c>
    </row>
    <row r="40" spans="1:21" s="48" customFormat="1" x14ac:dyDescent="0.25">
      <c r="A40" s="125">
        <f>L8</f>
        <v>37</v>
      </c>
      <c r="B40" s="11">
        <v>250</v>
      </c>
      <c r="C40" s="65">
        <f t="shared" si="6"/>
        <v>94.502499999999998</v>
      </c>
      <c r="D40" s="65">
        <f t="shared" si="7"/>
        <v>4.2039849999999994</v>
      </c>
      <c r="E40" s="65">
        <f t="shared" si="8"/>
        <v>2.8192481250000001</v>
      </c>
      <c r="F40" s="65">
        <f t="shared" si="9"/>
        <v>3.8790982499999997</v>
      </c>
      <c r="G40" s="65">
        <f t="shared" si="5"/>
        <v>0.37067</v>
      </c>
      <c r="H40" s="65">
        <f t="shared" si="5"/>
        <v>0</v>
      </c>
      <c r="I40" s="65">
        <f t="shared" si="5"/>
        <v>5.6885000000000005E-2</v>
      </c>
      <c r="J40" s="65">
        <f t="shared" si="5"/>
        <v>6.2389999999999998E-3</v>
      </c>
      <c r="K40" s="65">
        <f t="shared" si="5"/>
        <v>1.0000749999999999E-2</v>
      </c>
      <c r="L40" s="65">
        <f t="shared" si="5"/>
        <v>7.2482499999999991E-2</v>
      </c>
      <c r="M40" s="65">
        <f t="shared" si="5"/>
        <v>8.4318249999999997E-2</v>
      </c>
      <c r="N40" s="65">
        <f t="shared" si="5"/>
        <v>1539.5649999999998</v>
      </c>
      <c r="O40" s="65">
        <f t="shared" si="5"/>
        <v>87.804749999999999</v>
      </c>
      <c r="P40" s="65">
        <f t="shared" si="5"/>
        <v>0</v>
      </c>
      <c r="Q40" s="65">
        <f t="shared" si="10"/>
        <v>233.96250000000003</v>
      </c>
      <c r="R40" s="65">
        <f t="shared" si="11"/>
        <v>0</v>
      </c>
      <c r="S40" s="65">
        <f t="shared" si="11"/>
        <v>0.63857999999999993</v>
      </c>
      <c r="T40" s="65">
        <f t="shared" si="11"/>
        <v>0</v>
      </c>
      <c r="U40" s="126">
        <f t="shared" si="11"/>
        <v>0</v>
      </c>
    </row>
    <row r="41" spans="1:21" s="48" customFormat="1" x14ac:dyDescent="0.25">
      <c r="A41" s="125">
        <f>M8</f>
        <v>41</v>
      </c>
      <c r="B41" s="11">
        <v>250</v>
      </c>
      <c r="C41" s="65">
        <f t="shared" si="6"/>
        <v>94.502499999999998</v>
      </c>
      <c r="D41" s="65">
        <f t="shared" si="7"/>
        <v>4.2039849999999994</v>
      </c>
      <c r="E41" s="65">
        <f t="shared" si="8"/>
        <v>2.8192481250000001</v>
      </c>
      <c r="F41" s="65">
        <f t="shared" si="9"/>
        <v>3.8790982499999997</v>
      </c>
      <c r="G41" s="65">
        <f t="shared" si="5"/>
        <v>0.37067</v>
      </c>
      <c r="H41" s="65">
        <f t="shared" si="5"/>
        <v>0</v>
      </c>
      <c r="I41" s="65">
        <f t="shared" si="5"/>
        <v>5.6885000000000005E-2</v>
      </c>
      <c r="J41" s="65">
        <f t="shared" si="5"/>
        <v>6.2389999999999998E-3</v>
      </c>
      <c r="K41" s="65">
        <f t="shared" si="5"/>
        <v>1.0000749999999999E-2</v>
      </c>
      <c r="L41" s="65">
        <f t="shared" si="5"/>
        <v>7.2482499999999991E-2</v>
      </c>
      <c r="M41" s="65">
        <f t="shared" si="5"/>
        <v>8.4318249999999997E-2</v>
      </c>
      <c r="N41" s="65">
        <f t="shared" si="5"/>
        <v>1539.5649999999998</v>
      </c>
      <c r="O41" s="65">
        <f t="shared" si="5"/>
        <v>87.804749999999999</v>
      </c>
      <c r="P41" s="65">
        <f t="shared" si="5"/>
        <v>0</v>
      </c>
      <c r="Q41" s="65">
        <f t="shared" si="10"/>
        <v>233.96250000000003</v>
      </c>
      <c r="R41" s="65">
        <f t="shared" si="11"/>
        <v>0</v>
      </c>
      <c r="S41" s="65">
        <f t="shared" si="11"/>
        <v>0.63857999999999993</v>
      </c>
      <c r="T41" s="65">
        <f t="shared" si="11"/>
        <v>0</v>
      </c>
      <c r="U41" s="126">
        <f t="shared" si="11"/>
        <v>0</v>
      </c>
    </row>
    <row r="42" spans="1:21" s="48" customFormat="1" x14ac:dyDescent="0.25">
      <c r="A42" s="125">
        <f>N8</f>
        <v>42</v>
      </c>
      <c r="B42" s="11">
        <v>250</v>
      </c>
      <c r="C42" s="65">
        <f t="shared" si="6"/>
        <v>94.502499999999998</v>
      </c>
      <c r="D42" s="65">
        <f t="shared" si="7"/>
        <v>4.2039849999999994</v>
      </c>
      <c r="E42" s="65">
        <f t="shared" si="8"/>
        <v>2.8192481250000001</v>
      </c>
      <c r="F42" s="65">
        <f t="shared" si="9"/>
        <v>3.8790982499999997</v>
      </c>
      <c r="G42" s="65">
        <f t="shared" si="5"/>
        <v>0.37067</v>
      </c>
      <c r="H42" s="65">
        <f t="shared" si="5"/>
        <v>0</v>
      </c>
      <c r="I42" s="65">
        <f t="shared" si="5"/>
        <v>5.6885000000000005E-2</v>
      </c>
      <c r="J42" s="65">
        <f t="shared" si="5"/>
        <v>6.2389999999999998E-3</v>
      </c>
      <c r="K42" s="65">
        <f t="shared" si="5"/>
        <v>1.0000749999999999E-2</v>
      </c>
      <c r="L42" s="65">
        <f t="shared" si="5"/>
        <v>7.2482499999999991E-2</v>
      </c>
      <c r="M42" s="65">
        <f t="shared" si="5"/>
        <v>8.4318249999999997E-2</v>
      </c>
      <c r="N42" s="65">
        <f t="shared" si="5"/>
        <v>1539.5649999999998</v>
      </c>
      <c r="O42" s="65">
        <f t="shared" si="5"/>
        <v>87.804749999999999</v>
      </c>
      <c r="P42" s="65">
        <f t="shared" si="5"/>
        <v>0</v>
      </c>
      <c r="Q42" s="65">
        <f t="shared" si="10"/>
        <v>233.96250000000003</v>
      </c>
      <c r="R42" s="65">
        <f t="shared" si="11"/>
        <v>0</v>
      </c>
      <c r="S42" s="65">
        <f t="shared" si="11"/>
        <v>0.63857999999999993</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LiEwVxAeubMpdaGrQX2quukbZXgaAsvrCxuaXWdTqU8+0X57ke9r4twNXLYfyaVW0uM8XcTr+3l6KbYXZw+3A==" saltValue="IBGkSk/+HehuiWTObrD8u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7" operator="greaterThan">
      <formula>$B$51</formula>
    </cfRule>
  </conditionalFormatting>
  <conditionalFormatting sqref="B66:U66">
    <cfRule type="cellIs" dxfId="85" priority="12" operator="equal">
      <formula>"UNDER"</formula>
    </cfRule>
    <cfRule type="cellIs" dxfId="84" priority="13" operator="equal">
      <formula>"OVER"</formula>
    </cfRule>
  </conditionalFormatting>
  <conditionalFormatting sqref="C31:C50">
    <cfRule type="cellIs" dxfId="83" priority="36" operator="greaterThan">
      <formula>$C$51</formula>
    </cfRule>
  </conditionalFormatting>
  <conditionalFormatting sqref="C11:V13">
    <cfRule type="cellIs" dxfId="82" priority="1" operator="greaterThan">
      <formula>2</formula>
    </cfRule>
  </conditionalFormatting>
  <conditionalFormatting sqref="C17:V19">
    <cfRule type="cellIs" dxfId="81" priority="33" operator="equal">
      <formula>0</formula>
    </cfRule>
  </conditionalFormatting>
  <conditionalFormatting sqref="C20:V21">
    <cfRule type="cellIs" dxfId="80" priority="38" operator="equal">
      <formula>"DECREASE"</formula>
    </cfRule>
    <cfRule type="cellIs" dxfId="79" priority="39" operator="equal">
      <formula>"INCREASE"</formula>
    </cfRule>
  </conditionalFormatting>
  <conditionalFormatting sqref="C21:V21">
    <cfRule type="cellIs" dxfId="78" priority="14" operator="equal">
      <formula>0</formula>
    </cfRule>
  </conditionalFormatting>
  <conditionalFormatting sqref="C22:V23">
    <cfRule type="cellIs" dxfId="77" priority="18" operator="equal">
      <formula>0</formula>
    </cfRule>
  </conditionalFormatting>
  <conditionalFormatting sqref="C24:V24">
    <cfRule type="cellIs" dxfId="76" priority="19" operator="equal">
      <formula>"DECREASE"</formula>
    </cfRule>
    <cfRule type="cellIs" dxfId="75" priority="20" operator="equal">
      <formula>"INCREASE"</formula>
    </cfRule>
  </conditionalFormatting>
  <conditionalFormatting sqref="G31:G50">
    <cfRule type="cellIs" dxfId="74" priority="32" operator="greaterThan">
      <formula>$G$51</formula>
    </cfRule>
  </conditionalFormatting>
  <conditionalFormatting sqref="H31:H50">
    <cfRule type="cellIs" dxfId="73" priority="31" operator="greaterThan">
      <formula>$H$51</formula>
    </cfRule>
  </conditionalFormatting>
  <conditionalFormatting sqref="I1">
    <cfRule type="cellIs" dxfId="72" priority="4" operator="between">
      <formula>0.1</formula>
      <formula>5</formula>
    </cfRule>
  </conditionalFormatting>
  <conditionalFormatting sqref="I2">
    <cfRule type="cellIs" dxfId="71" priority="3" operator="greaterThan">
      <formula>5000.1</formula>
    </cfRule>
  </conditionalFormatting>
  <conditionalFormatting sqref="I3">
    <cfRule type="cellIs" dxfId="70" priority="2" operator="greaterThan">
      <formula>40000.01</formula>
    </cfRule>
  </conditionalFormatting>
  <conditionalFormatting sqref="I31:I50">
    <cfRule type="cellIs" dxfId="69" priority="30" operator="greaterThan">
      <formula>$I$51</formula>
    </cfRule>
  </conditionalFormatting>
  <conditionalFormatting sqref="J31:J50">
    <cfRule type="cellIs" dxfId="68" priority="9" operator="greaterThan">
      <formula>$J$51</formula>
    </cfRule>
  </conditionalFormatting>
  <conditionalFormatting sqref="K31:K50">
    <cfRule type="cellIs" dxfId="67" priority="29"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28" operator="greaterThan">
      <formula>$L$51</formula>
    </cfRule>
  </conditionalFormatting>
  <conditionalFormatting sqref="M31:M50">
    <cfRule type="cellIs" dxfId="63" priority="27" operator="greaterThan">
      <formula>$M$51</formula>
    </cfRule>
  </conditionalFormatting>
  <conditionalFormatting sqref="P31:P50">
    <cfRule type="cellIs" dxfId="62" priority="26" operator="greaterThan">
      <formula>$P$51</formula>
    </cfRule>
  </conditionalFormatting>
  <conditionalFormatting sqref="R31:R50">
    <cfRule type="cellIs" dxfId="61" priority="25" operator="greaterThan">
      <formula>$R$51</formula>
    </cfRule>
  </conditionalFormatting>
  <conditionalFormatting sqref="S31:S50">
    <cfRule type="cellIs" dxfId="60" priority="24" operator="greaterThan">
      <formula>$S$51</formula>
    </cfRule>
  </conditionalFormatting>
  <conditionalFormatting sqref="T31:T50">
    <cfRule type="cellIs" dxfId="59" priority="23" operator="greaterThan">
      <formula>$T$51</formula>
    </cfRule>
  </conditionalFormatting>
  <conditionalFormatting sqref="U31:U50">
    <cfRule type="cellIs" dxfId="58"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F1" zoomScale="90" zoomScaleNormal="90" workbookViewId="0">
      <selection activeCell="R40" sqref="R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6.5</v>
      </c>
      <c r="J1" s="158" t="s">
        <v>153</v>
      </c>
      <c r="K1" s="159"/>
      <c r="L1" s="109">
        <v>185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0.97799999999999998</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78</v>
      </c>
      <c r="G3" s="138" t="s">
        <v>159</v>
      </c>
      <c r="H3" s="139"/>
      <c r="I3" s="110"/>
      <c r="J3" s="160" t="s">
        <v>154</v>
      </c>
      <c r="K3" s="161"/>
      <c r="L3" s="110">
        <f>(L1/(L2*10000))*100</f>
        <v>1.8916155419222904</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34.860428749999997</v>
      </c>
      <c r="D18" s="12">
        <f>$D32</f>
        <v>0</v>
      </c>
      <c r="E18" s="12">
        <f>$D33</f>
        <v>0</v>
      </c>
      <c r="F18" s="12">
        <f>$D34</f>
        <v>34.860428749999997</v>
      </c>
      <c r="G18" s="12">
        <f>$D35</f>
        <v>34.860428749999997</v>
      </c>
      <c r="H18" s="12">
        <f>$D36</f>
        <v>34.860428749999997</v>
      </c>
      <c r="I18" s="12">
        <f>$D37</f>
        <v>34.860428749999997</v>
      </c>
      <c r="J18" s="12">
        <f>$D38</f>
        <v>34.860428749999997</v>
      </c>
      <c r="K18" s="12">
        <f>$D39</f>
        <v>34.860428749999997</v>
      </c>
      <c r="L18" s="12">
        <f>$D40</f>
        <v>34.860428749999997</v>
      </c>
      <c r="M18" s="12">
        <f>$D41</f>
        <v>34.860428749999997</v>
      </c>
      <c r="N18" s="12">
        <f>$D42</f>
        <v>34.860428749999997</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-56.93957125</v>
      </c>
      <c r="D19" s="12">
        <f t="shared" ref="D19:V19" si="1">D18-D17</f>
        <v>-91.8</v>
      </c>
      <c r="E19" s="12">
        <f t="shared" si="1"/>
        <v>-91.8</v>
      </c>
      <c r="F19" s="12">
        <f t="shared" si="1"/>
        <v>-56.93957125</v>
      </c>
      <c r="G19" s="12">
        <f t="shared" si="1"/>
        <v>-56.93957125</v>
      </c>
      <c r="H19" s="12">
        <f t="shared" si="1"/>
        <v>-56.93957125</v>
      </c>
      <c r="I19" s="12">
        <f t="shared" si="1"/>
        <v>-56.93957125</v>
      </c>
      <c r="J19" s="12">
        <f t="shared" si="1"/>
        <v>-56.93957125</v>
      </c>
      <c r="K19" s="12">
        <f t="shared" si="1"/>
        <v>-56.93957125</v>
      </c>
      <c r="L19" s="12">
        <f t="shared" si="1"/>
        <v>-56.93957125</v>
      </c>
      <c r="M19" s="12">
        <f t="shared" si="1"/>
        <v>-56.93957125</v>
      </c>
      <c r="N19" s="12">
        <f t="shared" si="1"/>
        <v>-56.93957125</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7.542366125</v>
      </c>
      <c r="D22" s="12">
        <f>$E32</f>
        <v>0</v>
      </c>
      <c r="E22" s="12">
        <f>$E33</f>
        <v>0</v>
      </c>
      <c r="F22" s="12">
        <f>$E34</f>
        <v>7.542366125</v>
      </c>
      <c r="G22" s="12">
        <f>$E35</f>
        <v>7.542366125</v>
      </c>
      <c r="H22" s="12">
        <f>$E36</f>
        <v>7.542366125</v>
      </c>
      <c r="I22" s="12">
        <f>$E37</f>
        <v>7.542366125</v>
      </c>
      <c r="J22" s="12">
        <f>$E38</f>
        <v>7.542366125</v>
      </c>
      <c r="K22" s="12">
        <f>$E39</f>
        <v>7.542366125</v>
      </c>
      <c r="L22" s="12">
        <f>$E40</f>
        <v>7.542366125</v>
      </c>
      <c r="M22" s="12">
        <f>$E41</f>
        <v>7.542366125</v>
      </c>
      <c r="N22" s="12">
        <f>$E42</f>
        <v>7.542366125</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-316.457633875</v>
      </c>
      <c r="D23" s="12">
        <f t="shared" ref="D23:V23" si="3">D22-D21</f>
        <v>-324</v>
      </c>
      <c r="E23" s="12">
        <f t="shared" si="3"/>
        <v>-324</v>
      </c>
      <c r="F23" s="12">
        <f t="shared" si="3"/>
        <v>-316.457633875</v>
      </c>
      <c r="G23" s="12">
        <f t="shared" si="3"/>
        <v>-316.457633875</v>
      </c>
      <c r="H23" s="12">
        <f t="shared" si="3"/>
        <v>-316.457633875</v>
      </c>
      <c r="I23" s="12">
        <f t="shared" si="3"/>
        <v>-316.457633875</v>
      </c>
      <c r="J23" s="12">
        <f t="shared" si="3"/>
        <v>-316.457633875</v>
      </c>
      <c r="K23" s="12">
        <f t="shared" si="3"/>
        <v>-316.457633875</v>
      </c>
      <c r="L23" s="12">
        <f t="shared" si="3"/>
        <v>-316.457633875</v>
      </c>
      <c r="M23" s="12">
        <f t="shared" si="3"/>
        <v>-316.457633875</v>
      </c>
      <c r="N23" s="12">
        <f t="shared" si="3"/>
        <v>-316.457633875</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3.29</v>
      </c>
      <c r="C28" s="11">
        <v>0.97799999999999998</v>
      </c>
      <c r="D28" s="11">
        <v>0.185</v>
      </c>
      <c r="E28" s="11">
        <v>7.6100000000000001E-2</v>
      </c>
      <c r="F28" s="11">
        <v>1520</v>
      </c>
      <c r="G28" s="11">
        <v>57.1</v>
      </c>
      <c r="H28" s="11">
        <v>325</v>
      </c>
      <c r="I28" s="11">
        <v>53.1</v>
      </c>
      <c r="J28" s="11">
        <v>1.91</v>
      </c>
      <c r="K28" s="15">
        <v>1.23</v>
      </c>
      <c r="L28" s="11">
        <v>25.8</v>
      </c>
      <c r="M28" s="11">
        <v>9.0500000000000007</v>
      </c>
      <c r="N28" s="11">
        <v>146000</v>
      </c>
      <c r="O28" s="11">
        <v>31800</v>
      </c>
      <c r="P28" s="11"/>
      <c r="Q28" s="11">
        <v>4610</v>
      </c>
      <c r="R28" s="11"/>
      <c r="S28" s="11">
        <v>52.7</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250</v>
      </c>
      <c r="C31" s="65">
        <f>IF(C$27="%w/w SAR",((C$28*10)*$B31),IF(C$27="%w/w DM",(((C$28*10)*($B$28/100))*$B31),IF(C$27="kg/t SAR",(C$28*$B31),IF(C$27="kg/t DM",((C$28*($B$28/100))*$B31),IF(C$27="mg/kg SAR",((C$28*0.001)*$B31),IF(C$27="mg/kg DM",(((C$28*0.001)*($B$28/100))*$B31),0))))))</f>
        <v>80.4405</v>
      </c>
      <c r="D31" s="65">
        <f>(IF(D$27="%w/w SAR",((D$28*10)*$B31),IF(D$27="%w/w DM",(((D$28*10)*($B$28/100))*$B31),IF(D$27="kg/t SAR",(D$28*$B31),IF(D$27="kg/t DM",((D$28*($B$28/100))*$B31),IF(D$27="mg/kg SAR",((D$28*0.001)*$B31),IF(D$27="mg/kg DM",(((D$28*0.001)*($B$28/100))*$B31),"0")))))))*2.291</f>
        <v>34.860428749999997</v>
      </c>
      <c r="E31" s="65">
        <f>(IF(E$27="%w/w SAR",((E$28*10)*$B31),IF(E$27="%w/w DM",(((E$28*10)*($B$28/100))*$B31),IF(E$27="kg/t SAR",(E$28*$B31),IF(E$27="kg/t DM",((E$28*($B$28/100))*$B31),IF(E$27="mg/kg SAR",((E$28*0.001)*$B31),IF(E$27="mg/kg DM",(((E$28*0.001)*($B$28/100))*$B31),"0")))))))*1.205</f>
        <v>7.542366125</v>
      </c>
      <c r="F31" s="65">
        <f>(IF(F$27="%w/w SAR",((F$28*10)*$B31),IF(F$27="%w/w DM",(((F$28*10)*($B$28/100))*$B31),IF(F$27="kg/t SAR",(F$28*$B31),IF(F$27="kg/t DM",((F$28*($B$28/100))*$B31),IF(F$27="mg/kg SAR",((F$28*0.001)*$B31),IF(F$27="mg/kg DM",(((F$28*0.001)*($B$28/100))*$B31),"0")))))))*1.658</f>
        <v>20.728315999999996</v>
      </c>
      <c r="G31" s="65">
        <f t="shared" ref="G31:P46" si="5">IF(G$27="%w/w SAR",((G$28*10)*$B31),IF(G$27="%w/w DM",(((G$28*10)*($B$28/100))*$B31),IF(G$27="kg/t SAR",(G$28*$B31),IF(G$27="kg/t DM",((G$28*($B$28/100))*$B31),IF(G$27="mg/kg SAR",((G$28*0.001)*$B31),IF(G$27="mg/kg DM",(((G$28*0.001)*($B$28/100))*$B31),0))))))</f>
        <v>0.4696475</v>
      </c>
      <c r="H31" s="65">
        <f t="shared" si="5"/>
        <v>2.6731250000000002</v>
      </c>
      <c r="I31" s="65">
        <f t="shared" si="5"/>
        <v>0.43674749999999996</v>
      </c>
      <c r="J31" s="65">
        <f t="shared" si="5"/>
        <v>1.5709750000000001E-2</v>
      </c>
      <c r="K31" s="65">
        <f t="shared" si="5"/>
        <v>1.0116749999999999E-2</v>
      </c>
      <c r="L31" s="65">
        <f t="shared" si="5"/>
        <v>0.21220499999999998</v>
      </c>
      <c r="M31" s="65">
        <f t="shared" si="5"/>
        <v>7.4436250000000009E-2</v>
      </c>
      <c r="N31" s="65">
        <f t="shared" si="5"/>
        <v>1200.8499999999999</v>
      </c>
      <c r="O31" s="65">
        <f t="shared" si="5"/>
        <v>261.55500000000001</v>
      </c>
      <c r="P31" s="65">
        <f t="shared" si="5"/>
        <v>0</v>
      </c>
      <c r="Q31" s="65">
        <f>(IF(Q$27="%w/w SAR",((Q$28*10)*$B31),IF(Q$27="%w/w DM",(((Q$28*10)*($B$28/100))*$B31),IF(Q$27="kg/t SAR",(Q$28*$B31),IF(Q$27="kg/t DM",((Q$28*($B$28/100))*$B31),IF(Q$27="mg/kg SAR",((Q$28*0.001)*$B31),IF(Q$27="mg/kg DM",(((Q$28*0.001)*($B$28/100))*$B31),0)))))))*2.5</f>
        <v>94.793125000000003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0.4334575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29</v>
      </c>
      <c r="B34" s="11">
        <v>250</v>
      </c>
      <c r="C34" s="65">
        <f t="shared" si="6"/>
        <v>80.4405</v>
      </c>
      <c r="D34" s="65">
        <f t="shared" si="7"/>
        <v>34.860428749999997</v>
      </c>
      <c r="E34" s="65">
        <f t="shared" si="8"/>
        <v>7.542366125</v>
      </c>
      <c r="F34" s="65">
        <f t="shared" si="9"/>
        <v>20.728315999999996</v>
      </c>
      <c r="G34" s="65">
        <f t="shared" si="5"/>
        <v>0.4696475</v>
      </c>
      <c r="H34" s="65">
        <f t="shared" si="5"/>
        <v>2.6731250000000002</v>
      </c>
      <c r="I34" s="65">
        <f t="shared" si="5"/>
        <v>0.43674749999999996</v>
      </c>
      <c r="J34" s="65">
        <f t="shared" si="5"/>
        <v>1.5709750000000001E-2</v>
      </c>
      <c r="K34" s="65">
        <f t="shared" si="5"/>
        <v>1.0116749999999999E-2</v>
      </c>
      <c r="L34" s="65">
        <f t="shared" si="5"/>
        <v>0.21220499999999998</v>
      </c>
      <c r="M34" s="65">
        <f t="shared" si="5"/>
        <v>7.4436250000000009E-2</v>
      </c>
      <c r="N34" s="65">
        <f t="shared" si="5"/>
        <v>1200.8499999999999</v>
      </c>
      <c r="O34" s="65">
        <f t="shared" si="5"/>
        <v>261.55500000000001</v>
      </c>
      <c r="P34" s="65">
        <f t="shared" si="5"/>
        <v>0</v>
      </c>
      <c r="Q34" s="65">
        <f t="shared" si="10"/>
        <v>94.793125000000003</v>
      </c>
      <c r="R34" s="65">
        <f t="shared" si="11"/>
        <v>0</v>
      </c>
      <c r="S34" s="65">
        <f t="shared" si="11"/>
        <v>0.4334575</v>
      </c>
      <c r="T34" s="65">
        <f t="shared" si="11"/>
        <v>0</v>
      </c>
      <c r="U34" s="126">
        <f t="shared" si="11"/>
        <v>0</v>
      </c>
    </row>
    <row r="35" spans="1:21" s="48" customFormat="1" x14ac:dyDescent="0.25">
      <c r="A35" s="125">
        <f>G8</f>
        <v>30</v>
      </c>
      <c r="B35" s="11">
        <v>250</v>
      </c>
      <c r="C35" s="65">
        <f t="shared" si="6"/>
        <v>80.4405</v>
      </c>
      <c r="D35" s="65">
        <f t="shared" si="7"/>
        <v>34.860428749999997</v>
      </c>
      <c r="E35" s="65">
        <f t="shared" si="8"/>
        <v>7.542366125</v>
      </c>
      <c r="F35" s="65">
        <f t="shared" si="9"/>
        <v>20.728315999999996</v>
      </c>
      <c r="G35" s="65">
        <f t="shared" si="5"/>
        <v>0.4696475</v>
      </c>
      <c r="H35" s="65">
        <f t="shared" si="5"/>
        <v>2.6731250000000002</v>
      </c>
      <c r="I35" s="65">
        <f t="shared" si="5"/>
        <v>0.43674749999999996</v>
      </c>
      <c r="J35" s="65">
        <f t="shared" si="5"/>
        <v>1.5709750000000001E-2</v>
      </c>
      <c r="K35" s="65">
        <f t="shared" si="5"/>
        <v>1.0116749999999999E-2</v>
      </c>
      <c r="L35" s="65">
        <f t="shared" si="5"/>
        <v>0.21220499999999998</v>
      </c>
      <c r="M35" s="65">
        <f t="shared" si="5"/>
        <v>7.4436250000000009E-2</v>
      </c>
      <c r="N35" s="65">
        <f t="shared" si="5"/>
        <v>1200.8499999999999</v>
      </c>
      <c r="O35" s="65">
        <f t="shared" si="5"/>
        <v>261.55500000000001</v>
      </c>
      <c r="P35" s="65">
        <f t="shared" si="5"/>
        <v>0</v>
      </c>
      <c r="Q35" s="65">
        <f t="shared" si="10"/>
        <v>94.793125000000003</v>
      </c>
      <c r="R35" s="65">
        <f t="shared" si="11"/>
        <v>0</v>
      </c>
      <c r="S35" s="65">
        <f t="shared" si="11"/>
        <v>0.4334575</v>
      </c>
      <c r="T35" s="65">
        <f t="shared" si="11"/>
        <v>0</v>
      </c>
      <c r="U35" s="126">
        <f t="shared" si="11"/>
        <v>0</v>
      </c>
    </row>
    <row r="36" spans="1:21" s="48" customFormat="1" x14ac:dyDescent="0.25">
      <c r="A36" s="125">
        <f>H8</f>
        <v>31</v>
      </c>
      <c r="B36" s="11">
        <v>250</v>
      </c>
      <c r="C36" s="65">
        <f t="shared" si="6"/>
        <v>80.4405</v>
      </c>
      <c r="D36" s="65">
        <f t="shared" si="7"/>
        <v>34.860428749999997</v>
      </c>
      <c r="E36" s="65">
        <f t="shared" si="8"/>
        <v>7.542366125</v>
      </c>
      <c r="F36" s="65">
        <f t="shared" si="9"/>
        <v>20.728315999999996</v>
      </c>
      <c r="G36" s="65">
        <f t="shared" si="5"/>
        <v>0.4696475</v>
      </c>
      <c r="H36" s="65">
        <f t="shared" si="5"/>
        <v>2.6731250000000002</v>
      </c>
      <c r="I36" s="65">
        <f t="shared" si="5"/>
        <v>0.43674749999999996</v>
      </c>
      <c r="J36" s="65">
        <f t="shared" si="5"/>
        <v>1.5709750000000001E-2</v>
      </c>
      <c r="K36" s="65">
        <f t="shared" si="5"/>
        <v>1.0116749999999999E-2</v>
      </c>
      <c r="L36" s="65">
        <f t="shared" si="5"/>
        <v>0.21220499999999998</v>
      </c>
      <c r="M36" s="65">
        <f t="shared" si="5"/>
        <v>7.4436250000000009E-2</v>
      </c>
      <c r="N36" s="65">
        <f t="shared" si="5"/>
        <v>1200.8499999999999</v>
      </c>
      <c r="O36" s="65">
        <f t="shared" si="5"/>
        <v>261.55500000000001</v>
      </c>
      <c r="P36" s="65">
        <f t="shared" si="5"/>
        <v>0</v>
      </c>
      <c r="Q36" s="65">
        <f t="shared" si="10"/>
        <v>94.793125000000003</v>
      </c>
      <c r="R36" s="65">
        <f t="shared" si="11"/>
        <v>0</v>
      </c>
      <c r="S36" s="65">
        <f t="shared" si="11"/>
        <v>0.4334575</v>
      </c>
      <c r="T36" s="65">
        <f t="shared" si="11"/>
        <v>0</v>
      </c>
      <c r="U36" s="126">
        <f t="shared" si="11"/>
        <v>0</v>
      </c>
    </row>
    <row r="37" spans="1:21" s="48" customFormat="1" x14ac:dyDescent="0.25">
      <c r="A37" s="125">
        <f>I8</f>
        <v>32</v>
      </c>
      <c r="B37" s="11">
        <v>250</v>
      </c>
      <c r="C37" s="65">
        <f t="shared" si="6"/>
        <v>80.4405</v>
      </c>
      <c r="D37" s="65">
        <f t="shared" si="7"/>
        <v>34.860428749999997</v>
      </c>
      <c r="E37" s="65">
        <f t="shared" si="8"/>
        <v>7.542366125</v>
      </c>
      <c r="F37" s="65">
        <f t="shared" si="9"/>
        <v>20.728315999999996</v>
      </c>
      <c r="G37" s="65">
        <f t="shared" si="5"/>
        <v>0.4696475</v>
      </c>
      <c r="H37" s="65">
        <f t="shared" si="5"/>
        <v>2.6731250000000002</v>
      </c>
      <c r="I37" s="65">
        <f t="shared" si="5"/>
        <v>0.43674749999999996</v>
      </c>
      <c r="J37" s="65">
        <f t="shared" si="5"/>
        <v>1.5709750000000001E-2</v>
      </c>
      <c r="K37" s="65">
        <f t="shared" si="5"/>
        <v>1.0116749999999999E-2</v>
      </c>
      <c r="L37" s="65">
        <f t="shared" si="5"/>
        <v>0.21220499999999998</v>
      </c>
      <c r="M37" s="65">
        <f t="shared" si="5"/>
        <v>7.4436250000000009E-2</v>
      </c>
      <c r="N37" s="65">
        <f t="shared" si="5"/>
        <v>1200.8499999999999</v>
      </c>
      <c r="O37" s="65">
        <f t="shared" si="5"/>
        <v>261.55500000000001</v>
      </c>
      <c r="P37" s="65">
        <f t="shared" si="5"/>
        <v>0</v>
      </c>
      <c r="Q37" s="65">
        <f t="shared" si="10"/>
        <v>94.793125000000003</v>
      </c>
      <c r="R37" s="65">
        <f t="shared" si="11"/>
        <v>0</v>
      </c>
      <c r="S37" s="65">
        <f t="shared" si="11"/>
        <v>0.4334575</v>
      </c>
      <c r="T37" s="65">
        <f t="shared" si="11"/>
        <v>0</v>
      </c>
      <c r="U37" s="126">
        <f t="shared" si="11"/>
        <v>0</v>
      </c>
    </row>
    <row r="38" spans="1:21" s="48" customFormat="1" x14ac:dyDescent="0.25">
      <c r="A38" s="125">
        <f>J8</f>
        <v>35</v>
      </c>
      <c r="B38" s="11">
        <v>250</v>
      </c>
      <c r="C38" s="65">
        <f t="shared" si="6"/>
        <v>80.4405</v>
      </c>
      <c r="D38" s="65">
        <f t="shared" si="7"/>
        <v>34.860428749999997</v>
      </c>
      <c r="E38" s="65">
        <f t="shared" si="8"/>
        <v>7.542366125</v>
      </c>
      <c r="F38" s="65">
        <f t="shared" si="9"/>
        <v>20.728315999999996</v>
      </c>
      <c r="G38" s="65">
        <f t="shared" si="5"/>
        <v>0.4696475</v>
      </c>
      <c r="H38" s="65">
        <f t="shared" si="5"/>
        <v>2.6731250000000002</v>
      </c>
      <c r="I38" s="65">
        <f t="shared" si="5"/>
        <v>0.43674749999999996</v>
      </c>
      <c r="J38" s="65">
        <f t="shared" si="5"/>
        <v>1.5709750000000001E-2</v>
      </c>
      <c r="K38" s="65">
        <f t="shared" si="5"/>
        <v>1.0116749999999999E-2</v>
      </c>
      <c r="L38" s="65">
        <f t="shared" si="5"/>
        <v>0.21220499999999998</v>
      </c>
      <c r="M38" s="65">
        <f t="shared" si="5"/>
        <v>7.4436250000000009E-2</v>
      </c>
      <c r="N38" s="65">
        <f t="shared" si="5"/>
        <v>1200.8499999999999</v>
      </c>
      <c r="O38" s="65">
        <f t="shared" si="5"/>
        <v>261.55500000000001</v>
      </c>
      <c r="P38" s="65">
        <f t="shared" si="5"/>
        <v>0</v>
      </c>
      <c r="Q38" s="65">
        <f t="shared" si="10"/>
        <v>94.793125000000003</v>
      </c>
      <c r="R38" s="65">
        <f t="shared" si="11"/>
        <v>0</v>
      </c>
      <c r="S38" s="65">
        <f t="shared" si="11"/>
        <v>0.4334575</v>
      </c>
      <c r="T38" s="65">
        <f t="shared" si="11"/>
        <v>0</v>
      </c>
      <c r="U38" s="126">
        <f t="shared" si="11"/>
        <v>0</v>
      </c>
    </row>
    <row r="39" spans="1:21" s="48" customFormat="1" x14ac:dyDescent="0.25">
      <c r="A39" s="125">
        <f>K8</f>
        <v>36</v>
      </c>
      <c r="B39" s="11">
        <v>250</v>
      </c>
      <c r="C39" s="65">
        <f t="shared" si="6"/>
        <v>80.4405</v>
      </c>
      <c r="D39" s="65">
        <f t="shared" si="7"/>
        <v>34.860428749999997</v>
      </c>
      <c r="E39" s="65">
        <f t="shared" si="8"/>
        <v>7.542366125</v>
      </c>
      <c r="F39" s="65">
        <f t="shared" si="9"/>
        <v>20.728315999999996</v>
      </c>
      <c r="G39" s="65">
        <f t="shared" si="5"/>
        <v>0.4696475</v>
      </c>
      <c r="H39" s="65">
        <f t="shared" si="5"/>
        <v>2.6731250000000002</v>
      </c>
      <c r="I39" s="65">
        <f t="shared" si="5"/>
        <v>0.43674749999999996</v>
      </c>
      <c r="J39" s="65">
        <f t="shared" si="5"/>
        <v>1.5709750000000001E-2</v>
      </c>
      <c r="K39" s="65">
        <f t="shared" si="5"/>
        <v>1.0116749999999999E-2</v>
      </c>
      <c r="L39" s="65">
        <f t="shared" si="5"/>
        <v>0.21220499999999998</v>
      </c>
      <c r="M39" s="65">
        <f t="shared" si="5"/>
        <v>7.4436250000000009E-2</v>
      </c>
      <c r="N39" s="65">
        <f t="shared" si="5"/>
        <v>1200.8499999999999</v>
      </c>
      <c r="O39" s="65">
        <f t="shared" si="5"/>
        <v>261.55500000000001</v>
      </c>
      <c r="P39" s="65">
        <f t="shared" si="5"/>
        <v>0</v>
      </c>
      <c r="Q39" s="65">
        <f t="shared" si="10"/>
        <v>94.793125000000003</v>
      </c>
      <c r="R39" s="65">
        <f t="shared" si="11"/>
        <v>0</v>
      </c>
      <c r="S39" s="65">
        <f t="shared" si="11"/>
        <v>0.4334575</v>
      </c>
      <c r="T39" s="65">
        <f t="shared" si="11"/>
        <v>0</v>
      </c>
      <c r="U39" s="126">
        <f t="shared" si="11"/>
        <v>0</v>
      </c>
    </row>
    <row r="40" spans="1:21" s="48" customFormat="1" x14ac:dyDescent="0.25">
      <c r="A40" s="125">
        <f>L8</f>
        <v>37</v>
      </c>
      <c r="B40" s="11">
        <v>250</v>
      </c>
      <c r="C40" s="65">
        <f t="shared" si="6"/>
        <v>80.4405</v>
      </c>
      <c r="D40" s="65">
        <f t="shared" si="7"/>
        <v>34.860428749999997</v>
      </c>
      <c r="E40" s="65">
        <f t="shared" si="8"/>
        <v>7.542366125</v>
      </c>
      <c r="F40" s="65">
        <f t="shared" si="9"/>
        <v>20.728315999999996</v>
      </c>
      <c r="G40" s="65">
        <f t="shared" si="5"/>
        <v>0.4696475</v>
      </c>
      <c r="H40" s="65">
        <f t="shared" si="5"/>
        <v>2.6731250000000002</v>
      </c>
      <c r="I40" s="65">
        <f t="shared" si="5"/>
        <v>0.43674749999999996</v>
      </c>
      <c r="J40" s="65">
        <f t="shared" si="5"/>
        <v>1.5709750000000001E-2</v>
      </c>
      <c r="K40" s="65">
        <f t="shared" si="5"/>
        <v>1.0116749999999999E-2</v>
      </c>
      <c r="L40" s="65">
        <f t="shared" si="5"/>
        <v>0.21220499999999998</v>
      </c>
      <c r="M40" s="65">
        <f t="shared" si="5"/>
        <v>7.4436250000000009E-2</v>
      </c>
      <c r="N40" s="65">
        <f t="shared" si="5"/>
        <v>1200.8499999999999</v>
      </c>
      <c r="O40" s="65">
        <f t="shared" si="5"/>
        <v>261.55500000000001</v>
      </c>
      <c r="P40" s="65">
        <f t="shared" si="5"/>
        <v>0</v>
      </c>
      <c r="Q40" s="65">
        <f t="shared" si="10"/>
        <v>94.793125000000003</v>
      </c>
      <c r="R40" s="65">
        <f t="shared" si="11"/>
        <v>0</v>
      </c>
      <c r="S40" s="65">
        <f t="shared" si="11"/>
        <v>0.4334575</v>
      </c>
      <c r="T40" s="65">
        <f t="shared" si="11"/>
        <v>0</v>
      </c>
      <c r="U40" s="126">
        <f t="shared" si="11"/>
        <v>0</v>
      </c>
    </row>
    <row r="41" spans="1:21" s="48" customFormat="1" x14ac:dyDescent="0.25">
      <c r="A41" s="125">
        <f>M8</f>
        <v>41</v>
      </c>
      <c r="B41" s="11">
        <v>250</v>
      </c>
      <c r="C41" s="65">
        <f t="shared" si="6"/>
        <v>80.4405</v>
      </c>
      <c r="D41" s="65">
        <f t="shared" si="7"/>
        <v>34.860428749999997</v>
      </c>
      <c r="E41" s="65">
        <f t="shared" si="8"/>
        <v>7.542366125</v>
      </c>
      <c r="F41" s="65">
        <f t="shared" si="9"/>
        <v>20.728315999999996</v>
      </c>
      <c r="G41" s="65">
        <f t="shared" si="5"/>
        <v>0.4696475</v>
      </c>
      <c r="H41" s="65">
        <f t="shared" si="5"/>
        <v>2.6731250000000002</v>
      </c>
      <c r="I41" s="65">
        <f t="shared" si="5"/>
        <v>0.43674749999999996</v>
      </c>
      <c r="J41" s="65">
        <f t="shared" si="5"/>
        <v>1.5709750000000001E-2</v>
      </c>
      <c r="K41" s="65">
        <f t="shared" si="5"/>
        <v>1.0116749999999999E-2</v>
      </c>
      <c r="L41" s="65">
        <f t="shared" si="5"/>
        <v>0.21220499999999998</v>
      </c>
      <c r="M41" s="65">
        <f t="shared" si="5"/>
        <v>7.4436250000000009E-2</v>
      </c>
      <c r="N41" s="65">
        <f t="shared" si="5"/>
        <v>1200.8499999999999</v>
      </c>
      <c r="O41" s="65">
        <f t="shared" si="5"/>
        <v>261.55500000000001</v>
      </c>
      <c r="P41" s="65">
        <f t="shared" si="5"/>
        <v>0</v>
      </c>
      <c r="Q41" s="65">
        <f t="shared" si="10"/>
        <v>94.793125000000003</v>
      </c>
      <c r="R41" s="65">
        <f t="shared" si="11"/>
        <v>0</v>
      </c>
      <c r="S41" s="65">
        <f t="shared" si="11"/>
        <v>0.4334575</v>
      </c>
      <c r="T41" s="65">
        <f t="shared" si="11"/>
        <v>0</v>
      </c>
      <c r="U41" s="126">
        <f t="shared" si="11"/>
        <v>0</v>
      </c>
    </row>
    <row r="42" spans="1:21" s="48" customFormat="1" x14ac:dyDescent="0.25">
      <c r="A42" s="125">
        <f>N8</f>
        <v>42</v>
      </c>
      <c r="B42" s="11">
        <v>250</v>
      </c>
      <c r="C42" s="65">
        <f t="shared" si="6"/>
        <v>80.4405</v>
      </c>
      <c r="D42" s="65">
        <f t="shared" si="7"/>
        <v>34.860428749999997</v>
      </c>
      <c r="E42" s="65">
        <f t="shared" si="8"/>
        <v>7.542366125</v>
      </c>
      <c r="F42" s="65">
        <f t="shared" si="9"/>
        <v>20.728315999999996</v>
      </c>
      <c r="G42" s="65">
        <f t="shared" si="5"/>
        <v>0.4696475</v>
      </c>
      <c r="H42" s="65">
        <f t="shared" si="5"/>
        <v>2.6731250000000002</v>
      </c>
      <c r="I42" s="65">
        <f t="shared" si="5"/>
        <v>0.43674749999999996</v>
      </c>
      <c r="J42" s="65">
        <f t="shared" si="5"/>
        <v>1.5709750000000001E-2</v>
      </c>
      <c r="K42" s="65">
        <f t="shared" si="5"/>
        <v>1.0116749999999999E-2</v>
      </c>
      <c r="L42" s="65">
        <f t="shared" si="5"/>
        <v>0.21220499999999998</v>
      </c>
      <c r="M42" s="65">
        <f t="shared" si="5"/>
        <v>7.4436250000000009E-2</v>
      </c>
      <c r="N42" s="65">
        <f t="shared" si="5"/>
        <v>1200.8499999999999</v>
      </c>
      <c r="O42" s="65">
        <f t="shared" si="5"/>
        <v>261.55500000000001</v>
      </c>
      <c r="P42" s="65">
        <f t="shared" si="5"/>
        <v>0</v>
      </c>
      <c r="Q42" s="65">
        <f t="shared" si="10"/>
        <v>94.793125000000003</v>
      </c>
      <c r="R42" s="65">
        <f t="shared" si="11"/>
        <v>0</v>
      </c>
      <c r="S42" s="65">
        <f t="shared" si="11"/>
        <v>0.4334575</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DO7EqqxvNDQEnBVISeuFZzsF48K4UQsY7f4m/6zV3t4NEt1MjVrMR5J8y5PyKSdnqX5ofxQ7k3RriwCGViSClQ==" saltValue="zBjh6M5bAe9f6/qMFMR+B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7" operator="greaterThan">
      <formula>$B$51</formula>
    </cfRule>
  </conditionalFormatting>
  <conditionalFormatting sqref="B66:U66">
    <cfRule type="cellIs" dxfId="56" priority="12" operator="equal">
      <formula>"UNDER"</formula>
    </cfRule>
    <cfRule type="cellIs" dxfId="55" priority="13" operator="equal">
      <formula>"OVER"</formula>
    </cfRule>
  </conditionalFormatting>
  <conditionalFormatting sqref="C31:C50">
    <cfRule type="cellIs" dxfId="54" priority="36" operator="greaterThan">
      <formula>$C$51</formula>
    </cfRule>
  </conditionalFormatting>
  <conditionalFormatting sqref="C11:V13">
    <cfRule type="cellIs" dxfId="53" priority="1" operator="greaterThan">
      <formula>2</formula>
    </cfRule>
  </conditionalFormatting>
  <conditionalFormatting sqref="C17:V19">
    <cfRule type="cellIs" dxfId="52" priority="33" operator="equal">
      <formula>0</formula>
    </cfRule>
  </conditionalFormatting>
  <conditionalFormatting sqref="C20:V21">
    <cfRule type="cellIs" dxfId="51" priority="38" operator="equal">
      <formula>"DECREASE"</formula>
    </cfRule>
    <cfRule type="cellIs" dxfId="50" priority="39" operator="equal">
      <formula>"INCREASE"</formula>
    </cfRule>
  </conditionalFormatting>
  <conditionalFormatting sqref="C21:V21">
    <cfRule type="cellIs" dxfId="49" priority="14" operator="equal">
      <formula>0</formula>
    </cfRule>
  </conditionalFormatting>
  <conditionalFormatting sqref="C22:V23">
    <cfRule type="cellIs" dxfId="48" priority="18" operator="equal">
      <formula>0</formula>
    </cfRule>
  </conditionalFormatting>
  <conditionalFormatting sqref="C24:V24">
    <cfRule type="cellIs" dxfId="47" priority="19" operator="equal">
      <formula>"DECREASE"</formula>
    </cfRule>
    <cfRule type="cellIs" dxfId="46" priority="20" operator="equal">
      <formula>"INCREASE"</formula>
    </cfRule>
  </conditionalFormatting>
  <conditionalFormatting sqref="G31:G50">
    <cfRule type="cellIs" dxfId="45" priority="32" operator="greaterThan">
      <formula>$G$51</formula>
    </cfRule>
  </conditionalFormatting>
  <conditionalFormatting sqref="H31:H50">
    <cfRule type="cellIs" dxfId="44" priority="31" operator="greaterThan">
      <formula>$H$51</formula>
    </cfRule>
  </conditionalFormatting>
  <conditionalFormatting sqref="I1">
    <cfRule type="cellIs" dxfId="43" priority="4" operator="between">
      <formula>0.1</formula>
      <formula>5</formula>
    </cfRule>
  </conditionalFormatting>
  <conditionalFormatting sqref="I2">
    <cfRule type="cellIs" dxfId="42" priority="3" operator="greaterThan">
      <formula>5000.1</formula>
    </cfRule>
  </conditionalFormatting>
  <conditionalFormatting sqref="I3">
    <cfRule type="cellIs" dxfId="41" priority="2" operator="greaterThan">
      <formula>40000.01</formula>
    </cfRule>
  </conditionalFormatting>
  <conditionalFormatting sqref="I31:I50">
    <cfRule type="cellIs" dxfId="40" priority="30" operator="greaterThan">
      <formula>$I$51</formula>
    </cfRule>
  </conditionalFormatting>
  <conditionalFormatting sqref="J31:J50">
    <cfRule type="cellIs" dxfId="39" priority="9" operator="greaterThan">
      <formula>$J$51</formula>
    </cfRule>
  </conditionalFormatting>
  <conditionalFormatting sqref="K31:K50">
    <cfRule type="cellIs" dxfId="38" priority="29"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28" operator="greaterThan">
      <formula>$L$51</formula>
    </cfRule>
  </conditionalFormatting>
  <conditionalFormatting sqref="M31:M50">
    <cfRule type="cellIs" dxfId="34" priority="27" operator="greaterThan">
      <formula>$M$51</formula>
    </cfRule>
  </conditionalFormatting>
  <conditionalFormatting sqref="P31:P50">
    <cfRule type="cellIs" dxfId="33" priority="26" operator="greaterThan">
      <formula>$P$51</formula>
    </cfRule>
  </conditionalFormatting>
  <conditionalFormatting sqref="R31:R50">
    <cfRule type="cellIs" dxfId="32" priority="25" operator="greaterThan">
      <formula>$R$51</formula>
    </cfRule>
  </conditionalFormatting>
  <conditionalFormatting sqref="S31:S50">
    <cfRule type="cellIs" dxfId="31" priority="24" operator="greaterThan">
      <formula>$S$51</formula>
    </cfRule>
  </conditionalFormatting>
  <conditionalFormatting sqref="T31:T50">
    <cfRule type="cellIs" dxfId="30" priority="23" operator="greaterThan">
      <formula>$T$51</formula>
    </cfRule>
  </conditionalFormatting>
  <conditionalFormatting sqref="U31:U50">
    <cfRule type="cellIs" dxfId="29"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37" sqref="A3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'Preseli Liquid sludge'!C1:D1</f>
        <v>PAN-026978</v>
      </c>
      <c r="D1" s="167"/>
      <c r="E1" s="106" t="s">
        <v>45</v>
      </c>
      <c r="F1" s="113">
        <f>'Preseli Liquid sludge'!F1</f>
        <v>49.9</v>
      </c>
      <c r="G1" s="134" t="s">
        <v>43</v>
      </c>
      <c r="H1" s="135"/>
      <c r="I1" s="109">
        <v>6.4</v>
      </c>
      <c r="J1" s="158" t="s">
        <v>153</v>
      </c>
      <c r="K1" s="159"/>
      <c r="L1" s="109">
        <v>45.3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'Preseli Liquid sludge'!C2:D2</f>
        <v>AB3891CX</v>
      </c>
      <c r="D2" s="169"/>
      <c r="E2" s="96" t="s">
        <v>109</v>
      </c>
      <c r="F2" s="110">
        <v>190902</v>
      </c>
      <c r="G2" s="136" t="s">
        <v>110</v>
      </c>
      <c r="H2" s="137"/>
      <c r="I2" s="110"/>
      <c r="J2" s="138" t="s">
        <v>158</v>
      </c>
      <c r="K2" s="139"/>
      <c r="L2" s="110">
        <v>1.33</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'Preseli Liquid sludge'!C3:D3</f>
        <v>Mr Daniel James and Mrs Carys James</v>
      </c>
      <c r="D3" s="169"/>
      <c r="E3" s="96" t="s">
        <v>108</v>
      </c>
      <c r="F3" s="111" t="s">
        <v>104</v>
      </c>
      <c r="G3" s="138" t="s">
        <v>159</v>
      </c>
      <c r="H3" s="139"/>
      <c r="I3" s="110"/>
      <c r="J3" s="160" t="s">
        <v>154</v>
      </c>
      <c r="K3" s="161"/>
      <c r="L3" s="110">
        <f>(L1/(L2*10000))*100</f>
        <v>0.34060150375939846</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'Preseli Liquid sludge'!C4:D4</f>
        <v>Middle Woodstock, Clarbeston Road, Woodstock, Pembrokeshire, SA63 4TG</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'Preseli Liquid sludge'!C5:D5</f>
        <v>Louise Bailey</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'Preseli Liquid sludge'!C8</f>
        <v>26</v>
      </c>
      <c r="D8" s="49">
        <f>'Preseli Liquid sludge'!D8</f>
        <v>27</v>
      </c>
      <c r="E8" s="49">
        <f>'Preseli Liquid sludge'!E8</f>
        <v>28</v>
      </c>
      <c r="F8" s="49">
        <f>'Preseli Liquid sludge'!F8</f>
        <v>29</v>
      </c>
      <c r="G8" s="49">
        <f>'Preseli Liquid sludge'!G8</f>
        <v>30</v>
      </c>
      <c r="H8" s="49">
        <f>'Preseli Liquid sludge'!H8</f>
        <v>31</v>
      </c>
      <c r="I8" s="49">
        <f>'Preseli Liquid sludge'!I8</f>
        <v>32</v>
      </c>
      <c r="J8" s="49">
        <f>'Preseli Liquid sludge'!J8</f>
        <v>35</v>
      </c>
      <c r="K8" s="49">
        <f>'Preseli Liquid sludge'!K8</f>
        <v>36</v>
      </c>
      <c r="L8" s="49">
        <f>'Preseli Liquid sludge'!L8</f>
        <v>37</v>
      </c>
      <c r="M8" s="49">
        <f>'Preseli Liquid sludge'!M8</f>
        <v>41</v>
      </c>
      <c r="N8" s="49">
        <f>'Preseli Liquid sludge'!N8</f>
        <v>42</v>
      </c>
      <c r="O8" s="49">
        <f>'Preseli Liquid sludge'!O8</f>
        <v>0</v>
      </c>
      <c r="P8" s="49">
        <f>'Preseli Liquid sludge'!P8</f>
        <v>0</v>
      </c>
      <c r="Q8" s="49">
        <f>'Preseli Liquid sludge'!Q8</f>
        <v>0</v>
      </c>
      <c r="R8" s="49">
        <f>'Preseli Liquid sludge'!R8</f>
        <v>0</v>
      </c>
      <c r="S8" s="49">
        <f>'Preseli Liquid sludge'!S8</f>
        <v>0</v>
      </c>
      <c r="T8" s="49">
        <f>'Preseli Liquid sludge'!T8</f>
        <v>0</v>
      </c>
      <c r="U8" s="49">
        <f>'Preseli Liquid sludge'!U8</f>
        <v>0</v>
      </c>
      <c r="V8" s="102">
        <f>'Preseli Liquid sludge'!V8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'Preseli Liquid sludge'!C9</f>
        <v>Moderate</v>
      </c>
      <c r="D9" s="49" t="str">
        <f>'Preseli Liquid sludge'!D9</f>
        <v>Moderate</v>
      </c>
      <c r="E9" s="49" t="str">
        <f>'Preseli Liquid sludge'!E9</f>
        <v>Moderate</v>
      </c>
      <c r="F9" s="49" t="str">
        <f>'Preseli Liquid sludge'!F9</f>
        <v>Moderate</v>
      </c>
      <c r="G9" s="49" t="str">
        <f>'Preseli Liquid sludge'!G9</f>
        <v>Moderate</v>
      </c>
      <c r="H9" s="49" t="str">
        <f>'Preseli Liquid sludge'!H9</f>
        <v>Moderate</v>
      </c>
      <c r="I9" s="49" t="str">
        <f>'Preseli Liquid sludge'!I9</f>
        <v>Moderate</v>
      </c>
      <c r="J9" s="49" t="str">
        <f>'Preseli Liquid sludge'!J9</f>
        <v>Moderate</v>
      </c>
      <c r="K9" s="49" t="str">
        <f>'Preseli Liquid sludge'!K9</f>
        <v>Moderate</v>
      </c>
      <c r="L9" s="49" t="str">
        <f>'Preseli Liquid sludge'!L9</f>
        <v>Moderate</v>
      </c>
      <c r="M9" s="49" t="str">
        <f>'Preseli Liquid sludge'!M9</f>
        <v>Moderate</v>
      </c>
      <c r="N9" s="49" t="str">
        <f>'Preseli Liquid sludge'!N9</f>
        <v>Moderate</v>
      </c>
      <c r="O9" s="49">
        <f>'Preseli Liquid sludge'!O9</f>
        <v>0</v>
      </c>
      <c r="P9" s="49">
        <f>'Preseli Liquid sludge'!P9</f>
        <v>0</v>
      </c>
      <c r="Q9" s="49">
        <f>'Preseli Liquid sludge'!Q9</f>
        <v>0</v>
      </c>
      <c r="R9" s="49">
        <f>'Preseli Liquid sludge'!R9</f>
        <v>0</v>
      </c>
      <c r="S9" s="49">
        <f>'Preseli Liquid sludge'!S9</f>
        <v>0</v>
      </c>
      <c r="T9" s="49">
        <f>'Preseli Liquid sludge'!T9</f>
        <v>0</v>
      </c>
      <c r="U9" s="49">
        <f>'Preseli Liquid sludge'!U9</f>
        <v>0</v>
      </c>
      <c r="V9" s="102">
        <f>'Preseli Liquid sludge'!V9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'Preseli Liquid sludge'!C10</f>
        <v>6.1</v>
      </c>
      <c r="D10" s="49">
        <f>'Preseli Liquid sludge'!D10</f>
        <v>5.9</v>
      </c>
      <c r="E10" s="49">
        <f>'Preseli Liquid sludge'!E10</f>
        <v>5.8</v>
      </c>
      <c r="F10" s="49">
        <f>'Preseli Liquid sludge'!F10</f>
        <v>6.1</v>
      </c>
      <c r="G10" s="49">
        <f>'Preseli Liquid sludge'!G10</f>
        <v>6.2</v>
      </c>
      <c r="H10" s="49">
        <f>'Preseli Liquid sludge'!H10</f>
        <v>6.3</v>
      </c>
      <c r="I10" s="49">
        <f>'Preseli Liquid sludge'!I10</f>
        <v>6.3</v>
      </c>
      <c r="J10" s="49">
        <f>'Preseli Liquid sludge'!J10</f>
        <v>6.6</v>
      </c>
      <c r="K10" s="49">
        <f>'Preseli Liquid sludge'!K10</f>
        <v>6.2</v>
      </c>
      <c r="L10" s="49">
        <f>'Preseli Liquid sludge'!L10</f>
        <v>6</v>
      </c>
      <c r="M10" s="49">
        <f>'Preseli Liquid sludge'!M10</f>
        <v>5.6</v>
      </c>
      <c r="N10" s="49">
        <f>'Preseli Liquid sludge'!N10</f>
        <v>5.7</v>
      </c>
      <c r="O10" s="49">
        <f>'Preseli Liquid sludge'!O10</f>
        <v>0</v>
      </c>
      <c r="P10" s="49">
        <f>'Preseli Liquid sludge'!P10</f>
        <v>0</v>
      </c>
      <c r="Q10" s="49">
        <f>'Preseli Liquid sludge'!Q10</f>
        <v>0</v>
      </c>
      <c r="R10" s="49">
        <f>'Preseli Liquid sludge'!R10</f>
        <v>0</v>
      </c>
      <c r="S10" s="49">
        <f>'Preseli Liquid sludge'!S10</f>
        <v>0</v>
      </c>
      <c r="T10" s="49">
        <f>'Preseli Liquid sludge'!T10</f>
        <v>0</v>
      </c>
      <c r="U10" s="49">
        <f>'Preseli Liquid sludge'!U10</f>
        <v>0</v>
      </c>
      <c r="V10" s="102">
        <f>'Preseli Liquid sludge'!V10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'Preseli Liquid sludge'!C11</f>
        <v>2</v>
      </c>
      <c r="D11" s="49">
        <f>'Preseli Liquid sludge'!D11</f>
        <v>2</v>
      </c>
      <c r="E11" s="49">
        <f>'Preseli Liquid sludge'!E11</f>
        <v>2</v>
      </c>
      <c r="F11" s="49">
        <f>'Preseli Liquid sludge'!F11</f>
        <v>2</v>
      </c>
      <c r="G11" s="49">
        <f>'Preseli Liquid sludge'!G11</f>
        <v>2</v>
      </c>
      <c r="H11" s="49">
        <f>'Preseli Liquid sludge'!H11</f>
        <v>2</v>
      </c>
      <c r="I11" s="49">
        <f>'Preseli Liquid sludge'!I11</f>
        <v>2</v>
      </c>
      <c r="J11" s="49">
        <f>'Preseli Liquid sludge'!J11</f>
        <v>3</v>
      </c>
      <c r="K11" s="49">
        <f>'Preseli Liquid sludge'!K11</f>
        <v>3</v>
      </c>
      <c r="L11" s="49">
        <f>'Preseli Liquid sludge'!L11</f>
        <v>2</v>
      </c>
      <c r="M11" s="49">
        <f>'Preseli Liquid sludge'!M11</f>
        <v>3</v>
      </c>
      <c r="N11" s="49">
        <f>'Preseli Liquid sludge'!N11</f>
        <v>2</v>
      </c>
      <c r="O11" s="49">
        <f>'Preseli Liquid sludge'!O11</f>
        <v>0</v>
      </c>
      <c r="P11" s="49">
        <f>'Preseli Liquid sludge'!P11</f>
        <v>0</v>
      </c>
      <c r="Q11" s="49">
        <f>'Preseli Liquid sludge'!Q11</f>
        <v>0</v>
      </c>
      <c r="R11" s="49">
        <f>'Preseli Liquid sludge'!R11</f>
        <v>0</v>
      </c>
      <c r="S11" s="49">
        <f>'Preseli Liquid sludge'!S11</f>
        <v>0</v>
      </c>
      <c r="T11" s="49">
        <f>'Preseli Liquid sludge'!T11</f>
        <v>0</v>
      </c>
      <c r="U11" s="49">
        <f>'Preseli Liquid sludge'!U11</f>
        <v>0</v>
      </c>
      <c r="V11" s="102">
        <f>'Preseli Liquid sludge'!V11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'Preseli Liquid sludge'!C12</f>
        <v>2</v>
      </c>
      <c r="D12" s="49">
        <f>'Preseli Liquid sludge'!D12</f>
        <v>1</v>
      </c>
      <c r="E12" s="49">
        <f>'Preseli Liquid sludge'!E12</f>
        <v>1</v>
      </c>
      <c r="F12" s="49">
        <f>'Preseli Liquid sludge'!F12</f>
        <v>1</v>
      </c>
      <c r="G12" s="49">
        <f>'Preseli Liquid sludge'!G12</f>
        <v>1</v>
      </c>
      <c r="H12" s="49">
        <f>'Preseli Liquid sludge'!H12</f>
        <v>1</v>
      </c>
      <c r="I12" s="49">
        <f>'Preseli Liquid sludge'!I12</f>
        <v>0</v>
      </c>
      <c r="J12" s="49">
        <f>'Preseli Liquid sludge'!J12</f>
        <v>1</v>
      </c>
      <c r="K12" s="49">
        <f>'Preseli Liquid sludge'!K12</f>
        <v>2</v>
      </c>
      <c r="L12" s="49">
        <f>'Preseli Liquid sludge'!L12</f>
        <v>1</v>
      </c>
      <c r="M12" s="49">
        <f>'Preseli Liquid sludge'!M12</f>
        <v>2</v>
      </c>
      <c r="N12" s="49">
        <f>'Preseli Liquid sludge'!N12</f>
        <v>2</v>
      </c>
      <c r="O12" s="49">
        <f>'Preseli Liquid sludge'!O12</f>
        <v>0</v>
      </c>
      <c r="P12" s="49">
        <f>'Preseli Liquid sludge'!P12</f>
        <v>0</v>
      </c>
      <c r="Q12" s="49">
        <f>'Preseli Liquid sludge'!Q12</f>
        <v>0</v>
      </c>
      <c r="R12" s="49">
        <f>'Preseli Liquid sludge'!R12</f>
        <v>0</v>
      </c>
      <c r="S12" s="49">
        <f>'Preseli Liquid sludge'!S12</f>
        <v>0</v>
      </c>
      <c r="T12" s="49">
        <f>'Preseli Liquid sludge'!T12</f>
        <v>0</v>
      </c>
      <c r="U12" s="49">
        <f>'Preseli Liquid sludge'!U12</f>
        <v>0</v>
      </c>
      <c r="V12" s="102">
        <f>'Preseli Liquid sludge'!V12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'Preseli Liquid sludge'!C13</f>
        <v>2</v>
      </c>
      <c r="D13" s="49">
        <f>'Preseli Liquid sludge'!D13</f>
        <v>2</v>
      </c>
      <c r="E13" s="49">
        <f>'Preseli Liquid sludge'!E13</f>
        <v>2</v>
      </c>
      <c r="F13" s="49">
        <f>'Preseli Liquid sludge'!F13</f>
        <v>2</v>
      </c>
      <c r="G13" s="49">
        <f>'Preseli Liquid sludge'!G13</f>
        <v>2</v>
      </c>
      <c r="H13" s="49">
        <f>'Preseli Liquid sludge'!H13</f>
        <v>2</v>
      </c>
      <c r="I13" s="49">
        <f>'Preseli Liquid sludge'!I13</f>
        <v>2</v>
      </c>
      <c r="J13" s="49">
        <f>'Preseli Liquid sludge'!J13</f>
        <v>2</v>
      </c>
      <c r="K13" s="49">
        <f>'Preseli Liquid sludge'!K13</f>
        <v>1</v>
      </c>
      <c r="L13" s="49">
        <f>'Preseli Liquid sludge'!L13</f>
        <v>2</v>
      </c>
      <c r="M13" s="49">
        <f>'Preseli Liquid sludge'!M13</f>
        <v>2</v>
      </c>
      <c r="N13" s="49">
        <f>'Preseli Liquid sludge'!N13</f>
        <v>2</v>
      </c>
      <c r="O13" s="49">
        <f>'Preseli Liquid sludge'!O13</f>
        <v>0</v>
      </c>
      <c r="P13" s="49">
        <f>'Preseli Liquid sludge'!P13</f>
        <v>0</v>
      </c>
      <c r="Q13" s="49">
        <f>'Preseli Liquid sludge'!Q13</f>
        <v>0</v>
      </c>
      <c r="R13" s="49">
        <f>'Preseli Liquid sludge'!R13</f>
        <v>0</v>
      </c>
      <c r="S13" s="49">
        <f>'Preseli Liquid sludge'!S13</f>
        <v>0</v>
      </c>
      <c r="T13" s="49">
        <f>'Preseli Liquid sludge'!T13</f>
        <v>0</v>
      </c>
      <c r="U13" s="49">
        <f>'Preseli Liquid sludge'!U13</f>
        <v>0</v>
      </c>
      <c r="V13" s="102">
        <f>'Preseli Liquid sludge'!V13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'Preseli Liquid sludge'!C14</f>
        <v xml:space="preserve">Grass Silage (25% DM) </v>
      </c>
      <c r="D14" s="83" t="str">
        <f>'Preseli Liquid sludge'!D14</f>
        <v xml:space="preserve">Grass Silage (25% DM) </v>
      </c>
      <c r="E14" s="83" t="str">
        <f>'Preseli Liquid sludge'!E14</f>
        <v xml:space="preserve">Grass Silage (25% DM) </v>
      </c>
      <c r="F14" s="83" t="str">
        <f>'Preseli Liquid sludge'!F14</f>
        <v xml:space="preserve">Grass Silage (25% DM) </v>
      </c>
      <c r="G14" s="83" t="str">
        <f>'Preseli Liquid sludge'!G14</f>
        <v xml:space="preserve">Grass Silage (25% DM) </v>
      </c>
      <c r="H14" s="83" t="str">
        <f>'Preseli Liquid sludge'!H14</f>
        <v xml:space="preserve">Grass Silage (25% DM) </v>
      </c>
      <c r="I14" s="83" t="str">
        <f>'Preseli Liquid sludge'!I14</f>
        <v xml:space="preserve">Grass Silage (25% DM) </v>
      </c>
      <c r="J14" s="83" t="str">
        <f>'Preseli Liquid sludge'!J14</f>
        <v xml:space="preserve">Grass Silage (25% DM) </v>
      </c>
      <c r="K14" s="83" t="str">
        <f>'Preseli Liquid sludge'!K14</f>
        <v xml:space="preserve">Grass Silage (25% DM) </v>
      </c>
      <c r="L14" s="83" t="str">
        <f>'Preseli Liquid sludge'!L14</f>
        <v xml:space="preserve">Grass Silage (25% DM) </v>
      </c>
      <c r="M14" s="83" t="str">
        <f>'Preseli Liquid sludge'!M14</f>
        <v xml:space="preserve">Grass Silage (25% DM) </v>
      </c>
      <c r="N14" s="83" t="str">
        <f>'Preseli Liquid sludge'!N14</f>
        <v xml:space="preserve">Grass Silage (25% DM) </v>
      </c>
      <c r="O14" s="83">
        <f>'Preseli Liquid sludge'!O14</f>
        <v>0</v>
      </c>
      <c r="P14" s="83">
        <f>'Preseli Liquid sludge'!P14</f>
        <v>0</v>
      </c>
      <c r="Q14" s="83">
        <f>'Preseli Liquid sludge'!Q14</f>
        <v>0</v>
      </c>
      <c r="R14" s="83">
        <f>'Preseli Liquid sludge'!R14</f>
        <v>0</v>
      </c>
      <c r="S14" s="83">
        <f>'Preseli Liquid sludge'!S14</f>
        <v>0</v>
      </c>
      <c r="T14" s="83">
        <f>'Preseli Liquid sludge'!T14</f>
        <v>0</v>
      </c>
      <c r="U14" s="83">
        <f>'Preseli Liquid sludge'!U14</f>
        <v>0</v>
      </c>
      <c r="V14" s="103">
        <f>'Preseli Liquid sludge'!V14</f>
        <v>0</v>
      </c>
      <c r="AD14" s="22" t="s">
        <v>138</v>
      </c>
      <c r="AE14" s="22">
        <v>6</v>
      </c>
      <c r="AI14" s="43" t="s">
        <v>119</v>
      </c>
      <c r="AJ14" s="44">
        <v>0.8</v>
      </c>
      <c r="AK14" s="45">
        <v>1.7</v>
      </c>
      <c r="AL14" s="9">
        <v>12</v>
      </c>
      <c r="AM14" s="9">
        <v>6.7</v>
      </c>
      <c r="AN14" s="9" t="s">
        <v>135</v>
      </c>
    </row>
    <row r="15" spans="1:41" x14ac:dyDescent="0.2">
      <c r="A15" s="152" t="s">
        <v>9</v>
      </c>
      <c r="B15" s="153"/>
      <c r="C15" s="49">
        <f>'Preseli Liquid sludge'!C15</f>
        <v>54</v>
      </c>
      <c r="D15" s="49">
        <f>'Preseli Liquid sludge'!D15</f>
        <v>54</v>
      </c>
      <c r="E15" s="49">
        <f>'Preseli Liquid sludge'!E15</f>
        <v>54</v>
      </c>
      <c r="F15" s="49">
        <f>'Preseli Liquid sludge'!F15</f>
        <v>54</v>
      </c>
      <c r="G15" s="49">
        <f>'Preseli Liquid sludge'!G15</f>
        <v>54</v>
      </c>
      <c r="H15" s="49">
        <f>'Preseli Liquid sludge'!H15</f>
        <v>54</v>
      </c>
      <c r="I15" s="49">
        <f>'Preseli Liquid sludge'!I15</f>
        <v>54</v>
      </c>
      <c r="J15" s="49">
        <f>'Preseli Liquid sludge'!J15</f>
        <v>54</v>
      </c>
      <c r="K15" s="49">
        <f>'Preseli Liquid sludge'!K15</f>
        <v>54</v>
      </c>
      <c r="L15" s="49">
        <f>'Preseli Liquid sludge'!L15</f>
        <v>54</v>
      </c>
      <c r="M15" s="49">
        <f>'Preseli Liquid sludge'!M15</f>
        <v>54</v>
      </c>
      <c r="N15" s="49">
        <f>'Preseli Liquid sludge'!N15</f>
        <v>54</v>
      </c>
      <c r="O15" s="49">
        <f>'Preseli Liquid sludge'!O15</f>
        <v>0</v>
      </c>
      <c r="P15" s="49">
        <f>'Preseli Liquid sludge'!P15</f>
        <v>0</v>
      </c>
      <c r="Q15" s="49">
        <f>'Preseli Liquid sludge'!Q15</f>
        <v>0</v>
      </c>
      <c r="R15" s="49">
        <f>'Preseli Liquid sludge'!R15</f>
        <v>0</v>
      </c>
      <c r="S15" s="49">
        <f>'Preseli Liquid sludge'!S15</f>
        <v>0</v>
      </c>
      <c r="T15" s="49">
        <f>'Preseli Liquid sludge'!T15</f>
        <v>0</v>
      </c>
      <c r="U15" s="49">
        <f>'Preseli Liquid sludge'!U15</f>
        <v>0</v>
      </c>
      <c r="V15" s="102">
        <f>'Preseli Liquid sludge'!V15</f>
        <v>0</v>
      </c>
      <c r="AD15" s="22" t="s">
        <v>144</v>
      </c>
      <c r="AE15" s="22">
        <v>7</v>
      </c>
      <c r="AI15" s="43" t="s">
        <v>101</v>
      </c>
      <c r="AJ15" s="51">
        <v>1.8</v>
      </c>
      <c r="AK15" s="45">
        <v>5.4</v>
      </c>
      <c r="AL15" s="9">
        <v>13</v>
      </c>
      <c r="AM15" s="9">
        <v>6.7</v>
      </c>
      <c r="AN15" s="9" t="s">
        <v>135</v>
      </c>
    </row>
    <row r="16" spans="1:41" ht="13.5" thickBot="1" x14ac:dyDescent="0.25">
      <c r="A16" s="156" t="s">
        <v>44</v>
      </c>
      <c r="B16" s="157"/>
      <c r="C16" s="104" t="str">
        <f>'Preseli Liquid sludge'!C16</f>
        <v>Medium/Clay</v>
      </c>
      <c r="D16" s="104" t="str">
        <f>'Preseli Liquid sludge'!D16</f>
        <v>Medium/Clay</v>
      </c>
      <c r="E16" s="104" t="str">
        <f>'Preseli Liquid sludge'!E16</f>
        <v>Medium/Clay</v>
      </c>
      <c r="F16" s="104" t="str">
        <f>'Preseli Liquid sludge'!F16</f>
        <v>Medium/Clay</v>
      </c>
      <c r="G16" s="104" t="str">
        <f>'Preseli Liquid sludge'!G16</f>
        <v>Medium/Clay</v>
      </c>
      <c r="H16" s="104" t="str">
        <f>'Preseli Liquid sludge'!H16</f>
        <v>Medium/Clay</v>
      </c>
      <c r="I16" s="104" t="str">
        <f>'Preseli Liquid sludge'!I16</f>
        <v>Medium/Clay</v>
      </c>
      <c r="J16" s="104" t="str">
        <f>'Preseli Liquid sludge'!J16</f>
        <v>Medium/Clay</v>
      </c>
      <c r="K16" s="104" t="str">
        <f>'Preseli Liquid sludge'!K16</f>
        <v>Medium/Clay</v>
      </c>
      <c r="L16" s="104" t="str">
        <f>'Preseli Liquid sludge'!L16</f>
        <v>Medium/Clay</v>
      </c>
      <c r="M16" s="104" t="str">
        <f>'Preseli Liquid sludge'!M16</f>
        <v>Medium/Clay</v>
      </c>
      <c r="N16" s="104" t="str">
        <f>'Preseli Liquid sludge'!N16</f>
        <v>Medium/Clay</v>
      </c>
      <c r="O16" s="104">
        <f>'Preseli Liquid sludge'!O16</f>
        <v>0</v>
      </c>
      <c r="P16" s="104">
        <f>'Preseli Liquid sludge'!P16</f>
        <v>0</v>
      </c>
      <c r="Q16" s="104">
        <f>'Preseli Liquid sludge'!Q16</f>
        <v>0</v>
      </c>
      <c r="R16" s="104">
        <f>'Preseli Liquid sludge'!R16</f>
        <v>0</v>
      </c>
      <c r="S16" s="104">
        <f>'Preseli Liquid sludge'!S16</f>
        <v>0</v>
      </c>
      <c r="T16" s="104">
        <f>'Preseli Liquid sludge'!T16</f>
        <v>0</v>
      </c>
      <c r="U16" s="104">
        <f>'Preseli Liquid sludge'!U16</f>
        <v>0</v>
      </c>
      <c r="V16" s="105">
        <f>'Preseli Liquid sludge'!V16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91.8</v>
      </c>
      <c r="D17" s="20">
        <f t="shared" ref="D17:V17" si="0">(VLOOKUP(D$14,$AI2:$AK26,2,FALSE))*D$15</f>
        <v>91.8</v>
      </c>
      <c r="E17" s="20">
        <f t="shared" si="0"/>
        <v>91.8</v>
      </c>
      <c r="F17" s="20">
        <f t="shared" si="0"/>
        <v>91.8</v>
      </c>
      <c r="G17" s="20">
        <f t="shared" si="0"/>
        <v>91.8</v>
      </c>
      <c r="H17" s="20">
        <f t="shared" si="0"/>
        <v>91.8</v>
      </c>
      <c r="I17" s="20">
        <f t="shared" si="0"/>
        <v>91.8</v>
      </c>
      <c r="J17" s="20">
        <f t="shared" si="0"/>
        <v>91.8</v>
      </c>
      <c r="K17" s="20">
        <f t="shared" si="0"/>
        <v>91.8</v>
      </c>
      <c r="L17" s="20">
        <f t="shared" si="0"/>
        <v>91.8</v>
      </c>
      <c r="M17" s="20">
        <f t="shared" si="0"/>
        <v>91.8</v>
      </c>
      <c r="N17" s="20">
        <f t="shared" si="0"/>
        <v>91.8</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53.43528400000001</v>
      </c>
      <c r="D18" s="12">
        <f>$D32</f>
        <v>0</v>
      </c>
      <c r="E18" s="12">
        <f>$D33</f>
        <v>0</v>
      </c>
      <c r="F18" s="12">
        <f>$D34</f>
        <v>53.43528400000001</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-38.364715999999987</v>
      </c>
      <c r="D19" s="12">
        <f t="shared" ref="D19:V19" si="1">D18-D17</f>
        <v>-91.8</v>
      </c>
      <c r="E19" s="12">
        <f t="shared" si="1"/>
        <v>-91.8</v>
      </c>
      <c r="F19" s="12">
        <f t="shared" si="1"/>
        <v>-38.364715999999987</v>
      </c>
      <c r="G19" s="12">
        <f t="shared" si="1"/>
        <v>-91.8</v>
      </c>
      <c r="H19" s="12">
        <f t="shared" si="1"/>
        <v>-91.8</v>
      </c>
      <c r="I19" s="12">
        <f t="shared" si="1"/>
        <v>-91.8</v>
      </c>
      <c r="J19" s="12">
        <f t="shared" si="1"/>
        <v>-91.8</v>
      </c>
      <c r="K19" s="12">
        <f t="shared" si="1"/>
        <v>-91.8</v>
      </c>
      <c r="L19" s="12">
        <f t="shared" si="1"/>
        <v>-91.8</v>
      </c>
      <c r="M19" s="12">
        <f t="shared" si="1"/>
        <v>-91.8</v>
      </c>
      <c r="N19" s="12">
        <f t="shared" si="1"/>
        <v>-91.8</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324</v>
      </c>
      <c r="D21" s="20">
        <f t="shared" ref="D21:V21" si="2">(VLOOKUP(D$14,$AI2:$AK26,3,FALSE))*D$15</f>
        <v>324</v>
      </c>
      <c r="E21" s="20">
        <f t="shared" si="2"/>
        <v>324</v>
      </c>
      <c r="F21" s="20">
        <f t="shared" si="2"/>
        <v>324</v>
      </c>
      <c r="G21" s="20">
        <f t="shared" si="2"/>
        <v>324</v>
      </c>
      <c r="H21" s="20">
        <f t="shared" si="2"/>
        <v>324</v>
      </c>
      <c r="I21" s="20">
        <f t="shared" si="2"/>
        <v>324</v>
      </c>
      <c r="J21" s="20">
        <f t="shared" si="2"/>
        <v>324</v>
      </c>
      <c r="K21" s="20">
        <f t="shared" si="2"/>
        <v>324</v>
      </c>
      <c r="L21" s="20">
        <f t="shared" si="2"/>
        <v>324</v>
      </c>
      <c r="M21" s="20">
        <f t="shared" si="2"/>
        <v>324</v>
      </c>
      <c r="N21" s="20">
        <f t="shared" si="2"/>
        <v>324</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1.9157572</v>
      </c>
      <c r="D22" s="12">
        <f>$E32</f>
        <v>0</v>
      </c>
      <c r="E22" s="12">
        <f>$E33</f>
        <v>0</v>
      </c>
      <c r="F22" s="12">
        <f>$E34</f>
        <v>1.9157572</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-322.08424280000003</v>
      </c>
      <c r="D23" s="12">
        <f t="shared" ref="D23:V23" si="3">D22-D21</f>
        <v>-324</v>
      </c>
      <c r="E23" s="12">
        <f t="shared" si="3"/>
        <v>-324</v>
      </c>
      <c r="F23" s="12">
        <f t="shared" si="3"/>
        <v>-322.08424280000003</v>
      </c>
      <c r="G23" s="12">
        <f t="shared" si="3"/>
        <v>-324</v>
      </c>
      <c r="H23" s="12">
        <f t="shared" si="3"/>
        <v>-324</v>
      </c>
      <c r="I23" s="12">
        <f t="shared" si="3"/>
        <v>-324</v>
      </c>
      <c r="J23" s="12">
        <f t="shared" si="3"/>
        <v>-324</v>
      </c>
      <c r="K23" s="12">
        <f t="shared" si="3"/>
        <v>-324</v>
      </c>
      <c r="L23" s="12">
        <f t="shared" si="3"/>
        <v>-324</v>
      </c>
      <c r="M23" s="12">
        <f t="shared" si="3"/>
        <v>-324</v>
      </c>
      <c r="N23" s="12">
        <f t="shared" si="3"/>
        <v>-324</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13.6</v>
      </c>
      <c r="C28" s="11">
        <v>1.33</v>
      </c>
      <c r="D28" s="11">
        <v>0.245</v>
      </c>
      <c r="E28" s="11">
        <v>1.67E-2</v>
      </c>
      <c r="F28" s="11">
        <v>226</v>
      </c>
      <c r="G28" s="11">
        <v>21</v>
      </c>
      <c r="H28" s="11">
        <v>79.599999999999994</v>
      </c>
      <c r="I28" s="11">
        <v>31</v>
      </c>
      <c r="J28" s="11">
        <v>0.44</v>
      </c>
      <c r="K28" s="15">
        <v>0.75</v>
      </c>
      <c r="L28" s="11">
        <v>5.0999999999999996</v>
      </c>
      <c r="M28" s="11">
        <v>4.3</v>
      </c>
      <c r="N28" s="11">
        <v>126000</v>
      </c>
      <c r="O28" s="11">
        <v>30900</v>
      </c>
      <c r="P28" s="11"/>
      <c r="Q28" s="11">
        <v>4270</v>
      </c>
      <c r="R28" s="11"/>
      <c r="S28" s="11">
        <v>58.9</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26</v>
      </c>
      <c r="B31" s="11">
        <v>70</v>
      </c>
      <c r="C31" s="65">
        <f>IF(C$27="%w/w SAR",((C$28*10)*$B31),IF(C$27="%w/w DM",(((C$28*10)*($B$28/100))*$B31),IF(C$27="kg/t SAR",(C$28*$B31),IF(C$27="kg/t DM",((C$28*($B$28/100))*$B31),IF(C$27="mg/kg SAR",((C$28*0.001)*$B31),IF(C$27="mg/kg DM",(((C$28*0.001)*($B$28/100))*$B31),0))))))</f>
        <v>126.61600000000001</v>
      </c>
      <c r="D31" s="65">
        <f>(IF(D$27="%w/w SAR",((D$28*10)*$B31),IF(D$27="%w/w DM",(((D$28*10)*($B$28/100))*$B31),IF(D$27="kg/t SAR",(D$28*$B31),IF(D$27="kg/t DM",((D$28*($B$28/100))*$B31),IF(D$27="mg/kg SAR",((D$28*0.001)*$B31),IF(D$27="mg/kg DM",(((D$28*0.001)*($B$28/100))*$B31),"0")))))))*2.291</f>
        <v>53.43528400000001</v>
      </c>
      <c r="E31" s="65">
        <f>(IF(E$27="%w/w SAR",((E$28*10)*$B31),IF(E$27="%w/w DM",(((E$28*10)*($B$28/100))*$B31),IF(E$27="kg/t SAR",(E$28*$B31),IF(E$27="kg/t DM",((E$28*($B$28/100))*$B31),IF(E$27="mg/kg SAR",((E$28*0.001)*$B31),IF(E$27="mg/kg DM",(((E$28*0.001)*($B$28/100))*$B31),"0")))))))*1.205</f>
        <v>1.9157572</v>
      </c>
      <c r="F31" s="65">
        <f>(IF(F$27="%w/w SAR",((F$28*10)*$B31),IF(F$27="%w/w DM",(((F$28*10)*($B$28/100))*$B31),IF(F$27="kg/t SAR",(F$28*$B31),IF(F$27="kg/t DM",((F$28*($B$28/100))*$B31),IF(F$27="mg/kg SAR",((F$28*0.001)*$B31),IF(F$27="mg/kg DM",(((F$28*0.001)*($B$28/100))*$B31),"0")))))))*1.658</f>
        <v>3.5672201600000002</v>
      </c>
      <c r="G31" s="65">
        <f t="shared" ref="G31:P46" si="5">IF(G$27="%w/w SAR",((G$28*10)*$B31),IF(G$27="%w/w DM",(((G$28*10)*($B$28/100))*$B31),IF(G$27="kg/t SAR",(G$28*$B31),IF(G$27="kg/t DM",((G$28*($B$28/100))*$B31),IF(G$27="mg/kg SAR",((G$28*0.001)*$B31),IF(G$27="mg/kg DM",(((G$28*0.001)*($B$28/100))*$B31),0))))))</f>
        <v>0.19992000000000004</v>
      </c>
      <c r="H31" s="65">
        <f t="shared" si="5"/>
        <v>0.75779199999999991</v>
      </c>
      <c r="I31" s="65">
        <f t="shared" si="5"/>
        <v>0.29511999999999999</v>
      </c>
      <c r="J31" s="65">
        <f t="shared" si="5"/>
        <v>4.1888000000000003E-3</v>
      </c>
      <c r="K31" s="65">
        <f t="shared" si="5"/>
        <v>7.1400000000000005E-3</v>
      </c>
      <c r="L31" s="65">
        <f t="shared" si="5"/>
        <v>4.8551999999999998E-2</v>
      </c>
      <c r="M31" s="65">
        <f t="shared" si="5"/>
        <v>4.0936E-2</v>
      </c>
      <c r="N31" s="65">
        <f t="shared" si="5"/>
        <v>1199.5200000000002</v>
      </c>
      <c r="O31" s="65">
        <f t="shared" si="5"/>
        <v>294.16800000000006</v>
      </c>
      <c r="P31" s="65">
        <f t="shared" si="5"/>
        <v>0</v>
      </c>
      <c r="Q31" s="65">
        <f>(IF(Q$27="%w/w SAR",((Q$28*10)*$B31),IF(Q$27="%w/w DM",(((Q$28*10)*($B$28/100))*$B31),IF(Q$27="kg/t SAR",(Q$28*$B31),IF(Q$27="kg/t DM",((Q$28*($B$28/100))*$B31),IF(Q$27="mg/kg SAR",((Q$28*0.001)*$B31),IF(Q$27="mg/kg DM",(((Q$28*0.001)*($B$28/100))*$B31),0)))))))*2.5</f>
        <v>101.62600000000003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0.56072800000000012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28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29</v>
      </c>
      <c r="B34" s="11">
        <v>70</v>
      </c>
      <c r="C34" s="65">
        <f t="shared" si="6"/>
        <v>126.61600000000001</v>
      </c>
      <c r="D34" s="65">
        <f t="shared" si="7"/>
        <v>53.43528400000001</v>
      </c>
      <c r="E34" s="65">
        <f t="shared" si="8"/>
        <v>1.9157572</v>
      </c>
      <c r="F34" s="65">
        <f t="shared" si="9"/>
        <v>3.5672201600000002</v>
      </c>
      <c r="G34" s="65">
        <f t="shared" si="5"/>
        <v>0.19992000000000004</v>
      </c>
      <c r="H34" s="65">
        <f t="shared" si="5"/>
        <v>0.75779199999999991</v>
      </c>
      <c r="I34" s="65">
        <f t="shared" si="5"/>
        <v>0.29511999999999999</v>
      </c>
      <c r="J34" s="65">
        <f t="shared" si="5"/>
        <v>4.1888000000000003E-3</v>
      </c>
      <c r="K34" s="65">
        <f t="shared" si="5"/>
        <v>7.1400000000000005E-3</v>
      </c>
      <c r="L34" s="65">
        <f t="shared" si="5"/>
        <v>4.8551999999999998E-2</v>
      </c>
      <c r="M34" s="65">
        <f t="shared" si="5"/>
        <v>4.0936E-2</v>
      </c>
      <c r="N34" s="65">
        <f t="shared" si="5"/>
        <v>1199.5200000000002</v>
      </c>
      <c r="O34" s="65">
        <f t="shared" si="5"/>
        <v>294.16800000000006</v>
      </c>
      <c r="P34" s="65">
        <f t="shared" si="5"/>
        <v>0</v>
      </c>
      <c r="Q34" s="65">
        <f t="shared" si="10"/>
        <v>101.62600000000003</v>
      </c>
      <c r="R34" s="65">
        <f t="shared" si="11"/>
        <v>0</v>
      </c>
      <c r="S34" s="65">
        <f t="shared" si="11"/>
        <v>0.56072800000000012</v>
      </c>
      <c r="T34" s="65">
        <f t="shared" si="11"/>
        <v>0</v>
      </c>
      <c r="U34" s="126">
        <f t="shared" si="11"/>
        <v>0</v>
      </c>
    </row>
    <row r="35" spans="1:21" s="48" customFormat="1" x14ac:dyDescent="0.25">
      <c r="A35" s="125">
        <f>G8</f>
        <v>30</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31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32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35</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36</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37</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41</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42</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26</v>
      </c>
      <c r="C57" s="8">
        <f t="shared" ref="C57:U57" si="13">D8</f>
        <v>27</v>
      </c>
      <c r="D57" s="8">
        <f t="shared" si="13"/>
        <v>28</v>
      </c>
      <c r="E57" s="8">
        <f t="shared" si="13"/>
        <v>29</v>
      </c>
      <c r="F57" s="8">
        <f t="shared" si="13"/>
        <v>30</v>
      </c>
      <c r="G57" s="8">
        <f t="shared" si="13"/>
        <v>31</v>
      </c>
      <c r="H57" s="8">
        <f t="shared" si="13"/>
        <v>32</v>
      </c>
      <c r="I57" s="8">
        <f t="shared" si="13"/>
        <v>35</v>
      </c>
      <c r="J57" s="8">
        <f t="shared" si="13"/>
        <v>36</v>
      </c>
      <c r="K57" s="8">
        <f t="shared" si="13"/>
        <v>37</v>
      </c>
      <c r="L57" s="8">
        <f t="shared" si="13"/>
        <v>41</v>
      </c>
      <c r="M57" s="8">
        <f t="shared" si="13"/>
        <v>42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6.1</v>
      </c>
      <c r="C60" s="64">
        <f t="shared" ref="C60:U60" si="14">D10</f>
        <v>5.9</v>
      </c>
      <c r="D60" s="64">
        <f t="shared" si="14"/>
        <v>5.8</v>
      </c>
      <c r="E60" s="64">
        <f t="shared" si="14"/>
        <v>6.1</v>
      </c>
      <c r="F60" s="64">
        <f t="shared" si="14"/>
        <v>6.2</v>
      </c>
      <c r="G60" s="64">
        <f t="shared" si="14"/>
        <v>6.3</v>
      </c>
      <c r="H60" s="64">
        <f t="shared" si="14"/>
        <v>6.3</v>
      </c>
      <c r="I60" s="64">
        <f t="shared" si="14"/>
        <v>6.6</v>
      </c>
      <c r="J60" s="64">
        <f t="shared" si="14"/>
        <v>6.2</v>
      </c>
      <c r="K60" s="64">
        <f t="shared" si="14"/>
        <v>6</v>
      </c>
      <c r="L60" s="64">
        <f t="shared" si="14"/>
        <v>5.6</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70</v>
      </c>
      <c r="C62" s="65">
        <f>B32</f>
        <v>0</v>
      </c>
      <c r="D62" s="65">
        <f>B33</f>
        <v>0</v>
      </c>
      <c r="E62" s="65">
        <f>B34</f>
        <v>70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0.6000000000000032</v>
      </c>
      <c r="C64" s="65">
        <f t="shared" ref="C64:U64" si="17">(C59-C60)*C61</f>
        <v>1.7999999999999989</v>
      </c>
      <c r="D64" s="65">
        <f t="shared" si="17"/>
        <v>2.4000000000000021</v>
      </c>
      <c r="E64" s="65">
        <f t="shared" si="17"/>
        <v>0.6000000000000032</v>
      </c>
      <c r="F64" s="65">
        <f t="shared" si="17"/>
        <v>0</v>
      </c>
      <c r="G64" s="65">
        <f t="shared" si="17"/>
        <v>-0.59999999999999787</v>
      </c>
      <c r="H64" s="65">
        <f t="shared" si="17"/>
        <v>-0.59999999999999787</v>
      </c>
      <c r="I64" s="65">
        <f t="shared" si="17"/>
        <v>-2.3999999999999968</v>
      </c>
      <c r="J64" s="65">
        <f t="shared" si="17"/>
        <v>0</v>
      </c>
      <c r="K64" s="65">
        <f t="shared" si="17"/>
        <v>1.2000000000000011</v>
      </c>
      <c r="L64" s="65">
        <f t="shared" si="17"/>
        <v>3.6000000000000032</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-0.6000000000000032</v>
      </c>
      <c r="C65" s="65">
        <f t="shared" ref="C65:U65" si="18">C63-C64</f>
        <v>-1.7999999999999989</v>
      </c>
      <c r="D65" s="65">
        <f t="shared" si="18"/>
        <v>-2.4000000000000021</v>
      </c>
      <c r="E65" s="65">
        <f t="shared" si="18"/>
        <v>-0.6000000000000032</v>
      </c>
      <c r="F65" s="65">
        <f t="shared" si="18"/>
        <v>0</v>
      </c>
      <c r="G65" s="65">
        <f t="shared" si="18"/>
        <v>0.59999999999999787</v>
      </c>
      <c r="H65" s="65">
        <f t="shared" si="18"/>
        <v>0.59999999999999787</v>
      </c>
      <c r="I65" s="65">
        <f t="shared" si="18"/>
        <v>2.3999999999999968</v>
      </c>
      <c r="J65" s="65">
        <f t="shared" si="18"/>
        <v>0</v>
      </c>
      <c r="K65" s="65">
        <f t="shared" si="18"/>
        <v>-1.2000000000000011</v>
      </c>
      <c r="L65" s="65">
        <f t="shared" si="18"/>
        <v>-3.6000000000000032</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L5hM7h2WYUGefB2rxZQUl/cLhAwOUQ+G2Xd4CX0y67w46JcteOIwSw9GAtdxvwpFwmZrzIhwO8/+3gXv85xXw==" saltValue="oerVOo4cKco3FoHjlAKEg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7" operator="greaterThan">
      <formula>$B$51</formula>
    </cfRule>
  </conditionalFormatting>
  <conditionalFormatting sqref="B66:U66">
    <cfRule type="cellIs" dxfId="27" priority="12" operator="equal">
      <formula>"UNDER"</formula>
    </cfRule>
    <cfRule type="cellIs" dxfId="26" priority="13" operator="equal">
      <formula>"OVER"</formula>
    </cfRule>
  </conditionalFormatting>
  <conditionalFormatting sqref="C31:C50">
    <cfRule type="cellIs" dxfId="25" priority="36" operator="greaterThan">
      <formula>$C$51</formula>
    </cfRule>
  </conditionalFormatting>
  <conditionalFormatting sqref="C11:V13">
    <cfRule type="cellIs" dxfId="24" priority="1" operator="greaterThan">
      <formula>2</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G19" sqref="G18:G19"/>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'Preseli Liquid sludge'!B29</f>
        <v>Application Rate</v>
      </c>
      <c r="C1" s="29" t="str">
        <f>'Preseli Liquid sludge'!C29</f>
        <v>Nitrogen Addition</v>
      </c>
      <c r="D1" s="29" t="str">
        <f>'Preseli Liquid sludge'!D29</f>
        <v>Phosphate Addition</v>
      </c>
      <c r="E1" s="29" t="str">
        <f>'Preseli Liquid sludge'!E29</f>
        <v>Potash  Addition</v>
      </c>
      <c r="F1" s="29" t="str">
        <f>'Preseli Liquid sludge'!F29</f>
        <v>Mg Oxide Addition</v>
      </c>
      <c r="G1" s="29" t="str">
        <f>'Preseli Liquid sludge'!G29</f>
        <v>Copper Addition</v>
      </c>
      <c r="H1" s="29" t="str">
        <f>'Preseli Liquid sludge'!H29</f>
        <v>Zinc Addition</v>
      </c>
      <c r="I1" s="29" t="str">
        <f>'Preseli Liquid sludge'!I29</f>
        <v>Lead Addition</v>
      </c>
      <c r="J1" s="29" t="str">
        <f>'Preseli Liquid sludge'!J29</f>
        <v>Cadmium Addition</v>
      </c>
      <c r="K1" s="29" t="str">
        <f>'Preseli Liquid sludge'!K29</f>
        <v>Mercury Addition</v>
      </c>
      <c r="L1" s="29" t="str">
        <f>'Preseli Liquid sludge'!L29</f>
        <v>Nickel Addition</v>
      </c>
      <c r="M1" s="29" t="str">
        <f>'Preseli Liquid sludge'!M29</f>
        <v>Chromium Addition</v>
      </c>
      <c r="N1" s="29" t="str">
        <f>'Preseli Liquid sludge'!N29</f>
        <v>Aluminium Addition</v>
      </c>
      <c r="O1" s="29" t="str">
        <f>'Preseli Liquid sludge'!O29</f>
        <v>Iron Addition</v>
      </c>
      <c r="P1" s="29" t="str">
        <f>'Preseli Liquid sludge'!P29</f>
        <v xml:space="preserve">Sodium Addition                 </v>
      </c>
      <c r="Q1" s="29" t="str">
        <f>'Preseli Liquid sludge'!Q29</f>
        <v>SO3  Addition                             kg/ha</v>
      </c>
      <c r="R1" s="29" t="str">
        <f>'Preseli Liquid sludge'!R29</f>
        <v xml:space="preserve">Selenium Addition </v>
      </c>
      <c r="S1" s="29" t="str">
        <f>'Preseli Liquid sludge'!S29</f>
        <v xml:space="preserve">Arsenic  Addition  </v>
      </c>
      <c r="T1" s="29" t="str">
        <f>'Preseli Liquid sludge'!T29</f>
        <v xml:space="preserve">Molybdenum Addition  </v>
      </c>
      <c r="U1" s="29" t="str">
        <f>'Preseli Liquid sludge'!U29</f>
        <v xml:space="preserve">Fluoride Addition </v>
      </c>
    </row>
    <row r="2" spans="1:21" ht="25.5" x14ac:dyDescent="0.2">
      <c r="A2" s="174"/>
      <c r="B2" s="29" t="str">
        <f>'Preseli Liquid sludge'!B30</f>
        <v>tonnes/ha</v>
      </c>
      <c r="C2" s="29" t="str">
        <f>'Preseli Liquid sludge'!C30</f>
        <v>kg/ha</v>
      </c>
      <c r="D2" s="29" t="str">
        <f>'Preseli Liquid sludge'!D30</f>
        <v>P2O5 
kg/ha</v>
      </c>
      <c r="E2" s="29" t="str">
        <f>'Preseli Liquid sludge'!E30</f>
        <v>K2O 
kg/ha</v>
      </c>
      <c r="F2" s="29" t="str">
        <f>'Preseli Liquid sludge'!F30</f>
        <v>MgO 
kg/ha</v>
      </c>
      <c r="G2" s="29" t="str">
        <f>'Preseli Liquid sludge'!G30</f>
        <v>kg/ha</v>
      </c>
      <c r="H2" s="29" t="str">
        <f>'Preseli Liquid sludge'!H30</f>
        <v>kg/ha</v>
      </c>
      <c r="I2" s="29" t="str">
        <f>'Preseli Liquid sludge'!I30</f>
        <v>kg/ha</v>
      </c>
      <c r="J2" s="29" t="str">
        <f>'Preseli Liquid sludge'!J30</f>
        <v>kg/ha</v>
      </c>
      <c r="K2" s="29" t="str">
        <f>'Preseli Liquid sludge'!K30</f>
        <v>kg/ha</v>
      </c>
      <c r="L2" s="29" t="str">
        <f>'Preseli Liquid sludge'!L30</f>
        <v>kg/ha</v>
      </c>
      <c r="M2" s="29" t="str">
        <f>'Preseli Liquid sludge'!M30</f>
        <v>kg/ha</v>
      </c>
      <c r="N2" s="29" t="str">
        <f>'Preseli Liquid sludge'!N30</f>
        <v>kg/ha</v>
      </c>
      <c r="O2" s="29" t="str">
        <f>'Preseli Liquid sludge'!O30</f>
        <v>kg/ha</v>
      </c>
      <c r="P2" s="29" t="str">
        <f>'Preseli Liquid sludge'!P30</f>
        <v>kg/ha</v>
      </c>
      <c r="Q2" s="29" t="str">
        <f>'Preseli Liquid sludge'!Q30</f>
        <v>kg/ha</v>
      </c>
      <c r="R2" s="29" t="str">
        <f>'Preseli Liquid sludge'!R30</f>
        <v>kg/ha</v>
      </c>
      <c r="S2" s="29" t="str">
        <f>'Preseli Liquid sludge'!S30</f>
        <v>kg/ha</v>
      </c>
      <c r="T2" s="29" t="str">
        <f>'Preseli Liquid sludge'!T30</f>
        <v>kg/ha</v>
      </c>
      <c r="U2" s="29" t="str">
        <f>'Preseli Liquid sludge'!U30</f>
        <v>kg/ha</v>
      </c>
    </row>
    <row r="3" spans="1:21" x14ac:dyDescent="0.2">
      <c r="A3" s="27">
        <v>1</v>
      </c>
      <c r="B3" s="24">
        <f>'Preseli Liquid sludge'!B31</f>
        <v>185</v>
      </c>
      <c r="C3" s="24">
        <f>'Preseli Liquid sludge'!C31</f>
        <v>173.82599999999999</v>
      </c>
      <c r="D3" s="24">
        <f>'Preseli Liquid sludge'!D31</f>
        <v>54.929016000000004</v>
      </c>
      <c r="E3" s="24">
        <f>'Preseli Liquid sludge'!E31</f>
        <v>1.8779202000000004</v>
      </c>
      <c r="F3" s="24">
        <f>'Preseli Liquid sludge'!F31</f>
        <v>3.9917842200000004</v>
      </c>
      <c r="G3" s="24">
        <f>'Preseli Liquid sludge'!G31</f>
        <v>0.20079900000000006</v>
      </c>
      <c r="H3" s="24">
        <f>'Preseli Liquid sludge'!H31</f>
        <v>0.77422500000000005</v>
      </c>
      <c r="I3" s="24">
        <f>'Preseli Liquid sludge'!I31</f>
        <v>2.4075900000000004E-2</v>
      </c>
      <c r="J3" s="24">
        <f>'Preseli Liquid sludge'!J31</f>
        <v>3.5964E-3</v>
      </c>
      <c r="K3" s="24">
        <f>'Preseli Liquid sludge'!K31</f>
        <v>7.4925000000000018E-3</v>
      </c>
      <c r="L3" s="24">
        <f>'Preseli Liquid sludge'!L31</f>
        <v>5.0949000000000008E-2</v>
      </c>
      <c r="M3" s="24">
        <f>'Preseli Liquid sludge'!M31</f>
        <v>4.2957000000000009E-2</v>
      </c>
      <c r="N3" s="24">
        <f>'Preseli Liquid sludge'!N31</f>
        <v>1298.7</v>
      </c>
      <c r="O3" s="24">
        <f>'Preseli Liquid sludge'!O31</f>
        <v>310.68900000000002</v>
      </c>
      <c r="P3" s="24">
        <f>'Preseli Liquid sludge'!P31</f>
        <v>0</v>
      </c>
      <c r="Q3" s="24">
        <f>'Preseli Liquid sludge'!Q31</f>
        <v>108.64125000000003</v>
      </c>
      <c r="R3" s="24">
        <f>'Preseli Liquid sludge'!R31</f>
        <v>0</v>
      </c>
      <c r="S3" s="24">
        <f>'Preseli Liquid sludge'!S31</f>
        <v>0.69030900000000006</v>
      </c>
      <c r="T3" s="24">
        <f>'Preseli Liquid sludge'!T31</f>
        <v>0</v>
      </c>
      <c r="U3" s="24">
        <f>'Preseli Liquid sludge'!U31</f>
        <v>0</v>
      </c>
    </row>
    <row r="4" spans="1:21" x14ac:dyDescent="0.2">
      <c r="A4" s="27">
        <v>2</v>
      </c>
      <c r="B4" s="24">
        <f>'Bolton Hill'!B31</f>
        <v>250</v>
      </c>
      <c r="C4" s="24">
        <f>'Bolton Hill'!C31</f>
        <v>125</v>
      </c>
      <c r="D4" s="24">
        <f>'Bolton Hill'!D31</f>
        <v>54.926725000000012</v>
      </c>
      <c r="E4" s="24">
        <f>'Bolton Hill'!E31</f>
        <v>13.194749999999999</v>
      </c>
      <c r="F4" s="24">
        <f>'Bolton Hill'!F31</f>
        <v>23.999549999999999</v>
      </c>
      <c r="G4" s="24">
        <f>'Bolton Hill'!G31</f>
        <v>0.58499999999999996</v>
      </c>
      <c r="H4" s="24">
        <f>'Bolton Hill'!H31</f>
        <v>1.17</v>
      </c>
      <c r="I4" s="24">
        <f>'Bolton Hill'!I31</f>
        <v>0.1925</v>
      </c>
      <c r="J4" s="24">
        <f>'Bolton Hill'!J31</f>
        <v>5.0000000000000001E-3</v>
      </c>
      <c r="K4" s="24">
        <f>'Bolton Hill'!K31</f>
        <v>1.2500000000000001E-2</v>
      </c>
      <c r="L4" s="24">
        <f>'Bolton Hill'!L31</f>
        <v>0.33250000000000002</v>
      </c>
      <c r="M4" s="24">
        <f>'Bolton Hill'!M31</f>
        <v>0.3125</v>
      </c>
      <c r="N4" s="24">
        <f>'Bolton Hill'!N31</f>
        <v>1338.5</v>
      </c>
      <c r="O4" s="24">
        <f>'Bolton Hill'!O31</f>
        <v>223.75</v>
      </c>
      <c r="P4" s="24">
        <f>'Bolton Hill'!P31</f>
        <v>4.1749999999999998</v>
      </c>
      <c r="Q4" s="24">
        <f>'Bolton Hill'!Q31</f>
        <v>226.25</v>
      </c>
      <c r="R4" s="24">
        <f>'Bolton Hill'!R31</f>
        <v>3.7499999999999999E-2</v>
      </c>
      <c r="S4" s="24">
        <f>'Bolton Hill'!S31</f>
        <v>0.17</v>
      </c>
      <c r="T4" s="24">
        <f>'Bolton Hill'!T31</f>
        <v>1.7500000000000002E-2</v>
      </c>
      <c r="U4" s="24">
        <f>'Bolton Hill'!U31</f>
        <v>5.15</v>
      </c>
    </row>
    <row r="5" spans="1:21" x14ac:dyDescent="0.2">
      <c r="A5" s="27">
        <v>3</v>
      </c>
      <c r="B5" s="24">
        <f>Llechryd!B31</f>
        <v>165</v>
      </c>
      <c r="C5" s="24">
        <f>Llechryd!C31</f>
        <v>68.260500000000008</v>
      </c>
      <c r="D5" s="24">
        <f>Llechryd!D31</f>
        <v>32.617402290000001</v>
      </c>
      <c r="E5" s="24">
        <f>Llechryd!E31</f>
        <v>1.6333274924999999</v>
      </c>
      <c r="F5" s="24">
        <f>Llechryd!F31</f>
        <v>5.0444119439999993</v>
      </c>
      <c r="G5" s="24">
        <f>Llechryd!G31</f>
        <v>8.6885864999999993E-2</v>
      </c>
      <c r="H5" s="24">
        <f>Llechryd!H31</f>
        <v>2.0283120000000001</v>
      </c>
      <c r="I5" s="24">
        <f>Llechryd!I31</f>
        <v>0.28376865000000001</v>
      </c>
      <c r="J5" s="24">
        <f>Llechryd!J31</f>
        <v>3.3155100000000002E-3</v>
      </c>
      <c r="K5" s="24">
        <f>Llechryd!K31</f>
        <v>6.6310200000000005E-3</v>
      </c>
      <c r="L5" s="24">
        <f>Llechryd!L31</f>
        <v>0.22916025000000001</v>
      </c>
      <c r="M5" s="24">
        <f>Llechryd!M31</f>
        <v>0.156024</v>
      </c>
      <c r="N5" s="24">
        <f>Llechryd!N31</f>
        <v>28.864440000000002</v>
      </c>
      <c r="O5" s="24">
        <f>Llechryd!O31</f>
        <v>3939.6060000000002</v>
      </c>
      <c r="P5" s="24">
        <f>Llechryd!P31</f>
        <v>0</v>
      </c>
      <c r="Q5" s="24">
        <f>Llechryd!Q31</f>
        <v>118.72451249999999</v>
      </c>
      <c r="R5" s="24">
        <f>Llechryd!R31</f>
        <v>0</v>
      </c>
      <c r="S5" s="24">
        <f>Llechryd!S31</f>
        <v>0.22038389999999999</v>
      </c>
      <c r="T5" s="24">
        <f>Llechryd!T31</f>
        <v>0</v>
      </c>
      <c r="U5" s="24">
        <f>Llechryd!U31</f>
        <v>0</v>
      </c>
    </row>
    <row r="6" spans="1:21" x14ac:dyDescent="0.2">
      <c r="A6" s="27">
        <v>4</v>
      </c>
      <c r="B6" s="24">
        <f>'Bryn Gwyn'!B31</f>
        <v>250</v>
      </c>
      <c r="C6" s="24">
        <f>'Bryn Gwyn'!C31</f>
        <v>40.64575</v>
      </c>
      <c r="D6" s="24">
        <f>'Bryn Gwyn'!D31</f>
        <v>11.853634000000001</v>
      </c>
      <c r="E6" s="24">
        <f>'Bryn Gwyn'!E31</f>
        <v>3.8487097499999998</v>
      </c>
      <c r="F6" s="24">
        <f>'Bryn Gwyn'!F31</f>
        <v>7.0525102500000001</v>
      </c>
      <c r="G6" s="24">
        <f>'Bryn Gwyn'!G31</f>
        <v>0.21790500000000002</v>
      </c>
      <c r="H6" s="24">
        <f>'Bryn Gwyn'!H31</f>
        <v>0.68157500000000015</v>
      </c>
      <c r="I6" s="24">
        <f>'Bryn Gwyn'!I31</f>
        <v>8.2585000000000006E-2</v>
      </c>
      <c r="J6" s="24">
        <f>'Bryn Gwyn'!J31</f>
        <v>1.5920000000000001E-3</v>
      </c>
      <c r="K6" s="24">
        <f>'Bryn Gwyn'!K31</f>
        <v>1.0099249999999999E-2</v>
      </c>
      <c r="L6" s="24">
        <f>'Bryn Gwyn'!L31</f>
        <v>8.9550000000000018E-2</v>
      </c>
      <c r="M6" s="24">
        <f>'Bryn Gwyn'!M31</f>
        <v>3.0496750000000003E-2</v>
      </c>
      <c r="N6" s="24">
        <f>'Bryn Gwyn'!N31</f>
        <v>15.357825000000002</v>
      </c>
      <c r="O6" s="24">
        <f>'Bryn Gwyn'!O31</f>
        <v>2094.4749999999999</v>
      </c>
      <c r="P6" s="24">
        <f>'Bryn Gwyn'!P31</f>
        <v>0</v>
      </c>
      <c r="Q6" s="24">
        <f>'Bryn Gwyn'!Q31</f>
        <v>69.898750000000007</v>
      </c>
      <c r="R6" s="24">
        <f>'Bryn Gwyn'!R31</f>
        <v>0</v>
      </c>
      <c r="S6" s="24">
        <f>'Bryn Gwyn'!S31</f>
        <v>0.31790250000000003</v>
      </c>
      <c r="T6" s="24">
        <f>'Bryn Gwyn'!T31</f>
        <v>0</v>
      </c>
      <c r="U6" s="24">
        <f>'Bryn Gwyn'!U31</f>
        <v>0</v>
      </c>
    </row>
    <row r="7" spans="1:21" x14ac:dyDescent="0.2">
      <c r="A7" s="27">
        <v>5</v>
      </c>
      <c r="B7" s="24">
        <f>'Capel Dewi'!B31</f>
        <v>250</v>
      </c>
      <c r="C7" s="24">
        <f>'Capel Dewi'!C31</f>
        <v>71.170000000000016</v>
      </c>
      <c r="D7" s="24">
        <f>'Capel Dewi'!D31</f>
        <v>40.573610000000009</v>
      </c>
      <c r="E7" s="24">
        <f>'Capel Dewi'!E31</f>
        <v>12.035540000000003</v>
      </c>
      <c r="F7" s="24">
        <f>'Capel Dewi'!F31</f>
        <v>37.752660000000006</v>
      </c>
      <c r="G7" s="24">
        <f>'Capel Dewi'!G31</f>
        <v>0.33550000000000002</v>
      </c>
      <c r="H7" s="24">
        <f>'Capel Dewi'!H31</f>
        <v>1.8480000000000003</v>
      </c>
      <c r="I7" s="24">
        <f>'Capel Dewi'!I31</f>
        <v>0.59070000000000011</v>
      </c>
      <c r="J7" s="24">
        <f>'Capel Dewi'!J31</f>
        <v>2.5300000000000001E-3</v>
      </c>
      <c r="K7" s="24">
        <f>'Capel Dewi'!K31</f>
        <v>1.089E-2</v>
      </c>
      <c r="L7" s="24">
        <f>'Capel Dewi'!L31</f>
        <v>0.1716</v>
      </c>
      <c r="M7" s="24">
        <f>'Capel Dewi'!M31</f>
        <v>0.28490000000000004</v>
      </c>
      <c r="N7" s="24">
        <f>'Capel Dewi'!N31</f>
        <v>107.36000000000001</v>
      </c>
      <c r="O7" s="24">
        <f>'Capel Dewi'!O31</f>
        <v>3556.3000000000006</v>
      </c>
      <c r="P7" s="24">
        <f>'Capel Dewi'!P31</f>
        <v>0</v>
      </c>
      <c r="Q7" s="24">
        <f>'Capel Dewi'!Q31</f>
        <v>83.600000000000009</v>
      </c>
      <c r="R7" s="24">
        <f>'Capel Dewi'!R31</f>
        <v>0</v>
      </c>
      <c r="S7" s="24">
        <f>'Capel Dewi'!S31</f>
        <v>0.32450000000000001</v>
      </c>
      <c r="T7" s="24">
        <f>'Capel Dewi'!T31</f>
        <v>0</v>
      </c>
      <c r="U7" s="24">
        <f>'Capel Dewi'!U31</f>
        <v>0</v>
      </c>
    </row>
    <row r="8" spans="1:21" x14ac:dyDescent="0.2">
      <c r="A8" s="27">
        <v>6</v>
      </c>
      <c r="B8" s="24">
        <f>Cray!B31</f>
        <v>250</v>
      </c>
      <c r="C8" s="24">
        <f>Cray!C31</f>
        <v>44.224999999999994</v>
      </c>
      <c r="D8" s="24">
        <f>Cray!D31</f>
        <v>6.0092929999999987</v>
      </c>
      <c r="E8" s="24">
        <f>Cray!E31</f>
        <v>0.80120449999999999</v>
      </c>
      <c r="F8" s="24">
        <f>Cray!F31</f>
        <v>6.6751079999999989</v>
      </c>
      <c r="G8" s="24">
        <f>Cray!G31</f>
        <v>5.8071999999999992E-2</v>
      </c>
      <c r="H8" s="24">
        <f>Cray!H31</f>
        <v>0.48434000000000005</v>
      </c>
      <c r="I8" s="24">
        <f>Cray!I31</f>
        <v>3.7819999999999999E-2</v>
      </c>
      <c r="J8" s="24">
        <f>Cray!J31</f>
        <v>1.0369999999999999E-3</v>
      </c>
      <c r="K8" s="24">
        <f>Cray!K31</f>
        <v>1.0064999999999999E-2</v>
      </c>
      <c r="L8" s="24">
        <f>Cray!L31</f>
        <v>0.13297999999999999</v>
      </c>
      <c r="M8" s="24">
        <f>Cray!M31</f>
        <v>0.11101999999999999</v>
      </c>
      <c r="N8" s="24">
        <f>Cray!N31</f>
        <v>10.491999999999999</v>
      </c>
      <c r="O8" s="24">
        <f>Cray!O31</f>
        <v>2055.6999999999998</v>
      </c>
      <c r="P8" s="24">
        <f>Cray!P31</f>
        <v>0</v>
      </c>
      <c r="Q8" s="24">
        <f>Cray!Q31</f>
        <v>26.687499999999996</v>
      </c>
      <c r="R8" s="24">
        <f>Cray!R31</f>
        <v>0</v>
      </c>
      <c r="S8" s="24">
        <f>Cray!S31</f>
        <v>0.22813999999999998</v>
      </c>
      <c r="T8" s="24">
        <f>Cray!T31</f>
        <v>0</v>
      </c>
      <c r="U8" s="24">
        <f>Cray!U31</f>
        <v>0</v>
      </c>
    </row>
    <row r="9" spans="1:21" x14ac:dyDescent="0.2">
      <c r="A9" s="27">
        <v>7</v>
      </c>
      <c r="B9" s="24">
        <f>Hirwaun!B31</f>
        <v>250</v>
      </c>
      <c r="C9" s="24">
        <f>Hirwaun!C31</f>
        <v>48.17475000000001</v>
      </c>
      <c r="D9" s="24">
        <f>Hirwaun!D31</f>
        <v>3.8691553499999998</v>
      </c>
      <c r="E9" s="24">
        <f>Hirwaun!E31</f>
        <v>2.8915481250000008</v>
      </c>
      <c r="F9" s="24">
        <f>Hirwaun!F31</f>
        <v>11.281032000000002</v>
      </c>
      <c r="G9" s="24">
        <f>Hirwaun!G31</f>
        <v>0.1451925</v>
      </c>
      <c r="H9" s="24">
        <f>Hirwaun!H31</f>
        <v>1.1117250000000001</v>
      </c>
      <c r="I9" s="24">
        <f>Hirwaun!I31</f>
        <v>0.12575250000000002</v>
      </c>
      <c r="J9" s="24">
        <f>Hirwaun!J31</f>
        <v>3.2197500000000008E-3</v>
      </c>
      <c r="K9" s="24">
        <f>Hirwaun!K31</f>
        <v>4.9815000000000007E-3</v>
      </c>
      <c r="L9" s="24">
        <f>Hirwaun!L31</f>
        <v>9.1732500000000022E-2</v>
      </c>
      <c r="M9" s="24">
        <f>Hirwaun!M31</f>
        <v>0.10752750000000001</v>
      </c>
      <c r="N9" s="24">
        <f>Hirwaun!N31</f>
        <v>12.393000000000001</v>
      </c>
      <c r="O9" s="24">
        <f>Hirwaun!O31</f>
        <v>2636.55</v>
      </c>
      <c r="P9" s="24">
        <f>Hirwaun!P31</f>
        <v>0</v>
      </c>
      <c r="Q9" s="24">
        <f>Hirwaun!Q31</f>
        <v>65.610000000000014</v>
      </c>
      <c r="R9" s="24">
        <f>Hirwaun!R31</f>
        <v>0</v>
      </c>
      <c r="S9" s="24">
        <f>Hirwaun!S31</f>
        <v>0.39973500000000001</v>
      </c>
      <c r="T9" s="24">
        <f>Hirwaun!T31</f>
        <v>0</v>
      </c>
      <c r="U9" s="24">
        <f>Hirwaun!U31</f>
        <v>0</v>
      </c>
    </row>
    <row r="10" spans="1:21" x14ac:dyDescent="0.2">
      <c r="A10" s="27">
        <v>8</v>
      </c>
      <c r="B10" s="24">
        <f>'Cefn Dryscoed'!B31</f>
        <v>250</v>
      </c>
      <c r="C10" s="24">
        <f>'Cefn Dryscoed'!C31</f>
        <v>94.502499999999998</v>
      </c>
      <c r="D10" s="24">
        <f>'Cefn Dryscoed'!D31</f>
        <v>4.2039849999999994</v>
      </c>
      <c r="E10" s="24">
        <f>'Cefn Dryscoed'!E31</f>
        <v>2.8192481250000001</v>
      </c>
      <c r="F10" s="24">
        <f>'Cefn Dryscoed'!F31</f>
        <v>3.8790982499999997</v>
      </c>
      <c r="G10" s="24">
        <f>'Cefn Dryscoed'!G31</f>
        <v>0.37067</v>
      </c>
      <c r="H10" s="24">
        <f>'Cefn Dryscoed'!H31</f>
        <v>0</v>
      </c>
      <c r="I10" s="24">
        <f>'Cefn Dryscoed'!I31</f>
        <v>5.6885000000000005E-2</v>
      </c>
      <c r="J10" s="24">
        <f>'Cefn Dryscoed'!J31</f>
        <v>6.2389999999999998E-3</v>
      </c>
      <c r="K10" s="24">
        <f>'Cefn Dryscoed'!K31</f>
        <v>1.0000749999999999E-2</v>
      </c>
      <c r="L10" s="24">
        <f>'Cefn Dryscoed'!L31</f>
        <v>7.2482499999999991E-2</v>
      </c>
      <c r="M10" s="24">
        <f>'Cefn Dryscoed'!M31</f>
        <v>8.4318249999999997E-2</v>
      </c>
      <c r="N10" s="24">
        <f>'Cefn Dryscoed'!N31</f>
        <v>1539.5649999999998</v>
      </c>
      <c r="O10" s="24">
        <f>'Cefn Dryscoed'!O31</f>
        <v>87.804749999999999</v>
      </c>
      <c r="P10" s="24">
        <f>'Cefn Dryscoed'!P31</f>
        <v>0</v>
      </c>
      <c r="Q10" s="24">
        <f>'Cefn Dryscoed'!Q31</f>
        <v>233.96250000000003</v>
      </c>
      <c r="R10" s="24">
        <f>'Cefn Dryscoed'!R31</f>
        <v>0</v>
      </c>
      <c r="S10" s="24">
        <f>'Cefn Dryscoed'!S31</f>
        <v>0.63857999999999993</v>
      </c>
      <c r="T10" s="24">
        <f>'Cefn Dryscoed'!T31</f>
        <v>0</v>
      </c>
      <c r="U10" s="24">
        <f>'Cefn Dryscoed'!U31</f>
        <v>0</v>
      </c>
    </row>
    <row r="11" spans="1:21" x14ac:dyDescent="0.2">
      <c r="A11" s="27">
        <v>9</v>
      </c>
      <c r="B11" s="24">
        <f>Felindre!B31</f>
        <v>250</v>
      </c>
      <c r="C11" s="24">
        <f>Felindre!C31</f>
        <v>80.4405</v>
      </c>
      <c r="D11" s="24">
        <f>Felindre!D31</f>
        <v>34.860428749999997</v>
      </c>
      <c r="E11" s="24">
        <f>Felindre!E31</f>
        <v>7.542366125</v>
      </c>
      <c r="F11" s="24">
        <f>Felindre!F31</f>
        <v>20.728315999999996</v>
      </c>
      <c r="G11" s="24">
        <f>Felindre!G31</f>
        <v>0.4696475</v>
      </c>
      <c r="H11" s="24">
        <f>Felindre!H31</f>
        <v>2.6731250000000002</v>
      </c>
      <c r="I11" s="24">
        <f>Felindre!I31</f>
        <v>0.43674749999999996</v>
      </c>
      <c r="J11" s="24">
        <f>Felindre!J31</f>
        <v>1.5709750000000001E-2</v>
      </c>
      <c r="K11" s="24">
        <f>Felindre!K31</f>
        <v>1.0116749999999999E-2</v>
      </c>
      <c r="L11" s="24">
        <f>Felindre!L31</f>
        <v>0.21220499999999998</v>
      </c>
      <c r="M11" s="24">
        <f>Felindre!M31</f>
        <v>7.4436250000000009E-2</v>
      </c>
      <c r="N11" s="24">
        <f>Felindre!N31</f>
        <v>1200.8499999999999</v>
      </c>
      <c r="O11" s="24">
        <f>Felindre!O31</f>
        <v>261.55500000000001</v>
      </c>
      <c r="P11" s="24">
        <f>Felindre!P31</f>
        <v>0</v>
      </c>
      <c r="Q11" s="24">
        <f>Felindre!Q31</f>
        <v>94.793125000000003</v>
      </c>
      <c r="R11" s="24">
        <f>Felindre!R31</f>
        <v>0</v>
      </c>
      <c r="S11" s="24">
        <f>Felindre!S31</f>
        <v>0.4334575</v>
      </c>
      <c r="T11" s="24">
        <f>Felindre!T31</f>
        <v>0</v>
      </c>
      <c r="U11" s="24">
        <f>Felindre!U31</f>
        <v>0</v>
      </c>
    </row>
    <row r="12" spans="1:21" x14ac:dyDescent="0.2">
      <c r="A12" s="27">
        <v>10</v>
      </c>
      <c r="B12" s="24">
        <f>'Preseli Sludge cake'!B31</f>
        <v>70</v>
      </c>
      <c r="C12" s="24">
        <f>'Preseli Sludge cake'!C31</f>
        <v>126.61600000000001</v>
      </c>
      <c r="D12" s="24">
        <f>'Preseli Sludge cake'!D31</f>
        <v>53.43528400000001</v>
      </c>
      <c r="E12" s="24">
        <f>'Preseli Sludge cake'!E31</f>
        <v>1.9157572</v>
      </c>
      <c r="F12" s="24">
        <f>'Preseli Sludge cake'!F31</f>
        <v>3.5672201600000002</v>
      </c>
      <c r="G12" s="24">
        <f>'Preseli Sludge cake'!G31</f>
        <v>0.19992000000000004</v>
      </c>
      <c r="H12" s="24">
        <f>'Preseli Sludge cake'!H31</f>
        <v>0.75779199999999991</v>
      </c>
      <c r="I12" s="24">
        <f>'Preseli Sludge cake'!I31</f>
        <v>0.29511999999999999</v>
      </c>
      <c r="J12" s="24">
        <f>'Preseli Sludge cake'!J31</f>
        <v>4.1888000000000003E-3</v>
      </c>
      <c r="K12" s="24">
        <f>'Preseli Sludge cake'!K31</f>
        <v>7.1400000000000005E-3</v>
      </c>
      <c r="L12" s="24">
        <f>'Preseli Sludge cake'!L31</f>
        <v>4.8551999999999998E-2</v>
      </c>
      <c r="M12" s="24">
        <f>'Preseli Sludge cake'!M31</f>
        <v>4.0936E-2</v>
      </c>
      <c r="N12" s="24">
        <f>'Preseli Sludge cake'!N31</f>
        <v>1199.5200000000002</v>
      </c>
      <c r="O12" s="24">
        <f>'Preseli Sludge cake'!O31</f>
        <v>294.16800000000006</v>
      </c>
      <c r="P12" s="24">
        <f>'Preseli Sludge cake'!P31</f>
        <v>0</v>
      </c>
      <c r="Q12" s="24">
        <f>'Preseli Sludge cake'!Q31</f>
        <v>101.62600000000003</v>
      </c>
      <c r="R12" s="24">
        <f>'Preseli Sludge cake'!R31</f>
        <v>0</v>
      </c>
      <c r="S12" s="24">
        <f>'Preseli Sludge cake'!S31</f>
        <v>0.56072800000000012</v>
      </c>
      <c r="T12" s="24">
        <f>'Preseli Sludge cake'!T31</f>
        <v>0</v>
      </c>
      <c r="U12" s="24">
        <f>'Preseli Sludge cake'!U31</f>
        <v>0</v>
      </c>
    </row>
    <row r="13" spans="1:21" s="69" customFormat="1" ht="15.75" x14ac:dyDescent="0.25">
      <c r="A13" s="67" t="s">
        <v>85</v>
      </c>
      <c r="B13" s="68">
        <f>SUM(B3:B12)</f>
        <v>2170</v>
      </c>
      <c r="C13" s="68">
        <f t="shared" ref="C13:U13" si="0">SUM(C3:C12)</f>
        <v>872.86099999999999</v>
      </c>
      <c r="D13" s="68">
        <f t="shared" si="0"/>
        <v>297.27853339000001</v>
      </c>
      <c r="E13" s="68">
        <f t="shared" si="0"/>
        <v>48.560371517500002</v>
      </c>
      <c r="F13" s="68">
        <f t="shared" si="0"/>
        <v>123.97169082399998</v>
      </c>
      <c r="G13" s="68">
        <f t="shared" si="0"/>
        <v>2.6695918650000006</v>
      </c>
      <c r="H13" s="68">
        <f t="shared" si="0"/>
        <v>11.529094000000002</v>
      </c>
      <c r="I13" s="68">
        <f t="shared" si="0"/>
        <v>2.1259545499999999</v>
      </c>
      <c r="J13" s="68">
        <f t="shared" si="0"/>
        <v>4.6428210000000004E-2</v>
      </c>
      <c r="K13" s="68">
        <f t="shared" si="0"/>
        <v>8.9916770000000007E-2</v>
      </c>
      <c r="L13" s="68">
        <f t="shared" si="0"/>
        <v>1.4317112499999998</v>
      </c>
      <c r="M13" s="68">
        <f t="shared" si="0"/>
        <v>1.2451157500000001</v>
      </c>
      <c r="N13" s="68">
        <f t="shared" si="0"/>
        <v>6751.6022649999995</v>
      </c>
      <c r="O13" s="68">
        <f t="shared" si="0"/>
        <v>15460.597749999999</v>
      </c>
      <c r="P13" s="68">
        <f t="shared" si="0"/>
        <v>4.1749999999999998</v>
      </c>
      <c r="Q13" s="68">
        <f t="shared" si="0"/>
        <v>1129.7936374999999</v>
      </c>
      <c r="R13" s="68">
        <f t="shared" si="0"/>
        <v>3.7499999999999999E-2</v>
      </c>
      <c r="S13" s="68">
        <f t="shared" si="0"/>
        <v>3.9837358999999997</v>
      </c>
      <c r="T13" s="68">
        <f t="shared" si="0"/>
        <v>1.7500000000000002E-2</v>
      </c>
      <c r="U13" s="68">
        <f t="shared" si="0"/>
        <v>5.15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C32" sqref="C3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'Preseli Liquid sludge'!B29</f>
        <v>Application Rate</v>
      </c>
      <c r="D1" s="26" t="str">
        <f>'Preseli Liquid sludge'!C29</f>
        <v>Nitrogen Addition</v>
      </c>
      <c r="E1" s="26" t="str">
        <f>'Preseli Liquid sludge'!D29</f>
        <v>Phosphate Addition</v>
      </c>
      <c r="F1" s="26" t="str">
        <f>'Preseli Liquid sludge'!E29</f>
        <v>Potash  Addition</v>
      </c>
      <c r="G1" s="26" t="str">
        <f>'Preseli Liquid sludge'!F29</f>
        <v>Mg Oxide Addition</v>
      </c>
      <c r="H1" s="26" t="str">
        <f>'Preseli Liquid sludge'!G29</f>
        <v>Copper Addition</v>
      </c>
      <c r="I1" s="26" t="str">
        <f>'Preseli Liquid sludge'!H29</f>
        <v>Zinc Addition</v>
      </c>
      <c r="J1" s="26" t="str">
        <f>'Preseli Liquid sludge'!I29</f>
        <v>Lead Addition</v>
      </c>
      <c r="K1" s="26" t="str">
        <f>'Preseli Liquid sludge'!J29</f>
        <v>Cadmium Addition</v>
      </c>
      <c r="L1" s="26" t="str">
        <f>'Preseli Liquid sludge'!K29</f>
        <v>Mercury Addition</v>
      </c>
      <c r="M1" s="26" t="str">
        <f>'Preseli Liquid sludge'!L29</f>
        <v>Nickel Addition</v>
      </c>
      <c r="N1" s="26" t="str">
        <f>'Preseli Liquid sludge'!M29</f>
        <v>Chromium Addition</v>
      </c>
      <c r="O1" s="26" t="str">
        <f>'Preseli Liquid sludge'!N29</f>
        <v>Aluminium Addition</v>
      </c>
      <c r="P1" s="26" t="str">
        <f>'Preseli Liquid sludge'!O29</f>
        <v>Iron Addition</v>
      </c>
      <c r="Q1" s="26" t="str">
        <f>'Preseli Liquid sludge'!P29</f>
        <v xml:space="preserve">Sodium Addition                 </v>
      </c>
      <c r="R1" s="26" t="str">
        <f>'Preseli Liquid sludge'!Q29</f>
        <v>SO3  Addition                             kg/ha</v>
      </c>
      <c r="S1" s="26" t="str">
        <f>'Preseli Liquid sludge'!R29</f>
        <v xml:space="preserve">Selenium Addition </v>
      </c>
      <c r="T1" s="26" t="str">
        <f>'Preseli Liquid sludge'!S29</f>
        <v xml:space="preserve">Arsenic  Addition  </v>
      </c>
      <c r="U1" s="26" t="str">
        <f>'Preseli Liquid sludge'!T29</f>
        <v xml:space="preserve">Molybdenum Addition  </v>
      </c>
      <c r="V1" s="26" t="str">
        <f>'Preseli Liquid sludge'!U29</f>
        <v xml:space="preserve">Fluoride Addition </v>
      </c>
    </row>
    <row r="2" spans="1:22" s="70" customFormat="1" ht="25.5" x14ac:dyDescent="0.25">
      <c r="A2" s="175"/>
      <c r="B2" s="23" t="s">
        <v>46</v>
      </c>
      <c r="C2" s="26" t="str">
        <f>'Preseli Liquid sludge'!B30</f>
        <v>tonnes/ha</v>
      </c>
      <c r="D2" s="26" t="str">
        <f>'Preseli Liquid sludge'!C30</f>
        <v>kg/ha</v>
      </c>
      <c r="E2" s="26" t="str">
        <f>'Preseli Liquid sludge'!D30</f>
        <v>P2O5 
kg/ha</v>
      </c>
      <c r="F2" s="26" t="str">
        <f>'Preseli Liquid sludge'!E30</f>
        <v>K2O 
kg/ha</v>
      </c>
      <c r="G2" s="26" t="str">
        <f>'Preseli Liquid sludge'!F30</f>
        <v>MgO 
kg/ha</v>
      </c>
      <c r="H2" s="26" t="str">
        <f>'Preseli Liquid sludge'!G30</f>
        <v>kg/ha</v>
      </c>
      <c r="I2" s="26" t="str">
        <f>'Preseli Liquid sludge'!H30</f>
        <v>kg/ha</v>
      </c>
      <c r="J2" s="26" t="str">
        <f>'Preseli Liquid sludge'!I30</f>
        <v>kg/ha</v>
      </c>
      <c r="K2" s="26" t="str">
        <f>'Preseli Liquid sludge'!J30</f>
        <v>kg/ha</v>
      </c>
      <c r="L2" s="26" t="str">
        <f>'Preseli Liquid sludge'!K30</f>
        <v>kg/ha</v>
      </c>
      <c r="M2" s="26" t="str">
        <f>'Preseli Liquid sludge'!L30</f>
        <v>kg/ha</v>
      </c>
      <c r="N2" s="26" t="str">
        <f>'Preseli Liquid sludge'!M30</f>
        <v>kg/ha</v>
      </c>
      <c r="O2" s="26" t="str">
        <f>'Preseli Liquid sludge'!N30</f>
        <v>kg/ha</v>
      </c>
      <c r="P2" s="26" t="str">
        <f>'Preseli Liquid sludge'!O30</f>
        <v>kg/ha</v>
      </c>
      <c r="Q2" s="26" t="str">
        <f>'Preseli Liquid sludge'!P30</f>
        <v>kg/ha</v>
      </c>
      <c r="R2" s="26" t="str">
        <f>'Preseli Liquid sludge'!Q30</f>
        <v>kg/ha</v>
      </c>
      <c r="S2" s="26" t="str">
        <f>'Preseli Liquid sludge'!R30</f>
        <v>kg/ha</v>
      </c>
      <c r="T2" s="26" t="str">
        <f>'Preseli Liquid sludge'!S30</f>
        <v>kg/ha</v>
      </c>
      <c r="U2" s="26" t="str">
        <f>'Preseli Liquid sludge'!T30</f>
        <v>kg/ha</v>
      </c>
      <c r="V2" s="26" t="str">
        <f>'Preseli Liquid sludge'!U30</f>
        <v>kg/ha</v>
      </c>
    </row>
    <row r="3" spans="1:22" x14ac:dyDescent="0.2">
      <c r="A3" s="27">
        <v>1</v>
      </c>
      <c r="B3" s="78"/>
      <c r="C3" s="24">
        <f>'Preseli Liquid sludge'!B31</f>
        <v>185</v>
      </c>
      <c r="D3" s="24">
        <f>'Preseli Liquid sludge'!C31</f>
        <v>173.82599999999999</v>
      </c>
      <c r="E3" s="24">
        <f>'Preseli Liquid sludge'!D31</f>
        <v>54.929016000000004</v>
      </c>
      <c r="F3" s="24">
        <f>'Preseli Liquid sludge'!E31</f>
        <v>1.8779202000000004</v>
      </c>
      <c r="G3" s="24">
        <f>'Preseli Liquid sludge'!F31</f>
        <v>3.9917842200000004</v>
      </c>
      <c r="H3" s="24">
        <f>'Preseli Liquid sludge'!G31</f>
        <v>0.20079900000000006</v>
      </c>
      <c r="I3" s="24">
        <f>'Preseli Liquid sludge'!H31</f>
        <v>0.77422500000000005</v>
      </c>
      <c r="J3" s="24">
        <f>'Preseli Liquid sludge'!I31</f>
        <v>2.4075900000000004E-2</v>
      </c>
      <c r="K3" s="24">
        <f>'Preseli Liquid sludge'!J31</f>
        <v>3.5964E-3</v>
      </c>
      <c r="L3" s="24">
        <f>'Preseli Liquid sludge'!K31</f>
        <v>7.4925000000000018E-3</v>
      </c>
      <c r="M3" s="24">
        <f>'Preseli Liquid sludge'!L31</f>
        <v>5.0949000000000008E-2</v>
      </c>
      <c r="N3" s="24">
        <f>'Preseli Liquid sludge'!M31</f>
        <v>4.2957000000000009E-2</v>
      </c>
      <c r="O3" s="24">
        <f>'Preseli Liquid sludge'!N31</f>
        <v>1298.7</v>
      </c>
      <c r="P3" s="24">
        <f>'Preseli Liquid sludge'!O31</f>
        <v>310.68900000000002</v>
      </c>
      <c r="Q3" s="24">
        <f>'Preseli Liquid sludge'!P31</f>
        <v>0</v>
      </c>
      <c r="R3" s="24">
        <f>'Preseli Liquid sludge'!Q31</f>
        <v>108.64125000000003</v>
      </c>
      <c r="S3" s="24">
        <f>'Preseli Liquid sludge'!R31</f>
        <v>0</v>
      </c>
      <c r="T3" s="24">
        <f>'Preseli Liquid sludge'!S31</f>
        <v>0.69030900000000006</v>
      </c>
      <c r="U3" s="24">
        <f>'Preseli Liquid sludge'!T31</f>
        <v>0</v>
      </c>
      <c r="V3" s="24">
        <f>'Preseli Liquid sludge'!U31</f>
        <v>0</v>
      </c>
    </row>
    <row r="4" spans="1:22" x14ac:dyDescent="0.2">
      <c r="A4" s="27">
        <v>2</v>
      </c>
      <c r="B4" s="78"/>
      <c r="C4" s="24">
        <f>'Bolton Hill'!B31</f>
        <v>250</v>
      </c>
      <c r="D4" s="24">
        <f>'Bolton Hill'!C31</f>
        <v>125</v>
      </c>
      <c r="E4" s="24">
        <f>'Bolton Hill'!D31</f>
        <v>54.926725000000012</v>
      </c>
      <c r="F4" s="24">
        <f>'Bolton Hill'!E31</f>
        <v>13.194749999999999</v>
      </c>
      <c r="G4" s="24">
        <f>'Bolton Hill'!F31</f>
        <v>23.999549999999999</v>
      </c>
      <c r="H4" s="24">
        <f>'Bolton Hill'!G31</f>
        <v>0.58499999999999996</v>
      </c>
      <c r="I4" s="24">
        <f>'Bolton Hill'!H31</f>
        <v>1.17</v>
      </c>
      <c r="J4" s="24">
        <f>'Bolton Hill'!I31</f>
        <v>0.1925</v>
      </c>
      <c r="K4" s="24">
        <f>'Bolton Hill'!J31</f>
        <v>5.0000000000000001E-3</v>
      </c>
      <c r="L4" s="24">
        <f>'Bolton Hill'!K31</f>
        <v>1.2500000000000001E-2</v>
      </c>
      <c r="M4" s="24">
        <f>'Bolton Hill'!L31</f>
        <v>0.33250000000000002</v>
      </c>
      <c r="N4" s="24">
        <f>'Bolton Hill'!M31</f>
        <v>0.3125</v>
      </c>
      <c r="O4" s="24">
        <f>'Bolton Hill'!N31</f>
        <v>1338.5</v>
      </c>
      <c r="P4" s="24">
        <f>'Bolton Hill'!O31</f>
        <v>223.75</v>
      </c>
      <c r="Q4" s="24">
        <f>'Bolton Hill'!P31</f>
        <v>4.1749999999999998</v>
      </c>
      <c r="R4" s="24">
        <f>'Bolton Hill'!Q31</f>
        <v>226.25</v>
      </c>
      <c r="S4" s="24">
        <f>'Bolton Hill'!R31</f>
        <v>3.7499999999999999E-2</v>
      </c>
      <c r="T4" s="24">
        <f>'Bolton Hill'!S31</f>
        <v>0.17</v>
      </c>
      <c r="U4" s="24">
        <f>'Bolton Hill'!T31</f>
        <v>1.7500000000000002E-2</v>
      </c>
      <c r="V4" s="24">
        <f>'Bolton Hill'!U31</f>
        <v>5.15</v>
      </c>
    </row>
    <row r="5" spans="1:22" x14ac:dyDescent="0.2">
      <c r="A5" s="27">
        <v>3</v>
      </c>
      <c r="B5" s="78"/>
      <c r="C5" s="24">
        <f>Llechryd!B31</f>
        <v>165</v>
      </c>
      <c r="D5" s="24">
        <f>Llechryd!C31</f>
        <v>68.260500000000008</v>
      </c>
      <c r="E5" s="24">
        <f>Llechryd!D31</f>
        <v>32.617402290000001</v>
      </c>
      <c r="F5" s="24">
        <f>Llechryd!E31</f>
        <v>1.6333274924999999</v>
      </c>
      <c r="G5" s="24">
        <f>Llechryd!F31</f>
        <v>5.0444119439999993</v>
      </c>
      <c r="H5" s="24">
        <f>Llechryd!G31</f>
        <v>8.6885864999999993E-2</v>
      </c>
      <c r="I5" s="24">
        <f>Llechryd!H31</f>
        <v>2.0283120000000001</v>
      </c>
      <c r="J5" s="24">
        <f>Llechryd!I31</f>
        <v>0.28376865000000001</v>
      </c>
      <c r="K5" s="24">
        <f>Llechryd!J31</f>
        <v>3.3155100000000002E-3</v>
      </c>
      <c r="L5" s="24">
        <f>Llechryd!K31</f>
        <v>6.6310200000000005E-3</v>
      </c>
      <c r="M5" s="24">
        <f>Llechryd!L31</f>
        <v>0.22916025000000001</v>
      </c>
      <c r="N5" s="24">
        <f>Llechryd!M31</f>
        <v>0.156024</v>
      </c>
      <c r="O5" s="24">
        <f>Llechryd!N31</f>
        <v>28.864440000000002</v>
      </c>
      <c r="P5" s="24">
        <f>Llechryd!O31</f>
        <v>3939.6060000000002</v>
      </c>
      <c r="Q5" s="24">
        <f>Llechryd!P31</f>
        <v>0</v>
      </c>
      <c r="R5" s="24">
        <f>Llechryd!Q31</f>
        <v>118.72451249999999</v>
      </c>
      <c r="S5" s="24">
        <f>Llechryd!R31</f>
        <v>0</v>
      </c>
      <c r="T5" s="24">
        <f>Llechryd!S31</f>
        <v>0.22038389999999999</v>
      </c>
      <c r="U5" s="24">
        <f>Llechryd!T31</f>
        <v>0</v>
      </c>
      <c r="V5" s="24">
        <f>Llechryd!U31</f>
        <v>0</v>
      </c>
    </row>
    <row r="6" spans="1:22" x14ac:dyDescent="0.2">
      <c r="A6" s="27">
        <v>4</v>
      </c>
      <c r="B6" s="78"/>
      <c r="C6" s="24">
        <f>'Bryn Gwyn'!B31</f>
        <v>250</v>
      </c>
      <c r="D6" s="24">
        <f>'Bryn Gwyn'!C31</f>
        <v>40.64575</v>
      </c>
      <c r="E6" s="24">
        <f>'Bryn Gwyn'!D31</f>
        <v>11.853634000000001</v>
      </c>
      <c r="F6" s="24">
        <f>'Bryn Gwyn'!E31</f>
        <v>3.8487097499999998</v>
      </c>
      <c r="G6" s="24">
        <f>'Bryn Gwyn'!F31</f>
        <v>7.0525102500000001</v>
      </c>
      <c r="H6" s="24">
        <f>'Bryn Gwyn'!G31</f>
        <v>0.21790500000000002</v>
      </c>
      <c r="I6" s="24">
        <f>'Bryn Gwyn'!H31</f>
        <v>0.68157500000000015</v>
      </c>
      <c r="J6" s="24">
        <f>'Bryn Gwyn'!I31</f>
        <v>8.2585000000000006E-2</v>
      </c>
      <c r="K6" s="24">
        <f>'Bryn Gwyn'!J31</f>
        <v>1.5920000000000001E-3</v>
      </c>
      <c r="L6" s="24">
        <f>'Bryn Gwyn'!K31</f>
        <v>1.0099249999999999E-2</v>
      </c>
      <c r="M6" s="24">
        <f>'Bryn Gwyn'!L31</f>
        <v>8.9550000000000018E-2</v>
      </c>
      <c r="N6" s="24">
        <f>'Bryn Gwyn'!M31</f>
        <v>3.0496750000000003E-2</v>
      </c>
      <c r="O6" s="24">
        <f>'Bryn Gwyn'!N31</f>
        <v>15.357825000000002</v>
      </c>
      <c r="P6" s="24">
        <f>'Bryn Gwyn'!O31</f>
        <v>2094.4749999999999</v>
      </c>
      <c r="Q6" s="24">
        <f>'Bryn Gwyn'!P31</f>
        <v>0</v>
      </c>
      <c r="R6" s="24">
        <f>'Bryn Gwyn'!Q31</f>
        <v>69.898750000000007</v>
      </c>
      <c r="S6" s="24">
        <f>'Bryn Gwyn'!R31</f>
        <v>0</v>
      </c>
      <c r="T6" s="24">
        <f>'Bryn Gwyn'!S31</f>
        <v>0.31790250000000003</v>
      </c>
      <c r="U6" s="24">
        <f>'Bryn Gwyn'!T31</f>
        <v>0</v>
      </c>
      <c r="V6" s="24">
        <f>'Bryn Gwyn'!U31</f>
        <v>0</v>
      </c>
    </row>
    <row r="7" spans="1:22" x14ac:dyDescent="0.2">
      <c r="A7" s="27">
        <v>5</v>
      </c>
      <c r="B7" s="78"/>
      <c r="C7" s="24">
        <f>'Capel Dewi'!B31</f>
        <v>250</v>
      </c>
      <c r="D7" s="24">
        <f>'Capel Dewi'!C31</f>
        <v>71.170000000000016</v>
      </c>
      <c r="E7" s="24">
        <f>'Capel Dewi'!D31</f>
        <v>40.573610000000009</v>
      </c>
      <c r="F7" s="24">
        <f>'Capel Dewi'!E31</f>
        <v>12.035540000000003</v>
      </c>
      <c r="G7" s="24">
        <f>'Capel Dewi'!F31</f>
        <v>37.752660000000006</v>
      </c>
      <c r="H7" s="24">
        <f>'Capel Dewi'!G31</f>
        <v>0.33550000000000002</v>
      </c>
      <c r="I7" s="24">
        <f>'Capel Dewi'!H31</f>
        <v>1.8480000000000003</v>
      </c>
      <c r="J7" s="24">
        <f>'Capel Dewi'!I31</f>
        <v>0.59070000000000011</v>
      </c>
      <c r="K7" s="24">
        <f>'Capel Dewi'!J31</f>
        <v>2.5300000000000001E-3</v>
      </c>
      <c r="L7" s="24">
        <f>'Capel Dewi'!K31</f>
        <v>1.089E-2</v>
      </c>
      <c r="M7" s="24">
        <f>'Capel Dewi'!L31</f>
        <v>0.1716</v>
      </c>
      <c r="N7" s="24">
        <f>'Capel Dewi'!M31</f>
        <v>0.28490000000000004</v>
      </c>
      <c r="O7" s="24">
        <f>'Capel Dewi'!N31</f>
        <v>107.36000000000001</v>
      </c>
      <c r="P7" s="24">
        <f>'Capel Dewi'!O31</f>
        <v>3556.3000000000006</v>
      </c>
      <c r="Q7" s="24">
        <f>'Capel Dewi'!P31</f>
        <v>0</v>
      </c>
      <c r="R7" s="24">
        <f>'Capel Dewi'!Q31</f>
        <v>83.600000000000009</v>
      </c>
      <c r="S7" s="24">
        <f>'Capel Dewi'!R31</f>
        <v>0</v>
      </c>
      <c r="T7" s="24">
        <f>'Capel Dewi'!S31</f>
        <v>0.32450000000000001</v>
      </c>
      <c r="U7" s="24">
        <f>'Capel Dewi'!T31</f>
        <v>0</v>
      </c>
      <c r="V7" s="24">
        <f>'Capel Dewi'!U31</f>
        <v>0</v>
      </c>
    </row>
    <row r="8" spans="1:22" x14ac:dyDescent="0.2">
      <c r="A8" s="27">
        <v>6</v>
      </c>
      <c r="B8" s="78"/>
      <c r="C8" s="24">
        <f>Cray!B31</f>
        <v>250</v>
      </c>
      <c r="D8" s="24">
        <f>Cray!C31</f>
        <v>44.224999999999994</v>
      </c>
      <c r="E8" s="24">
        <f>Cray!D31</f>
        <v>6.0092929999999987</v>
      </c>
      <c r="F8" s="24">
        <f>Cray!E31</f>
        <v>0.80120449999999999</v>
      </c>
      <c r="G8" s="24">
        <f>Cray!F31</f>
        <v>6.6751079999999989</v>
      </c>
      <c r="H8" s="24">
        <f>Cray!G31</f>
        <v>5.8071999999999992E-2</v>
      </c>
      <c r="I8" s="24">
        <f>Cray!H31</f>
        <v>0.48434000000000005</v>
      </c>
      <c r="J8" s="24">
        <f>Cray!I31</f>
        <v>3.7819999999999999E-2</v>
      </c>
      <c r="K8" s="24">
        <f>Cray!J31</f>
        <v>1.0369999999999999E-3</v>
      </c>
      <c r="L8" s="24">
        <f>Cray!K31</f>
        <v>1.0064999999999999E-2</v>
      </c>
      <c r="M8" s="24">
        <f>Cray!L31</f>
        <v>0.13297999999999999</v>
      </c>
      <c r="N8" s="24">
        <f>Cray!M31</f>
        <v>0.11101999999999999</v>
      </c>
      <c r="O8" s="24">
        <f>Cray!N31</f>
        <v>10.491999999999999</v>
      </c>
      <c r="P8" s="24">
        <f>Cray!O31</f>
        <v>2055.6999999999998</v>
      </c>
      <c r="Q8" s="24">
        <f>Cray!P31</f>
        <v>0</v>
      </c>
      <c r="R8" s="24">
        <f>Cray!Q31</f>
        <v>26.687499999999996</v>
      </c>
      <c r="S8" s="24">
        <f>Cray!R31</f>
        <v>0</v>
      </c>
      <c r="T8" s="24">
        <f>Cray!S31</f>
        <v>0.22813999999999998</v>
      </c>
      <c r="U8" s="24">
        <f>Cray!T31</f>
        <v>0</v>
      </c>
      <c r="V8" s="24">
        <f>Cray!U31</f>
        <v>0</v>
      </c>
    </row>
    <row r="9" spans="1:22" x14ac:dyDescent="0.2">
      <c r="A9" s="27">
        <v>7</v>
      </c>
      <c r="B9" s="78"/>
      <c r="C9" s="24">
        <f>Hirwaun!B31</f>
        <v>250</v>
      </c>
      <c r="D9" s="24">
        <f>Hirwaun!C31</f>
        <v>48.17475000000001</v>
      </c>
      <c r="E9" s="24">
        <f>Hirwaun!D31</f>
        <v>3.8691553499999998</v>
      </c>
      <c r="F9" s="24">
        <f>Hirwaun!E31</f>
        <v>2.8915481250000008</v>
      </c>
      <c r="G9" s="24">
        <f>Hirwaun!F31</f>
        <v>11.281032000000002</v>
      </c>
      <c r="H9" s="24">
        <f>Hirwaun!G31</f>
        <v>0.1451925</v>
      </c>
      <c r="I9" s="24">
        <f>Hirwaun!H31</f>
        <v>1.1117250000000001</v>
      </c>
      <c r="J9" s="24">
        <f>Hirwaun!I31</f>
        <v>0.12575250000000002</v>
      </c>
      <c r="K9" s="24">
        <f>Hirwaun!J31</f>
        <v>3.2197500000000008E-3</v>
      </c>
      <c r="L9" s="24">
        <f>Hirwaun!K31</f>
        <v>4.9815000000000007E-3</v>
      </c>
      <c r="M9" s="24">
        <f>Hirwaun!L31</f>
        <v>9.1732500000000022E-2</v>
      </c>
      <c r="N9" s="24">
        <f>Hirwaun!M31</f>
        <v>0.10752750000000001</v>
      </c>
      <c r="O9" s="24">
        <f>Hirwaun!N31</f>
        <v>12.393000000000001</v>
      </c>
      <c r="P9" s="24">
        <f>Hirwaun!O31</f>
        <v>2636.55</v>
      </c>
      <c r="Q9" s="24">
        <f>Hirwaun!P31</f>
        <v>0</v>
      </c>
      <c r="R9" s="24">
        <f>Hirwaun!Q31</f>
        <v>65.610000000000014</v>
      </c>
      <c r="S9" s="24">
        <f>Hirwaun!R31</f>
        <v>0</v>
      </c>
      <c r="T9" s="24">
        <f>Hirwaun!S31</f>
        <v>0.39973500000000001</v>
      </c>
      <c r="U9" s="24">
        <f>Hirwaun!T31</f>
        <v>0</v>
      </c>
      <c r="V9" s="24">
        <f>Hirwaun!U31</f>
        <v>0</v>
      </c>
    </row>
    <row r="10" spans="1:22" x14ac:dyDescent="0.2">
      <c r="A10" s="27">
        <v>8</v>
      </c>
      <c r="B10" s="78"/>
      <c r="C10" s="24">
        <f>'Cefn Dryscoed'!B31</f>
        <v>250</v>
      </c>
      <c r="D10" s="24">
        <f>'Cefn Dryscoed'!C31</f>
        <v>94.502499999999998</v>
      </c>
      <c r="E10" s="24">
        <f>'Cefn Dryscoed'!D31</f>
        <v>4.2039849999999994</v>
      </c>
      <c r="F10" s="24">
        <f>'Cefn Dryscoed'!E31</f>
        <v>2.8192481250000001</v>
      </c>
      <c r="G10" s="24">
        <f>'Cefn Dryscoed'!F31</f>
        <v>3.8790982499999997</v>
      </c>
      <c r="H10" s="24">
        <f>'Cefn Dryscoed'!G31</f>
        <v>0.37067</v>
      </c>
      <c r="I10" s="24">
        <f>'Cefn Dryscoed'!H31</f>
        <v>0</v>
      </c>
      <c r="J10" s="24">
        <f>'Cefn Dryscoed'!I31</f>
        <v>5.6885000000000005E-2</v>
      </c>
      <c r="K10" s="24">
        <f>'Cefn Dryscoed'!J31</f>
        <v>6.2389999999999998E-3</v>
      </c>
      <c r="L10" s="24">
        <f>'Cefn Dryscoed'!K31</f>
        <v>1.0000749999999999E-2</v>
      </c>
      <c r="M10" s="24">
        <f>'Cefn Dryscoed'!L31</f>
        <v>7.2482499999999991E-2</v>
      </c>
      <c r="N10" s="24">
        <f>'Cefn Dryscoed'!M31</f>
        <v>8.4318249999999997E-2</v>
      </c>
      <c r="O10" s="24">
        <f>'Cefn Dryscoed'!N31</f>
        <v>1539.5649999999998</v>
      </c>
      <c r="P10" s="24">
        <f>'Cefn Dryscoed'!O31</f>
        <v>87.804749999999999</v>
      </c>
      <c r="Q10" s="24">
        <f>'Cefn Dryscoed'!P31</f>
        <v>0</v>
      </c>
      <c r="R10" s="24">
        <f>'Cefn Dryscoed'!Q31</f>
        <v>233.96250000000003</v>
      </c>
      <c r="S10" s="24">
        <f>'Cefn Dryscoed'!R31</f>
        <v>0</v>
      </c>
      <c r="T10" s="24">
        <f>'Cefn Dryscoed'!S31</f>
        <v>0.63857999999999993</v>
      </c>
      <c r="U10" s="24">
        <f>'Cefn Dryscoed'!T31</f>
        <v>0</v>
      </c>
      <c r="V10" s="24">
        <f>'Cefn Dryscoed'!U31</f>
        <v>0</v>
      </c>
    </row>
    <row r="11" spans="1:22" x14ac:dyDescent="0.2">
      <c r="A11" s="27">
        <v>9</v>
      </c>
      <c r="B11" s="78"/>
      <c r="C11" s="24">
        <f>Felindre!B31</f>
        <v>250</v>
      </c>
      <c r="D11" s="24">
        <f>Felindre!C31</f>
        <v>80.4405</v>
      </c>
      <c r="E11" s="24">
        <f>Felindre!D31</f>
        <v>34.860428749999997</v>
      </c>
      <c r="F11" s="24">
        <f>Felindre!E31</f>
        <v>7.542366125</v>
      </c>
      <c r="G11" s="24">
        <f>Felindre!F31</f>
        <v>20.728315999999996</v>
      </c>
      <c r="H11" s="24">
        <f>Felindre!G31</f>
        <v>0.4696475</v>
      </c>
      <c r="I11" s="24">
        <f>Felindre!H31</f>
        <v>2.6731250000000002</v>
      </c>
      <c r="J11" s="24">
        <f>Felindre!I31</f>
        <v>0.43674749999999996</v>
      </c>
      <c r="K11" s="24">
        <f>Felindre!J31</f>
        <v>1.5709750000000001E-2</v>
      </c>
      <c r="L11" s="24">
        <f>Felindre!K31</f>
        <v>1.0116749999999999E-2</v>
      </c>
      <c r="M11" s="24">
        <f>Felindre!L31</f>
        <v>0.21220499999999998</v>
      </c>
      <c r="N11" s="24">
        <f>Felindre!M31</f>
        <v>7.4436250000000009E-2</v>
      </c>
      <c r="O11" s="24">
        <f>Felindre!N31</f>
        <v>1200.8499999999999</v>
      </c>
      <c r="P11" s="24">
        <f>Felindre!O31</f>
        <v>261.55500000000001</v>
      </c>
      <c r="Q11" s="24">
        <f>Felindre!P31</f>
        <v>0</v>
      </c>
      <c r="R11" s="24">
        <f>Felindre!Q31</f>
        <v>94.793125000000003</v>
      </c>
      <c r="S11" s="24">
        <f>Felindre!R31</f>
        <v>0</v>
      </c>
      <c r="T11" s="24">
        <f>Felindre!S31</f>
        <v>0.4334575</v>
      </c>
      <c r="U11" s="24">
        <f>Felindre!T31</f>
        <v>0</v>
      </c>
      <c r="V11" s="24">
        <f>Felindre!U31</f>
        <v>0</v>
      </c>
    </row>
    <row r="12" spans="1:22" x14ac:dyDescent="0.2">
      <c r="A12" s="27">
        <v>10</v>
      </c>
      <c r="B12" s="78"/>
      <c r="C12" s="24">
        <f>'Preseli Sludge cake'!B31</f>
        <v>70</v>
      </c>
      <c r="D12" s="24">
        <f>'Preseli Sludge cake'!C31</f>
        <v>126.61600000000001</v>
      </c>
      <c r="E12" s="24">
        <f>'Preseli Sludge cake'!D31</f>
        <v>53.43528400000001</v>
      </c>
      <c r="F12" s="24">
        <f>'Preseli Sludge cake'!E31</f>
        <v>1.9157572</v>
      </c>
      <c r="G12" s="24">
        <f>'Preseli Sludge cake'!F31</f>
        <v>3.5672201600000002</v>
      </c>
      <c r="H12" s="24">
        <f>'Preseli Sludge cake'!G31</f>
        <v>0.19992000000000004</v>
      </c>
      <c r="I12" s="24">
        <f>'Preseli Sludge cake'!H31</f>
        <v>0.75779199999999991</v>
      </c>
      <c r="J12" s="24">
        <f>'Preseli Sludge cake'!I31</f>
        <v>0.29511999999999999</v>
      </c>
      <c r="K12" s="24">
        <f>'Preseli Sludge cake'!J31</f>
        <v>4.1888000000000003E-3</v>
      </c>
      <c r="L12" s="24">
        <f>'Preseli Sludge cake'!K31</f>
        <v>7.1400000000000005E-3</v>
      </c>
      <c r="M12" s="24">
        <f>'Preseli Sludge cake'!L31</f>
        <v>4.8551999999999998E-2</v>
      </c>
      <c r="N12" s="24">
        <f>'Preseli Sludge cake'!M31</f>
        <v>4.0936E-2</v>
      </c>
      <c r="O12" s="24">
        <f>'Preseli Sludge cake'!N31</f>
        <v>1199.5200000000002</v>
      </c>
      <c r="P12" s="24">
        <f>'Preseli Sludge cake'!O31</f>
        <v>294.16800000000006</v>
      </c>
      <c r="Q12" s="24">
        <f>'Preseli Sludge cake'!P31</f>
        <v>0</v>
      </c>
      <c r="R12" s="24">
        <f>'Preseli Sludge cake'!Q31</f>
        <v>101.62600000000003</v>
      </c>
      <c r="S12" s="24">
        <f>'Preseli Sludge cake'!R31</f>
        <v>0</v>
      </c>
      <c r="T12" s="24">
        <f>'Preseli Sludge cake'!S31</f>
        <v>0.56072800000000012</v>
      </c>
      <c r="U12" s="24">
        <f>'Preseli Sludge cake'!T31</f>
        <v>0</v>
      </c>
      <c r="V12" s="24">
        <f>'Preseli Sludge cake'!U31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'Preseli Liquid sludge'!B43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'Preseli Liquid sludge'!B44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185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165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250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250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70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REGU-195-6593864</_dlc_DocId>
    <_dlc_DocIdUrl xmlns="9be56660-2c31-41ef-bc00-23e72f632f2a">
      <Url>https://cyfoethnaturiolcymru.sharepoint.com/teams/Regulatory/Permitting/_layouts/15/DocIdRedir.aspx?ID=REGU-195-6593864</Url>
      <Description>REGU-195-6593864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2024-12-03T00:00:00+00:00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6C6A8C-CA4F-47A7-B799-71AB13055AC4}"/>
</file>

<file path=customXml/itemProps2.xml><?xml version="1.0" encoding="utf-8"?>
<ds:datastoreItem xmlns:ds="http://schemas.openxmlformats.org/officeDocument/2006/customXml" ds:itemID="{B56FD6DA-705D-4A61-B120-B4C383E30DCF}"/>
</file>

<file path=customXml/itemProps3.xml><?xml version="1.0" encoding="utf-8"?>
<ds:datastoreItem xmlns:ds="http://schemas.openxmlformats.org/officeDocument/2006/customXml" ds:itemID="{3EB88BFD-E29A-4849-A8E6-116EB74B98EA}">
  <ds:schemaRefs>
    <ds:schemaRef ds:uri="http://purl.org/dc/dcmitype/"/>
    <ds:schemaRef ds:uri="http://purl.org/dc/elements/1.1/"/>
    <ds:schemaRef ds:uri="http://schemas.microsoft.com/office/infopath/2007/PartnerControls"/>
    <ds:schemaRef ds:uri="9be56660-2c31-41ef-bc00-23e72f632f2a"/>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Preseli Liquid sludge</vt:lpstr>
      <vt:lpstr>Bolton Hill</vt:lpstr>
      <vt:lpstr>Llechryd</vt:lpstr>
      <vt:lpstr>Bryn Gwyn</vt:lpstr>
      <vt:lpstr>Capel Dewi</vt:lpstr>
      <vt:lpstr>Cray</vt:lpstr>
      <vt:lpstr>Hirwaun</vt:lpstr>
      <vt:lpstr>Cefn Dryscoed</vt:lpstr>
      <vt:lpstr>Felindre</vt:lpstr>
      <vt:lpstr>Preseli Sludge cake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2024-12-03T14:49:24Z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6bfd1f79-de8a-4ac9-8bc9-476341c07a56</vt:lpwstr>
  </property>
  <property fmtid="{D5CDD505-2E9C-101B-9397-08002B2CF9AE}" pid="4" name="MediaServiceImageTags">
    <vt:lpwstr/>
  </property>
</Properties>
</file>