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7614 dan james med/Issue/"/>
    </mc:Choice>
  </mc:AlternateContent>
  <xr:revisionPtr revIDLastSave="0" documentId="8_{6249E3AB-80BC-4F59-90F2-FD80A5373750}" xr6:coauthVersionLast="47" xr6:coauthVersionMax="47" xr10:uidLastSave="{00000000-0000-0000-0000-000000000000}"/>
  <bookViews>
    <workbookView xWindow="33720" yWindow="-120" windowWidth="29040" windowHeight="1572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C65" i="1" l="1"/>
  <c r="D65" i="1"/>
  <c r="E65" i="1"/>
  <c r="F65" i="1"/>
  <c r="G65" i="1"/>
  <c r="H65" i="1"/>
  <c r="I65" i="1"/>
  <c r="J65" i="1"/>
  <c r="K65" i="1"/>
  <c r="L65" i="1"/>
  <c r="M65" i="1"/>
  <c r="N65" i="1"/>
  <c r="O65" i="1"/>
  <c r="P65" i="1"/>
  <c r="Q65" i="1"/>
  <c r="R65" i="1"/>
  <c r="S65" i="1"/>
  <c r="T65" i="1"/>
  <c r="U65" i="1"/>
  <c r="C65" i="21"/>
  <c r="D65" i="21"/>
  <c r="E65" i="21"/>
  <c r="F65" i="21"/>
  <c r="G65" i="21"/>
  <c r="H65" i="21"/>
  <c r="I65" i="21"/>
  <c r="J65" i="21"/>
  <c r="K65" i="21"/>
  <c r="L65" i="21"/>
  <c r="M65" i="21"/>
  <c r="N65" i="21"/>
  <c r="O65" i="21"/>
  <c r="P65" i="21"/>
  <c r="Q65" i="21"/>
  <c r="R65" i="21"/>
  <c r="S65" i="21"/>
  <c r="T65" i="21"/>
  <c r="U65" i="21"/>
  <c r="C65" i="27"/>
  <c r="D65" i="27"/>
  <c r="E65" i="27"/>
  <c r="F65" i="27"/>
  <c r="G65" i="27"/>
  <c r="H65" i="27"/>
  <c r="I65" i="27"/>
  <c r="J65" i="27"/>
  <c r="K65" i="27"/>
  <c r="L65" i="27"/>
  <c r="M65" i="27"/>
  <c r="N65" i="27"/>
  <c r="O65" i="27"/>
  <c r="P65" i="27"/>
  <c r="Q65" i="27"/>
  <c r="R65" i="27"/>
  <c r="S65" i="27"/>
  <c r="T65" i="27"/>
  <c r="U65" i="27"/>
  <c r="C65" i="28"/>
  <c r="D65" i="28"/>
  <c r="E65" i="28"/>
  <c r="F65" i="28"/>
  <c r="G65" i="28"/>
  <c r="H65" i="28"/>
  <c r="I65" i="28"/>
  <c r="J65" i="28"/>
  <c r="K65" i="28"/>
  <c r="L65" i="28"/>
  <c r="M65" i="28"/>
  <c r="N65" i="28"/>
  <c r="O65" i="28"/>
  <c r="P65" i="28"/>
  <c r="Q65" i="28"/>
  <c r="R65" i="28"/>
  <c r="S65" i="28"/>
  <c r="T65" i="28"/>
  <c r="U65" i="28"/>
  <c r="C65" i="30"/>
  <c r="D65" i="30"/>
  <c r="E65" i="30"/>
  <c r="F65" i="30"/>
  <c r="G65" i="30"/>
  <c r="H65" i="30"/>
  <c r="I65" i="30"/>
  <c r="J65" i="30"/>
  <c r="K65" i="30"/>
  <c r="L65" i="30"/>
  <c r="M65" i="30"/>
  <c r="N65" i="30"/>
  <c r="O65" i="30"/>
  <c r="P65" i="30"/>
  <c r="Q65" i="30"/>
  <c r="R65" i="30"/>
  <c r="S65" i="30"/>
  <c r="T65" i="30"/>
  <c r="U65" i="30"/>
  <c r="C65" i="26"/>
  <c r="D65" i="26"/>
  <c r="E65" i="26"/>
  <c r="F65" i="26"/>
  <c r="G65" i="26"/>
  <c r="H65" i="26"/>
  <c r="I65" i="26"/>
  <c r="J65" i="26"/>
  <c r="K65" i="26"/>
  <c r="L65" i="26"/>
  <c r="M65" i="26"/>
  <c r="N65" i="26"/>
  <c r="O65" i="26"/>
  <c r="P65" i="26"/>
  <c r="Q65" i="26"/>
  <c r="R65" i="26"/>
  <c r="S65" i="26"/>
  <c r="T65" i="26"/>
  <c r="U65" i="26"/>
  <c r="C65" i="24"/>
  <c r="D65" i="24"/>
  <c r="E65" i="24"/>
  <c r="F65" i="24"/>
  <c r="G65" i="24"/>
  <c r="H65" i="24"/>
  <c r="I65" i="24"/>
  <c r="J65" i="24"/>
  <c r="K65" i="24"/>
  <c r="L65" i="24"/>
  <c r="M65" i="24"/>
  <c r="N65" i="24"/>
  <c r="O65" i="24"/>
  <c r="P65" i="24"/>
  <c r="Q65" i="24"/>
  <c r="R65" i="24"/>
  <c r="S65" i="24"/>
  <c r="T65" i="24"/>
  <c r="U65" i="24"/>
  <c r="C65" i="29"/>
  <c r="D65" i="29"/>
  <c r="E65" i="29"/>
  <c r="F65" i="29"/>
  <c r="G65" i="29"/>
  <c r="H65" i="29"/>
  <c r="I65" i="29"/>
  <c r="J65" i="29"/>
  <c r="K65" i="29"/>
  <c r="L65" i="29"/>
  <c r="M65" i="29"/>
  <c r="N65" i="29"/>
  <c r="O65" i="29"/>
  <c r="P65" i="29"/>
  <c r="Q65" i="29"/>
  <c r="R65" i="29"/>
  <c r="S65" i="29"/>
  <c r="T65" i="29"/>
  <c r="U65" i="29"/>
  <c r="C65" i="23"/>
  <c r="D65" i="23"/>
  <c r="E65" i="23"/>
  <c r="F65" i="23"/>
  <c r="G65" i="23"/>
  <c r="H65" i="23"/>
  <c r="I65" i="23"/>
  <c r="J65" i="23"/>
  <c r="K65" i="23"/>
  <c r="L65" i="23"/>
  <c r="M65" i="23"/>
  <c r="N65" i="23"/>
  <c r="O65" i="23"/>
  <c r="P65" i="23"/>
  <c r="Q65" i="23"/>
  <c r="R65" i="23"/>
  <c r="S65" i="23"/>
  <c r="T65" i="23"/>
  <c r="U65" i="23"/>
  <c r="C65" i="22"/>
  <c r="D65" i="22"/>
  <c r="E65" i="22"/>
  <c r="F65" i="22"/>
  <c r="G65" i="22"/>
  <c r="H65" i="22"/>
  <c r="I65" i="22"/>
  <c r="J65" i="22"/>
  <c r="K65" i="22"/>
  <c r="L65" i="22"/>
  <c r="M65" i="22"/>
  <c r="N65" i="22"/>
  <c r="O65" i="22"/>
  <c r="P65" i="22"/>
  <c r="Q65" i="22"/>
  <c r="R65" i="22"/>
  <c r="S65" i="22"/>
  <c r="T65" i="22"/>
  <c r="U65" i="22"/>
  <c r="B65" i="22"/>
  <c r="B65" i="23"/>
  <c r="B65" i="29"/>
  <c r="B65" i="24"/>
  <c r="B65" i="26"/>
  <c r="B65" i="30"/>
  <c r="B65" i="28"/>
  <c r="B65" i="1"/>
  <c r="B65" i="27"/>
  <c r="B65" i="2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L64" i="28" s="1"/>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L59" i="27"/>
  <c r="M17" i="27"/>
  <c r="M19"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M59" i="27"/>
  <c r="N17" i="27"/>
  <c r="U59" i="27"/>
  <c r="V17" i="27"/>
  <c r="E59" i="28"/>
  <c r="F17" i="28"/>
  <c r="F21" i="28"/>
  <c r="M59" i="28"/>
  <c r="N17" i="28"/>
  <c r="N19" i="28" s="1"/>
  <c r="N21" i="28"/>
  <c r="U59" i="28"/>
  <c r="V17" i="28"/>
  <c r="V21" i="28"/>
  <c r="D59" i="29"/>
  <c r="E17" i="29"/>
  <c r="E21" i="29"/>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21" i="29"/>
  <c r="M59" i="29"/>
  <c r="N17" i="29"/>
  <c r="N21" i="29"/>
  <c r="U59" i="29"/>
  <c r="V17" i="29"/>
  <c r="V21" i="29"/>
  <c r="V23" i="29" s="1"/>
  <c r="D59" i="30"/>
  <c r="E17" i="30"/>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P17" i="27"/>
  <c r="P19" i="27" s="1"/>
  <c r="H21" i="28"/>
  <c r="H23" i="28" s="1"/>
  <c r="H17" i="28"/>
  <c r="P21" i="28"/>
  <c r="P17" i="28"/>
  <c r="P19" i="28" s="1"/>
  <c r="G17" i="29"/>
  <c r="G21" i="29"/>
  <c r="G23" i="29" s="1"/>
  <c r="O17" i="29"/>
  <c r="O21" i="29"/>
  <c r="E59" i="30"/>
  <c r="F21" i="30"/>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17" i="22"/>
  <c r="T59" i="21"/>
  <c r="T64"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G23" i="22"/>
  <c r="K58" i="21"/>
  <c r="K61" i="21" s="1"/>
  <c r="K64" i="21" s="1"/>
  <c r="R19" i="24"/>
  <c r="I21" i="27"/>
  <c r="I23" i="27" s="1"/>
  <c r="Q21" i="27"/>
  <c r="R58" i="21"/>
  <c r="R61" i="21" s="1"/>
  <c r="R64" i="21" s="1"/>
  <c r="O57" i="21"/>
  <c r="A43" i="21"/>
  <c r="J58" i="21"/>
  <c r="J61" i="21" s="1"/>
  <c r="E19" i="21"/>
  <c r="G23" i="26"/>
  <c r="D58" i="29"/>
  <c r="D61" i="29" s="1"/>
  <c r="P23" i="26"/>
  <c r="G21" i="27"/>
  <c r="G23" i="27" s="1"/>
  <c r="O21" i="27"/>
  <c r="O23" i="27" s="1"/>
  <c r="D58" i="30"/>
  <c r="D61" i="30" s="1"/>
  <c r="L58" i="30"/>
  <c r="L61" i="30" s="1"/>
  <c r="L64" i="30" s="1"/>
  <c r="R58" i="23"/>
  <c r="R61" i="23" s="1"/>
  <c r="H21" i="27"/>
  <c r="H23"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D19" i="27"/>
  <c r="L21" i="27"/>
  <c r="L23" i="27" s="1"/>
  <c r="T21" i="27"/>
  <c r="H57" i="29"/>
  <c r="P58" i="21"/>
  <c r="P61" i="21" s="1"/>
  <c r="H58" i="21"/>
  <c r="H61" i="21" s="1"/>
  <c r="N59" i="23"/>
  <c r="R58" i="26"/>
  <c r="R61" i="26" s="1"/>
  <c r="R57" i="21"/>
  <c r="H58" i="22"/>
  <c r="H61" i="22" s="1"/>
  <c r="H64" i="22" s="1"/>
  <c r="P58" i="22"/>
  <c r="P61" i="22" s="1"/>
  <c r="P64" i="22" s="1"/>
  <c r="F59" i="22"/>
  <c r="K58" i="29"/>
  <c r="K61" i="29" s="1"/>
  <c r="F19" i="23"/>
  <c r="I58" i="23"/>
  <c r="I61" i="23" s="1"/>
  <c r="I64" i="23" s="1"/>
  <c r="Q58" i="23"/>
  <c r="Q61" i="23" s="1"/>
  <c r="L58" i="29"/>
  <c r="L61" i="29" s="1"/>
  <c r="T58" i="29"/>
  <c r="T61" i="29" s="1"/>
  <c r="T64" i="29" s="1"/>
  <c r="I23" i="30"/>
  <c r="Q23" i="30"/>
  <c r="E23" i="30"/>
  <c r="U23" i="30"/>
  <c r="J58" i="28"/>
  <c r="J61" i="28" s="1"/>
  <c r="J64" i="28" s="1"/>
  <c r="R58" i="22"/>
  <c r="R61" i="22" s="1"/>
  <c r="R64"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J19" i="27"/>
  <c r="R21" i="27"/>
  <c r="R23"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F64" i="26" s="1"/>
  <c r="F66" i="26" s="1"/>
  <c r="O58" i="27"/>
  <c r="O61" i="27" s="1"/>
  <c r="A38" i="21"/>
  <c r="F57" i="22"/>
  <c r="N59" i="22"/>
  <c r="E58" i="23"/>
  <c r="E61" i="23" s="1"/>
  <c r="E64"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K58" i="22"/>
  <c r="K61" i="22" s="1"/>
  <c r="K64" i="22" s="1"/>
  <c r="S58" i="22"/>
  <c r="S61" i="22" s="1"/>
  <c r="S64" i="22" s="1"/>
  <c r="F57" i="23"/>
  <c r="D23" i="24"/>
  <c r="L23" i="24"/>
  <c r="T23" i="24"/>
  <c r="G58" i="24"/>
  <c r="G61" i="24" s="1"/>
  <c r="O58" i="24"/>
  <c r="O61" i="24" s="1"/>
  <c r="N59" i="24"/>
  <c r="C58" i="26"/>
  <c r="C61" i="26" s="1"/>
  <c r="C64" i="26" s="1"/>
  <c r="K58" i="26"/>
  <c r="K61" i="26" s="1"/>
  <c r="S58" i="26"/>
  <c r="S61" i="26" s="1"/>
  <c r="S64" i="26" s="1"/>
  <c r="P23" i="27"/>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L23" i="29"/>
  <c r="T23" i="29"/>
  <c r="G58" i="29"/>
  <c r="G61" i="29" s="1"/>
  <c r="O58" i="29"/>
  <c r="O61" i="29" s="1"/>
  <c r="P59" i="29"/>
  <c r="D64" i="30"/>
  <c r="I57" i="30"/>
  <c r="M19" i="21"/>
  <c r="G57" i="21"/>
  <c r="J19" i="22"/>
  <c r="E58" i="22"/>
  <c r="E61" i="22" s="1"/>
  <c r="E64"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H58" i="29"/>
  <c r="H61" i="29" s="1"/>
  <c r="P58" i="29"/>
  <c r="P61" i="29" s="1"/>
  <c r="E58" i="30"/>
  <c r="E61" i="30" s="1"/>
  <c r="E64"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H23" i="30"/>
  <c r="G23" i="30"/>
  <c r="R19" i="30"/>
  <c r="F63" i="30"/>
  <c r="N63" i="30"/>
  <c r="K19" i="30"/>
  <c r="S19" i="30"/>
  <c r="S23" i="30"/>
  <c r="A31" i="30"/>
  <c r="A33" i="30"/>
  <c r="A39" i="30"/>
  <c r="A41" i="30"/>
  <c r="A47" i="30"/>
  <c r="A49" i="30"/>
  <c r="G57" i="30"/>
  <c r="O57" i="30"/>
  <c r="G59" i="30"/>
  <c r="G64" i="30" s="1"/>
  <c r="O59" i="30"/>
  <c r="G63" i="30"/>
  <c r="O63" i="30"/>
  <c r="P63" i="30"/>
  <c r="I63" i="30"/>
  <c r="Q63" i="30"/>
  <c r="T19" i="30"/>
  <c r="E19" i="30"/>
  <c r="N19" i="30"/>
  <c r="V19" i="30"/>
  <c r="F23" i="30"/>
  <c r="N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E23" i="29"/>
  <c r="M23" i="29"/>
  <c r="U23" i="29"/>
  <c r="I57" i="29"/>
  <c r="Q57" i="29"/>
  <c r="I63" i="29"/>
  <c r="Q63" i="29"/>
  <c r="F19" i="29"/>
  <c r="N19" i="29"/>
  <c r="V19" i="29"/>
  <c r="F23" i="29"/>
  <c r="N23" i="29"/>
  <c r="B63" i="29"/>
  <c r="J63" i="29"/>
  <c r="R63" i="29"/>
  <c r="L19" i="29"/>
  <c r="G19" i="29"/>
  <c r="O19" i="29"/>
  <c r="A32" i="29"/>
  <c r="A34" i="29"/>
  <c r="A40" i="29"/>
  <c r="A42" i="29"/>
  <c r="A48" i="29"/>
  <c r="A50" i="29"/>
  <c r="C63" i="29"/>
  <c r="K63" i="29"/>
  <c r="S63" i="29"/>
  <c r="H19"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L23" i="28"/>
  <c r="T23" i="28"/>
  <c r="H59" i="28"/>
  <c r="P59" i="28"/>
  <c r="H63" i="28"/>
  <c r="P63" i="28"/>
  <c r="E19" i="28"/>
  <c r="M19" i="28"/>
  <c r="U19" i="28"/>
  <c r="M23" i="28"/>
  <c r="I57" i="28"/>
  <c r="Q57" i="28"/>
  <c r="I63" i="28"/>
  <c r="Q63" i="28"/>
  <c r="R19" i="28"/>
  <c r="F19" i="28"/>
  <c r="V19" i="28"/>
  <c r="F23" i="28"/>
  <c r="N23" i="28"/>
  <c r="V23" i="28"/>
  <c r="B63" i="28"/>
  <c r="J63" i="28"/>
  <c r="R63" i="28"/>
  <c r="A32" i="28"/>
  <c r="A34" i="28"/>
  <c r="A40" i="28"/>
  <c r="A42" i="28"/>
  <c r="A48" i="28"/>
  <c r="A50" i="28"/>
  <c r="C63" i="28"/>
  <c r="K63" i="28"/>
  <c r="S63" i="28"/>
  <c r="H19" i="28"/>
  <c r="D63" i="28"/>
  <c r="L63" i="28"/>
  <c r="T63" i="28"/>
  <c r="I19"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G19" i="27"/>
  <c r="A32" i="27"/>
  <c r="A34" i="27"/>
  <c r="A40" i="27"/>
  <c r="A42" i="27"/>
  <c r="A48" i="27"/>
  <c r="A50" i="27"/>
  <c r="C63" i="27"/>
  <c r="K63" i="27"/>
  <c r="S63" i="27"/>
  <c r="L19" i="27"/>
  <c r="H19" i="27"/>
  <c r="D63" i="27"/>
  <c r="L63" i="27"/>
  <c r="T63" i="27"/>
  <c r="H63" i="27"/>
  <c r="Q19" i="27"/>
  <c r="E63" i="27"/>
  <c r="M63" i="27"/>
  <c r="U64" i="26"/>
  <c r="U66" i="26" s="1"/>
  <c r="O23" i="26"/>
  <c r="J23" i="26"/>
  <c r="H64"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N23"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Q19" i="21"/>
  <c r="J23" i="21"/>
  <c r="J24" i="21" s="1"/>
  <c r="R23" i="21"/>
  <c r="R24" i="21" s="1"/>
  <c r="I19" i="21"/>
  <c r="L19" i="2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L64" i="22" l="1"/>
  <c r="D64" i="22"/>
  <c r="Q64" i="22"/>
  <c r="U64" i="22"/>
  <c r="U66" i="22" s="1"/>
  <c r="S64" i="23"/>
  <c r="M64" i="23"/>
  <c r="M66" i="23" s="1"/>
  <c r="R64" i="23"/>
  <c r="R66" i="23" s="1"/>
  <c r="M64" i="29"/>
  <c r="D64" i="29"/>
  <c r="O64" i="24"/>
  <c r="O66" i="24" s="1"/>
  <c r="I64" i="24"/>
  <c r="M64" i="24"/>
  <c r="S64" i="24"/>
  <c r="T64" i="26"/>
  <c r="T66" i="26" s="1"/>
  <c r="E64" i="26"/>
  <c r="E66" i="26" s="1"/>
  <c r="M64" i="28"/>
  <c r="S64" i="28"/>
  <c r="P64" i="27"/>
  <c r="G64" i="21"/>
  <c r="G66" i="21" s="1"/>
  <c r="S64" i="21"/>
  <c r="S66" i="21" s="1"/>
  <c r="E64" i="21"/>
  <c r="E66" i="21" s="1"/>
  <c r="F64" i="21"/>
  <c r="F66" i="21" s="1"/>
  <c r="N64" i="28"/>
  <c r="N66" i="28" s="1"/>
  <c r="J64" i="21"/>
  <c r="J66" i="21" s="1"/>
  <c r="F64" i="24"/>
  <c r="F66" i="24" s="1"/>
  <c r="F64" i="28"/>
  <c r="F66" i="28" s="1"/>
  <c r="D64" i="26"/>
  <c r="H64" i="29"/>
  <c r="H66" i="29" s="1"/>
  <c r="S64" i="30"/>
  <c r="S66" i="30" s="1"/>
  <c r="Q64" i="23"/>
  <c r="Q66" i="23" s="1"/>
  <c r="F64" i="30"/>
  <c r="F66" i="30" s="1"/>
  <c r="K64" i="23"/>
  <c r="K66" i="23" s="1"/>
  <c r="R64" i="26"/>
  <c r="E64" i="24"/>
  <c r="E66" i="24" s="1"/>
  <c r="J64" i="22"/>
  <c r="J66" i="22" s="1"/>
  <c r="H64" i="21"/>
  <c r="H64" i="28"/>
  <c r="H66" i="28" s="1"/>
  <c r="G64" i="28"/>
  <c r="G66" i="28" s="1"/>
  <c r="P64" i="26"/>
  <c r="E64" i="28"/>
  <c r="E66" i="28" s="1"/>
  <c r="N64" i="23"/>
  <c r="J64" i="26"/>
  <c r="B64" i="23"/>
  <c r="B66" i="23" s="1"/>
  <c r="M64" i="27"/>
  <c r="M66" i="27" s="1"/>
  <c r="H64" i="27"/>
  <c r="H66" i="27" s="1"/>
  <c r="G64" i="22"/>
  <c r="G66" i="22" s="1"/>
  <c r="L64" i="29"/>
  <c r="G64" i="24"/>
  <c r="G66" i="24" s="1"/>
  <c r="H64" i="24"/>
  <c r="H66" i="24" s="1"/>
  <c r="D64" i="23"/>
  <c r="K64" i="24"/>
  <c r="P64" i="24"/>
  <c r="U64" i="29"/>
  <c r="U66" i="29" s="1"/>
  <c r="O66" i="21"/>
  <c r="M64" i="30"/>
  <c r="M66" i="30" s="1"/>
  <c r="K64" i="26"/>
  <c r="K66" i="26" s="1"/>
  <c r="C64" i="28"/>
  <c r="C66" i="28" s="1"/>
  <c r="C64" i="24"/>
  <c r="C66" i="24" s="1"/>
  <c r="L64" i="27"/>
  <c r="L66" i="27" s="1"/>
  <c r="R64" i="24"/>
  <c r="R66" i="24" s="1"/>
  <c r="K64" i="29"/>
  <c r="K66" i="29" s="1"/>
  <c r="J64" i="29"/>
  <c r="J66" i="29" s="1"/>
  <c r="E64" i="29"/>
  <c r="E66" i="29" s="1"/>
  <c r="M64" i="21"/>
  <c r="P64" i="28"/>
  <c r="P66" i="28" s="1"/>
  <c r="I64" i="21"/>
  <c r="I66" i="21" s="1"/>
  <c r="U64" i="28"/>
  <c r="U66" i="28" s="1"/>
  <c r="U64" i="24"/>
  <c r="U66" i="24" s="1"/>
  <c r="F64" i="23"/>
  <c r="F66" i="23" s="1"/>
  <c r="U64" i="27"/>
  <c r="U66" i="27" s="1"/>
  <c r="C19" i="22"/>
  <c r="C20" i="22" s="1"/>
  <c r="S66" i="27"/>
  <c r="D66" i="30"/>
  <c r="Q66" i="30"/>
  <c r="N66" i="22"/>
  <c r="B64" i="22"/>
  <c r="B66" i="22" s="1"/>
  <c r="B64" i="29"/>
  <c r="B66" i="29" s="1"/>
  <c r="B64" i="28"/>
  <c r="B66" i="28" s="1"/>
  <c r="B64" i="27"/>
  <c r="B66" i="27" s="1"/>
  <c r="B64" i="26"/>
  <c r="B66" i="26" s="1"/>
  <c r="B64" i="21"/>
  <c r="B66" i="21" s="1"/>
  <c r="T66" i="29"/>
  <c r="P66" i="22"/>
  <c r="O64" i="27"/>
  <c r="O66" i="27" s="1"/>
  <c r="O64" i="28"/>
  <c r="O66" i="28" s="1"/>
  <c r="N64" i="27"/>
  <c r="N66" i="27" s="1"/>
  <c r="N64" i="30"/>
  <c r="N66" i="30" s="1"/>
  <c r="L66" i="30"/>
  <c r="J66" i="28"/>
  <c r="G64" i="26"/>
  <c r="G66" i="26" s="1"/>
  <c r="G64" i="29"/>
  <c r="G66" i="29" s="1"/>
  <c r="F64" i="22"/>
  <c r="F66" i="22" s="1"/>
  <c r="D66" i="29"/>
  <c r="O64" i="26"/>
  <c r="O66" i="26" s="1"/>
  <c r="R66" i="22"/>
  <c r="L66" i="22"/>
  <c r="T66" i="24"/>
  <c r="U66" i="23"/>
  <c r="P64" i="30"/>
  <c r="P66" i="30" s="1"/>
  <c r="C66" i="23"/>
  <c r="P66" i="23"/>
  <c r="E66" i="22"/>
  <c r="T66" i="23"/>
  <c r="Q66" i="21"/>
  <c r="P66" i="21"/>
  <c r="K66" i="27"/>
  <c r="G64" i="23"/>
  <c r="G66" i="23" s="1"/>
  <c r="Q66" i="24"/>
  <c r="R66" i="27"/>
  <c r="C66" i="27"/>
  <c r="H66" i="23"/>
  <c r="J66" i="27"/>
  <c r="G64" i="27"/>
  <c r="G66" i="27" s="1"/>
  <c r="G66" i="30"/>
  <c r="J66" i="30"/>
  <c r="F64" i="27"/>
  <c r="F66" i="27" s="1"/>
  <c r="T66" i="27"/>
  <c r="L66" i="29"/>
  <c r="Q66" i="22"/>
  <c r="J66" i="26"/>
  <c r="C66" i="22"/>
  <c r="T66" i="21"/>
  <c r="S66" i="23"/>
  <c r="H66" i="30"/>
  <c r="E66" i="30"/>
  <c r="S66" i="24"/>
  <c r="L66" i="21"/>
  <c r="D66" i="22"/>
  <c r="S66" i="26"/>
  <c r="L66" i="28"/>
  <c r="L66" i="26"/>
  <c r="T66" i="30"/>
  <c r="C66" i="29"/>
  <c r="H66" i="22"/>
  <c r="R66" i="28"/>
  <c r="N64" i="26"/>
  <c r="N66" i="26" s="1"/>
  <c r="O64" i="29"/>
  <c r="O66" i="29" s="1"/>
  <c r="P64" i="29"/>
  <c r="P66" i="29" s="1"/>
  <c r="S64" i="1"/>
  <c r="R66" i="26"/>
  <c r="D66" i="27"/>
  <c r="N64" i="29"/>
  <c r="N66" i="29" s="1"/>
  <c r="R66" i="30"/>
  <c r="D66" i="23"/>
  <c r="L66" i="23"/>
  <c r="O66" i="22"/>
  <c r="R64" i="1"/>
  <c r="J66" i="23"/>
  <c r="Q64" i="1"/>
  <c r="U64" i="1"/>
  <c r="P64" i="1"/>
  <c r="E66" i="27"/>
  <c r="J66" i="24"/>
  <c r="Q66" i="29"/>
  <c r="F64" i="29"/>
  <c r="F66" i="29" s="1"/>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D66" i="26"/>
  <c r="L66" i="24"/>
  <c r="I66" i="24"/>
  <c r="P66" i="24"/>
  <c r="D66" i="24"/>
  <c r="K66" i="24"/>
  <c r="M66" i="24"/>
  <c r="I66" i="23"/>
  <c r="N66" i="23"/>
  <c r="E66" i="23"/>
  <c r="I66" i="22"/>
  <c r="M66" i="22"/>
  <c r="S66" i="22"/>
  <c r="K66" i="22"/>
  <c r="T66" i="22"/>
  <c r="H66" i="21"/>
  <c r="M66" i="21"/>
  <c r="K66" i="21"/>
  <c r="C66" i="21"/>
  <c r="D66" i="21"/>
  <c r="R66" i="21"/>
  <c r="N64" i="1"/>
  <c r="M64" i="1"/>
  <c r="T64" i="1"/>
  <c r="L64" i="1"/>
  <c r="J64" i="1"/>
  <c r="K64" i="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U66" i="1" l="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<sst xmlns="http://schemas.openxmlformats.org/spreadsheetml/2006/main" count="2030" uniqueCount="160">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</sst>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99" dataDxfId="397" headerRowBorderDxfId="398" tableBorderDxfId="396" totalsRowBorderDxfId="395">
  <autoFilter ref="AI1:AN26" xr:uid="{F8B5EC87-3095-445A-A980-2CFAA0A7B9A2}"/>
  <sortState xmlns:xlrd2="http://schemas.microsoft.com/office/spreadsheetml/2017/richdata2" ref="AI2:AL25">
    <sortCondition ref="AL1:AL25"/>
  </sortState>
  <tableColumns count="6">
    <tableColumn id="1" xr3:uid="{360F44E4-7249-415F-8D5E-41D249F9A162}" name="Crop" dataDxfId="394"/>
    <tableColumn id="2" xr3:uid="{55E07717-B4EC-4E8A-B9A9-34F3CF85E32D}" name="P Offtake" dataDxfId="393"/>
    <tableColumn id="3" xr3:uid="{7B25FA52-8104-4FE3-AED4-B53CBFDF89B2}" name="K Offtake" dataDxfId="392"/>
    <tableColumn id="4" xr3:uid="{0DBAE461-2D09-43C8-9342-3980D552AE4D}" name="Order" dataDxfId="391"/>
    <tableColumn id="5" xr3:uid="{52CACE7B-0CBA-46FC-9F24-02CBD6100239}" name="Lime pH requirement" dataDxfId="390"/>
    <tableColumn id="6" xr3:uid="{F1432630-9B16-4266-8147-CE754A715307}" name="Column1" dataDxfId="38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7E96A84B-948F-445F-BD6E-30CC8E6E6DD1}" name="Crop" dataDxfId="383"/>
    <tableColumn id="2" xr3:uid="{12657DDB-F680-47DE-ABB1-8675D5F91E41}" name="P Offtake" dataDxfId="382"/>
    <tableColumn id="3" xr3:uid="{DEB99109-D325-4F98-8A71-E70C03433437}" name="K Offtake" dataDxfId="381"/>
    <tableColumn id="4" xr3:uid="{E96A561F-7E7F-4FB3-97AA-0B35D8C8E93A}" name="Order" dataDxfId="380"/>
    <tableColumn id="5" xr3:uid="{181DD475-0A71-4C52-AF1A-8BFF46F5A827}" name="Lime pH requirement" dataDxfId="379"/>
    <tableColumn id="6" xr3:uid="{AC3FA7E8-D76B-43A3-B715-04446DFF63C6}" name="Column1" dataDxfId="37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7" dataDxfId="375" headerRowBorderDxfId="376" tableBorderDxfId="374" totalsRowBorderDxfId="373">
  <autoFilter ref="AI1:AN26" xr:uid="{F8B5EC87-3095-445A-A980-2CFAA0A7B9A2}"/>
  <sortState xmlns:xlrd2="http://schemas.microsoft.com/office/spreadsheetml/2017/richdata2" ref="AI2:AL25">
    <sortCondition ref="AL1:AL25"/>
  </sortState>
  <tableColumns count="6">
    <tableColumn id="1" xr3:uid="{06008BA1-A1E9-4286-B67A-352533C06A26}" name="Crop" dataDxfId="372"/>
    <tableColumn id="2" xr3:uid="{2AEB5EEB-C9D1-41DC-913E-953A33D1A4AF}" name="P Offtake" dataDxfId="371"/>
    <tableColumn id="3" xr3:uid="{8FA16A0B-1017-4CEE-862E-0A8CBD8EB3D3}" name="K Offtake" dataDxfId="370"/>
    <tableColumn id="4" xr3:uid="{E7A3B8CD-4036-47F4-B818-C3F22E80C749}" name="Order" dataDxfId="369"/>
    <tableColumn id="5" xr3:uid="{8F3EBD84-7904-4559-9B5C-63088B792C98}" name="Lime pH requirement" dataDxfId="368"/>
    <tableColumn id="6" xr3:uid="{A21DD95A-C955-4510-9114-E3F1CB645370}" name="Column1" dataDxfId="36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6" dataDxfId="364" headerRowBorderDxfId="365" tableBorderDxfId="363" totalsRowBorderDxfId="362">
  <autoFilter ref="AI1:AN26" xr:uid="{F8B5EC87-3095-445A-A980-2CFAA0A7B9A2}"/>
  <sortState xmlns:xlrd2="http://schemas.microsoft.com/office/spreadsheetml/2017/richdata2" ref="AI2:AL25">
    <sortCondition ref="AL1:AL25"/>
  </sortState>
  <tableColumns count="6">
    <tableColumn id="1" xr3:uid="{11579FCC-3D9F-49AD-888D-5D79B801F6AE}" name="Crop" dataDxfId="361"/>
    <tableColumn id="2" xr3:uid="{05C08116-56D5-4CC6-A649-B06AF891B931}" name="P Offtake" dataDxfId="360"/>
    <tableColumn id="3" xr3:uid="{59CDE959-192B-4757-9203-A0F691CF0F96}" name="K Offtake" dataDxfId="359"/>
    <tableColumn id="4" xr3:uid="{9FB8E4F7-B91F-4CE0-AF39-D4895D0ECF2F}" name="Order" dataDxfId="358"/>
    <tableColumn id="5" xr3:uid="{688FF2A4-D7C6-4425-A915-A9ADD700A9EE}" name="Lime pH requirement" dataDxfId="357"/>
    <tableColumn id="6" xr3:uid="{05FC5CFF-3D81-4B5F-87C7-2364076F2714}" name="Column1" dataDxfId="35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5" dataDxfId="353" headerRowBorderDxfId="354" tableBorderDxfId="352" totalsRowBorderDxfId="351">
  <autoFilter ref="AI1:AN26" xr:uid="{F8B5EC87-3095-445A-A980-2CFAA0A7B9A2}"/>
  <sortState xmlns:xlrd2="http://schemas.microsoft.com/office/spreadsheetml/2017/richdata2" ref="AI2:AL25">
    <sortCondition ref="AL1:AL25"/>
  </sortState>
  <tableColumns count="6">
    <tableColumn id="1" xr3:uid="{973D7FFB-D248-4199-9B2E-B3C6CC09D382}" name="Crop" dataDxfId="350"/>
    <tableColumn id="2" xr3:uid="{7F2A3986-EC86-4CF9-BD10-791170BA6682}" name="P Offtake" dataDxfId="349"/>
    <tableColumn id="3" xr3:uid="{D6129C35-9DC6-42E5-AE3F-EA3A083168E6}" name="K Offtake" dataDxfId="348"/>
    <tableColumn id="4" xr3:uid="{C1CC42B5-564A-4DE7-B817-B7D686FE9A11}" name="Order" dataDxfId="347"/>
    <tableColumn id="5" xr3:uid="{620F3ABD-564C-411A-8DEA-CE1A34F9FC36}" name="Lime pH requirement" dataDxfId="346"/>
    <tableColumn id="6" xr3:uid="{76C9BC4F-4FF3-4AFB-8E7B-16DC0CC3E97C}" name="Column1" dataDxfId="34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4" dataDxfId="342" headerRowBorderDxfId="343" tableBorderDxfId="341" totalsRowBorderDxfId="340">
  <autoFilter ref="AI1:AN26" xr:uid="{F8B5EC87-3095-445A-A980-2CFAA0A7B9A2}"/>
  <sortState xmlns:xlrd2="http://schemas.microsoft.com/office/spreadsheetml/2017/richdata2" ref="AI2:AL25">
    <sortCondition ref="AL1:AL25"/>
  </sortState>
  <tableColumns count="6">
    <tableColumn id="1" xr3:uid="{D13A12FC-EAE6-4280-A219-C2622262E5F4}" name="Crop" dataDxfId="339"/>
    <tableColumn id="2" xr3:uid="{FD06C4A3-4B75-490D-88CF-232C7DC3EFC6}" name="P Offtake" dataDxfId="338"/>
    <tableColumn id="3" xr3:uid="{B043BEFF-10D4-4840-989B-BB13A502ECDF}" name="K Offtake" dataDxfId="337"/>
    <tableColumn id="4" xr3:uid="{48481FDC-5D20-466C-B554-D45886EA366A}" name="Order" dataDxfId="336"/>
    <tableColumn id="5" xr3:uid="{9E0852D2-9D0D-44AB-98B7-FBA51F331ACF}" name="Lime pH requirement" dataDxfId="335"/>
    <tableColumn id="6" xr3:uid="{29F9C4A5-6854-4F37-8BD1-0DD9B6024A55}" name="Column1" dataDxfId="33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3" dataDxfId="331" headerRowBorderDxfId="332" tableBorderDxfId="330" totalsRowBorderDxfId="329">
  <autoFilter ref="AI1:AN26" xr:uid="{F8B5EC87-3095-445A-A980-2CFAA0A7B9A2}"/>
  <sortState xmlns:xlrd2="http://schemas.microsoft.com/office/spreadsheetml/2017/richdata2" ref="AI2:AL25">
    <sortCondition ref="AL1:AL25"/>
  </sortState>
  <tableColumns count="6">
    <tableColumn id="1" xr3:uid="{1B554ED3-7AAF-4192-827C-B071945474B8}" name="Crop" dataDxfId="328"/>
    <tableColumn id="2" xr3:uid="{35F435E0-8D8E-44D1-84BD-C2FF51C3F944}" name="P Offtake" dataDxfId="327"/>
    <tableColumn id="3" xr3:uid="{38465C9D-AA8F-443A-80F5-96D1F6258317}" name="K Offtake" dataDxfId="326"/>
    <tableColumn id="4" xr3:uid="{E0C0E6AF-5628-4BC3-9625-81A87B93D279}" name="Order" dataDxfId="325"/>
    <tableColumn id="5" xr3:uid="{ACDE1D9A-7F94-4404-BDDC-1235C32C758F}" name="Lime pH requirement" dataDxfId="324"/>
    <tableColumn id="6" xr3:uid="{B093C9DF-C4CF-4906-9658-89F446EB9C12}" name="Column1" dataDxfId="32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2" dataDxfId="320" headerRowBorderDxfId="321" tableBorderDxfId="319" totalsRowBorderDxfId="318">
  <autoFilter ref="AI1:AN26" xr:uid="{F8B5EC87-3095-445A-A980-2CFAA0A7B9A2}"/>
  <sortState xmlns:xlrd2="http://schemas.microsoft.com/office/spreadsheetml/2017/richdata2" ref="AI2:AL25">
    <sortCondition ref="AL1:AL25"/>
  </sortState>
  <tableColumns count="6">
    <tableColumn id="1" xr3:uid="{C4B2E6E9-5990-417D-9E04-7933BDF1FC69}" name="Crop" dataDxfId="317"/>
    <tableColumn id="2" xr3:uid="{E74EF8D0-6C68-49B8-AE52-40C276CA5FC9}" name="P Offtake" dataDxfId="316"/>
    <tableColumn id="3" xr3:uid="{9E0A7857-36E3-482D-B4B2-65B90760417F}" name="K Offtake" dataDxfId="315"/>
    <tableColumn id="4" xr3:uid="{A78867D2-7566-4070-AF99-15EE4CEB1699}" name="Order" dataDxfId="314"/>
    <tableColumn id="5" xr3:uid="{240FD5FA-5659-468E-8544-C93086800EC9}" name="Lime pH requirement" dataDxfId="313"/>
    <tableColumn id="6" xr3:uid="{D5C8E9C3-9076-473B-AE62-DA32692BAABC}" name="Column1" dataDxfId="3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1" dataDxfId="309" headerRowBorderDxfId="310" tableBorderDxfId="308" totalsRowBorderDxfId="307">
  <autoFilter ref="AI1:AN26" xr:uid="{F8B5EC87-3095-445A-A980-2CFAA0A7B9A2}"/>
  <sortState xmlns:xlrd2="http://schemas.microsoft.com/office/spreadsheetml/2017/richdata2" ref="AI2:AL25">
    <sortCondition ref="AL1:AL25"/>
  </sortState>
  <tableColumns count="6">
    <tableColumn id="1" xr3:uid="{82F1A1D2-F5AA-4D76-98E8-3C18592FB8CF}" name="Crop" dataDxfId="306"/>
    <tableColumn id="2" xr3:uid="{17F60BEE-3BBA-4198-AA21-518EC4696EB6}" name="P Offtake" dataDxfId="305"/>
    <tableColumn id="3" xr3:uid="{95D820EB-2583-433A-A070-6E8356E186E7}" name="K Offtake" dataDxfId="304"/>
    <tableColumn id="4" xr3:uid="{F3AE1839-F59F-4A70-B11A-A32E3FDD1A00}" name="Order" dataDxfId="303"/>
    <tableColumn id="5" xr3:uid="{C52880C5-B266-4CF0-9A11-778ABC47F9F0}" name="Lime pH requirement" dataDxfId="302"/>
    <tableColumn id="6" xr3:uid="{233F7657-9414-44B1-9E43-A91A69CB97ED}" name="Column1" dataDxfId="30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0" dataDxfId="298" headerRowBorderDxfId="299" tableBorderDxfId="297" totalsRowBorderDxfId="296">
  <autoFilter ref="AI1:AN26" xr:uid="{F8B5EC87-3095-445A-A980-2CFAA0A7B9A2}"/>
  <sortState xmlns:xlrd2="http://schemas.microsoft.com/office/spreadsheetml/2017/richdata2" ref="AI2:AL25">
    <sortCondition ref="AL1:AL25"/>
  </sortState>
  <tableColumns count="6">
    <tableColumn id="1" xr3:uid="{34C99CE0-FFE9-4282-9A7F-89014FFD2010}" name="Crop" dataDxfId="295"/>
    <tableColumn id="2" xr3:uid="{D81725A7-3522-491F-9BAF-35ADAADB5C49}" name="P Offtake" dataDxfId="294"/>
    <tableColumn id="3" xr3:uid="{E1F3CA70-D73E-4B9D-9A9F-F209536EAEFF}" name="K Offtake" dataDxfId="293"/>
    <tableColumn id="4" xr3:uid="{41F03B60-DF58-4AA1-9642-EF87A44AF9EC}" name="Order" dataDxfId="292"/>
    <tableColumn id="5" xr3:uid="{F3D9EC0E-6F67-4466-B24D-F47864B8CBA4}" name="Lime pH requirement" dataDxfId="291"/>
    <tableColumn id="6" xr3:uid="{D49CA6DF-7C49-4445-A0D2-0F2C2FDFB7ED}" name="Column1" dataDxfId="29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sqref="A1:B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c r="D1" s="161"/>
      <c r="E1" s="106" t="s">
        <v>45</v>
      </c>
      <c r="F1" s="109"/>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c r="D2" s="155"/>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c r="D3" s="155"/>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c r="D4" s="157"/>
      <c r="E4" s="99" t="s">
        <v>1</v>
      </c>
      <c r="F4" s="110"/>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c r="D8" s="11"/>
      <c r="E8" s="11"/>
      <c r="F8" s="11"/>
      <c r="G8" s="11"/>
      <c r="H8" s="11"/>
      <c r="I8" s="11"/>
      <c r="J8" s="11"/>
      <c r="K8" s="11"/>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c r="D9" s="11"/>
      <c r="E9" s="11"/>
      <c r="F9" s="11"/>
      <c r="G9" s="11"/>
      <c r="H9" s="11"/>
      <c r="I9" s="11"/>
      <c r="J9" s="11"/>
      <c r="K9" s="11"/>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c r="D10" s="11"/>
      <c r="E10" s="11"/>
      <c r="F10" s="11"/>
      <c r="G10" s="11"/>
      <c r="H10" s="11"/>
      <c r="I10" s="11"/>
      <c r="J10" s="11"/>
      <c r="K10" s="11"/>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c r="D11" s="11"/>
      <c r="E11" s="11"/>
      <c r="F11" s="11"/>
      <c r="G11" s="11"/>
      <c r="H11" s="11"/>
      <c r="I11" s="11"/>
      <c r="J11" s="11"/>
      <c r="K11" s="11"/>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c r="D12" s="11"/>
      <c r="E12" s="11"/>
      <c r="F12" s="11"/>
      <c r="G12" s="11"/>
      <c r="H12" s="11"/>
      <c r="I12" s="11"/>
      <c r="J12" s="11"/>
      <c r="K12" s="11"/>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c r="D13" s="11"/>
      <c r="E13" s="11"/>
      <c r="F13" s="11"/>
      <c r="G13" s="11"/>
      <c r="H13" s="11"/>
      <c r="I13" s="11"/>
      <c r="J13" s="11"/>
      <c r="K13" s="11"/>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c r="D14" s="82"/>
      <c r="E14" s="82"/>
      <c r="F14" s="82"/>
      <c r="G14" s="82"/>
      <c r="H14" s="82"/>
      <c r="I14" s="82"/>
      <c r="J14" s="82"/>
      <c r="K14" s="82"/>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c r="D15" s="11"/>
      <c r="E15" s="11"/>
      <c r="F15" s="11"/>
      <c r="G15" s="11"/>
      <c r="H15" s="11"/>
      <c r="I15" s="11"/>
      <c r="J15" s="11"/>
      <c r="K15" s="11"/>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c r="D16" s="100"/>
      <c r="E16" s="100"/>
      <c r="F16" s="100"/>
      <c r="G16" s="100"/>
      <c r="H16" s="100"/>
      <c r="I16" s="100"/>
      <c r="J16" s="100"/>
      <c r="K16" s="100"/>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0</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31"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ref="G32:P50" si="10">IF(G$27="%w/w SAR",((G$28*10)*$B32),IF(G$27="%w/w DM",(((G$28*10)*($B$28/100))*$B32),IF(G$27="kg/t SAR",(G$28*$B32),IF(G$27="kg/t DM",((G$28*($B$28/100))*$B32),IF(G$27="mg/kg SAR",((G$28*0.001)*$B32),IF(G$27="mg/kg DM",(((G$28*0.001)*($B$28/100))*$B32),0))))))</f>
        <v>0</v>
      </c>
      <c r="H32" s="65">
        <f t="shared" si="10"/>
        <v>0</v>
      </c>
      <c r="I32" s="65">
        <f t="shared" si="10"/>
        <v>0</v>
      </c>
      <c r="J32" s="65">
        <f t="shared" si="10"/>
        <v>0</v>
      </c>
      <c r="K32" s="65">
        <f t="shared" si="10"/>
        <v>0</v>
      </c>
      <c r="L32" s="65">
        <f t="shared" si="10"/>
        <v>0</v>
      </c>
      <c r="M32" s="65">
        <f t="shared" si="10"/>
        <v>0</v>
      </c>
      <c r="N32" s="65">
        <f t="shared" si="10"/>
        <v>0</v>
      </c>
      <c r="O32" s="65">
        <f t="shared" si="10"/>
        <v>0</v>
      </c>
      <c r="P32" s="65">
        <f t="shared" si="10"/>
        <v>0</v>
      </c>
      <c r="Q32" s="65">
        <f t="shared" ref="Q32:Q50" si="11">(IF(Q$27="%w/w SAR",((Q$28*10)*$B32),IF(Q$27="%w/w DM",(((Q$28*10)*($B$28/100))*$B32),IF(Q$27="kg/t SAR",(Q$28*$B32),IF(Q$27="kg/t DM",((Q$28*($B$28/100))*$B32),IF(Q$27="mg/kg SAR",((Q$28*0.001)*$B32),IF(Q$27="mg/kg DM",(((Q$28*0.001)*($B$28/100))*$B32),0)))))))*2.5</f>
        <v>0</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f>E8</f>
        <v>0</v>
      </c>
      <c r="B33" s="11"/>
      <c r="C33" s="65">
        <f t="shared" si="6"/>
        <v>0</v>
      </c>
      <c r="D33" s="65">
        <f t="shared" si="7"/>
        <v>0</v>
      </c>
      <c r="E33" s="65">
        <f t="shared" si="8"/>
        <v>0</v>
      </c>
      <c r="F33" s="65">
        <f t="shared" si="9"/>
        <v>0</v>
      </c>
      <c r="G33" s="65">
        <f t="shared" si="10"/>
        <v>0</v>
      </c>
      <c r="H33" s="65">
        <f t="shared" si="10"/>
        <v>0</v>
      </c>
      <c r="I33" s="65">
        <f t="shared" si="10"/>
        <v>0</v>
      </c>
      <c r="J33" s="65">
        <f t="shared" si="10"/>
        <v>0</v>
      </c>
      <c r="K33" s="65">
        <f t="shared" si="10"/>
        <v>0</v>
      </c>
      <c r="L33" s="65">
        <f t="shared" si="10"/>
        <v>0</v>
      </c>
      <c r="M33" s="65">
        <f t="shared" si="10"/>
        <v>0</v>
      </c>
      <c r="N33" s="65">
        <f t="shared" si="10"/>
        <v>0</v>
      </c>
      <c r="O33" s="65">
        <f t="shared" si="10"/>
        <v>0</v>
      </c>
      <c r="P33" s="65">
        <f t="shared" si="10"/>
        <v>0</v>
      </c>
      <c r="Q33" s="65">
        <f t="shared" si="11"/>
        <v>0</v>
      </c>
      <c r="R33" s="65">
        <f t="shared" si="12"/>
        <v>0</v>
      </c>
      <c r="S33" s="65">
        <f t="shared" si="12"/>
        <v>0</v>
      </c>
      <c r="T33" s="65">
        <f t="shared" si="12"/>
        <v>0</v>
      </c>
      <c r="U33" s="126">
        <f t="shared" si="12"/>
        <v>0</v>
      </c>
    </row>
    <row r="34" spans="1:21" s="48" customFormat="1" ht="13" x14ac:dyDescent="0.35">
      <c r="A34" s="125">
        <f>F8</f>
        <v>0</v>
      </c>
      <c r="B34" s="11"/>
      <c r="C34" s="65">
        <f t="shared" si="6"/>
        <v>0</v>
      </c>
      <c r="D34" s="65">
        <f t="shared" si="7"/>
        <v>0</v>
      </c>
      <c r="E34" s="65">
        <f t="shared" si="8"/>
        <v>0</v>
      </c>
      <c r="F34" s="65">
        <f t="shared" si="9"/>
        <v>0</v>
      </c>
      <c r="G34" s="65">
        <f t="shared" si="10"/>
        <v>0</v>
      </c>
      <c r="H34" s="65">
        <f t="shared" si="10"/>
        <v>0</v>
      </c>
      <c r="I34" s="65">
        <f t="shared" si="10"/>
        <v>0</v>
      </c>
      <c r="J34" s="65">
        <f t="shared" si="10"/>
        <v>0</v>
      </c>
      <c r="K34" s="65">
        <f t="shared" si="10"/>
        <v>0</v>
      </c>
      <c r="L34" s="65">
        <f t="shared" si="10"/>
        <v>0</v>
      </c>
      <c r="M34" s="65">
        <f t="shared" si="10"/>
        <v>0</v>
      </c>
      <c r="N34" s="65">
        <f t="shared" si="10"/>
        <v>0</v>
      </c>
      <c r="O34" s="65">
        <f t="shared" si="10"/>
        <v>0</v>
      </c>
      <c r="P34" s="65">
        <f t="shared" si="10"/>
        <v>0</v>
      </c>
      <c r="Q34" s="65">
        <f t="shared" si="11"/>
        <v>0</v>
      </c>
      <c r="R34" s="65">
        <f t="shared" si="12"/>
        <v>0</v>
      </c>
      <c r="S34" s="65">
        <f t="shared" si="12"/>
        <v>0</v>
      </c>
      <c r="T34" s="65">
        <f t="shared" si="12"/>
        <v>0</v>
      </c>
      <c r="U34" s="126">
        <f t="shared" si="12"/>
        <v>0</v>
      </c>
    </row>
    <row r="35" spans="1:21" s="48" customFormat="1" ht="13" x14ac:dyDescent="0.35">
      <c r="A35" s="125">
        <f>G8</f>
        <v>0</v>
      </c>
      <c r="B35" s="11"/>
      <c r="C35" s="65">
        <f t="shared" si="6"/>
        <v>0</v>
      </c>
      <c r="D35" s="65">
        <f t="shared" si="7"/>
        <v>0</v>
      </c>
      <c r="E35" s="65">
        <f t="shared" si="8"/>
        <v>0</v>
      </c>
      <c r="F35" s="65">
        <f t="shared" si="9"/>
        <v>0</v>
      </c>
      <c r="G35" s="65">
        <f t="shared" si="10"/>
        <v>0</v>
      </c>
      <c r="H35" s="65">
        <f t="shared" si="10"/>
        <v>0</v>
      </c>
      <c r="I35" s="65">
        <f t="shared" si="10"/>
        <v>0</v>
      </c>
      <c r="J35" s="65">
        <f t="shared" si="10"/>
        <v>0</v>
      </c>
      <c r="K35" s="65">
        <f t="shared" si="10"/>
        <v>0</v>
      </c>
      <c r="L35" s="65">
        <f t="shared" si="10"/>
        <v>0</v>
      </c>
      <c r="M35" s="65">
        <f t="shared" si="10"/>
        <v>0</v>
      </c>
      <c r="N35" s="65">
        <f t="shared" si="10"/>
        <v>0</v>
      </c>
      <c r="O35" s="65">
        <f t="shared" si="10"/>
        <v>0</v>
      </c>
      <c r="P35" s="65">
        <f t="shared" si="10"/>
        <v>0</v>
      </c>
      <c r="Q35" s="65">
        <f t="shared" si="11"/>
        <v>0</v>
      </c>
      <c r="R35" s="65">
        <f t="shared" si="12"/>
        <v>0</v>
      </c>
      <c r="S35" s="65">
        <f t="shared" si="12"/>
        <v>0</v>
      </c>
      <c r="T35" s="65">
        <f t="shared" si="12"/>
        <v>0</v>
      </c>
      <c r="U35" s="126">
        <f t="shared" si="12"/>
        <v>0</v>
      </c>
    </row>
    <row r="36" spans="1:21" s="48" customFormat="1" ht="13" x14ac:dyDescent="0.35">
      <c r="A36" s="125">
        <f>H8</f>
        <v>0</v>
      </c>
      <c r="B36" s="11"/>
      <c r="C36" s="65">
        <f t="shared" si="6"/>
        <v>0</v>
      </c>
      <c r="D36" s="65">
        <f t="shared" si="7"/>
        <v>0</v>
      </c>
      <c r="E36" s="65">
        <f t="shared" si="8"/>
        <v>0</v>
      </c>
      <c r="F36" s="65">
        <f t="shared" si="9"/>
        <v>0</v>
      </c>
      <c r="G36" s="65">
        <f t="shared" si="10"/>
        <v>0</v>
      </c>
      <c r="H36" s="65">
        <f t="shared" si="10"/>
        <v>0</v>
      </c>
      <c r="I36" s="65">
        <f t="shared" si="10"/>
        <v>0</v>
      </c>
      <c r="J36" s="65">
        <f t="shared" si="10"/>
        <v>0</v>
      </c>
      <c r="K36" s="65">
        <f t="shared" si="10"/>
        <v>0</v>
      </c>
      <c r="L36" s="65">
        <f t="shared" si="10"/>
        <v>0</v>
      </c>
      <c r="M36" s="65">
        <f t="shared" si="10"/>
        <v>0</v>
      </c>
      <c r="N36" s="65">
        <f t="shared" si="10"/>
        <v>0</v>
      </c>
      <c r="O36" s="65">
        <f t="shared" si="10"/>
        <v>0</v>
      </c>
      <c r="P36" s="65">
        <f t="shared" si="10"/>
        <v>0</v>
      </c>
      <c r="Q36" s="65">
        <f t="shared" si="11"/>
        <v>0</v>
      </c>
      <c r="R36" s="65">
        <f t="shared" si="12"/>
        <v>0</v>
      </c>
      <c r="S36" s="65">
        <f t="shared" si="12"/>
        <v>0</v>
      </c>
      <c r="T36" s="65">
        <f t="shared" si="12"/>
        <v>0</v>
      </c>
      <c r="U36" s="126">
        <f t="shared" si="12"/>
        <v>0</v>
      </c>
    </row>
    <row r="37" spans="1:21" s="48" customFormat="1" ht="13" x14ac:dyDescent="0.35">
      <c r="A37" s="125">
        <f>I8</f>
        <v>0</v>
      </c>
      <c r="B37" s="11"/>
      <c r="C37" s="65">
        <f t="shared" si="6"/>
        <v>0</v>
      </c>
      <c r="D37" s="65">
        <f t="shared" si="7"/>
        <v>0</v>
      </c>
      <c r="E37" s="65">
        <f t="shared" si="8"/>
        <v>0</v>
      </c>
      <c r="F37" s="65">
        <f t="shared" si="9"/>
        <v>0</v>
      </c>
      <c r="G37" s="65">
        <f t="shared" si="10"/>
        <v>0</v>
      </c>
      <c r="H37" s="65">
        <f t="shared" si="10"/>
        <v>0</v>
      </c>
      <c r="I37" s="65">
        <f t="shared" si="10"/>
        <v>0</v>
      </c>
      <c r="J37" s="65">
        <f t="shared" si="10"/>
        <v>0</v>
      </c>
      <c r="K37" s="65">
        <f t="shared" si="10"/>
        <v>0</v>
      </c>
      <c r="L37" s="65">
        <f t="shared" si="10"/>
        <v>0</v>
      </c>
      <c r="M37" s="65">
        <f t="shared" si="10"/>
        <v>0</v>
      </c>
      <c r="N37" s="65">
        <f t="shared" si="10"/>
        <v>0</v>
      </c>
      <c r="O37" s="65">
        <f t="shared" si="10"/>
        <v>0</v>
      </c>
      <c r="P37" s="65">
        <f t="shared" si="10"/>
        <v>0</v>
      </c>
      <c r="Q37" s="65">
        <f t="shared" si="11"/>
        <v>0</v>
      </c>
      <c r="R37" s="65">
        <f t="shared" si="12"/>
        <v>0</v>
      </c>
      <c r="S37" s="65">
        <f t="shared" si="12"/>
        <v>0</v>
      </c>
      <c r="T37" s="65">
        <f t="shared" si="12"/>
        <v>0</v>
      </c>
      <c r="U37" s="126">
        <f t="shared" si="12"/>
        <v>0</v>
      </c>
    </row>
    <row r="38" spans="1:21" s="48" customFormat="1" ht="13" x14ac:dyDescent="0.35">
      <c r="A38" s="125">
        <f>J8</f>
        <v>0</v>
      </c>
      <c r="B38" s="11"/>
      <c r="C38" s="65">
        <f t="shared" si="6"/>
        <v>0</v>
      </c>
      <c r="D38" s="65">
        <f t="shared" si="7"/>
        <v>0</v>
      </c>
      <c r="E38" s="65">
        <f t="shared" si="8"/>
        <v>0</v>
      </c>
      <c r="F38" s="65">
        <f t="shared" si="9"/>
        <v>0</v>
      </c>
      <c r="G38" s="65">
        <f t="shared" si="10"/>
        <v>0</v>
      </c>
      <c r="H38" s="65">
        <f t="shared" si="10"/>
        <v>0</v>
      </c>
      <c r="I38" s="65">
        <f t="shared" si="10"/>
        <v>0</v>
      </c>
      <c r="J38" s="65">
        <f t="shared" si="10"/>
        <v>0</v>
      </c>
      <c r="K38" s="65">
        <f t="shared" si="10"/>
        <v>0</v>
      </c>
      <c r="L38" s="65">
        <f t="shared" si="10"/>
        <v>0</v>
      </c>
      <c r="M38" s="65">
        <f t="shared" si="10"/>
        <v>0</v>
      </c>
      <c r="N38" s="65">
        <f t="shared" si="10"/>
        <v>0</v>
      </c>
      <c r="O38" s="65">
        <f t="shared" si="10"/>
        <v>0</v>
      </c>
      <c r="P38" s="65">
        <f t="shared" si="10"/>
        <v>0</v>
      </c>
      <c r="Q38" s="65">
        <f t="shared" si="11"/>
        <v>0</v>
      </c>
      <c r="R38" s="65">
        <f t="shared" si="12"/>
        <v>0</v>
      </c>
      <c r="S38" s="65">
        <f t="shared" si="12"/>
        <v>0</v>
      </c>
      <c r="T38" s="65">
        <f t="shared" si="12"/>
        <v>0</v>
      </c>
      <c r="U38" s="126">
        <f t="shared" si="12"/>
        <v>0</v>
      </c>
    </row>
    <row r="39" spans="1:21" s="48" customFormat="1" ht="13" x14ac:dyDescent="0.35">
      <c r="A39" s="125">
        <f>K8</f>
        <v>0</v>
      </c>
      <c r="B39" s="11"/>
      <c r="C39" s="65">
        <f t="shared" si="6"/>
        <v>0</v>
      </c>
      <c r="D39" s="65">
        <f t="shared" si="7"/>
        <v>0</v>
      </c>
      <c r="E39" s="65">
        <f t="shared" si="8"/>
        <v>0</v>
      </c>
      <c r="F39" s="65">
        <f t="shared" si="9"/>
        <v>0</v>
      </c>
      <c r="G39" s="65">
        <f t="shared" si="10"/>
        <v>0</v>
      </c>
      <c r="H39" s="65">
        <f t="shared" si="10"/>
        <v>0</v>
      </c>
      <c r="I39" s="65">
        <f t="shared" si="10"/>
        <v>0</v>
      </c>
      <c r="J39" s="65">
        <f t="shared" si="10"/>
        <v>0</v>
      </c>
      <c r="K39" s="65">
        <f t="shared" si="10"/>
        <v>0</v>
      </c>
      <c r="L39" s="65">
        <f t="shared" si="10"/>
        <v>0</v>
      </c>
      <c r="M39" s="65">
        <f t="shared" si="10"/>
        <v>0</v>
      </c>
      <c r="N39" s="65">
        <f t="shared" si="10"/>
        <v>0</v>
      </c>
      <c r="O39" s="65">
        <f t="shared" si="10"/>
        <v>0</v>
      </c>
      <c r="P39" s="65">
        <f t="shared" si="10"/>
        <v>0</v>
      </c>
      <c r="Q39" s="65">
        <f t="shared" si="11"/>
        <v>0</v>
      </c>
      <c r="R39" s="65">
        <f t="shared" si="12"/>
        <v>0</v>
      </c>
      <c r="S39" s="65">
        <f t="shared" si="12"/>
        <v>0</v>
      </c>
      <c r="T39" s="65">
        <f t="shared" si="12"/>
        <v>0</v>
      </c>
      <c r="U39" s="126">
        <f t="shared" si="12"/>
        <v>0</v>
      </c>
    </row>
    <row r="40" spans="1:21" s="48" customFormat="1" ht="13" x14ac:dyDescent="0.3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"&amp;(VLOOKUP(C14,Table24[],6,FALSE))</f>
        <v>#N/A</v>
      </c>
      <c r="C58" s="10" t="e">
        <f>D16&amp;" I "&amp;(VLOOKUP(D14,Table24[],6,FALSE))</f>
        <v>#N/A</v>
      </c>
      <c r="D58" s="10" t="e">
        <f>E16&amp;" I "&amp;(VLOOKUP(E14,Table24[],6,FALSE))</f>
        <v>#N/A</v>
      </c>
      <c r="E58" s="10" t="e">
        <f>F16&amp;" I "&amp;(VLOOKUP(F14,Table24[],6,FALSE))</f>
        <v>#N/A</v>
      </c>
      <c r="F58" s="10" t="e">
        <f>G16&amp;" I "&amp;(VLOOKUP(G14,Table24[],6,FALSE))</f>
        <v>#N/A</v>
      </c>
      <c r="G58" s="10" t="e">
        <f>H16&amp;" I "&amp;(VLOOKUP(H14,Table24[],6,FALSE))</f>
        <v>#N/A</v>
      </c>
      <c r="H58" s="10" t="e">
        <f>I16&amp;" I "&amp;(VLOOKUP(I14,Table24[],6,FALSE))</f>
        <v>#N/A</v>
      </c>
      <c r="I58" s="10" t="e">
        <f>J16&amp;" I "&amp;(VLOOKUP(J14,Table24[],6,FALSE))</f>
        <v>#N/A</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t="e">
        <f>VLOOKUP(C$14,Table24[],5,FALSE)</f>
        <v>#N/A</v>
      </c>
      <c r="C59" s="64" t="e">
        <f>VLOOKUP(D$14,Table24[],5,FALSE)</f>
        <v>#N/A</v>
      </c>
      <c r="D59" s="64" t="e">
        <f>VLOOKUP(E$14,Table24[],5,FALSE)</f>
        <v>#N/A</v>
      </c>
      <c r="E59" s="64" t="e">
        <f>VLOOKUP(F$14,Table24[],5,FALSE)</f>
        <v>#N/A</v>
      </c>
      <c r="F59" s="64" t="e">
        <f>VLOOKUP(G$14,Table24[],5,FALSE)</f>
        <v>#N/A</v>
      </c>
      <c r="G59" s="64" t="e">
        <f>VLOOKUP(H$14,Table24[],5,FALSE)</f>
        <v>#N/A</v>
      </c>
      <c r="H59" s="64" t="e">
        <f>VLOOKUP(I$14,Table24[],5,FALSE)</f>
        <v>#N/A</v>
      </c>
      <c r="I59" s="64" t="e">
        <f>VLOOKUP(J$14,Table24[],5,FALSE)</f>
        <v>#N/A</v>
      </c>
      <c r="J59" s="64" t="e">
        <f>VLOOKUP(K$14,Table24[],5,FALSE)</f>
        <v>#N/A</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0</v>
      </c>
      <c r="C60" s="64">
        <f t="shared" ref="C60:U60" si="14">D10</f>
        <v>0</v>
      </c>
      <c r="D60" s="64">
        <f t="shared" si="14"/>
        <v>0</v>
      </c>
      <c r="E60" s="64">
        <f t="shared" si="14"/>
        <v>0</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IYwQg+GC2M42rCP+BEbZ/y5PBcnbuZW4lqyE+Gi0auSm4cLUlUtI/qrmSkQi3kTAbfvcSKOV+QCPUfTzFmJf6w==" saltValue="lv3wvCB3sIpvJfBHoqDnX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89" priority="45" operator="greaterThan">
      <formula>$B$51</formula>
    </cfRule>
  </conditionalFormatting>
  <conditionalFormatting sqref="B66:U66">
    <cfRule type="cellIs" dxfId="288" priority="7" operator="equal">
      <formula>"UNDER"</formula>
    </cfRule>
    <cfRule type="cellIs" dxfId="287" priority="8" operator="equal">
      <formula>"OVER"</formula>
    </cfRule>
  </conditionalFormatting>
  <conditionalFormatting sqref="C31:C50">
    <cfRule type="cellIs" dxfId="286" priority="44" operator="greaterThan">
      <formula>$C$51</formula>
    </cfRule>
  </conditionalFormatting>
  <conditionalFormatting sqref="C11:V13">
    <cfRule type="cellIs" dxfId="285" priority="1" operator="greaterThan">
      <formula>2</formula>
    </cfRule>
  </conditionalFormatting>
  <conditionalFormatting sqref="C17:V19">
    <cfRule type="cellIs" dxfId="284" priority="37" operator="equal">
      <formula>0</formula>
    </cfRule>
  </conditionalFormatting>
  <conditionalFormatting sqref="C20:V21">
    <cfRule type="cellIs" dxfId="283" priority="46" operator="equal">
      <formula>"DECREASE"</formula>
    </cfRule>
    <cfRule type="cellIs" dxfId="282" priority="47" operator="equal">
      <formula>"INCREASE"</formula>
    </cfRule>
  </conditionalFormatting>
  <conditionalFormatting sqref="C21:V21">
    <cfRule type="cellIs" dxfId="281" priority="11" operator="equal">
      <formula>0</formula>
    </cfRule>
  </conditionalFormatting>
  <conditionalFormatting sqref="C22:V23">
    <cfRule type="cellIs" dxfId="280" priority="18" operator="equal">
      <formula>0</formula>
    </cfRule>
  </conditionalFormatting>
  <conditionalFormatting sqref="C24:V24">
    <cfRule type="cellIs" dxfId="279" priority="19" operator="equal">
      <formula>"DECREASE"</formula>
    </cfRule>
    <cfRule type="cellIs" dxfId="278" priority="20" operator="equal">
      <formula>"INCREASE"</formula>
    </cfRule>
  </conditionalFormatting>
  <conditionalFormatting sqref="G31:G50">
    <cfRule type="cellIs" dxfId="277" priority="34" operator="greaterThan">
      <formula>$G$51</formula>
    </cfRule>
  </conditionalFormatting>
  <conditionalFormatting sqref="H31:H50">
    <cfRule type="cellIs" dxfId="276" priority="33" operator="greaterThan">
      <formula>$H$51</formula>
    </cfRule>
  </conditionalFormatting>
  <conditionalFormatting sqref="I1">
    <cfRule type="cellIs" dxfId="275" priority="14" operator="between">
      <formula>0.1</formula>
      <formula>5</formula>
    </cfRule>
  </conditionalFormatting>
  <conditionalFormatting sqref="I2">
    <cfRule type="cellIs" dxfId="274" priority="13" operator="greaterThan">
      <formula>5000.1</formula>
    </cfRule>
  </conditionalFormatting>
  <conditionalFormatting sqref="I3">
    <cfRule type="cellIs" dxfId="273" priority="12" operator="greaterThan">
      <formula>40000.01</formula>
    </cfRule>
  </conditionalFormatting>
  <conditionalFormatting sqref="I31:I50">
    <cfRule type="cellIs" dxfId="272" priority="32" operator="greaterThan">
      <formula>$I$51</formula>
    </cfRule>
  </conditionalFormatting>
  <conditionalFormatting sqref="J31:J50">
    <cfRule type="cellIs" dxfId="271" priority="6" operator="greaterThan">
      <formula>$J$51</formula>
    </cfRule>
  </conditionalFormatting>
  <conditionalFormatting sqref="K31:K50">
    <cfRule type="cellIs" dxfId="270" priority="30" operator="greaterThan">
      <formula>$K$51</formula>
    </cfRule>
  </conditionalFormatting>
  <conditionalFormatting sqref="L3">
    <cfRule type="cellIs" dxfId="269" priority="4" operator="lessThan">
      <formula>30</formula>
    </cfRule>
    <cfRule type="cellIs" dxfId="268" priority="5" operator="greaterThanOrEqual">
      <formula>30</formula>
    </cfRule>
  </conditionalFormatting>
  <conditionalFormatting sqref="L31:L50">
    <cfRule type="cellIs" dxfId="267" priority="29" operator="greaterThan">
      <formula>$L$51</formula>
    </cfRule>
  </conditionalFormatting>
  <conditionalFormatting sqref="M31:M50">
    <cfRule type="cellIs" dxfId="266" priority="28" operator="greaterThan">
      <formula>$M$51</formula>
    </cfRule>
  </conditionalFormatting>
  <conditionalFormatting sqref="P31:P50">
    <cfRule type="cellIs" dxfId="265" priority="27" operator="greaterThan">
      <formula>$P$51</formula>
    </cfRule>
  </conditionalFormatting>
  <conditionalFormatting sqref="R31:R50">
    <cfRule type="cellIs" dxfId="264" priority="26" operator="greaterThan">
      <formula>$R$51</formula>
    </cfRule>
  </conditionalFormatting>
  <conditionalFormatting sqref="S31:S50">
    <cfRule type="cellIs" dxfId="263" priority="25" operator="greaterThan">
      <formula>$S$51</formula>
    </cfRule>
  </conditionalFormatting>
  <conditionalFormatting sqref="T31:T50">
    <cfRule type="cellIs" dxfId="262" priority="24" operator="greaterThan">
      <formula>$T$51</formula>
    </cfRule>
  </conditionalFormatting>
  <conditionalFormatting sqref="U31:U50">
    <cfRule type="cellIs" dxfId="261" priority="23"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53" sqref="A5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f>'Field data and Waste 1'!C1:D1</f>
        <v>0</v>
      </c>
      <c r="D1" s="173"/>
      <c r="E1" s="106" t="s">
        <v>45</v>
      </c>
      <c r="F1" s="113">
        <f>'Field data and Waste 1'!F1</f>
        <v>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f>'Field data and Waste 1'!C2:D2</f>
        <v>0</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f>'Field data and Waste 1'!C3:D3</f>
        <v>0</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f>'Field data and Waste 1'!C4:D4</f>
        <v>0</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f>'Field data and Waste 1'!C5:D5</f>
        <v>0</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Waste 1'!C8</f>
        <v>0</v>
      </c>
      <c r="D8" s="49">
        <f>'Field data and Waste 1'!D8</f>
        <v>0</v>
      </c>
      <c r="E8" s="49">
        <f>'Field data and Waste 1'!E8</f>
        <v>0</v>
      </c>
      <c r="F8" s="49">
        <f>'Field data and Waste 1'!F8</f>
        <v>0</v>
      </c>
      <c r="G8" s="49">
        <f>'Field data and Waste 1'!G8</f>
        <v>0</v>
      </c>
      <c r="H8" s="49">
        <f>'Field data and Waste 1'!H8</f>
        <v>0</v>
      </c>
      <c r="I8" s="49">
        <f>'Field data and Waste 1'!I8</f>
        <v>0</v>
      </c>
      <c r="J8" s="49">
        <f>'Field data and Waste 1'!J8</f>
        <v>0</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Waste 1'!C9</f>
        <v>0</v>
      </c>
      <c r="D9" s="49">
        <f>'Field data and Waste 1'!D9</f>
        <v>0</v>
      </c>
      <c r="E9" s="49">
        <f>'Field data and Waste 1'!E9</f>
        <v>0</v>
      </c>
      <c r="F9" s="49">
        <f>'Field data and Waste 1'!F9</f>
        <v>0</v>
      </c>
      <c r="G9" s="49">
        <f>'Field data and Waste 1'!G9</f>
        <v>0</v>
      </c>
      <c r="H9" s="49">
        <f>'Field data and Waste 1'!H9</f>
        <v>0</v>
      </c>
      <c r="I9" s="49">
        <f>'Field data and Waste 1'!I9</f>
        <v>0</v>
      </c>
      <c r="J9" s="49">
        <f>'Field data and Waste 1'!J9</f>
        <v>0</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Waste 1'!C10</f>
        <v>0</v>
      </c>
      <c r="D10" s="49">
        <f>'Field data and Waste 1'!D10</f>
        <v>0</v>
      </c>
      <c r="E10" s="49">
        <f>'Field data and Waste 1'!E10</f>
        <v>0</v>
      </c>
      <c r="F10" s="49">
        <f>'Field data and Waste 1'!F10</f>
        <v>0</v>
      </c>
      <c r="G10" s="49">
        <f>'Field data and Waste 1'!G10</f>
        <v>0</v>
      </c>
      <c r="H10" s="49">
        <f>'Field data and Waste 1'!H10</f>
        <v>0</v>
      </c>
      <c r="I10" s="49">
        <f>'Field data and Waste 1'!I10</f>
        <v>0</v>
      </c>
      <c r="J10" s="49">
        <f>'Field data and Waste 1'!J10</f>
        <v>0</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Waste 1'!C11</f>
        <v>0</v>
      </c>
      <c r="D11" s="49">
        <f>'Field data and Waste 1'!D11</f>
        <v>0</v>
      </c>
      <c r="E11" s="49">
        <f>'Field data and Waste 1'!E11</f>
        <v>0</v>
      </c>
      <c r="F11" s="49">
        <f>'Field data and Waste 1'!F11</f>
        <v>0</v>
      </c>
      <c r="G11" s="49">
        <f>'Field data and Waste 1'!G11</f>
        <v>0</v>
      </c>
      <c r="H11" s="49">
        <f>'Field data and Waste 1'!H11</f>
        <v>0</v>
      </c>
      <c r="I11" s="49">
        <f>'Field data and Waste 1'!I11</f>
        <v>0</v>
      </c>
      <c r="J11" s="49">
        <f>'Field data and Waste 1'!J11</f>
        <v>0</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Waste 1'!C12</f>
        <v>0</v>
      </c>
      <c r="D12" s="49">
        <f>'Field data and Waste 1'!D12</f>
        <v>0</v>
      </c>
      <c r="E12" s="49">
        <f>'Field data and Waste 1'!E12</f>
        <v>0</v>
      </c>
      <c r="F12" s="49">
        <f>'Field data and Waste 1'!F12</f>
        <v>0</v>
      </c>
      <c r="G12" s="49">
        <f>'Field data and Waste 1'!G12</f>
        <v>0</v>
      </c>
      <c r="H12" s="49">
        <f>'Field data and Waste 1'!H12</f>
        <v>0</v>
      </c>
      <c r="I12" s="49">
        <f>'Field data and Waste 1'!I12</f>
        <v>0</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Waste 1'!C13</f>
        <v>0</v>
      </c>
      <c r="D13" s="49">
        <f>'Field data and Waste 1'!D13</f>
        <v>0</v>
      </c>
      <c r="E13" s="49">
        <f>'Field data and Waste 1'!E13</f>
        <v>0</v>
      </c>
      <c r="F13" s="49">
        <f>'Field data and Waste 1'!F13</f>
        <v>0</v>
      </c>
      <c r="G13" s="49">
        <f>'Field data and Waste 1'!G13</f>
        <v>0</v>
      </c>
      <c r="H13" s="49">
        <f>'Field data and Waste 1'!H13</f>
        <v>0</v>
      </c>
      <c r="I13" s="49">
        <f>'Field data and Waste 1'!I13</f>
        <v>0</v>
      </c>
      <c r="J13" s="49">
        <f>'Field data and Waste 1'!J13</f>
        <v>0</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f>'Field data and Waste 1'!C14</f>
        <v>0</v>
      </c>
      <c r="D14" s="83">
        <f>'Field data and Waste 1'!D14</f>
        <v>0</v>
      </c>
      <c r="E14" s="83">
        <f>'Field data and Waste 1'!E14</f>
        <v>0</v>
      </c>
      <c r="F14" s="83">
        <f>'Field data and Waste 1'!F14</f>
        <v>0</v>
      </c>
      <c r="G14" s="83">
        <f>'Field data and Waste 1'!G14</f>
        <v>0</v>
      </c>
      <c r="H14" s="83">
        <f>'Field data and Waste 1'!H14</f>
        <v>0</v>
      </c>
      <c r="I14" s="83">
        <f>'Field data and Waste 1'!I14</f>
        <v>0</v>
      </c>
      <c r="J14" s="83">
        <f>'Field data and Waste 1'!J14</f>
        <v>0</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ht="13" x14ac:dyDescent="0.25">
      <c r="A15" s="148" t="s">
        <v>9</v>
      </c>
      <c r="B15" s="149"/>
      <c r="C15" s="49">
        <f>'Field data and Waste 1'!C15</f>
        <v>0</v>
      </c>
      <c r="D15" s="49">
        <f>'Field data and Waste 1'!D15</f>
        <v>0</v>
      </c>
      <c r="E15" s="49">
        <f>'Field data and Waste 1'!E15</f>
        <v>0</v>
      </c>
      <c r="F15" s="49">
        <f>'Field data and Waste 1'!F15</f>
        <v>0</v>
      </c>
      <c r="G15" s="49">
        <f>'Field data and Waste 1'!G15</f>
        <v>0</v>
      </c>
      <c r="H15" s="49">
        <f>'Field data and Waste 1'!H15</f>
        <v>0</v>
      </c>
      <c r="I15" s="49">
        <f>'Field data and Waste 1'!I15</f>
        <v>0</v>
      </c>
      <c r="J15" s="49">
        <f>'Field data and Waste 1'!J15</f>
        <v>0</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3">
      <c r="A16" s="152" t="s">
        <v>44</v>
      </c>
      <c r="B16" s="153"/>
      <c r="C16" s="104">
        <f>'Field data and Waste 1'!C16</f>
        <v>0</v>
      </c>
      <c r="D16" s="104">
        <f>'Field data and Waste 1'!D16</f>
        <v>0</v>
      </c>
      <c r="E16" s="104">
        <f>'Field data and Waste 1'!E16</f>
        <v>0</v>
      </c>
      <c r="F16" s="104">
        <f>'Field data and Waste 1'!F16</f>
        <v>0</v>
      </c>
      <c r="G16" s="104">
        <f>'Field data and Waste 1'!G16</f>
        <v>0</v>
      </c>
      <c r="H16" s="104">
        <f>'Field data and Waste 1'!H16</f>
        <v>0</v>
      </c>
      <c r="I16" s="104">
        <f>'Field data and Waste 1'!I16</f>
        <v>0</v>
      </c>
      <c r="J16" s="104">
        <f>'Field data and Waste 1'!J16</f>
        <v>0</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ht="13" x14ac:dyDescent="0.25">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0</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0</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0</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"&amp;(VLOOKUP(C14,Table245[],6,FALSE))</f>
        <v>#N/A</v>
      </c>
      <c r="C58" s="10" t="e">
        <f>D16&amp;" I "&amp;(VLOOKUP(D14,Table245[],6,FALSE))</f>
        <v>#N/A</v>
      </c>
      <c r="D58" s="10" t="e">
        <f>E16&amp;" I "&amp;(VLOOKUP(E14,Table245[],6,FALSE))</f>
        <v>#N/A</v>
      </c>
      <c r="E58" s="10" t="e">
        <f>F16&amp;" I "&amp;(VLOOKUP(F14,Table245[],6,FALSE))</f>
        <v>#N/A</v>
      </c>
      <c r="F58" s="10" t="e">
        <f>G16&amp;" I "&amp;(VLOOKUP(G14,Table245[],6,FALSE))</f>
        <v>#N/A</v>
      </c>
      <c r="G58" s="10" t="e">
        <f>H16&amp;" I "&amp;(VLOOKUP(H14,Table245[],6,FALSE))</f>
        <v>#N/A</v>
      </c>
      <c r="H58" s="10" t="e">
        <f>I16&amp;" I "&amp;(VLOOKUP(I14,Table245[],6,FALSE))</f>
        <v>#N/A</v>
      </c>
      <c r="I58" s="10" t="e">
        <f>J16&amp;" I "&amp;(VLOOKUP(J14,Table245[],6,FALSE))</f>
        <v>#N/A</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t="e">
        <f>VLOOKUP(C$14,Table245[],5,FALSE)</f>
        <v>#N/A</v>
      </c>
      <c r="C59" s="64" t="e">
        <f>VLOOKUP(D$14,Table245[],5,FALSE)</f>
        <v>#N/A</v>
      </c>
      <c r="D59" s="64" t="e">
        <f>VLOOKUP(E$14,Table245[],5,FALSE)</f>
        <v>#N/A</v>
      </c>
      <c r="E59" s="64" t="e">
        <f>VLOOKUP(F$14,Table245[],5,FALSE)</f>
        <v>#N/A</v>
      </c>
      <c r="F59" s="64" t="e">
        <f>VLOOKUP(G$14,Table245[],5,FALSE)</f>
        <v>#N/A</v>
      </c>
      <c r="G59" s="64" t="e">
        <f>VLOOKUP(H$14,Table245[],5,FALSE)</f>
        <v>#N/A</v>
      </c>
      <c r="H59" s="64" t="e">
        <f>VLOOKUP(I$14,Table245[],5,FALSE)</f>
        <v>#N/A</v>
      </c>
      <c r="I59" s="64" t="e">
        <f>VLOOKUP(J$14,Table245[],5,FALSE)</f>
        <v>#N/A</v>
      </c>
      <c r="J59" s="64" t="e">
        <f>VLOOKUP(K$14,Table245[],5,FALSE)</f>
        <v>#N/A</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0</v>
      </c>
      <c r="C60" s="64">
        <f t="shared" ref="C60:U60" si="14">D10</f>
        <v>0</v>
      </c>
      <c r="D60" s="64">
        <f t="shared" si="14"/>
        <v>0</v>
      </c>
      <c r="E60" s="64">
        <f t="shared" si="14"/>
        <v>0</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bpOaQUhrUaz9SJVwvxWeUcGb+cZrFqO0D9f1dOf9iigk4kXEEoyGbfcr1YHLNjK3PMsv0OuTqaeV4vqI7uWdQ==" saltValue="FsBbl/rlx8b6W+JftJ3dD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37" operator="greaterThan">
      <formula>$B$51</formula>
    </cfRule>
  </conditionalFormatting>
  <conditionalFormatting sqref="B66:U66">
    <cfRule type="cellIs" dxfId="259" priority="12" operator="equal">
      <formula>"UNDER"</formula>
    </cfRule>
    <cfRule type="cellIs" dxfId="258" priority="13" operator="equal">
      <formula>"OVER"</formula>
    </cfRule>
  </conditionalFormatting>
  <conditionalFormatting sqref="C31:C50">
    <cfRule type="cellIs" dxfId="257" priority="36" operator="greaterThan">
      <formula>$C$51</formula>
    </cfRule>
  </conditionalFormatting>
  <conditionalFormatting sqref="C11:V13">
    <cfRule type="cellIs" dxfId="256" priority="1" operator="greaterThan">
      <formula>2</formula>
    </cfRule>
  </conditionalFormatting>
  <conditionalFormatting sqref="C17:V19">
    <cfRule type="cellIs" dxfId="255" priority="33" operator="equal">
      <formula>0</formula>
    </cfRule>
  </conditionalFormatting>
  <conditionalFormatting sqref="C20:V21">
    <cfRule type="cellIs" dxfId="254" priority="38" operator="equal">
      <formula>"DECREASE"</formula>
    </cfRule>
    <cfRule type="cellIs" dxfId="253" priority="39" operator="equal">
      <formula>"INCREASE"</formula>
    </cfRule>
  </conditionalFormatting>
  <conditionalFormatting sqref="C21:V21">
    <cfRule type="cellIs" dxfId="252" priority="14" operator="equal">
      <formula>0</formula>
    </cfRule>
  </conditionalFormatting>
  <conditionalFormatting sqref="C22:V23">
    <cfRule type="cellIs" dxfId="251" priority="18" operator="equal">
      <formula>0</formula>
    </cfRule>
  </conditionalFormatting>
  <conditionalFormatting sqref="C24:V24">
    <cfRule type="cellIs" dxfId="250" priority="19" operator="equal">
      <formula>"DECREASE"</formula>
    </cfRule>
    <cfRule type="cellIs" dxfId="249" priority="20" operator="equal">
      <formula>"INCREASE"</formula>
    </cfRule>
  </conditionalFormatting>
  <conditionalFormatting sqref="G31:G50">
    <cfRule type="cellIs" dxfId="248" priority="32" operator="greaterThan">
      <formula>$G$51</formula>
    </cfRule>
  </conditionalFormatting>
  <conditionalFormatting sqref="H31:H50">
    <cfRule type="cellIs" dxfId="247" priority="31" operator="greaterThan">
      <formula>$H$51</formula>
    </cfRule>
  </conditionalFormatting>
  <conditionalFormatting sqref="I1">
    <cfRule type="cellIs" dxfId="246" priority="4" operator="between">
      <formula>0.1</formula>
      <formula>5</formula>
    </cfRule>
  </conditionalFormatting>
  <conditionalFormatting sqref="I2">
    <cfRule type="cellIs" dxfId="245" priority="3" operator="greaterThan">
      <formula>5000.1</formula>
    </cfRule>
  </conditionalFormatting>
  <conditionalFormatting sqref="I3">
    <cfRule type="cellIs" dxfId="244" priority="2" operator="greaterThan">
      <formula>40000.01</formula>
    </cfRule>
  </conditionalFormatting>
  <conditionalFormatting sqref="I31:I50">
    <cfRule type="cellIs" dxfId="243" priority="30" operator="greaterThan">
      <formula>$I$51</formula>
    </cfRule>
  </conditionalFormatting>
  <conditionalFormatting sqref="J31:J50">
    <cfRule type="cellIs" dxfId="242" priority="9" operator="greaterThan">
      <formula>$J$51</formula>
    </cfRule>
  </conditionalFormatting>
  <conditionalFormatting sqref="K31:K50">
    <cfRule type="cellIs" dxfId="241" priority="29" operator="greaterThan">
      <formula>$K$51</formula>
    </cfRule>
  </conditionalFormatting>
  <conditionalFormatting sqref="L3">
    <cfRule type="cellIs" dxfId="240" priority="5" operator="lessThan">
      <formula>30</formula>
    </cfRule>
    <cfRule type="cellIs" dxfId="239" priority="6" operator="greaterThanOrEqual">
      <formula>30</formula>
    </cfRule>
  </conditionalFormatting>
  <conditionalFormatting sqref="L31:L50">
    <cfRule type="cellIs" dxfId="238" priority="28" operator="greaterThan">
      <formula>$L$51</formula>
    </cfRule>
  </conditionalFormatting>
  <conditionalFormatting sqref="M31:M50">
    <cfRule type="cellIs" dxfId="237" priority="27" operator="greaterThan">
      <formula>$M$51</formula>
    </cfRule>
  </conditionalFormatting>
  <conditionalFormatting sqref="P31:P50">
    <cfRule type="cellIs" dxfId="236" priority="26" operator="greaterThan">
      <formula>$P$51</formula>
    </cfRule>
  </conditionalFormatting>
  <conditionalFormatting sqref="R31:R50">
    <cfRule type="cellIs" dxfId="235" priority="25" operator="greaterThan">
      <formula>$R$51</formula>
    </cfRule>
  </conditionalFormatting>
  <conditionalFormatting sqref="S31:S50">
    <cfRule type="cellIs" dxfId="234" priority="24" operator="greaterThan">
      <formula>$S$51</formula>
    </cfRule>
  </conditionalFormatting>
  <conditionalFormatting sqref="T31:T50">
    <cfRule type="cellIs" dxfId="233" priority="23" operator="greaterThan">
      <formula>$T$51</formula>
    </cfRule>
  </conditionalFormatting>
  <conditionalFormatting sqref="U31:U50">
    <cfRule type="cellIs" dxfId="232" priority="22"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53" sqref="A5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f>'Field data and Waste 1'!C1:D1</f>
        <v>0</v>
      </c>
      <c r="D1" s="173"/>
      <c r="E1" s="106" t="s">
        <v>45</v>
      </c>
      <c r="F1" s="113">
        <f>'Field data and Waste 1'!F1</f>
        <v>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f>'Field data and Waste 1'!C2:D2</f>
        <v>0</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f>'Field data and Waste 1'!C3:D3</f>
        <v>0</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f>'Field data and Waste 1'!C4:D4</f>
        <v>0</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f>'Field data and Waste 1'!C5:D5</f>
        <v>0</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Waste 1'!C8</f>
        <v>0</v>
      </c>
      <c r="D8" s="49">
        <f>'Field data and Waste 1'!D8</f>
        <v>0</v>
      </c>
      <c r="E8" s="49">
        <f>'Field data and Waste 1'!E8</f>
        <v>0</v>
      </c>
      <c r="F8" s="49">
        <f>'Field data and Waste 1'!F8</f>
        <v>0</v>
      </c>
      <c r="G8" s="49">
        <f>'Field data and Waste 1'!G8</f>
        <v>0</v>
      </c>
      <c r="H8" s="49">
        <f>'Field data and Waste 1'!H8</f>
        <v>0</v>
      </c>
      <c r="I8" s="49">
        <f>'Field data and Waste 1'!I8</f>
        <v>0</v>
      </c>
      <c r="J8" s="49">
        <f>'Field data and Waste 1'!J8</f>
        <v>0</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Waste 1'!C9</f>
        <v>0</v>
      </c>
      <c r="D9" s="49">
        <f>'Field data and Waste 1'!D9</f>
        <v>0</v>
      </c>
      <c r="E9" s="49">
        <f>'Field data and Waste 1'!E9</f>
        <v>0</v>
      </c>
      <c r="F9" s="49">
        <f>'Field data and Waste 1'!F9</f>
        <v>0</v>
      </c>
      <c r="G9" s="49">
        <f>'Field data and Waste 1'!G9</f>
        <v>0</v>
      </c>
      <c r="H9" s="49">
        <f>'Field data and Waste 1'!H9</f>
        <v>0</v>
      </c>
      <c r="I9" s="49">
        <f>'Field data and Waste 1'!I9</f>
        <v>0</v>
      </c>
      <c r="J9" s="49">
        <f>'Field data and Waste 1'!J9</f>
        <v>0</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Waste 1'!C10</f>
        <v>0</v>
      </c>
      <c r="D10" s="49">
        <f>'Field data and Waste 1'!D10</f>
        <v>0</v>
      </c>
      <c r="E10" s="49">
        <f>'Field data and Waste 1'!E10</f>
        <v>0</v>
      </c>
      <c r="F10" s="49">
        <f>'Field data and Waste 1'!F10</f>
        <v>0</v>
      </c>
      <c r="G10" s="49">
        <f>'Field data and Waste 1'!G10</f>
        <v>0</v>
      </c>
      <c r="H10" s="49">
        <f>'Field data and Waste 1'!H10</f>
        <v>0</v>
      </c>
      <c r="I10" s="49">
        <f>'Field data and Waste 1'!I10</f>
        <v>0</v>
      </c>
      <c r="J10" s="49">
        <f>'Field data and Waste 1'!J10</f>
        <v>0</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Waste 1'!C11</f>
        <v>0</v>
      </c>
      <c r="D11" s="49">
        <f>'Field data and Waste 1'!D11</f>
        <v>0</v>
      </c>
      <c r="E11" s="49">
        <f>'Field data and Waste 1'!E11</f>
        <v>0</v>
      </c>
      <c r="F11" s="49">
        <f>'Field data and Waste 1'!F11</f>
        <v>0</v>
      </c>
      <c r="G11" s="49">
        <f>'Field data and Waste 1'!G11</f>
        <v>0</v>
      </c>
      <c r="H11" s="49">
        <f>'Field data and Waste 1'!H11</f>
        <v>0</v>
      </c>
      <c r="I11" s="49">
        <f>'Field data and Waste 1'!I11</f>
        <v>0</v>
      </c>
      <c r="J11" s="49">
        <f>'Field data and Waste 1'!J11</f>
        <v>0</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Waste 1'!C12</f>
        <v>0</v>
      </c>
      <c r="D12" s="49">
        <f>'Field data and Waste 1'!D12</f>
        <v>0</v>
      </c>
      <c r="E12" s="49">
        <f>'Field data and Waste 1'!E12</f>
        <v>0</v>
      </c>
      <c r="F12" s="49">
        <f>'Field data and Waste 1'!F12</f>
        <v>0</v>
      </c>
      <c r="G12" s="49">
        <f>'Field data and Waste 1'!G12</f>
        <v>0</v>
      </c>
      <c r="H12" s="49">
        <f>'Field data and Waste 1'!H12</f>
        <v>0</v>
      </c>
      <c r="I12" s="49">
        <f>'Field data and Waste 1'!I12</f>
        <v>0</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Waste 1'!C13</f>
        <v>0</v>
      </c>
      <c r="D13" s="49">
        <f>'Field data and Waste 1'!D13</f>
        <v>0</v>
      </c>
      <c r="E13" s="49">
        <f>'Field data and Waste 1'!E13</f>
        <v>0</v>
      </c>
      <c r="F13" s="49">
        <f>'Field data and Waste 1'!F13</f>
        <v>0</v>
      </c>
      <c r="G13" s="49">
        <f>'Field data and Waste 1'!G13</f>
        <v>0</v>
      </c>
      <c r="H13" s="49">
        <f>'Field data and Waste 1'!H13</f>
        <v>0</v>
      </c>
      <c r="I13" s="49">
        <f>'Field data and Waste 1'!I13</f>
        <v>0</v>
      </c>
      <c r="J13" s="49">
        <f>'Field data and Waste 1'!J13</f>
        <v>0</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f>'Field data and Waste 1'!C14</f>
        <v>0</v>
      </c>
      <c r="D14" s="83">
        <f>'Field data and Waste 1'!D14</f>
        <v>0</v>
      </c>
      <c r="E14" s="83">
        <f>'Field data and Waste 1'!E14</f>
        <v>0</v>
      </c>
      <c r="F14" s="83">
        <f>'Field data and Waste 1'!F14</f>
        <v>0</v>
      </c>
      <c r="G14" s="83">
        <f>'Field data and Waste 1'!G14</f>
        <v>0</v>
      </c>
      <c r="H14" s="83">
        <f>'Field data and Waste 1'!H14</f>
        <v>0</v>
      </c>
      <c r="I14" s="83">
        <f>'Field data and Waste 1'!I14</f>
        <v>0</v>
      </c>
      <c r="J14" s="83">
        <f>'Field data and Waste 1'!J14</f>
        <v>0</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ht="13" x14ac:dyDescent="0.25">
      <c r="A15" s="148" t="s">
        <v>9</v>
      </c>
      <c r="B15" s="149"/>
      <c r="C15" s="49">
        <f>'Field data and Waste 1'!C15</f>
        <v>0</v>
      </c>
      <c r="D15" s="49">
        <f>'Field data and Waste 1'!D15</f>
        <v>0</v>
      </c>
      <c r="E15" s="49">
        <f>'Field data and Waste 1'!E15</f>
        <v>0</v>
      </c>
      <c r="F15" s="49">
        <f>'Field data and Waste 1'!F15</f>
        <v>0</v>
      </c>
      <c r="G15" s="49">
        <f>'Field data and Waste 1'!G15</f>
        <v>0</v>
      </c>
      <c r="H15" s="49">
        <f>'Field data and Waste 1'!H15</f>
        <v>0</v>
      </c>
      <c r="I15" s="49">
        <f>'Field data and Waste 1'!I15</f>
        <v>0</v>
      </c>
      <c r="J15" s="49">
        <f>'Field data and Waste 1'!J15</f>
        <v>0</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3">
      <c r="A16" s="152" t="s">
        <v>44</v>
      </c>
      <c r="B16" s="153"/>
      <c r="C16" s="104">
        <f>'Field data and Waste 1'!C16</f>
        <v>0</v>
      </c>
      <c r="D16" s="104">
        <f>'Field data and Waste 1'!D16</f>
        <v>0</v>
      </c>
      <c r="E16" s="104">
        <f>'Field data and Waste 1'!E16</f>
        <v>0</v>
      </c>
      <c r="F16" s="104">
        <f>'Field data and Waste 1'!F16</f>
        <v>0</v>
      </c>
      <c r="G16" s="104">
        <f>'Field data and Waste 1'!G16</f>
        <v>0</v>
      </c>
      <c r="H16" s="104">
        <f>'Field data and Waste 1'!H16</f>
        <v>0</v>
      </c>
      <c r="I16" s="104">
        <f>'Field data and Waste 1'!I16</f>
        <v>0</v>
      </c>
      <c r="J16" s="104">
        <f>'Field data and Waste 1'!J16</f>
        <v>0</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ht="13" x14ac:dyDescent="0.25">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t="e">
        <f>(VLOOKUP(C$14,$AI2:$AK26,3,FALSE))*C$15</f>
        <v>#N/A</v>
      </c>
      <c r="D21" s="20" t="e">
        <f t="shared" ref="D21:V21" si="2">(VLOOKUP(D$14,$AI2:$AK24,3,FALSE))*D$15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0</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0</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0</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"&amp;(VLOOKUP(C14,Table245811[],6,FALSE))</f>
        <v>#N/A</v>
      </c>
      <c r="C58" s="10" t="e">
        <f>D16&amp;" I "&amp;(VLOOKUP(D14,Table245811[],6,FALSE))</f>
        <v>#N/A</v>
      </c>
      <c r="D58" s="10" t="e">
        <f>E16&amp;" I "&amp;(VLOOKUP(E14,Table245811[],6,FALSE))</f>
        <v>#N/A</v>
      </c>
      <c r="E58" s="10" t="e">
        <f>F16&amp;" I "&amp;(VLOOKUP(F14,Table245811[],6,FALSE))</f>
        <v>#N/A</v>
      </c>
      <c r="F58" s="10" t="e">
        <f>G16&amp;" I "&amp;(VLOOKUP(G14,Table245811[],6,FALSE))</f>
        <v>#N/A</v>
      </c>
      <c r="G58" s="10" t="e">
        <f>H16&amp;" I "&amp;(VLOOKUP(H14,Table245811[],6,FALSE))</f>
        <v>#N/A</v>
      </c>
      <c r="H58" s="10" t="e">
        <f>I16&amp;" I "&amp;(VLOOKUP(I14,Table245811[],6,FALSE))</f>
        <v>#N/A</v>
      </c>
      <c r="I58" s="10" t="e">
        <f>J16&amp;" I "&amp;(VLOOKUP(J14,Table245811[],6,FALSE))</f>
        <v>#N/A</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t="e">
        <f>VLOOKUP(C$14,Table245811[],5,FALSE)</f>
        <v>#N/A</v>
      </c>
      <c r="C59" s="64" t="e">
        <f>VLOOKUP(D$14,Table245811[],5,FALSE)</f>
        <v>#N/A</v>
      </c>
      <c r="D59" s="64" t="e">
        <f>VLOOKUP(E$14,Table245811[],5,FALSE)</f>
        <v>#N/A</v>
      </c>
      <c r="E59" s="64" t="e">
        <f>VLOOKUP(F$14,Table245811[],5,FALSE)</f>
        <v>#N/A</v>
      </c>
      <c r="F59" s="64" t="e">
        <f>VLOOKUP(G$14,Table245811[],5,FALSE)</f>
        <v>#N/A</v>
      </c>
      <c r="G59" s="64" t="e">
        <f>VLOOKUP(H$14,Table245811[],5,FALSE)</f>
        <v>#N/A</v>
      </c>
      <c r="H59" s="64" t="e">
        <f>VLOOKUP(I$14,Table245811[],5,FALSE)</f>
        <v>#N/A</v>
      </c>
      <c r="I59" s="64" t="e">
        <f>VLOOKUP(J$14,Table245811[],5,FALSE)</f>
        <v>#N/A</v>
      </c>
      <c r="J59" s="64" t="e">
        <f>VLOOKUP(K$14,Table245811[],5,FALSE)</f>
        <v>#N/A</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0</v>
      </c>
      <c r="C60" s="64">
        <f t="shared" ref="C60:U60" si="14">D10</f>
        <v>0</v>
      </c>
      <c r="D60" s="64">
        <f t="shared" si="14"/>
        <v>0</v>
      </c>
      <c r="E60" s="64">
        <f t="shared" si="14"/>
        <v>0</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E1VE8yGdM1m/HbdufIWBPBw/eJ6uL4gBBIlY8VW8RbU3r65Et2lFqzKGz6vQKLUwpFxELx1+9q3CFpxkEgkXCQ==" saltValue="cDH1E/gBoYirQJhDgfavL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7" operator="greaterThan">
      <formula>$B$51</formula>
    </cfRule>
  </conditionalFormatting>
  <conditionalFormatting sqref="B66:U66">
    <cfRule type="cellIs" dxfId="230" priority="12" operator="equal">
      <formula>"UNDER"</formula>
    </cfRule>
    <cfRule type="cellIs" dxfId="229" priority="13" operator="equal">
      <formula>"OVER"</formula>
    </cfRule>
  </conditionalFormatting>
  <conditionalFormatting sqref="C31:C50">
    <cfRule type="cellIs" dxfId="228" priority="36" operator="greaterThan">
      <formula>$C$51</formula>
    </cfRule>
  </conditionalFormatting>
  <conditionalFormatting sqref="C11:V13">
    <cfRule type="cellIs" dxfId="227" priority="1" operator="greaterThan">
      <formula>2</formula>
    </cfRule>
  </conditionalFormatting>
  <conditionalFormatting sqref="C17:V19">
    <cfRule type="cellIs" dxfId="226" priority="33" operator="equal">
      <formula>0</formula>
    </cfRule>
  </conditionalFormatting>
  <conditionalFormatting sqref="C20:V21">
    <cfRule type="cellIs" dxfId="225" priority="38" operator="equal">
      <formula>"DECREASE"</formula>
    </cfRule>
    <cfRule type="cellIs" dxfId="224" priority="39" operator="equal">
      <formula>"INCREASE"</formula>
    </cfRule>
  </conditionalFormatting>
  <conditionalFormatting sqref="C21:V21">
    <cfRule type="cellIs" dxfId="223" priority="14" operator="equal">
      <formula>0</formula>
    </cfRule>
  </conditionalFormatting>
  <conditionalFormatting sqref="C22:V23">
    <cfRule type="cellIs" dxfId="222" priority="18" operator="equal">
      <formula>0</formula>
    </cfRule>
  </conditionalFormatting>
  <conditionalFormatting sqref="C24:V24">
    <cfRule type="cellIs" dxfId="221" priority="19" operator="equal">
      <formula>"DECREASE"</formula>
    </cfRule>
    <cfRule type="cellIs" dxfId="220" priority="20" operator="equal">
      <formula>"INCREASE"</formula>
    </cfRule>
  </conditionalFormatting>
  <conditionalFormatting sqref="G31:G50">
    <cfRule type="cellIs" dxfId="219" priority="32" operator="greaterThan">
      <formula>$G$51</formula>
    </cfRule>
  </conditionalFormatting>
  <conditionalFormatting sqref="H31:H50">
    <cfRule type="cellIs" dxfId="218" priority="31" operator="greaterThan">
      <formula>$H$51</formula>
    </cfRule>
  </conditionalFormatting>
  <conditionalFormatting sqref="I1">
    <cfRule type="cellIs" dxfId="217" priority="4" operator="between">
      <formula>0.1</formula>
      <formula>5</formula>
    </cfRule>
  </conditionalFormatting>
  <conditionalFormatting sqref="I2">
    <cfRule type="cellIs" dxfId="216" priority="3" operator="greaterThan">
      <formula>5000.1</formula>
    </cfRule>
  </conditionalFormatting>
  <conditionalFormatting sqref="I3">
    <cfRule type="cellIs" dxfId="215" priority="2" operator="greaterThan">
      <formula>40000.01</formula>
    </cfRule>
  </conditionalFormatting>
  <conditionalFormatting sqref="I31:I50">
    <cfRule type="cellIs" dxfId="214" priority="30" operator="greaterThan">
      <formula>$I$51</formula>
    </cfRule>
  </conditionalFormatting>
  <conditionalFormatting sqref="J31:J50">
    <cfRule type="cellIs" dxfId="213" priority="9" operator="greaterThan">
      <formula>$J$51</formula>
    </cfRule>
  </conditionalFormatting>
  <conditionalFormatting sqref="K31:K50">
    <cfRule type="cellIs" dxfId="212" priority="29" operator="greaterThan">
      <formula>$K$51</formula>
    </cfRule>
  </conditionalFormatting>
  <conditionalFormatting sqref="L3">
    <cfRule type="cellIs" dxfId="211" priority="5" operator="lessThan">
      <formula>30</formula>
    </cfRule>
    <cfRule type="cellIs" dxfId="210" priority="6" operator="greaterThanOrEqual">
      <formula>30</formula>
    </cfRule>
  </conditionalFormatting>
  <conditionalFormatting sqref="L31:L50">
    <cfRule type="cellIs" dxfId="209" priority="28" operator="greaterThan">
      <formula>$L$51</formula>
    </cfRule>
  </conditionalFormatting>
  <conditionalFormatting sqref="M31:M50">
    <cfRule type="cellIs" dxfId="208" priority="27" operator="greaterThan">
      <formula>$M$51</formula>
    </cfRule>
  </conditionalFormatting>
  <conditionalFormatting sqref="P31:P50">
    <cfRule type="cellIs" dxfId="207" priority="26" operator="greaterThan">
      <formula>$P$51</formula>
    </cfRule>
  </conditionalFormatting>
  <conditionalFormatting sqref="R31:R50">
    <cfRule type="cellIs" dxfId="206" priority="25" operator="greaterThan">
      <formula>$R$51</formula>
    </cfRule>
  </conditionalFormatting>
  <conditionalFormatting sqref="S31:S50">
    <cfRule type="cellIs" dxfId="205" priority="24" operator="greaterThan">
      <formula>$S$51</formula>
    </cfRule>
  </conditionalFormatting>
  <conditionalFormatting sqref="T31:T50">
    <cfRule type="cellIs" dxfId="204" priority="23" operator="greaterThan">
      <formula>$T$51</formula>
    </cfRule>
  </conditionalFormatting>
  <conditionalFormatting sqref="U31:U50">
    <cfRule type="cellIs" dxfId="203" priority="22"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53" sqref="A5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f>'Field data and Waste 1'!C1:D1</f>
        <v>0</v>
      </c>
      <c r="D1" s="173"/>
      <c r="E1" s="106" t="s">
        <v>45</v>
      </c>
      <c r="F1" s="113">
        <f>'Field data and Waste 1'!F1</f>
        <v>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f>'Field data and Waste 1'!C2:D2</f>
        <v>0</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f>'Field data and Waste 1'!C3:D3</f>
        <v>0</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f>'Field data and Waste 1'!C4:D4</f>
        <v>0</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f>'Field data and Waste 1'!C5:D5</f>
        <v>0</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Waste 1'!C8</f>
        <v>0</v>
      </c>
      <c r="D8" s="49">
        <f>'Field data and Waste 1'!D8</f>
        <v>0</v>
      </c>
      <c r="E8" s="49">
        <f>'Field data and Waste 1'!E8</f>
        <v>0</v>
      </c>
      <c r="F8" s="49">
        <f>'Field data and Waste 1'!F8</f>
        <v>0</v>
      </c>
      <c r="G8" s="49">
        <f>'Field data and Waste 1'!G8</f>
        <v>0</v>
      </c>
      <c r="H8" s="49">
        <f>'Field data and Waste 1'!H8</f>
        <v>0</v>
      </c>
      <c r="I8" s="49">
        <f>'Field data and Waste 1'!I8</f>
        <v>0</v>
      </c>
      <c r="J8" s="49">
        <f>'Field data and Waste 1'!J8</f>
        <v>0</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Waste 1'!C9</f>
        <v>0</v>
      </c>
      <c r="D9" s="49">
        <f>'Field data and Waste 1'!D9</f>
        <v>0</v>
      </c>
      <c r="E9" s="49">
        <f>'Field data and Waste 1'!E9</f>
        <v>0</v>
      </c>
      <c r="F9" s="49">
        <f>'Field data and Waste 1'!F9</f>
        <v>0</v>
      </c>
      <c r="G9" s="49">
        <f>'Field data and Waste 1'!G9</f>
        <v>0</v>
      </c>
      <c r="H9" s="49">
        <f>'Field data and Waste 1'!H9</f>
        <v>0</v>
      </c>
      <c r="I9" s="49">
        <f>'Field data and Waste 1'!I9</f>
        <v>0</v>
      </c>
      <c r="J9" s="49">
        <f>'Field data and Waste 1'!J9</f>
        <v>0</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Waste 1'!C10</f>
        <v>0</v>
      </c>
      <c r="D10" s="49">
        <f>'Field data and Waste 1'!D10</f>
        <v>0</v>
      </c>
      <c r="E10" s="49">
        <f>'Field data and Waste 1'!E10</f>
        <v>0</v>
      </c>
      <c r="F10" s="49">
        <f>'Field data and Waste 1'!F10</f>
        <v>0</v>
      </c>
      <c r="G10" s="49">
        <f>'Field data and Waste 1'!G10</f>
        <v>0</v>
      </c>
      <c r="H10" s="49">
        <f>'Field data and Waste 1'!H10</f>
        <v>0</v>
      </c>
      <c r="I10" s="49">
        <f>'Field data and Waste 1'!I10</f>
        <v>0</v>
      </c>
      <c r="J10" s="49">
        <f>'Field data and Waste 1'!J10</f>
        <v>0</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Waste 1'!C11</f>
        <v>0</v>
      </c>
      <c r="D11" s="49">
        <f>'Field data and Waste 1'!D11</f>
        <v>0</v>
      </c>
      <c r="E11" s="49">
        <f>'Field data and Waste 1'!E11</f>
        <v>0</v>
      </c>
      <c r="F11" s="49">
        <f>'Field data and Waste 1'!F11</f>
        <v>0</v>
      </c>
      <c r="G11" s="49">
        <f>'Field data and Waste 1'!G11</f>
        <v>0</v>
      </c>
      <c r="H11" s="49">
        <f>'Field data and Waste 1'!H11</f>
        <v>0</v>
      </c>
      <c r="I11" s="49">
        <f>'Field data and Waste 1'!I11</f>
        <v>0</v>
      </c>
      <c r="J11" s="49">
        <f>'Field data and Waste 1'!J11</f>
        <v>0</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Waste 1'!C12</f>
        <v>0</v>
      </c>
      <c r="D12" s="49">
        <f>'Field data and Waste 1'!D12</f>
        <v>0</v>
      </c>
      <c r="E12" s="49">
        <f>'Field data and Waste 1'!E12</f>
        <v>0</v>
      </c>
      <c r="F12" s="49">
        <f>'Field data and Waste 1'!F12</f>
        <v>0</v>
      </c>
      <c r="G12" s="49">
        <f>'Field data and Waste 1'!G12</f>
        <v>0</v>
      </c>
      <c r="H12" s="49">
        <f>'Field data and Waste 1'!H12</f>
        <v>0</v>
      </c>
      <c r="I12" s="49">
        <f>'Field data and Waste 1'!I12</f>
        <v>0</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Waste 1'!C13</f>
        <v>0</v>
      </c>
      <c r="D13" s="49">
        <f>'Field data and Waste 1'!D13</f>
        <v>0</v>
      </c>
      <c r="E13" s="49">
        <f>'Field data and Waste 1'!E13</f>
        <v>0</v>
      </c>
      <c r="F13" s="49">
        <f>'Field data and Waste 1'!F13</f>
        <v>0</v>
      </c>
      <c r="G13" s="49">
        <f>'Field data and Waste 1'!G13</f>
        <v>0</v>
      </c>
      <c r="H13" s="49">
        <f>'Field data and Waste 1'!H13</f>
        <v>0</v>
      </c>
      <c r="I13" s="49">
        <f>'Field data and Waste 1'!I13</f>
        <v>0</v>
      </c>
      <c r="J13" s="49">
        <f>'Field data and Waste 1'!J13</f>
        <v>0</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f>'Field data and Waste 1'!C14</f>
        <v>0</v>
      </c>
      <c r="D14" s="83">
        <f>'Field data and Waste 1'!D14</f>
        <v>0</v>
      </c>
      <c r="E14" s="83">
        <f>'Field data and Waste 1'!E14</f>
        <v>0</v>
      </c>
      <c r="F14" s="83">
        <f>'Field data and Waste 1'!F14</f>
        <v>0</v>
      </c>
      <c r="G14" s="83">
        <f>'Field data and Waste 1'!G14</f>
        <v>0</v>
      </c>
      <c r="H14" s="83">
        <f>'Field data and Waste 1'!H14</f>
        <v>0</v>
      </c>
      <c r="I14" s="83">
        <f>'Field data and Waste 1'!I14</f>
        <v>0</v>
      </c>
      <c r="J14" s="83">
        <f>'Field data and Waste 1'!J14</f>
        <v>0</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ht="13" x14ac:dyDescent="0.25">
      <c r="A15" s="148" t="s">
        <v>9</v>
      </c>
      <c r="B15" s="149"/>
      <c r="C15" s="49">
        <f>'Field data and Waste 1'!C15</f>
        <v>0</v>
      </c>
      <c r="D15" s="49">
        <f>'Field data and Waste 1'!D15</f>
        <v>0</v>
      </c>
      <c r="E15" s="49">
        <f>'Field data and Waste 1'!E15</f>
        <v>0</v>
      </c>
      <c r="F15" s="49">
        <f>'Field data and Waste 1'!F15</f>
        <v>0</v>
      </c>
      <c r="G15" s="49">
        <f>'Field data and Waste 1'!G15</f>
        <v>0</v>
      </c>
      <c r="H15" s="49">
        <f>'Field data and Waste 1'!H15</f>
        <v>0</v>
      </c>
      <c r="I15" s="49">
        <f>'Field data and Waste 1'!I15</f>
        <v>0</v>
      </c>
      <c r="J15" s="49">
        <f>'Field data and Waste 1'!J15</f>
        <v>0</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3">
      <c r="A16" s="152" t="s">
        <v>44</v>
      </c>
      <c r="B16" s="153"/>
      <c r="C16" s="104">
        <f>'Field data and Waste 1'!C16</f>
        <v>0</v>
      </c>
      <c r="D16" s="104">
        <f>'Field data and Waste 1'!D16</f>
        <v>0</v>
      </c>
      <c r="E16" s="104">
        <f>'Field data and Waste 1'!E16</f>
        <v>0</v>
      </c>
      <c r="F16" s="104">
        <f>'Field data and Waste 1'!F16</f>
        <v>0</v>
      </c>
      <c r="G16" s="104">
        <f>'Field data and Waste 1'!G16</f>
        <v>0</v>
      </c>
      <c r="H16" s="104">
        <f>'Field data and Waste 1'!H16</f>
        <v>0</v>
      </c>
      <c r="I16" s="104">
        <f>'Field data and Waste 1'!I16</f>
        <v>0</v>
      </c>
      <c r="J16" s="104">
        <f>'Field data and Waste 1'!J16</f>
        <v>0</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ht="13" x14ac:dyDescent="0.25">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0</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0</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0</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"&amp;(VLOOKUP(C14,Table24581112[],6,FALSE))</f>
        <v>#N/A</v>
      </c>
      <c r="C58" s="10" t="e">
        <f>D16&amp;" I "&amp;(VLOOKUP(D14,Table24581112[],6,FALSE))</f>
        <v>#N/A</v>
      </c>
      <c r="D58" s="10" t="e">
        <f>E16&amp;" I "&amp;(VLOOKUP(E14,Table24581112[],6,FALSE))</f>
        <v>#N/A</v>
      </c>
      <c r="E58" s="10" t="e">
        <f>F16&amp;" I "&amp;(VLOOKUP(F14,Table24581112[],6,FALSE))</f>
        <v>#N/A</v>
      </c>
      <c r="F58" s="10" t="e">
        <f>G16&amp;" I "&amp;(VLOOKUP(G14,Table24581112[],6,FALSE))</f>
        <v>#N/A</v>
      </c>
      <c r="G58" s="10" t="e">
        <f>H16&amp;" I "&amp;(VLOOKUP(H14,Table24581112[],6,FALSE))</f>
        <v>#N/A</v>
      </c>
      <c r="H58" s="10" t="e">
        <f>I16&amp;" I "&amp;(VLOOKUP(I14,Table24581112[],6,FALSE))</f>
        <v>#N/A</v>
      </c>
      <c r="I58" s="10" t="e">
        <f>J16&amp;" I "&amp;(VLOOKUP(J14,Table24581112[],6,FALSE))</f>
        <v>#N/A</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t="e">
        <f>VLOOKUP(C$14,Table24581112[],5,FALSE)</f>
        <v>#N/A</v>
      </c>
      <c r="C59" s="64" t="e">
        <f>VLOOKUP(D$14,Table24581112[],5,FALSE)</f>
        <v>#N/A</v>
      </c>
      <c r="D59" s="64" t="e">
        <f>VLOOKUP(E$14,Table24581112[],5,FALSE)</f>
        <v>#N/A</v>
      </c>
      <c r="E59" s="64" t="e">
        <f>VLOOKUP(F$14,Table24581112[],5,FALSE)</f>
        <v>#N/A</v>
      </c>
      <c r="F59" s="64" t="e">
        <f>VLOOKUP(G$14,Table24581112[],5,FALSE)</f>
        <v>#N/A</v>
      </c>
      <c r="G59" s="64" t="e">
        <f>VLOOKUP(H$14,Table24581112[],5,FALSE)</f>
        <v>#N/A</v>
      </c>
      <c r="H59" s="64" t="e">
        <f>VLOOKUP(I$14,Table24581112[],5,FALSE)</f>
        <v>#N/A</v>
      </c>
      <c r="I59" s="64" t="e">
        <f>VLOOKUP(J$14,Table24581112[],5,FALSE)</f>
        <v>#N/A</v>
      </c>
      <c r="J59" s="64" t="e">
        <f>VLOOKUP(K$14,Table24581112[],5,FALSE)</f>
        <v>#N/A</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0</v>
      </c>
      <c r="C60" s="64">
        <f t="shared" ref="C60:U60" si="14">D10</f>
        <v>0</v>
      </c>
      <c r="D60" s="64">
        <f t="shared" si="14"/>
        <v>0</v>
      </c>
      <c r="E60" s="64">
        <f t="shared" si="14"/>
        <v>0</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wWqGTsZAiWq0NbDl3Z4xJfX0F2J0WoqonxiBPHU0pyCXJW11L7j4VnZZaZXKaTlws6Fr8pvwQhOO4EjXIhmEQ==" saltValue="5Wy087rYJF8A1m7Tqxx4y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7" operator="greaterThan">
      <formula>$B$51</formula>
    </cfRule>
  </conditionalFormatting>
  <conditionalFormatting sqref="B66:U66">
    <cfRule type="cellIs" dxfId="201" priority="12" operator="equal">
      <formula>"UNDER"</formula>
    </cfRule>
    <cfRule type="cellIs" dxfId="200" priority="13" operator="equal">
      <formula>"OVER"</formula>
    </cfRule>
  </conditionalFormatting>
  <conditionalFormatting sqref="C31:C50">
    <cfRule type="cellIs" dxfId="199" priority="36" operator="greaterThan">
      <formula>$C$51</formula>
    </cfRule>
  </conditionalFormatting>
  <conditionalFormatting sqref="C11:V13">
    <cfRule type="cellIs" dxfId="198" priority="1" operator="greaterThan">
      <formula>2</formula>
    </cfRule>
  </conditionalFormatting>
  <conditionalFormatting sqref="C17:V19">
    <cfRule type="cellIs" dxfId="197" priority="33" operator="equal">
      <formula>0</formula>
    </cfRule>
  </conditionalFormatting>
  <conditionalFormatting sqref="C20:V21">
    <cfRule type="cellIs" dxfId="196" priority="38" operator="equal">
      <formula>"DECREASE"</formula>
    </cfRule>
    <cfRule type="cellIs" dxfId="195" priority="39" operator="equal">
      <formula>"INCREASE"</formula>
    </cfRule>
  </conditionalFormatting>
  <conditionalFormatting sqref="C21:V21">
    <cfRule type="cellIs" dxfId="194" priority="14" operator="equal">
      <formula>0</formula>
    </cfRule>
  </conditionalFormatting>
  <conditionalFormatting sqref="C22:V23">
    <cfRule type="cellIs" dxfId="193" priority="18" operator="equal">
      <formula>0</formula>
    </cfRule>
  </conditionalFormatting>
  <conditionalFormatting sqref="C24:V24">
    <cfRule type="cellIs" dxfId="192" priority="19" operator="equal">
      <formula>"DECREASE"</formula>
    </cfRule>
    <cfRule type="cellIs" dxfId="191" priority="20" operator="equal">
      <formula>"INCREASE"</formula>
    </cfRule>
  </conditionalFormatting>
  <conditionalFormatting sqref="G31:G50">
    <cfRule type="cellIs" dxfId="190" priority="32" operator="greaterThan">
      <formula>$G$51</formula>
    </cfRule>
  </conditionalFormatting>
  <conditionalFormatting sqref="H31:H50">
    <cfRule type="cellIs" dxfId="189" priority="31" operator="greaterThan">
      <formula>$H$51</formula>
    </cfRule>
  </conditionalFormatting>
  <conditionalFormatting sqref="I1">
    <cfRule type="cellIs" dxfId="188" priority="4" operator="between">
      <formula>0.1</formula>
      <formula>5</formula>
    </cfRule>
  </conditionalFormatting>
  <conditionalFormatting sqref="I2">
    <cfRule type="cellIs" dxfId="187" priority="3" operator="greaterThan">
      <formula>5000.1</formula>
    </cfRule>
  </conditionalFormatting>
  <conditionalFormatting sqref="I3">
    <cfRule type="cellIs" dxfId="186" priority="2" operator="greaterThan">
      <formula>40000.01</formula>
    </cfRule>
  </conditionalFormatting>
  <conditionalFormatting sqref="I31:I50">
    <cfRule type="cellIs" dxfId="185" priority="30" operator="greaterThan">
      <formula>$I$51</formula>
    </cfRule>
  </conditionalFormatting>
  <conditionalFormatting sqref="J31:J50">
    <cfRule type="cellIs" dxfId="184" priority="9" operator="greaterThan">
      <formula>$J$51</formula>
    </cfRule>
  </conditionalFormatting>
  <conditionalFormatting sqref="K31:K50">
    <cfRule type="cellIs" dxfId="183" priority="29" operator="greaterThan">
      <formula>$K$51</formula>
    </cfRule>
  </conditionalFormatting>
  <conditionalFormatting sqref="L3">
    <cfRule type="cellIs" dxfId="182" priority="5" operator="lessThan">
      <formula>30</formula>
    </cfRule>
    <cfRule type="cellIs" dxfId="181" priority="6" operator="greaterThanOrEqual">
      <formula>30</formula>
    </cfRule>
  </conditionalFormatting>
  <conditionalFormatting sqref="L31:L50">
    <cfRule type="cellIs" dxfId="180" priority="28" operator="greaterThan">
      <formula>$L$51</formula>
    </cfRule>
  </conditionalFormatting>
  <conditionalFormatting sqref="M31:M50">
    <cfRule type="cellIs" dxfId="179" priority="27" operator="greaterThan">
      <formula>$M$51</formula>
    </cfRule>
  </conditionalFormatting>
  <conditionalFormatting sqref="P31:P50">
    <cfRule type="cellIs" dxfId="178" priority="26" operator="greaterThan">
      <formula>$P$51</formula>
    </cfRule>
  </conditionalFormatting>
  <conditionalFormatting sqref="R31:R50">
    <cfRule type="cellIs" dxfId="177" priority="25" operator="greaterThan">
      <formula>$R$51</formula>
    </cfRule>
  </conditionalFormatting>
  <conditionalFormatting sqref="S31:S50">
    <cfRule type="cellIs" dxfId="176" priority="24" operator="greaterThan">
      <formula>$S$51</formula>
    </cfRule>
  </conditionalFormatting>
  <conditionalFormatting sqref="T31:T50">
    <cfRule type="cellIs" dxfId="175" priority="23" operator="greaterThan">
      <formula>$T$51</formula>
    </cfRule>
  </conditionalFormatting>
  <conditionalFormatting sqref="U31:U50">
    <cfRule type="cellIs" dxfId="174" priority="22"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53" sqref="A5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72">
        <f>'Field data and Waste 1'!C1:D1</f>
        <v>0</v>
      </c>
      <c r="D1" s="173"/>
      <c r="E1" s="106" t="s">
        <v>45</v>
      </c>
      <c r="F1" s="113">
        <f>'Field data and Waste 1'!F1</f>
        <v>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f>'Field data and Waste 1'!C2:D2</f>
        <v>0</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f>'Field data and Waste 1'!C3:D3</f>
        <v>0</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f>'Field data and Waste 1'!C4:D4</f>
        <v>0</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f>'Field data and Waste 1'!C5:D5</f>
        <v>0</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Waste 1'!C8</f>
        <v>0</v>
      </c>
      <c r="D8" s="49">
        <f>'Field data and Waste 1'!D8</f>
        <v>0</v>
      </c>
      <c r="E8" s="49">
        <f>'Field data and Waste 1'!E8</f>
        <v>0</v>
      </c>
      <c r="F8" s="49">
        <f>'Field data and Waste 1'!F8</f>
        <v>0</v>
      </c>
      <c r="G8" s="49">
        <f>'Field data and Waste 1'!G8</f>
        <v>0</v>
      </c>
      <c r="H8" s="49">
        <f>'Field data and Waste 1'!H8</f>
        <v>0</v>
      </c>
      <c r="I8" s="49">
        <f>'Field data and Waste 1'!I8</f>
        <v>0</v>
      </c>
      <c r="J8" s="49">
        <f>'Field data and Waste 1'!J8</f>
        <v>0</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Waste 1'!C9</f>
        <v>0</v>
      </c>
      <c r="D9" s="49">
        <f>'Field data and Waste 1'!D9</f>
        <v>0</v>
      </c>
      <c r="E9" s="49">
        <f>'Field data and Waste 1'!E9</f>
        <v>0</v>
      </c>
      <c r="F9" s="49">
        <f>'Field data and Waste 1'!F9</f>
        <v>0</v>
      </c>
      <c r="G9" s="49">
        <f>'Field data and Waste 1'!G9</f>
        <v>0</v>
      </c>
      <c r="H9" s="49">
        <f>'Field data and Waste 1'!H9</f>
        <v>0</v>
      </c>
      <c r="I9" s="49">
        <f>'Field data and Waste 1'!I9</f>
        <v>0</v>
      </c>
      <c r="J9" s="49">
        <f>'Field data and Waste 1'!J9</f>
        <v>0</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Waste 1'!C10</f>
        <v>0</v>
      </c>
      <c r="D10" s="49">
        <f>'Field data and Waste 1'!D10</f>
        <v>0</v>
      </c>
      <c r="E10" s="49">
        <f>'Field data and Waste 1'!E10</f>
        <v>0</v>
      </c>
      <c r="F10" s="49">
        <f>'Field data and Waste 1'!F10</f>
        <v>0</v>
      </c>
      <c r="G10" s="49">
        <f>'Field data and Waste 1'!G10</f>
        <v>0</v>
      </c>
      <c r="H10" s="49">
        <f>'Field data and Waste 1'!H10</f>
        <v>0</v>
      </c>
      <c r="I10" s="49">
        <f>'Field data and Waste 1'!I10</f>
        <v>0</v>
      </c>
      <c r="J10" s="49">
        <f>'Field data and Waste 1'!J10</f>
        <v>0</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Waste 1'!C11</f>
        <v>0</v>
      </c>
      <c r="D11" s="49">
        <f>'Field data and Waste 1'!D11</f>
        <v>0</v>
      </c>
      <c r="E11" s="49">
        <f>'Field data and Waste 1'!E11</f>
        <v>0</v>
      </c>
      <c r="F11" s="49">
        <f>'Field data and Waste 1'!F11</f>
        <v>0</v>
      </c>
      <c r="G11" s="49">
        <f>'Field data and Waste 1'!G11</f>
        <v>0</v>
      </c>
      <c r="H11" s="49">
        <f>'Field data and Waste 1'!H11</f>
        <v>0</v>
      </c>
      <c r="I11" s="49">
        <f>'Field data and Waste 1'!I11</f>
        <v>0</v>
      </c>
      <c r="J11" s="49">
        <f>'Field data and Waste 1'!J11</f>
        <v>0</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Waste 1'!C12</f>
        <v>0</v>
      </c>
      <c r="D12" s="49">
        <f>'Field data and Waste 1'!D12</f>
        <v>0</v>
      </c>
      <c r="E12" s="49">
        <f>'Field data and Waste 1'!E12</f>
        <v>0</v>
      </c>
      <c r="F12" s="49">
        <f>'Field data and Waste 1'!F12</f>
        <v>0</v>
      </c>
      <c r="G12" s="49">
        <f>'Field data and Waste 1'!G12</f>
        <v>0</v>
      </c>
      <c r="H12" s="49">
        <f>'Field data and Waste 1'!H12</f>
        <v>0</v>
      </c>
      <c r="I12" s="49">
        <f>'Field data and Waste 1'!I12</f>
        <v>0</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Waste 1'!C13</f>
        <v>0</v>
      </c>
      <c r="D13" s="49">
        <f>'Field data and Waste 1'!D13</f>
        <v>0</v>
      </c>
      <c r="E13" s="49">
        <f>'Field data and Waste 1'!E13</f>
        <v>0</v>
      </c>
      <c r="F13" s="49">
        <f>'Field data and Waste 1'!F13</f>
        <v>0</v>
      </c>
      <c r="G13" s="49">
        <f>'Field data and Waste 1'!G13</f>
        <v>0</v>
      </c>
      <c r="H13" s="49">
        <f>'Field data and Waste 1'!H13</f>
        <v>0</v>
      </c>
      <c r="I13" s="49">
        <f>'Field data and Waste 1'!I13</f>
        <v>0</v>
      </c>
      <c r="J13" s="49">
        <f>'Field data and Waste 1'!J13</f>
        <v>0</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f>'Field data and Waste 1'!C14</f>
        <v>0</v>
      </c>
      <c r="D14" s="83">
        <f>'Field data and Waste 1'!D14</f>
        <v>0</v>
      </c>
      <c r="E14" s="83">
        <f>'Field data and Waste 1'!E14</f>
        <v>0</v>
      </c>
      <c r="F14" s="83">
        <f>'Field data and Waste 1'!F14</f>
        <v>0</v>
      </c>
      <c r="G14" s="83">
        <f>'Field data and Waste 1'!G14</f>
        <v>0</v>
      </c>
      <c r="H14" s="83">
        <f>'Field data and Waste 1'!H14</f>
        <v>0</v>
      </c>
      <c r="I14" s="83">
        <f>'Field data and Waste 1'!I14</f>
        <v>0</v>
      </c>
      <c r="J14" s="83">
        <f>'Field data and Waste 1'!J14</f>
        <v>0</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ht="13" x14ac:dyDescent="0.25">
      <c r="A15" s="148" t="s">
        <v>9</v>
      </c>
      <c r="B15" s="149"/>
      <c r="C15" s="49">
        <f>'Field data and Waste 1'!C15</f>
        <v>0</v>
      </c>
      <c r="D15" s="49">
        <f>'Field data and Waste 1'!D15</f>
        <v>0</v>
      </c>
      <c r="E15" s="49">
        <f>'Field data and Waste 1'!E15</f>
        <v>0</v>
      </c>
      <c r="F15" s="49">
        <f>'Field data and Waste 1'!F15</f>
        <v>0</v>
      </c>
      <c r="G15" s="49">
        <f>'Field data and Waste 1'!G15</f>
        <v>0</v>
      </c>
      <c r="H15" s="49">
        <f>'Field data and Waste 1'!H15</f>
        <v>0</v>
      </c>
      <c r="I15" s="49">
        <f>'Field data and Waste 1'!I15</f>
        <v>0</v>
      </c>
      <c r="J15" s="49">
        <f>'Field data and Waste 1'!J15</f>
        <v>0</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3">
      <c r="A16" s="152" t="s">
        <v>44</v>
      </c>
      <c r="B16" s="153"/>
      <c r="C16" s="104">
        <f>'Field data and Waste 1'!C16</f>
        <v>0</v>
      </c>
      <c r="D16" s="104">
        <f>'Field data and Waste 1'!D16</f>
        <v>0</v>
      </c>
      <c r="E16" s="104">
        <f>'Field data and Waste 1'!E16</f>
        <v>0</v>
      </c>
      <c r="F16" s="104">
        <f>'Field data and Waste 1'!F16</f>
        <v>0</v>
      </c>
      <c r="G16" s="104">
        <f>'Field data and Waste 1'!G16</f>
        <v>0</v>
      </c>
      <c r="H16" s="104">
        <f>'Field data and Waste 1'!H16</f>
        <v>0</v>
      </c>
      <c r="I16" s="104">
        <f>'Field data and Waste 1'!I16</f>
        <v>0</v>
      </c>
      <c r="J16" s="104">
        <f>'Field data and Waste 1'!J16</f>
        <v>0</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ht="13" x14ac:dyDescent="0.25">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0</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0</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0</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"&amp;(VLOOKUP(C14,Table24581114[],6,FALSE))</f>
        <v>#N/A</v>
      </c>
      <c r="C58" s="10" t="e">
        <f>D16&amp;" I "&amp;(VLOOKUP(D14,Table24581114[],6,FALSE))</f>
        <v>#N/A</v>
      </c>
      <c r="D58" s="10" t="e">
        <f>E16&amp;" I "&amp;(VLOOKUP(E14,Table24581114[],6,FALSE))</f>
        <v>#N/A</v>
      </c>
      <c r="E58" s="10" t="e">
        <f>F16&amp;" I "&amp;(VLOOKUP(F14,Table24581114[],6,FALSE))</f>
        <v>#N/A</v>
      </c>
      <c r="F58" s="10" t="e">
        <f>G16&amp;" I "&amp;(VLOOKUP(G14,Table24581114[],6,FALSE))</f>
        <v>#N/A</v>
      </c>
      <c r="G58" s="10" t="e">
        <f>H16&amp;" I "&amp;(VLOOKUP(H14,Table24581114[],6,FALSE))</f>
        <v>#N/A</v>
      </c>
      <c r="H58" s="10" t="e">
        <f>I16&amp;" I "&amp;(VLOOKUP(I14,Table24581114[],6,FALSE))</f>
        <v>#N/A</v>
      </c>
      <c r="I58" s="10" t="e">
        <f>J16&amp;" I "&amp;(VLOOKUP(J14,Table24581114[],6,FALSE))</f>
        <v>#N/A</v>
      </c>
      <c r="J58" s="10" t="e">
        <f>K16&amp;" I "&amp;(VLOOKUP(K14,Table24581114[],6,FALSE))</f>
        <v>#N/A</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t="e">
        <f>VLOOKUP(C$14,Table24581114[],5,FALSE)</f>
        <v>#N/A</v>
      </c>
      <c r="C59" s="64" t="e">
        <f>VLOOKUP(D$14,Table24581114[],5,FALSE)</f>
        <v>#N/A</v>
      </c>
      <c r="D59" s="64" t="e">
        <f>VLOOKUP(E$14,Table24581114[],5,FALSE)</f>
        <v>#N/A</v>
      </c>
      <c r="E59" s="64" t="e">
        <f>VLOOKUP(F$14,Table24581114[],5,FALSE)</f>
        <v>#N/A</v>
      </c>
      <c r="F59" s="64" t="e">
        <f>VLOOKUP(G$14,Table24581114[],5,FALSE)</f>
        <v>#N/A</v>
      </c>
      <c r="G59" s="64" t="e">
        <f>VLOOKUP(H$14,Table24581114[],5,FALSE)</f>
        <v>#N/A</v>
      </c>
      <c r="H59" s="64" t="e">
        <f>VLOOKUP(I$14,Table24581114[],5,FALSE)</f>
        <v>#N/A</v>
      </c>
      <c r="I59" s="64" t="e">
        <f>VLOOKUP(J$14,Table24581114[],5,FALSE)</f>
        <v>#N/A</v>
      </c>
      <c r="J59" s="64" t="e">
        <f>VLOOKUP(K$14,Table24581114[],5,FALSE)</f>
        <v>#N/A</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0</v>
      </c>
      <c r="C60" s="64">
        <f t="shared" ref="C60:U60" si="14">D10</f>
        <v>0</v>
      </c>
      <c r="D60" s="64">
        <f t="shared" si="14"/>
        <v>0</v>
      </c>
      <c r="E60" s="64">
        <f t="shared" si="14"/>
        <v>0</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9esJ6L5hXz0ReuULfft0RvvWOltF3GnvrtMDKJlcziwZrcTnmgzPP9/InH9mnnViurha9vRaptzt/jBRN0etw==" saltValue="MT5j/uqpojymrI6N6ED9l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7" operator="greaterThan">
      <formula>$B$51</formula>
    </cfRule>
  </conditionalFormatting>
  <conditionalFormatting sqref="B66:U66">
    <cfRule type="cellIs" dxfId="172" priority="12" operator="equal">
      <formula>"UNDER"</formula>
    </cfRule>
    <cfRule type="cellIs" dxfId="171" priority="13" operator="equal">
      <formula>"OVER"</formula>
    </cfRule>
  </conditionalFormatting>
  <conditionalFormatting sqref="C31:C50">
    <cfRule type="cellIs" dxfId="170" priority="36" operator="greaterThan">
      <formula>$C$51</formula>
    </cfRule>
  </conditionalFormatting>
  <conditionalFormatting sqref="C11:V13">
    <cfRule type="cellIs" dxfId="169" priority="1" operator="greaterThan">
      <formula>2</formula>
    </cfRule>
  </conditionalFormatting>
  <conditionalFormatting sqref="C17:V19">
    <cfRule type="cellIs" dxfId="168" priority="33" operator="equal">
      <formula>0</formula>
    </cfRule>
  </conditionalFormatting>
  <conditionalFormatting sqref="C20:V21">
    <cfRule type="cellIs" dxfId="167" priority="38" operator="equal">
      <formula>"DECREASE"</formula>
    </cfRule>
    <cfRule type="cellIs" dxfId="166" priority="39" operator="equal">
      <formula>"INCREASE"</formula>
    </cfRule>
  </conditionalFormatting>
  <conditionalFormatting sqref="C21:V21">
    <cfRule type="cellIs" dxfId="165" priority="14" operator="equal">
      <formula>0</formula>
    </cfRule>
  </conditionalFormatting>
  <conditionalFormatting sqref="C22:V23">
    <cfRule type="cellIs" dxfId="164" priority="18" operator="equal">
      <formula>0</formula>
    </cfRule>
  </conditionalFormatting>
  <conditionalFormatting sqref="C24:V24">
    <cfRule type="cellIs" dxfId="163" priority="19" operator="equal">
      <formula>"DECREASE"</formula>
    </cfRule>
    <cfRule type="cellIs" dxfId="162" priority="20" operator="equal">
      <formula>"INCREASE"</formula>
    </cfRule>
  </conditionalFormatting>
  <conditionalFormatting sqref="G31:G50">
    <cfRule type="cellIs" dxfId="161" priority="32" operator="greaterThan">
      <formula>$G$51</formula>
    </cfRule>
  </conditionalFormatting>
  <conditionalFormatting sqref="H31:H50">
    <cfRule type="cellIs" dxfId="160" priority="31" operator="greaterThan">
      <formula>$H$51</formula>
    </cfRule>
  </conditionalFormatting>
  <conditionalFormatting sqref="I1">
    <cfRule type="cellIs" dxfId="159" priority="4" operator="between">
      <formula>0.1</formula>
      <formula>5</formula>
    </cfRule>
  </conditionalFormatting>
  <conditionalFormatting sqref="I2">
    <cfRule type="cellIs" dxfId="158" priority="3" operator="greaterThan">
      <formula>5000.1</formula>
    </cfRule>
  </conditionalFormatting>
  <conditionalFormatting sqref="I3">
    <cfRule type="cellIs" dxfId="157" priority="2" operator="greaterThan">
      <formula>40000.01</formula>
    </cfRule>
  </conditionalFormatting>
  <conditionalFormatting sqref="I31:I50">
    <cfRule type="cellIs" dxfId="156" priority="30" operator="greaterThan">
      <formula>$I$51</formula>
    </cfRule>
  </conditionalFormatting>
  <conditionalFormatting sqref="J31:J50">
    <cfRule type="cellIs" dxfId="155" priority="9" operator="greaterThan">
      <formula>$J$51</formula>
    </cfRule>
  </conditionalFormatting>
  <conditionalFormatting sqref="K31:K50">
    <cfRule type="cellIs" dxfId="154" priority="29" operator="greaterThan">
      <formula>$K$51</formula>
    </cfRule>
  </conditionalFormatting>
  <conditionalFormatting sqref="L3">
    <cfRule type="cellIs" dxfId="153" priority="5" operator="lessThan">
      <formula>30</formula>
    </cfRule>
    <cfRule type="cellIs" dxfId="152" priority="6" operator="greaterThanOrEqual">
      <formula>30</formula>
    </cfRule>
  </conditionalFormatting>
  <conditionalFormatting sqref="L31:L50">
    <cfRule type="cellIs" dxfId="151" priority="28" operator="greaterThan">
      <formula>$L$51</formula>
    </cfRule>
  </conditionalFormatting>
  <conditionalFormatting sqref="M31:M50">
    <cfRule type="cellIs" dxfId="150" priority="27" operator="greaterThan">
      <formula>$M$51</formula>
    </cfRule>
  </conditionalFormatting>
  <conditionalFormatting sqref="P31:P50">
    <cfRule type="cellIs" dxfId="149" priority="26" operator="greaterThan">
      <formula>$P$51</formula>
    </cfRule>
  </conditionalFormatting>
  <conditionalFormatting sqref="R31:R50">
    <cfRule type="cellIs" dxfId="148" priority="25" operator="greaterThan">
      <formula>$R$51</formula>
    </cfRule>
  </conditionalFormatting>
  <conditionalFormatting sqref="S31:S50">
    <cfRule type="cellIs" dxfId="147" priority="24" operator="greaterThan">
      <formula>$S$51</formula>
    </cfRule>
  </conditionalFormatting>
  <conditionalFormatting sqref="T31:T50">
    <cfRule type="cellIs" dxfId="146" priority="23" operator="greaterThan">
      <formula>$T$51</formula>
    </cfRule>
  </conditionalFormatting>
  <conditionalFormatting sqref="U31:U50">
    <cfRule type="cellIs" dxfId="145" priority="22"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53" sqref="A5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f>'Field data and Waste 1'!C1:D1</f>
        <v>0</v>
      </c>
      <c r="D1" s="173"/>
      <c r="E1" s="106" t="s">
        <v>45</v>
      </c>
      <c r="F1" s="113">
        <f>'Field data and Waste 1'!F1</f>
        <v>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f>'Field data and Waste 1'!C2:D2</f>
        <v>0</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f>'Field data and Waste 1'!C3:D3</f>
        <v>0</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f>'Field data and Waste 1'!C4:D4</f>
        <v>0</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f>'Field data and Waste 1'!C5:D5</f>
        <v>0</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Waste 1'!C8</f>
        <v>0</v>
      </c>
      <c r="D8" s="49">
        <f>'Field data and Waste 1'!D8</f>
        <v>0</v>
      </c>
      <c r="E8" s="49">
        <f>'Field data and Waste 1'!E8</f>
        <v>0</v>
      </c>
      <c r="F8" s="49">
        <f>'Field data and Waste 1'!F8</f>
        <v>0</v>
      </c>
      <c r="G8" s="49">
        <f>'Field data and Waste 1'!G8</f>
        <v>0</v>
      </c>
      <c r="H8" s="49">
        <f>'Field data and Waste 1'!H8</f>
        <v>0</v>
      </c>
      <c r="I8" s="49">
        <f>'Field data and Waste 1'!I8</f>
        <v>0</v>
      </c>
      <c r="J8" s="49">
        <f>'Field data and Waste 1'!J8</f>
        <v>0</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Waste 1'!C9</f>
        <v>0</v>
      </c>
      <c r="D9" s="49">
        <f>'Field data and Waste 1'!D9</f>
        <v>0</v>
      </c>
      <c r="E9" s="49">
        <f>'Field data and Waste 1'!E9</f>
        <v>0</v>
      </c>
      <c r="F9" s="49">
        <f>'Field data and Waste 1'!F9</f>
        <v>0</v>
      </c>
      <c r="G9" s="49">
        <f>'Field data and Waste 1'!G9</f>
        <v>0</v>
      </c>
      <c r="H9" s="49">
        <f>'Field data and Waste 1'!H9</f>
        <v>0</v>
      </c>
      <c r="I9" s="49">
        <f>'Field data and Waste 1'!I9</f>
        <v>0</v>
      </c>
      <c r="J9" s="49">
        <f>'Field data and Waste 1'!J9</f>
        <v>0</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Waste 1'!C10</f>
        <v>0</v>
      </c>
      <c r="D10" s="49">
        <f>'Field data and Waste 1'!D10</f>
        <v>0</v>
      </c>
      <c r="E10" s="49">
        <f>'Field data and Waste 1'!E10</f>
        <v>0</v>
      </c>
      <c r="F10" s="49">
        <f>'Field data and Waste 1'!F10</f>
        <v>0</v>
      </c>
      <c r="G10" s="49">
        <f>'Field data and Waste 1'!G10</f>
        <v>0</v>
      </c>
      <c r="H10" s="49">
        <f>'Field data and Waste 1'!H10</f>
        <v>0</v>
      </c>
      <c r="I10" s="49">
        <f>'Field data and Waste 1'!I10</f>
        <v>0</v>
      </c>
      <c r="J10" s="49">
        <f>'Field data and Waste 1'!J10</f>
        <v>0</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Waste 1'!C11</f>
        <v>0</v>
      </c>
      <c r="D11" s="49">
        <f>'Field data and Waste 1'!D11</f>
        <v>0</v>
      </c>
      <c r="E11" s="49">
        <f>'Field data and Waste 1'!E11</f>
        <v>0</v>
      </c>
      <c r="F11" s="49">
        <f>'Field data and Waste 1'!F11</f>
        <v>0</v>
      </c>
      <c r="G11" s="49">
        <f>'Field data and Waste 1'!G11</f>
        <v>0</v>
      </c>
      <c r="H11" s="49">
        <f>'Field data and Waste 1'!H11</f>
        <v>0</v>
      </c>
      <c r="I11" s="49">
        <f>'Field data and Waste 1'!I11</f>
        <v>0</v>
      </c>
      <c r="J11" s="49">
        <f>'Field data and Waste 1'!J11</f>
        <v>0</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Waste 1'!C12</f>
        <v>0</v>
      </c>
      <c r="D12" s="49">
        <f>'Field data and Waste 1'!D12</f>
        <v>0</v>
      </c>
      <c r="E12" s="49">
        <f>'Field data and Waste 1'!E12</f>
        <v>0</v>
      </c>
      <c r="F12" s="49">
        <f>'Field data and Waste 1'!F12</f>
        <v>0</v>
      </c>
      <c r="G12" s="49">
        <f>'Field data and Waste 1'!G12</f>
        <v>0</v>
      </c>
      <c r="H12" s="49">
        <f>'Field data and Waste 1'!H12</f>
        <v>0</v>
      </c>
      <c r="I12" s="49">
        <f>'Field data and Waste 1'!I12</f>
        <v>0</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Waste 1'!C13</f>
        <v>0</v>
      </c>
      <c r="D13" s="49">
        <f>'Field data and Waste 1'!D13</f>
        <v>0</v>
      </c>
      <c r="E13" s="49">
        <f>'Field data and Waste 1'!E13</f>
        <v>0</v>
      </c>
      <c r="F13" s="49">
        <f>'Field data and Waste 1'!F13</f>
        <v>0</v>
      </c>
      <c r="G13" s="49">
        <f>'Field data and Waste 1'!G13</f>
        <v>0</v>
      </c>
      <c r="H13" s="49">
        <f>'Field data and Waste 1'!H13</f>
        <v>0</v>
      </c>
      <c r="I13" s="49">
        <f>'Field data and Waste 1'!I13</f>
        <v>0</v>
      </c>
      <c r="J13" s="49">
        <f>'Field data and Waste 1'!J13</f>
        <v>0</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f>'Field data and Waste 1'!C14</f>
        <v>0</v>
      </c>
      <c r="D14" s="83">
        <f>'Field data and Waste 1'!D14</f>
        <v>0</v>
      </c>
      <c r="E14" s="83">
        <f>'Field data and Waste 1'!E14</f>
        <v>0</v>
      </c>
      <c r="F14" s="83">
        <f>'Field data and Waste 1'!F14</f>
        <v>0</v>
      </c>
      <c r="G14" s="83">
        <f>'Field data and Waste 1'!G14</f>
        <v>0</v>
      </c>
      <c r="H14" s="83">
        <f>'Field data and Waste 1'!H14</f>
        <v>0</v>
      </c>
      <c r="I14" s="83">
        <f>'Field data and Waste 1'!I14</f>
        <v>0</v>
      </c>
      <c r="J14" s="83">
        <f>'Field data and Waste 1'!J14</f>
        <v>0</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ht="13" x14ac:dyDescent="0.25">
      <c r="A15" s="148" t="s">
        <v>9</v>
      </c>
      <c r="B15" s="149"/>
      <c r="C15" s="49">
        <f>'Field data and Waste 1'!C15</f>
        <v>0</v>
      </c>
      <c r="D15" s="49">
        <f>'Field data and Waste 1'!D15</f>
        <v>0</v>
      </c>
      <c r="E15" s="49">
        <f>'Field data and Waste 1'!E15</f>
        <v>0</v>
      </c>
      <c r="F15" s="49">
        <f>'Field data and Waste 1'!F15</f>
        <v>0</v>
      </c>
      <c r="G15" s="49">
        <f>'Field data and Waste 1'!G15</f>
        <v>0</v>
      </c>
      <c r="H15" s="49">
        <f>'Field data and Waste 1'!H15</f>
        <v>0</v>
      </c>
      <c r="I15" s="49">
        <f>'Field data and Waste 1'!I15</f>
        <v>0</v>
      </c>
      <c r="J15" s="49">
        <f>'Field data and Waste 1'!J15</f>
        <v>0</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3">
      <c r="A16" s="152" t="s">
        <v>44</v>
      </c>
      <c r="B16" s="153"/>
      <c r="C16" s="104">
        <f>'Field data and Waste 1'!C16</f>
        <v>0</v>
      </c>
      <c r="D16" s="104">
        <f>'Field data and Waste 1'!D16</f>
        <v>0</v>
      </c>
      <c r="E16" s="104">
        <f>'Field data and Waste 1'!E16</f>
        <v>0</v>
      </c>
      <c r="F16" s="104">
        <f>'Field data and Waste 1'!F16</f>
        <v>0</v>
      </c>
      <c r="G16" s="104">
        <f>'Field data and Waste 1'!G16</f>
        <v>0</v>
      </c>
      <c r="H16" s="104">
        <f>'Field data and Waste 1'!H16</f>
        <v>0</v>
      </c>
      <c r="I16" s="104">
        <f>'Field data and Waste 1'!I16</f>
        <v>0</v>
      </c>
      <c r="J16" s="104">
        <f>'Field data and Waste 1'!J16</f>
        <v>0</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ht="13" x14ac:dyDescent="0.25">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0</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0</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0</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"&amp;(VLOOKUP(C14,Table245810[],6,FALSE))</f>
        <v>#N/A</v>
      </c>
      <c r="C58" s="10" t="e">
        <f>D16&amp;" I "&amp;(VLOOKUP(D14,Table245810[],6,FALSE))</f>
        <v>#N/A</v>
      </c>
      <c r="D58" s="10" t="e">
        <f>E16&amp;" I "&amp;(VLOOKUP(E14,Table245810[],6,FALSE))</f>
        <v>#N/A</v>
      </c>
      <c r="E58" s="10" t="e">
        <f>F16&amp;" I "&amp;(VLOOKUP(F14,Table245810[],6,FALSE))</f>
        <v>#N/A</v>
      </c>
      <c r="F58" s="10" t="e">
        <f>G16&amp;" I "&amp;(VLOOKUP(G14,Table245810[],6,FALSE))</f>
        <v>#N/A</v>
      </c>
      <c r="G58" s="10" t="e">
        <f>H16&amp;" I "&amp;(VLOOKUP(H14,Table245810[],6,FALSE))</f>
        <v>#N/A</v>
      </c>
      <c r="H58" s="10" t="e">
        <f>I16&amp;" I "&amp;(VLOOKUP(I14,Table245810[],6,FALSE))</f>
        <v>#N/A</v>
      </c>
      <c r="I58" s="10" t="e">
        <f>J16&amp;" I "&amp;(VLOOKUP(J14,Table245810[],6,FALSE))</f>
        <v>#N/A</v>
      </c>
      <c r="J58" s="10" t="e">
        <f>K16&amp;" I "&amp;(VLOOKUP(K14,Table245810[],6,FALSE))</f>
        <v>#N/A</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t="e">
        <f>VLOOKUP(C$14,Table245810[],5,FALSE)</f>
        <v>#N/A</v>
      </c>
      <c r="C59" s="64" t="e">
        <f>VLOOKUP(D$14,Table245810[],5,FALSE)</f>
        <v>#N/A</v>
      </c>
      <c r="D59" s="64" t="e">
        <f>VLOOKUP(E$14,Table245810[],5,FALSE)</f>
        <v>#N/A</v>
      </c>
      <c r="E59" s="64" t="e">
        <f>VLOOKUP(F$14,Table245810[],5,FALSE)</f>
        <v>#N/A</v>
      </c>
      <c r="F59" s="64" t="e">
        <f>VLOOKUP(G$14,Table245810[],5,FALSE)</f>
        <v>#N/A</v>
      </c>
      <c r="G59" s="64" t="e">
        <f>VLOOKUP(H$14,Table245810[],5,FALSE)</f>
        <v>#N/A</v>
      </c>
      <c r="H59" s="64" t="e">
        <f>VLOOKUP(I$14,Table245810[],5,FALSE)</f>
        <v>#N/A</v>
      </c>
      <c r="I59" s="64" t="e">
        <f>VLOOKUP(J$14,Table245810[],5,FALSE)</f>
        <v>#N/A</v>
      </c>
      <c r="J59" s="64" t="e">
        <f>VLOOKUP(K$14,Table245810[],5,FALSE)</f>
        <v>#N/A</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0</v>
      </c>
      <c r="C60" s="64">
        <f t="shared" ref="C60:U60" si="14">D10</f>
        <v>0</v>
      </c>
      <c r="D60" s="64">
        <f t="shared" si="14"/>
        <v>0</v>
      </c>
      <c r="E60" s="64">
        <f t="shared" si="14"/>
        <v>0</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XxlxVkTYgR3AsyDR0oPQ5yLsr0qd4d5qyHKbXnvwMgmwu8j4IFaZouBleSgKfhU6Wu8b2RGDjiZcB6czm1/rA==" saltValue="nr2pBll/61etCcJqPc6ZI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7" operator="greaterThan">
      <formula>$B$51</formula>
    </cfRule>
  </conditionalFormatting>
  <conditionalFormatting sqref="B66:U66">
    <cfRule type="cellIs" dxfId="143" priority="12" operator="equal">
      <formula>"UNDER"</formula>
    </cfRule>
    <cfRule type="cellIs" dxfId="142" priority="13" operator="equal">
      <formula>"OVER"</formula>
    </cfRule>
  </conditionalFormatting>
  <conditionalFormatting sqref="C31:C50">
    <cfRule type="cellIs" dxfId="141" priority="36" operator="greaterThan">
      <formula>$C$51</formula>
    </cfRule>
  </conditionalFormatting>
  <conditionalFormatting sqref="C11:V13">
    <cfRule type="cellIs" dxfId="140" priority="1" operator="greaterThan">
      <formula>2</formula>
    </cfRule>
  </conditionalFormatting>
  <conditionalFormatting sqref="C17:V19">
    <cfRule type="cellIs" dxfId="139" priority="33" operator="equal">
      <formula>0</formula>
    </cfRule>
  </conditionalFormatting>
  <conditionalFormatting sqref="C20:V21">
    <cfRule type="cellIs" dxfId="138" priority="38" operator="equal">
      <formula>"DECREASE"</formula>
    </cfRule>
    <cfRule type="cellIs" dxfId="137" priority="39" operator="equal">
      <formula>"INCREASE"</formula>
    </cfRule>
  </conditionalFormatting>
  <conditionalFormatting sqref="C21:V21">
    <cfRule type="cellIs" dxfId="136" priority="14" operator="equal">
      <formula>0</formula>
    </cfRule>
  </conditionalFormatting>
  <conditionalFormatting sqref="C22:V23">
    <cfRule type="cellIs" dxfId="135" priority="18" operator="equal">
      <formula>0</formula>
    </cfRule>
  </conditionalFormatting>
  <conditionalFormatting sqref="C24:V24">
    <cfRule type="cellIs" dxfId="134" priority="19" operator="equal">
      <formula>"DECREASE"</formula>
    </cfRule>
    <cfRule type="cellIs" dxfId="133" priority="20" operator="equal">
      <formula>"INCREASE"</formula>
    </cfRule>
  </conditionalFormatting>
  <conditionalFormatting sqref="G31:G50">
    <cfRule type="cellIs" dxfId="132" priority="32" operator="greaterThan">
      <formula>$G$51</formula>
    </cfRule>
  </conditionalFormatting>
  <conditionalFormatting sqref="H31:H50">
    <cfRule type="cellIs" dxfId="131" priority="31" operator="greaterThan">
      <formula>$H$51</formula>
    </cfRule>
  </conditionalFormatting>
  <conditionalFormatting sqref="I1">
    <cfRule type="cellIs" dxfId="130" priority="4" operator="between">
      <formula>0.1</formula>
      <formula>5</formula>
    </cfRule>
  </conditionalFormatting>
  <conditionalFormatting sqref="I2">
    <cfRule type="cellIs" dxfId="129" priority="3" operator="greaterThan">
      <formula>5000.1</formula>
    </cfRule>
  </conditionalFormatting>
  <conditionalFormatting sqref="I3">
    <cfRule type="cellIs" dxfId="128" priority="2" operator="greaterThan">
      <formula>40000.01</formula>
    </cfRule>
  </conditionalFormatting>
  <conditionalFormatting sqref="I31:I50">
    <cfRule type="cellIs" dxfId="127" priority="30" operator="greaterThan">
      <formula>$I$51</formula>
    </cfRule>
  </conditionalFormatting>
  <conditionalFormatting sqref="J31:J50">
    <cfRule type="cellIs" dxfId="126" priority="9" operator="greaterThan">
      <formula>$J$51</formula>
    </cfRule>
  </conditionalFormatting>
  <conditionalFormatting sqref="K31:K50">
    <cfRule type="cellIs" dxfId="125" priority="29" operator="greaterThan">
      <formula>$K$51</formula>
    </cfRule>
  </conditionalFormatting>
  <conditionalFormatting sqref="L3">
    <cfRule type="cellIs" dxfId="124" priority="5" operator="lessThan">
      <formula>30</formula>
    </cfRule>
    <cfRule type="cellIs" dxfId="123" priority="6" operator="greaterThanOrEqual">
      <formula>30</formula>
    </cfRule>
  </conditionalFormatting>
  <conditionalFormatting sqref="L31:L50">
    <cfRule type="cellIs" dxfId="122" priority="28" operator="greaterThan">
      <formula>$L$51</formula>
    </cfRule>
  </conditionalFormatting>
  <conditionalFormatting sqref="M31:M50">
    <cfRule type="cellIs" dxfId="121" priority="27" operator="greaterThan">
      <formula>$M$51</formula>
    </cfRule>
  </conditionalFormatting>
  <conditionalFormatting sqref="P31:P50">
    <cfRule type="cellIs" dxfId="120" priority="26" operator="greaterThan">
      <formula>$P$51</formula>
    </cfRule>
  </conditionalFormatting>
  <conditionalFormatting sqref="R31:R50">
    <cfRule type="cellIs" dxfId="119" priority="25" operator="greaterThan">
      <formula>$R$51</formula>
    </cfRule>
  </conditionalFormatting>
  <conditionalFormatting sqref="S31:S50">
    <cfRule type="cellIs" dxfId="118" priority="24" operator="greaterThan">
      <formula>$S$51</formula>
    </cfRule>
  </conditionalFormatting>
  <conditionalFormatting sqref="T31:T50">
    <cfRule type="cellIs" dxfId="117" priority="23" operator="greaterThan">
      <formula>$T$51</formula>
    </cfRule>
  </conditionalFormatting>
  <conditionalFormatting sqref="U31:U50">
    <cfRule type="cellIs" dxfId="116" priority="22"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40" sqref="A40"/>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f>'Field data and Waste 1'!C1:D1</f>
        <v>0</v>
      </c>
      <c r="D1" s="173"/>
      <c r="E1" s="106" t="s">
        <v>45</v>
      </c>
      <c r="F1" s="113">
        <f>'Field data and Waste 1'!F1</f>
        <v>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f>'Field data and Waste 1'!C2:D2</f>
        <v>0</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f>'Field data and Waste 1'!C3:D3</f>
        <v>0</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f>'Field data and Waste 1'!C4:D4</f>
        <v>0</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f>'Field data and Waste 1'!C5:D5</f>
        <v>0</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Waste 1'!C8</f>
        <v>0</v>
      </c>
      <c r="D8" s="49">
        <f>'Field data and Waste 1'!D8</f>
        <v>0</v>
      </c>
      <c r="E8" s="49">
        <f>'Field data and Waste 1'!E8</f>
        <v>0</v>
      </c>
      <c r="F8" s="49">
        <f>'Field data and Waste 1'!F8</f>
        <v>0</v>
      </c>
      <c r="G8" s="49">
        <f>'Field data and Waste 1'!G8</f>
        <v>0</v>
      </c>
      <c r="H8" s="49">
        <f>'Field data and Waste 1'!H8</f>
        <v>0</v>
      </c>
      <c r="I8" s="49">
        <f>'Field data and Waste 1'!I8</f>
        <v>0</v>
      </c>
      <c r="J8" s="49">
        <f>'Field data and Waste 1'!J8</f>
        <v>0</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Waste 1'!C9</f>
        <v>0</v>
      </c>
      <c r="D9" s="49">
        <f>'Field data and Waste 1'!D9</f>
        <v>0</v>
      </c>
      <c r="E9" s="49">
        <f>'Field data and Waste 1'!E9</f>
        <v>0</v>
      </c>
      <c r="F9" s="49">
        <f>'Field data and Waste 1'!F9</f>
        <v>0</v>
      </c>
      <c r="G9" s="49">
        <f>'Field data and Waste 1'!G9</f>
        <v>0</v>
      </c>
      <c r="H9" s="49">
        <f>'Field data and Waste 1'!H9</f>
        <v>0</v>
      </c>
      <c r="I9" s="49">
        <f>'Field data and Waste 1'!I9</f>
        <v>0</v>
      </c>
      <c r="J9" s="49">
        <f>'Field data and Waste 1'!J9</f>
        <v>0</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Waste 1'!C10</f>
        <v>0</v>
      </c>
      <c r="D10" s="49">
        <f>'Field data and Waste 1'!D10</f>
        <v>0</v>
      </c>
      <c r="E10" s="49">
        <f>'Field data and Waste 1'!E10</f>
        <v>0</v>
      </c>
      <c r="F10" s="49">
        <f>'Field data and Waste 1'!F10</f>
        <v>0</v>
      </c>
      <c r="G10" s="49">
        <f>'Field data and Waste 1'!G10</f>
        <v>0</v>
      </c>
      <c r="H10" s="49">
        <f>'Field data and Waste 1'!H10</f>
        <v>0</v>
      </c>
      <c r="I10" s="49">
        <f>'Field data and Waste 1'!I10</f>
        <v>0</v>
      </c>
      <c r="J10" s="49">
        <f>'Field data and Waste 1'!J10</f>
        <v>0</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Waste 1'!C11</f>
        <v>0</v>
      </c>
      <c r="D11" s="49">
        <f>'Field data and Waste 1'!D11</f>
        <v>0</v>
      </c>
      <c r="E11" s="49">
        <f>'Field data and Waste 1'!E11</f>
        <v>0</v>
      </c>
      <c r="F11" s="49">
        <f>'Field data and Waste 1'!F11</f>
        <v>0</v>
      </c>
      <c r="G11" s="49">
        <f>'Field data and Waste 1'!G11</f>
        <v>0</v>
      </c>
      <c r="H11" s="49">
        <f>'Field data and Waste 1'!H11</f>
        <v>0</v>
      </c>
      <c r="I11" s="49">
        <f>'Field data and Waste 1'!I11</f>
        <v>0</v>
      </c>
      <c r="J11" s="49">
        <f>'Field data and Waste 1'!J11</f>
        <v>0</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Waste 1'!C12</f>
        <v>0</v>
      </c>
      <c r="D12" s="49">
        <f>'Field data and Waste 1'!D12</f>
        <v>0</v>
      </c>
      <c r="E12" s="49">
        <f>'Field data and Waste 1'!E12</f>
        <v>0</v>
      </c>
      <c r="F12" s="49">
        <f>'Field data and Waste 1'!F12</f>
        <v>0</v>
      </c>
      <c r="G12" s="49">
        <f>'Field data and Waste 1'!G12</f>
        <v>0</v>
      </c>
      <c r="H12" s="49">
        <f>'Field data and Waste 1'!H12</f>
        <v>0</v>
      </c>
      <c r="I12" s="49">
        <f>'Field data and Waste 1'!I12</f>
        <v>0</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Waste 1'!C13</f>
        <v>0</v>
      </c>
      <c r="D13" s="49">
        <f>'Field data and Waste 1'!D13</f>
        <v>0</v>
      </c>
      <c r="E13" s="49">
        <f>'Field data and Waste 1'!E13</f>
        <v>0</v>
      </c>
      <c r="F13" s="49">
        <f>'Field data and Waste 1'!F13</f>
        <v>0</v>
      </c>
      <c r="G13" s="49">
        <f>'Field data and Waste 1'!G13</f>
        <v>0</v>
      </c>
      <c r="H13" s="49">
        <f>'Field data and Waste 1'!H13</f>
        <v>0</v>
      </c>
      <c r="I13" s="49">
        <f>'Field data and Waste 1'!I13</f>
        <v>0</v>
      </c>
      <c r="J13" s="49">
        <f>'Field data and Waste 1'!J13</f>
        <v>0</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f>'Field data and Waste 1'!C14</f>
        <v>0</v>
      </c>
      <c r="D14" s="83">
        <f>'Field data and Waste 1'!D14</f>
        <v>0</v>
      </c>
      <c r="E14" s="83">
        <f>'Field data and Waste 1'!E14</f>
        <v>0</v>
      </c>
      <c r="F14" s="83">
        <f>'Field data and Waste 1'!F14</f>
        <v>0</v>
      </c>
      <c r="G14" s="83">
        <f>'Field data and Waste 1'!G14</f>
        <v>0</v>
      </c>
      <c r="H14" s="83">
        <f>'Field data and Waste 1'!H14</f>
        <v>0</v>
      </c>
      <c r="I14" s="83">
        <f>'Field data and Waste 1'!I14</f>
        <v>0</v>
      </c>
      <c r="J14" s="83">
        <f>'Field data and Waste 1'!J14</f>
        <v>0</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ht="13" x14ac:dyDescent="0.25">
      <c r="A15" s="148" t="s">
        <v>9</v>
      </c>
      <c r="B15" s="149"/>
      <c r="C15" s="49">
        <f>'Field data and Waste 1'!C15</f>
        <v>0</v>
      </c>
      <c r="D15" s="49">
        <f>'Field data and Waste 1'!D15</f>
        <v>0</v>
      </c>
      <c r="E15" s="49">
        <f>'Field data and Waste 1'!E15</f>
        <v>0</v>
      </c>
      <c r="F15" s="49">
        <f>'Field data and Waste 1'!F15</f>
        <v>0</v>
      </c>
      <c r="G15" s="49">
        <f>'Field data and Waste 1'!G15</f>
        <v>0</v>
      </c>
      <c r="H15" s="49">
        <f>'Field data and Waste 1'!H15</f>
        <v>0</v>
      </c>
      <c r="I15" s="49">
        <f>'Field data and Waste 1'!I15</f>
        <v>0</v>
      </c>
      <c r="J15" s="49">
        <f>'Field data and Waste 1'!J15</f>
        <v>0</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3">
      <c r="A16" s="152" t="s">
        <v>44</v>
      </c>
      <c r="B16" s="153"/>
      <c r="C16" s="104">
        <f>'Field data and Waste 1'!C16</f>
        <v>0</v>
      </c>
      <c r="D16" s="104">
        <f>'Field data and Waste 1'!D16</f>
        <v>0</v>
      </c>
      <c r="E16" s="104">
        <f>'Field data and Waste 1'!E16</f>
        <v>0</v>
      </c>
      <c r="F16" s="104">
        <f>'Field data and Waste 1'!F16</f>
        <v>0</v>
      </c>
      <c r="G16" s="104">
        <f>'Field data and Waste 1'!G16</f>
        <v>0</v>
      </c>
      <c r="H16" s="104">
        <f>'Field data and Waste 1'!H16</f>
        <v>0</v>
      </c>
      <c r="I16" s="104">
        <f>'Field data and Waste 1'!I16</f>
        <v>0</v>
      </c>
      <c r="J16" s="104">
        <f>'Field data and Waste 1'!J16</f>
        <v>0</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ht="13" x14ac:dyDescent="0.25">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0</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0</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0</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"&amp;(VLOOKUP(C14,Table2458[],6,FALSE))</f>
        <v>#N/A</v>
      </c>
      <c r="C58" s="10" t="e">
        <f>D16&amp;" I "&amp;(VLOOKUP(D14,Table2458[],6,FALSE))</f>
        <v>#N/A</v>
      </c>
      <c r="D58" s="10" t="e">
        <f>E16&amp;" I "&amp;(VLOOKUP(E14,Table2458[],6,FALSE))</f>
        <v>#N/A</v>
      </c>
      <c r="E58" s="10" t="e">
        <f>F16&amp;" I "&amp;(VLOOKUP(F14,Table2458[],6,FALSE))</f>
        <v>#N/A</v>
      </c>
      <c r="F58" s="10" t="e">
        <f>G16&amp;" I "&amp;(VLOOKUP(G14,Table2458[],6,FALSE))</f>
        <v>#N/A</v>
      </c>
      <c r="G58" s="10" t="e">
        <f>H16&amp;" I "&amp;(VLOOKUP(H14,Table2458[],6,FALSE))</f>
        <v>#N/A</v>
      </c>
      <c r="H58" s="10" t="e">
        <f>I16&amp;" I "&amp;(VLOOKUP(I14,Table2458[],6,FALSE))</f>
        <v>#N/A</v>
      </c>
      <c r="I58" s="10" t="e">
        <f>J16&amp;" I "&amp;(VLOOKUP(J14,Table2458[],6,FALSE))</f>
        <v>#N/A</v>
      </c>
      <c r="J58" s="10" t="e">
        <f>K16&amp;" I "&amp;(VLOOKUP(K14,Table2458[],6,FALSE))</f>
        <v>#N/A</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t="e">
        <f>VLOOKUP(C$14,Table2458[],5,FALSE)</f>
        <v>#N/A</v>
      </c>
      <c r="C59" s="64" t="e">
        <f>VLOOKUP(D$14,Table2458[],5,FALSE)</f>
        <v>#N/A</v>
      </c>
      <c r="D59" s="64" t="e">
        <f>VLOOKUP(E$14,Table2458[],5,FALSE)</f>
        <v>#N/A</v>
      </c>
      <c r="E59" s="64" t="e">
        <f>VLOOKUP(F$14,Table2458[],5,FALSE)</f>
        <v>#N/A</v>
      </c>
      <c r="F59" s="64" t="e">
        <f>VLOOKUP(G$14,Table2458[],5,FALSE)</f>
        <v>#N/A</v>
      </c>
      <c r="G59" s="64" t="e">
        <f>VLOOKUP(H$14,Table2458[],5,FALSE)</f>
        <v>#N/A</v>
      </c>
      <c r="H59" s="64" t="e">
        <f>VLOOKUP(I$14,Table2458[],5,FALSE)</f>
        <v>#N/A</v>
      </c>
      <c r="I59" s="64" t="e">
        <f>VLOOKUP(J$14,Table2458[],5,FALSE)</f>
        <v>#N/A</v>
      </c>
      <c r="J59" s="64" t="e">
        <f>VLOOKUP(K$14,Table2458[],5,FALSE)</f>
        <v>#N/A</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0</v>
      </c>
      <c r="C60" s="64">
        <f t="shared" ref="C60:U60" si="14">D10</f>
        <v>0</v>
      </c>
      <c r="D60" s="64">
        <f t="shared" si="14"/>
        <v>0</v>
      </c>
      <c r="E60" s="64">
        <f t="shared" si="14"/>
        <v>0</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v5NvIUTs13UlBzU/lIdtbeJw0Z4uMbzz2rjmTBWERaklJzHF1z3hSApYcl0v/a5ot9CvqBJb0kkRK5cIZtsDvw==" saltValue="a/tfgDSL7+zR7S1wYZg4x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7" operator="greaterThan">
      <formula>$B$51</formula>
    </cfRule>
  </conditionalFormatting>
  <conditionalFormatting sqref="B66:U66">
    <cfRule type="cellIs" dxfId="114" priority="12" operator="equal">
      <formula>"UNDER"</formula>
    </cfRule>
    <cfRule type="cellIs" dxfId="113" priority="13" operator="equal">
      <formula>"OVER"</formula>
    </cfRule>
  </conditionalFormatting>
  <conditionalFormatting sqref="C31:C50">
    <cfRule type="cellIs" dxfId="112" priority="36" operator="greaterThan">
      <formula>$C$51</formula>
    </cfRule>
  </conditionalFormatting>
  <conditionalFormatting sqref="C11:V13">
    <cfRule type="cellIs" dxfId="111" priority="1" operator="greaterThan">
      <formula>2</formula>
    </cfRule>
  </conditionalFormatting>
  <conditionalFormatting sqref="C17:V19">
    <cfRule type="cellIs" dxfId="110" priority="33" operator="equal">
      <formula>0</formula>
    </cfRule>
  </conditionalFormatting>
  <conditionalFormatting sqref="C20:V21">
    <cfRule type="cellIs" dxfId="109" priority="38" operator="equal">
      <formula>"DECREASE"</formula>
    </cfRule>
    <cfRule type="cellIs" dxfId="108" priority="39" operator="equal">
      <formula>"INCREASE"</formula>
    </cfRule>
  </conditionalFormatting>
  <conditionalFormatting sqref="C21:V21">
    <cfRule type="cellIs" dxfId="107" priority="14" operator="equal">
      <formula>0</formula>
    </cfRule>
  </conditionalFormatting>
  <conditionalFormatting sqref="C22:V23">
    <cfRule type="cellIs" dxfId="106" priority="18" operator="equal">
      <formula>0</formula>
    </cfRule>
  </conditionalFormatting>
  <conditionalFormatting sqref="C24:V24">
    <cfRule type="cellIs" dxfId="105" priority="19" operator="equal">
      <formula>"DECREASE"</formula>
    </cfRule>
    <cfRule type="cellIs" dxfId="104" priority="20" operator="equal">
      <formula>"INCREASE"</formula>
    </cfRule>
  </conditionalFormatting>
  <conditionalFormatting sqref="G31:G50">
    <cfRule type="cellIs" dxfId="103" priority="32" operator="greaterThan">
      <formula>$G$51</formula>
    </cfRule>
  </conditionalFormatting>
  <conditionalFormatting sqref="H31:H50">
    <cfRule type="cellIs" dxfId="102" priority="31" operator="greaterThan">
      <formula>$H$51</formula>
    </cfRule>
  </conditionalFormatting>
  <conditionalFormatting sqref="I1">
    <cfRule type="cellIs" dxfId="101" priority="4" operator="between">
      <formula>0.1</formula>
      <formula>5</formula>
    </cfRule>
  </conditionalFormatting>
  <conditionalFormatting sqref="I2">
    <cfRule type="cellIs" dxfId="100" priority="3" operator="greaterThan">
      <formula>5000.1</formula>
    </cfRule>
  </conditionalFormatting>
  <conditionalFormatting sqref="I3">
    <cfRule type="cellIs" dxfId="99" priority="2" operator="greaterThan">
      <formula>40000.01</formula>
    </cfRule>
  </conditionalFormatting>
  <conditionalFormatting sqref="I31:I50">
    <cfRule type="cellIs" dxfId="98" priority="30" operator="greaterThan">
      <formula>$I$51</formula>
    </cfRule>
  </conditionalFormatting>
  <conditionalFormatting sqref="J31:J50">
    <cfRule type="cellIs" dxfId="97" priority="9" operator="greaterThan">
      <formula>$J$51</formula>
    </cfRule>
  </conditionalFormatting>
  <conditionalFormatting sqref="K31:K50">
    <cfRule type="cellIs" dxfId="96" priority="29" operator="greaterThan">
      <formula>$K$51</formula>
    </cfRule>
  </conditionalFormatting>
  <conditionalFormatting sqref="L3">
    <cfRule type="cellIs" dxfId="95" priority="5" operator="lessThan">
      <formula>30</formula>
    </cfRule>
    <cfRule type="cellIs" dxfId="94" priority="6" operator="greaterThanOrEqual">
      <formula>30</formula>
    </cfRule>
  </conditionalFormatting>
  <conditionalFormatting sqref="L31:L50">
    <cfRule type="cellIs" dxfId="93" priority="28" operator="greaterThan">
      <formula>$L$51</formula>
    </cfRule>
  </conditionalFormatting>
  <conditionalFormatting sqref="M31:M50">
    <cfRule type="cellIs" dxfId="92" priority="27" operator="greaterThan">
      <formula>$M$51</formula>
    </cfRule>
  </conditionalFormatting>
  <conditionalFormatting sqref="P31:P50">
    <cfRule type="cellIs" dxfId="91" priority="26" operator="greaterThan">
      <formula>$P$51</formula>
    </cfRule>
  </conditionalFormatting>
  <conditionalFormatting sqref="R31:R50">
    <cfRule type="cellIs" dxfId="90" priority="25" operator="greaterThan">
      <formula>$R$51</formula>
    </cfRule>
  </conditionalFormatting>
  <conditionalFormatting sqref="S31:S50">
    <cfRule type="cellIs" dxfId="89" priority="24" operator="greaterThan">
      <formula>$S$51</formula>
    </cfRule>
  </conditionalFormatting>
  <conditionalFormatting sqref="T31:T50">
    <cfRule type="cellIs" dxfId="88" priority="23" operator="greaterThan">
      <formula>$T$51</formula>
    </cfRule>
  </conditionalFormatting>
  <conditionalFormatting sqref="U31:U50">
    <cfRule type="cellIs" dxfId="87" priority="22"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53" sqref="A5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f>'Field data and Waste 1'!C1:D1</f>
        <v>0</v>
      </c>
      <c r="D1" s="173"/>
      <c r="E1" s="106" t="s">
        <v>45</v>
      </c>
      <c r="F1" s="113">
        <f>'Field data and Waste 1'!F1</f>
        <v>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f>'Field data and Waste 1'!C2:D2</f>
        <v>0</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f>'Field data and Waste 1'!C3:D3</f>
        <v>0</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f>'Field data and Waste 1'!C4:D4</f>
        <v>0</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f>'Field data and Waste 1'!C5:D5</f>
        <v>0</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Waste 1'!C8</f>
        <v>0</v>
      </c>
      <c r="D8" s="49">
        <f>'Field data and Waste 1'!D8</f>
        <v>0</v>
      </c>
      <c r="E8" s="49">
        <f>'Field data and Waste 1'!E8</f>
        <v>0</v>
      </c>
      <c r="F8" s="49">
        <f>'Field data and Waste 1'!F8</f>
        <v>0</v>
      </c>
      <c r="G8" s="49">
        <f>'Field data and Waste 1'!G8</f>
        <v>0</v>
      </c>
      <c r="H8" s="49">
        <f>'Field data and Waste 1'!H8</f>
        <v>0</v>
      </c>
      <c r="I8" s="49">
        <f>'Field data and Waste 1'!I8</f>
        <v>0</v>
      </c>
      <c r="J8" s="49">
        <f>'Field data and Waste 1'!J8</f>
        <v>0</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Waste 1'!C9</f>
        <v>0</v>
      </c>
      <c r="D9" s="49">
        <f>'Field data and Waste 1'!D9</f>
        <v>0</v>
      </c>
      <c r="E9" s="49">
        <f>'Field data and Waste 1'!E9</f>
        <v>0</v>
      </c>
      <c r="F9" s="49">
        <f>'Field data and Waste 1'!F9</f>
        <v>0</v>
      </c>
      <c r="G9" s="49">
        <f>'Field data and Waste 1'!G9</f>
        <v>0</v>
      </c>
      <c r="H9" s="49">
        <f>'Field data and Waste 1'!H9</f>
        <v>0</v>
      </c>
      <c r="I9" s="49">
        <f>'Field data and Waste 1'!I9</f>
        <v>0</v>
      </c>
      <c r="J9" s="49">
        <f>'Field data and Waste 1'!J9</f>
        <v>0</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Waste 1'!C10</f>
        <v>0</v>
      </c>
      <c r="D10" s="49">
        <f>'Field data and Waste 1'!D10</f>
        <v>0</v>
      </c>
      <c r="E10" s="49">
        <f>'Field data and Waste 1'!E10</f>
        <v>0</v>
      </c>
      <c r="F10" s="49">
        <f>'Field data and Waste 1'!F10</f>
        <v>0</v>
      </c>
      <c r="G10" s="49">
        <f>'Field data and Waste 1'!G10</f>
        <v>0</v>
      </c>
      <c r="H10" s="49">
        <f>'Field data and Waste 1'!H10</f>
        <v>0</v>
      </c>
      <c r="I10" s="49">
        <f>'Field data and Waste 1'!I10</f>
        <v>0</v>
      </c>
      <c r="J10" s="49">
        <f>'Field data and Waste 1'!J10</f>
        <v>0</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Waste 1'!C11</f>
        <v>0</v>
      </c>
      <c r="D11" s="49">
        <f>'Field data and Waste 1'!D11</f>
        <v>0</v>
      </c>
      <c r="E11" s="49">
        <f>'Field data and Waste 1'!E11</f>
        <v>0</v>
      </c>
      <c r="F11" s="49">
        <f>'Field data and Waste 1'!F11</f>
        <v>0</v>
      </c>
      <c r="G11" s="49">
        <f>'Field data and Waste 1'!G11</f>
        <v>0</v>
      </c>
      <c r="H11" s="49">
        <f>'Field data and Waste 1'!H11</f>
        <v>0</v>
      </c>
      <c r="I11" s="49">
        <f>'Field data and Waste 1'!I11</f>
        <v>0</v>
      </c>
      <c r="J11" s="49">
        <f>'Field data and Waste 1'!J11</f>
        <v>0</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Waste 1'!C12</f>
        <v>0</v>
      </c>
      <c r="D12" s="49">
        <f>'Field data and Waste 1'!D12</f>
        <v>0</v>
      </c>
      <c r="E12" s="49">
        <f>'Field data and Waste 1'!E12</f>
        <v>0</v>
      </c>
      <c r="F12" s="49">
        <f>'Field data and Waste 1'!F12</f>
        <v>0</v>
      </c>
      <c r="G12" s="49">
        <f>'Field data and Waste 1'!G12</f>
        <v>0</v>
      </c>
      <c r="H12" s="49">
        <f>'Field data and Waste 1'!H12</f>
        <v>0</v>
      </c>
      <c r="I12" s="49">
        <f>'Field data and Waste 1'!I12</f>
        <v>0</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Waste 1'!C13</f>
        <v>0</v>
      </c>
      <c r="D13" s="49">
        <f>'Field data and Waste 1'!D13</f>
        <v>0</v>
      </c>
      <c r="E13" s="49">
        <f>'Field data and Waste 1'!E13</f>
        <v>0</v>
      </c>
      <c r="F13" s="49">
        <f>'Field data and Waste 1'!F13</f>
        <v>0</v>
      </c>
      <c r="G13" s="49">
        <f>'Field data and Waste 1'!G13</f>
        <v>0</v>
      </c>
      <c r="H13" s="49">
        <f>'Field data and Waste 1'!H13</f>
        <v>0</v>
      </c>
      <c r="I13" s="49">
        <f>'Field data and Waste 1'!I13</f>
        <v>0</v>
      </c>
      <c r="J13" s="49">
        <f>'Field data and Waste 1'!J13</f>
        <v>0</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f>'Field data and Waste 1'!C14</f>
        <v>0</v>
      </c>
      <c r="D14" s="83">
        <f>'Field data and Waste 1'!D14</f>
        <v>0</v>
      </c>
      <c r="E14" s="83">
        <f>'Field data and Waste 1'!E14</f>
        <v>0</v>
      </c>
      <c r="F14" s="83">
        <f>'Field data and Waste 1'!F14</f>
        <v>0</v>
      </c>
      <c r="G14" s="83">
        <f>'Field data and Waste 1'!G14</f>
        <v>0</v>
      </c>
      <c r="H14" s="83">
        <f>'Field data and Waste 1'!H14</f>
        <v>0</v>
      </c>
      <c r="I14" s="83">
        <f>'Field data and Waste 1'!I14</f>
        <v>0</v>
      </c>
      <c r="J14" s="83">
        <f>'Field data and Waste 1'!J14</f>
        <v>0</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ht="13" x14ac:dyDescent="0.25">
      <c r="A15" s="148" t="s">
        <v>9</v>
      </c>
      <c r="B15" s="149"/>
      <c r="C15" s="49">
        <f>'Field data and Waste 1'!C15</f>
        <v>0</v>
      </c>
      <c r="D15" s="49">
        <f>'Field data and Waste 1'!D15</f>
        <v>0</v>
      </c>
      <c r="E15" s="49">
        <f>'Field data and Waste 1'!E15</f>
        <v>0</v>
      </c>
      <c r="F15" s="49">
        <f>'Field data and Waste 1'!F15</f>
        <v>0</v>
      </c>
      <c r="G15" s="49">
        <f>'Field data and Waste 1'!G15</f>
        <v>0</v>
      </c>
      <c r="H15" s="49">
        <f>'Field data and Waste 1'!H15</f>
        <v>0</v>
      </c>
      <c r="I15" s="49">
        <f>'Field data and Waste 1'!I15</f>
        <v>0</v>
      </c>
      <c r="J15" s="49">
        <f>'Field data and Waste 1'!J15</f>
        <v>0</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3">
      <c r="A16" s="152" t="s">
        <v>44</v>
      </c>
      <c r="B16" s="153"/>
      <c r="C16" s="104">
        <f>'Field data and Waste 1'!C16</f>
        <v>0</v>
      </c>
      <c r="D16" s="104">
        <f>'Field data and Waste 1'!D16</f>
        <v>0</v>
      </c>
      <c r="E16" s="104">
        <f>'Field data and Waste 1'!E16</f>
        <v>0</v>
      </c>
      <c r="F16" s="104">
        <f>'Field data and Waste 1'!F16</f>
        <v>0</v>
      </c>
      <c r="G16" s="104">
        <f>'Field data and Waste 1'!G16</f>
        <v>0</v>
      </c>
      <c r="H16" s="104">
        <f>'Field data and Waste 1'!H16</f>
        <v>0</v>
      </c>
      <c r="I16" s="104">
        <f>'Field data and Waste 1'!I16</f>
        <v>0</v>
      </c>
      <c r="J16" s="104">
        <f>'Field data and Waste 1'!J16</f>
        <v>0</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ht="13" x14ac:dyDescent="0.25">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0</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0</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0</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"&amp;(VLOOKUP(C14,Table24581113[],6,FALSE))</f>
        <v>#N/A</v>
      </c>
      <c r="C58" s="10" t="e">
        <f>D16&amp;" I "&amp;(VLOOKUP(D14,Table24581113[],6,FALSE))</f>
        <v>#N/A</v>
      </c>
      <c r="D58" s="10" t="e">
        <f>E16&amp;" I "&amp;(VLOOKUP(E14,Table24581113[],6,FALSE))</f>
        <v>#N/A</v>
      </c>
      <c r="E58" s="10" t="e">
        <f>F16&amp;" I "&amp;(VLOOKUP(F14,Table24581113[],6,FALSE))</f>
        <v>#N/A</v>
      </c>
      <c r="F58" s="10" t="e">
        <f>G16&amp;" I "&amp;(VLOOKUP(G14,Table24581113[],6,FALSE))</f>
        <v>#N/A</v>
      </c>
      <c r="G58" s="10" t="e">
        <f>H16&amp;" I "&amp;(VLOOKUP(H14,Table24581113[],6,FALSE))</f>
        <v>#N/A</v>
      </c>
      <c r="H58" s="10" t="e">
        <f>I16&amp;" I "&amp;(VLOOKUP(I14,Table24581113[],6,FALSE))</f>
        <v>#N/A</v>
      </c>
      <c r="I58" s="10" t="e">
        <f>J16&amp;" I "&amp;(VLOOKUP(J14,Table24581113[],6,FALSE))</f>
        <v>#N/A</v>
      </c>
      <c r="J58" s="10" t="e">
        <f>K16&amp;" I "&amp;(VLOOKUP(K14,Table24581113[],6,FALSE))</f>
        <v>#N/A</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t="e">
        <f>VLOOKUP(C$14,Table24581113[],5,FALSE)</f>
        <v>#N/A</v>
      </c>
      <c r="C59" s="64" t="e">
        <f>VLOOKUP(D$14,Table24581113[],5,FALSE)</f>
        <v>#N/A</v>
      </c>
      <c r="D59" s="64" t="e">
        <f>VLOOKUP(E$14,Table24581113[],5,FALSE)</f>
        <v>#N/A</v>
      </c>
      <c r="E59" s="64" t="e">
        <f>VLOOKUP(F$14,Table24581113[],5,FALSE)</f>
        <v>#N/A</v>
      </c>
      <c r="F59" s="64" t="e">
        <f>VLOOKUP(G$14,Table24581113[],5,FALSE)</f>
        <v>#N/A</v>
      </c>
      <c r="G59" s="64" t="e">
        <f>VLOOKUP(H$14,Table24581113[],5,FALSE)</f>
        <v>#N/A</v>
      </c>
      <c r="H59" s="64" t="e">
        <f>VLOOKUP(I$14,Table24581113[],5,FALSE)</f>
        <v>#N/A</v>
      </c>
      <c r="I59" s="64" t="e">
        <f>VLOOKUP(J$14,Table24581113[],5,FALSE)</f>
        <v>#N/A</v>
      </c>
      <c r="J59" s="64" t="e">
        <f>VLOOKUP(K$14,Table24581113[],5,FALSE)</f>
        <v>#N/A</v>
      </c>
      <c r="K59" s="64" t="e">
        <f>VLOOKUP(L$14,Table24581113[],5,FALSE)</f>
        <v>#N/A</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0</v>
      </c>
      <c r="C60" s="64">
        <f t="shared" ref="C60:U60" si="14">D10</f>
        <v>0</v>
      </c>
      <c r="D60" s="64">
        <f t="shared" si="14"/>
        <v>0</v>
      </c>
      <c r="E60" s="64">
        <f t="shared" si="14"/>
        <v>0</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HLiEwVxAeubMpdaGrQX2quukbZXgaAsvrCxuaXWdTqU8+0X57ke9r4twNXLYfyaVW0uM8XcTr+3l6KbYXZw+3A==" saltValue="IBGkSk/+HehuiWTObrD8u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7" operator="greaterThan">
      <formula>$B$51</formula>
    </cfRule>
  </conditionalFormatting>
  <conditionalFormatting sqref="B66:U66">
    <cfRule type="cellIs" dxfId="85" priority="12" operator="equal">
      <formula>"UNDER"</formula>
    </cfRule>
    <cfRule type="cellIs" dxfId="84" priority="13" operator="equal">
      <formula>"OVER"</formula>
    </cfRule>
  </conditionalFormatting>
  <conditionalFormatting sqref="C31:C50">
    <cfRule type="cellIs" dxfId="83" priority="36" operator="greaterThan">
      <formula>$C$51</formula>
    </cfRule>
  </conditionalFormatting>
  <conditionalFormatting sqref="C11:V13">
    <cfRule type="cellIs" dxfId="82" priority="1" operator="greaterThan">
      <formula>2</formula>
    </cfRule>
  </conditionalFormatting>
  <conditionalFormatting sqref="C17:V19">
    <cfRule type="cellIs" dxfId="81" priority="33" operator="equal">
      <formula>0</formula>
    </cfRule>
  </conditionalFormatting>
  <conditionalFormatting sqref="C20:V21">
    <cfRule type="cellIs" dxfId="80" priority="38" operator="equal">
      <formula>"DECREASE"</formula>
    </cfRule>
    <cfRule type="cellIs" dxfId="79" priority="39" operator="equal">
      <formula>"INCREASE"</formula>
    </cfRule>
  </conditionalFormatting>
  <conditionalFormatting sqref="C21:V21">
    <cfRule type="cellIs" dxfId="78" priority="14" operator="equal">
      <formula>0</formula>
    </cfRule>
  </conditionalFormatting>
  <conditionalFormatting sqref="C22:V23">
    <cfRule type="cellIs" dxfId="77" priority="18" operator="equal">
      <formula>0</formula>
    </cfRule>
  </conditionalFormatting>
  <conditionalFormatting sqref="C24:V24">
    <cfRule type="cellIs" dxfId="76" priority="19" operator="equal">
      <formula>"DECREASE"</formula>
    </cfRule>
    <cfRule type="cellIs" dxfId="75" priority="20" operator="equal">
      <formula>"INCREASE"</formula>
    </cfRule>
  </conditionalFormatting>
  <conditionalFormatting sqref="G31:G50">
    <cfRule type="cellIs" dxfId="74" priority="32" operator="greaterThan">
      <formula>$G$51</formula>
    </cfRule>
  </conditionalFormatting>
  <conditionalFormatting sqref="H31:H50">
    <cfRule type="cellIs" dxfId="73" priority="31" operator="greaterThan">
      <formula>$H$51</formula>
    </cfRule>
  </conditionalFormatting>
  <conditionalFormatting sqref="I1">
    <cfRule type="cellIs" dxfId="72" priority="4" operator="between">
      <formula>0.1</formula>
      <formula>5</formula>
    </cfRule>
  </conditionalFormatting>
  <conditionalFormatting sqref="I2">
    <cfRule type="cellIs" dxfId="71" priority="3" operator="greaterThan">
      <formula>5000.1</formula>
    </cfRule>
  </conditionalFormatting>
  <conditionalFormatting sqref="I3">
    <cfRule type="cellIs" dxfId="70" priority="2" operator="greaterThan">
      <formula>40000.01</formula>
    </cfRule>
  </conditionalFormatting>
  <conditionalFormatting sqref="I31:I50">
    <cfRule type="cellIs" dxfId="69" priority="30" operator="greaterThan">
      <formula>$I$51</formula>
    </cfRule>
  </conditionalFormatting>
  <conditionalFormatting sqref="J31:J50">
    <cfRule type="cellIs" dxfId="68" priority="9" operator="greaterThan">
      <formula>$J$51</formula>
    </cfRule>
  </conditionalFormatting>
  <conditionalFormatting sqref="K31:K50">
    <cfRule type="cellIs" dxfId="67" priority="29" operator="greaterThan">
      <formula>$K$51</formula>
    </cfRule>
  </conditionalFormatting>
  <conditionalFormatting sqref="L3">
    <cfRule type="cellIs" dxfId="66" priority="5" operator="lessThan">
      <formula>30</formula>
    </cfRule>
    <cfRule type="cellIs" dxfId="65" priority="6" operator="greaterThanOrEqual">
      <formula>30</formula>
    </cfRule>
  </conditionalFormatting>
  <conditionalFormatting sqref="L31:L50">
    <cfRule type="cellIs" dxfId="64" priority="28" operator="greaterThan">
      <formula>$L$51</formula>
    </cfRule>
  </conditionalFormatting>
  <conditionalFormatting sqref="M31:M50">
    <cfRule type="cellIs" dxfId="63" priority="27" operator="greaterThan">
      <formula>$M$51</formula>
    </cfRule>
  </conditionalFormatting>
  <conditionalFormatting sqref="P31:P50">
    <cfRule type="cellIs" dxfId="62" priority="26" operator="greaterThan">
      <formula>$P$51</formula>
    </cfRule>
  </conditionalFormatting>
  <conditionalFormatting sqref="R31:R50">
    <cfRule type="cellIs" dxfId="61" priority="25" operator="greaterThan">
      <formula>$R$51</formula>
    </cfRule>
  </conditionalFormatting>
  <conditionalFormatting sqref="S31:S50">
    <cfRule type="cellIs" dxfId="60" priority="24" operator="greaterThan">
      <formula>$S$51</formula>
    </cfRule>
  </conditionalFormatting>
  <conditionalFormatting sqref="T31:T50">
    <cfRule type="cellIs" dxfId="59" priority="23" operator="greaterThan">
      <formula>$T$51</formula>
    </cfRule>
  </conditionalFormatting>
  <conditionalFormatting sqref="U31:U50">
    <cfRule type="cellIs" dxfId="58" priority="22"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53" sqref="A5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f>'Field data and Waste 1'!C1:D1</f>
        <v>0</v>
      </c>
      <c r="D1" s="173"/>
      <c r="E1" s="106" t="s">
        <v>45</v>
      </c>
      <c r="F1" s="113">
        <f>'Field data and Waste 1'!F1</f>
        <v>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f>'Field data and Waste 1'!C2:D2</f>
        <v>0</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f>'Field data and Waste 1'!C3:D3</f>
        <v>0</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f>'Field data and Waste 1'!C4:D4</f>
        <v>0</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f>'Field data and Waste 1'!C5:D5</f>
        <v>0</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Waste 1'!C8</f>
        <v>0</v>
      </c>
      <c r="D8" s="49">
        <f>'Field data and Waste 1'!D8</f>
        <v>0</v>
      </c>
      <c r="E8" s="49">
        <f>'Field data and Waste 1'!E8</f>
        <v>0</v>
      </c>
      <c r="F8" s="49">
        <f>'Field data and Waste 1'!F8</f>
        <v>0</v>
      </c>
      <c r="G8" s="49">
        <f>'Field data and Waste 1'!G8</f>
        <v>0</v>
      </c>
      <c r="H8" s="49">
        <f>'Field data and Waste 1'!H8</f>
        <v>0</v>
      </c>
      <c r="I8" s="49">
        <f>'Field data and Waste 1'!I8</f>
        <v>0</v>
      </c>
      <c r="J8" s="49">
        <f>'Field data and Waste 1'!J8</f>
        <v>0</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Waste 1'!C9</f>
        <v>0</v>
      </c>
      <c r="D9" s="49">
        <f>'Field data and Waste 1'!D9</f>
        <v>0</v>
      </c>
      <c r="E9" s="49">
        <f>'Field data and Waste 1'!E9</f>
        <v>0</v>
      </c>
      <c r="F9" s="49">
        <f>'Field data and Waste 1'!F9</f>
        <v>0</v>
      </c>
      <c r="G9" s="49">
        <f>'Field data and Waste 1'!G9</f>
        <v>0</v>
      </c>
      <c r="H9" s="49">
        <f>'Field data and Waste 1'!H9</f>
        <v>0</v>
      </c>
      <c r="I9" s="49">
        <f>'Field data and Waste 1'!I9</f>
        <v>0</v>
      </c>
      <c r="J9" s="49">
        <f>'Field data and Waste 1'!J9</f>
        <v>0</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Waste 1'!C10</f>
        <v>0</v>
      </c>
      <c r="D10" s="49">
        <f>'Field data and Waste 1'!D10</f>
        <v>0</v>
      </c>
      <c r="E10" s="49">
        <f>'Field data and Waste 1'!E10</f>
        <v>0</v>
      </c>
      <c r="F10" s="49">
        <f>'Field data and Waste 1'!F10</f>
        <v>0</v>
      </c>
      <c r="G10" s="49">
        <f>'Field data and Waste 1'!G10</f>
        <v>0</v>
      </c>
      <c r="H10" s="49">
        <f>'Field data and Waste 1'!H10</f>
        <v>0</v>
      </c>
      <c r="I10" s="49">
        <f>'Field data and Waste 1'!I10</f>
        <v>0</v>
      </c>
      <c r="J10" s="49">
        <f>'Field data and Waste 1'!J10</f>
        <v>0</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Waste 1'!C11</f>
        <v>0</v>
      </c>
      <c r="D11" s="49">
        <f>'Field data and Waste 1'!D11</f>
        <v>0</v>
      </c>
      <c r="E11" s="49">
        <f>'Field data and Waste 1'!E11</f>
        <v>0</v>
      </c>
      <c r="F11" s="49">
        <f>'Field data and Waste 1'!F11</f>
        <v>0</v>
      </c>
      <c r="G11" s="49">
        <f>'Field data and Waste 1'!G11</f>
        <v>0</v>
      </c>
      <c r="H11" s="49">
        <f>'Field data and Waste 1'!H11</f>
        <v>0</v>
      </c>
      <c r="I11" s="49">
        <f>'Field data and Waste 1'!I11</f>
        <v>0</v>
      </c>
      <c r="J11" s="49">
        <f>'Field data and Waste 1'!J11</f>
        <v>0</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Waste 1'!C12</f>
        <v>0</v>
      </c>
      <c r="D12" s="49">
        <f>'Field data and Waste 1'!D12</f>
        <v>0</v>
      </c>
      <c r="E12" s="49">
        <f>'Field data and Waste 1'!E12</f>
        <v>0</v>
      </c>
      <c r="F12" s="49">
        <f>'Field data and Waste 1'!F12</f>
        <v>0</v>
      </c>
      <c r="G12" s="49">
        <f>'Field data and Waste 1'!G12</f>
        <v>0</v>
      </c>
      <c r="H12" s="49">
        <f>'Field data and Waste 1'!H12</f>
        <v>0</v>
      </c>
      <c r="I12" s="49">
        <f>'Field data and Waste 1'!I12</f>
        <v>0</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Waste 1'!C13</f>
        <v>0</v>
      </c>
      <c r="D13" s="49">
        <f>'Field data and Waste 1'!D13</f>
        <v>0</v>
      </c>
      <c r="E13" s="49">
        <f>'Field data and Waste 1'!E13</f>
        <v>0</v>
      </c>
      <c r="F13" s="49">
        <f>'Field data and Waste 1'!F13</f>
        <v>0</v>
      </c>
      <c r="G13" s="49">
        <f>'Field data and Waste 1'!G13</f>
        <v>0</v>
      </c>
      <c r="H13" s="49">
        <f>'Field data and Waste 1'!H13</f>
        <v>0</v>
      </c>
      <c r="I13" s="49">
        <f>'Field data and Waste 1'!I13</f>
        <v>0</v>
      </c>
      <c r="J13" s="49">
        <f>'Field data and Waste 1'!J13</f>
        <v>0</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f>'Field data and Waste 1'!C14</f>
        <v>0</v>
      </c>
      <c r="D14" s="83">
        <f>'Field data and Waste 1'!D14</f>
        <v>0</v>
      </c>
      <c r="E14" s="83">
        <f>'Field data and Waste 1'!E14</f>
        <v>0</v>
      </c>
      <c r="F14" s="83">
        <f>'Field data and Waste 1'!F14</f>
        <v>0</v>
      </c>
      <c r="G14" s="83">
        <f>'Field data and Waste 1'!G14</f>
        <v>0</v>
      </c>
      <c r="H14" s="83">
        <f>'Field data and Waste 1'!H14</f>
        <v>0</v>
      </c>
      <c r="I14" s="83">
        <f>'Field data and Waste 1'!I14</f>
        <v>0</v>
      </c>
      <c r="J14" s="83">
        <f>'Field data and Waste 1'!J14</f>
        <v>0</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ht="13" x14ac:dyDescent="0.25">
      <c r="A15" s="148" t="s">
        <v>9</v>
      </c>
      <c r="B15" s="149"/>
      <c r="C15" s="49">
        <f>'Field data and Waste 1'!C15</f>
        <v>0</v>
      </c>
      <c r="D15" s="49">
        <f>'Field data and Waste 1'!D15</f>
        <v>0</v>
      </c>
      <c r="E15" s="49">
        <f>'Field data and Waste 1'!E15</f>
        <v>0</v>
      </c>
      <c r="F15" s="49">
        <f>'Field data and Waste 1'!F15</f>
        <v>0</v>
      </c>
      <c r="G15" s="49">
        <f>'Field data and Waste 1'!G15</f>
        <v>0</v>
      </c>
      <c r="H15" s="49">
        <f>'Field data and Waste 1'!H15</f>
        <v>0</v>
      </c>
      <c r="I15" s="49">
        <f>'Field data and Waste 1'!I15</f>
        <v>0</v>
      </c>
      <c r="J15" s="49">
        <f>'Field data and Waste 1'!J15</f>
        <v>0</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3">
      <c r="A16" s="152" t="s">
        <v>44</v>
      </c>
      <c r="B16" s="153"/>
      <c r="C16" s="104">
        <f>'Field data and Waste 1'!C16</f>
        <v>0</v>
      </c>
      <c r="D16" s="104">
        <f>'Field data and Waste 1'!D16</f>
        <v>0</v>
      </c>
      <c r="E16" s="104">
        <f>'Field data and Waste 1'!E16</f>
        <v>0</v>
      </c>
      <c r="F16" s="104">
        <f>'Field data and Waste 1'!F16</f>
        <v>0</v>
      </c>
      <c r="G16" s="104">
        <f>'Field data and Waste 1'!G16</f>
        <v>0</v>
      </c>
      <c r="H16" s="104">
        <f>'Field data and Waste 1'!H16</f>
        <v>0</v>
      </c>
      <c r="I16" s="104">
        <f>'Field data and Waste 1'!I16</f>
        <v>0</v>
      </c>
      <c r="J16" s="104">
        <f>'Field data and Waste 1'!J16</f>
        <v>0</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ht="13" x14ac:dyDescent="0.25">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0</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0</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0</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"&amp;(VLOOKUP(C14,Table24567[],6,FALSE))</f>
        <v>#N/A</v>
      </c>
      <c r="C58" s="10" t="e">
        <f>D16&amp;" I "&amp;(VLOOKUP(D14,Table24567[],6,FALSE))</f>
        <v>#N/A</v>
      </c>
      <c r="D58" s="10" t="e">
        <f>E16&amp;" I "&amp;(VLOOKUP(E14,Table24567[],6,FALSE))</f>
        <v>#N/A</v>
      </c>
      <c r="E58" s="10" t="e">
        <f>F16&amp;" I "&amp;(VLOOKUP(F14,Table24567[],6,FALSE))</f>
        <v>#N/A</v>
      </c>
      <c r="F58" s="10" t="e">
        <f>G16&amp;" I "&amp;(VLOOKUP(G14,Table24567[],6,FALSE))</f>
        <v>#N/A</v>
      </c>
      <c r="G58" s="10" t="e">
        <f>H16&amp;" I "&amp;(VLOOKUP(H14,Table24567[],6,FALSE))</f>
        <v>#N/A</v>
      </c>
      <c r="H58" s="10" t="e">
        <f>I16&amp;" I "&amp;(VLOOKUP(I14,Table24567[],6,FALSE))</f>
        <v>#N/A</v>
      </c>
      <c r="I58" s="10" t="e">
        <f>J16&amp;" I "&amp;(VLOOKUP(J14,Table24567[],6,FALSE))</f>
        <v>#N/A</v>
      </c>
      <c r="J58" s="10" t="e">
        <f>K16&amp;" I "&amp;(VLOOKUP(K14,Table24567[],6,FALSE))</f>
        <v>#N/A</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t="e">
        <f>VLOOKUP(C$14,Table24567[],5,FALSE)</f>
        <v>#N/A</v>
      </c>
      <c r="C59" s="64" t="e">
        <f>VLOOKUP(D$14,Table24567[],5,FALSE)</f>
        <v>#N/A</v>
      </c>
      <c r="D59" s="64" t="e">
        <f>VLOOKUP(E$14,Table24567[],5,FALSE)</f>
        <v>#N/A</v>
      </c>
      <c r="E59" s="64" t="e">
        <f>VLOOKUP(F$14,Table24567[],5,FALSE)</f>
        <v>#N/A</v>
      </c>
      <c r="F59" s="64" t="e">
        <f>VLOOKUP(G$14,Table24567[],5,FALSE)</f>
        <v>#N/A</v>
      </c>
      <c r="G59" s="64" t="e">
        <f>VLOOKUP(H$14,Table24567[],5,FALSE)</f>
        <v>#N/A</v>
      </c>
      <c r="H59" s="64" t="e">
        <f>VLOOKUP(I$14,Table24567[],5,FALSE)</f>
        <v>#N/A</v>
      </c>
      <c r="I59" s="64" t="e">
        <f>VLOOKUP(J$14,Table24567[],5,FALSE)</f>
        <v>#N/A</v>
      </c>
      <c r="J59" s="64" t="e">
        <f>VLOOKUP(K$14,Table24567[],5,FALSE)</f>
        <v>#N/A</v>
      </c>
      <c r="K59" s="64" t="e">
        <f>VLOOKUP(L$14,Table24567[],5,FALSE)</f>
        <v>#N/A</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0</v>
      </c>
      <c r="C60" s="64">
        <f t="shared" ref="C60:U60" si="14">D10</f>
        <v>0</v>
      </c>
      <c r="D60" s="64">
        <f t="shared" si="14"/>
        <v>0</v>
      </c>
      <c r="E60" s="64">
        <f t="shared" si="14"/>
        <v>0</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DO7EqqxvNDQEnBVISeuFZzsF48K4UQsY7f4m/6zV3t4NEt1MjVrMR5J8y5PyKSdnqX5ofxQ7k3RriwCGViSClQ==" saltValue="zBjh6M5bAe9f6/qMFMR+B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7" operator="greaterThan">
      <formula>$B$51</formula>
    </cfRule>
  </conditionalFormatting>
  <conditionalFormatting sqref="B66:U66">
    <cfRule type="cellIs" dxfId="56" priority="12" operator="equal">
      <formula>"UNDER"</formula>
    </cfRule>
    <cfRule type="cellIs" dxfId="55" priority="13" operator="equal">
      <formula>"OVER"</formula>
    </cfRule>
  </conditionalFormatting>
  <conditionalFormatting sqref="C31:C50">
    <cfRule type="cellIs" dxfId="54" priority="36" operator="greaterThan">
      <formula>$C$51</formula>
    </cfRule>
  </conditionalFormatting>
  <conditionalFormatting sqref="C11:V13">
    <cfRule type="cellIs" dxfId="53" priority="1" operator="greaterThan">
      <formula>2</formula>
    </cfRule>
  </conditionalFormatting>
  <conditionalFormatting sqref="C17:V19">
    <cfRule type="cellIs" dxfId="52" priority="33" operator="equal">
      <formula>0</formula>
    </cfRule>
  </conditionalFormatting>
  <conditionalFormatting sqref="C20:V21">
    <cfRule type="cellIs" dxfId="51" priority="38" operator="equal">
      <formula>"DECREASE"</formula>
    </cfRule>
    <cfRule type="cellIs" dxfId="50" priority="39" operator="equal">
      <formula>"INCREASE"</formula>
    </cfRule>
  </conditionalFormatting>
  <conditionalFormatting sqref="C21:V21">
    <cfRule type="cellIs" dxfId="49" priority="14" operator="equal">
      <formula>0</formula>
    </cfRule>
  </conditionalFormatting>
  <conditionalFormatting sqref="C22:V23">
    <cfRule type="cellIs" dxfId="48" priority="18" operator="equal">
      <formula>0</formula>
    </cfRule>
  </conditionalFormatting>
  <conditionalFormatting sqref="C24:V24">
    <cfRule type="cellIs" dxfId="47" priority="19" operator="equal">
      <formula>"DECREASE"</formula>
    </cfRule>
    <cfRule type="cellIs" dxfId="46" priority="20" operator="equal">
      <formula>"INCREASE"</formula>
    </cfRule>
  </conditionalFormatting>
  <conditionalFormatting sqref="G31:G50">
    <cfRule type="cellIs" dxfId="45" priority="32" operator="greaterThan">
      <formula>$G$51</formula>
    </cfRule>
  </conditionalFormatting>
  <conditionalFormatting sqref="H31:H50">
    <cfRule type="cellIs" dxfId="44" priority="31" operator="greaterThan">
      <formula>$H$51</formula>
    </cfRule>
  </conditionalFormatting>
  <conditionalFormatting sqref="I1">
    <cfRule type="cellIs" dxfId="43" priority="4" operator="between">
      <formula>0.1</formula>
      <formula>5</formula>
    </cfRule>
  </conditionalFormatting>
  <conditionalFormatting sqref="I2">
    <cfRule type="cellIs" dxfId="42" priority="3" operator="greaterThan">
      <formula>5000.1</formula>
    </cfRule>
  </conditionalFormatting>
  <conditionalFormatting sqref="I3">
    <cfRule type="cellIs" dxfId="41" priority="2" operator="greaterThan">
      <formula>40000.01</formula>
    </cfRule>
  </conditionalFormatting>
  <conditionalFormatting sqref="I31:I50">
    <cfRule type="cellIs" dxfId="40" priority="30" operator="greaterThan">
      <formula>$I$51</formula>
    </cfRule>
  </conditionalFormatting>
  <conditionalFormatting sqref="J31:J50">
    <cfRule type="cellIs" dxfId="39" priority="9" operator="greaterThan">
      <formula>$J$51</formula>
    </cfRule>
  </conditionalFormatting>
  <conditionalFormatting sqref="K31:K50">
    <cfRule type="cellIs" dxfId="38" priority="29" operator="greaterThan">
      <formula>$K$51</formula>
    </cfRule>
  </conditionalFormatting>
  <conditionalFormatting sqref="L3">
    <cfRule type="cellIs" dxfId="37" priority="5" operator="lessThan">
      <formula>30</formula>
    </cfRule>
    <cfRule type="cellIs" dxfId="36" priority="6" operator="greaterThanOrEqual">
      <formula>30</formula>
    </cfRule>
  </conditionalFormatting>
  <conditionalFormatting sqref="L31:L50">
    <cfRule type="cellIs" dxfId="35" priority="28" operator="greaterThan">
      <formula>$L$51</formula>
    </cfRule>
  </conditionalFormatting>
  <conditionalFormatting sqref="M31:M50">
    <cfRule type="cellIs" dxfId="34" priority="27" operator="greaterThan">
      <formula>$M$51</formula>
    </cfRule>
  </conditionalFormatting>
  <conditionalFormatting sqref="P31:P50">
    <cfRule type="cellIs" dxfId="33" priority="26" operator="greaterThan">
      <formula>$P$51</formula>
    </cfRule>
  </conditionalFormatting>
  <conditionalFormatting sqref="R31:R50">
    <cfRule type="cellIs" dxfId="32" priority="25" operator="greaterThan">
      <formula>$R$51</formula>
    </cfRule>
  </conditionalFormatting>
  <conditionalFormatting sqref="S31:S50">
    <cfRule type="cellIs" dxfId="31" priority="24" operator="greaterThan">
      <formula>$S$51</formula>
    </cfRule>
  </conditionalFormatting>
  <conditionalFormatting sqref="T31:T50">
    <cfRule type="cellIs" dxfId="30" priority="23" operator="greaterThan">
      <formula>$T$51</formula>
    </cfRule>
  </conditionalFormatting>
  <conditionalFormatting sqref="U31:U50">
    <cfRule type="cellIs" dxfId="29" priority="22"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36" sqref="A36"/>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f>'Field data and Waste 1'!C1:D1</f>
        <v>0</v>
      </c>
      <c r="D1" s="173"/>
      <c r="E1" s="106" t="s">
        <v>45</v>
      </c>
      <c r="F1" s="113">
        <f>'Field data and Waste 1'!F1</f>
        <v>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f>'Field data and Waste 1'!C2:D2</f>
        <v>0</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f>'Field data and Waste 1'!C3:D3</f>
        <v>0</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f>'Field data and Waste 1'!C4:D4</f>
        <v>0</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f>'Field data and Waste 1'!C5:D5</f>
        <v>0</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Waste 1'!C8</f>
        <v>0</v>
      </c>
      <c r="D8" s="49">
        <f>'Field data and Waste 1'!D8</f>
        <v>0</v>
      </c>
      <c r="E8" s="49">
        <f>'Field data and Waste 1'!E8</f>
        <v>0</v>
      </c>
      <c r="F8" s="49">
        <f>'Field data and Waste 1'!F8</f>
        <v>0</v>
      </c>
      <c r="G8" s="49">
        <f>'Field data and Waste 1'!G8</f>
        <v>0</v>
      </c>
      <c r="H8" s="49">
        <f>'Field data and Waste 1'!H8</f>
        <v>0</v>
      </c>
      <c r="I8" s="49">
        <f>'Field data and Waste 1'!I8</f>
        <v>0</v>
      </c>
      <c r="J8" s="49">
        <f>'Field data and Waste 1'!J8</f>
        <v>0</v>
      </c>
      <c r="K8" s="49">
        <f>'Field data and Waste 1'!K8</f>
        <v>0</v>
      </c>
      <c r="L8" s="49">
        <f>'Field data and Waste 1'!L8</f>
        <v>0</v>
      </c>
      <c r="M8" s="49">
        <f>'Field data and Waste 1'!M8</f>
        <v>0</v>
      </c>
      <c r="N8" s="49">
        <f>'Field data and Waste 1'!N8</f>
        <v>0</v>
      </c>
      <c r="O8" s="49">
        <f>'Field data and Waste 1'!O8</f>
        <v>0</v>
      </c>
      <c r="P8" s="49">
        <f>'Field data and Waste 1'!P8</f>
        <v>0</v>
      </c>
      <c r="Q8" s="49">
        <f>'Field data and Waste 1'!Q8</f>
        <v>0</v>
      </c>
      <c r="R8" s="49">
        <f>'Field data and Waste 1'!R8</f>
        <v>0</v>
      </c>
      <c r="S8" s="49">
        <f>'Field data and Waste 1'!S8</f>
        <v>0</v>
      </c>
      <c r="T8" s="49">
        <f>'Field data and Waste 1'!T8</f>
        <v>0</v>
      </c>
      <c r="U8" s="49">
        <f>'Field data and Waste 1'!U8</f>
        <v>0</v>
      </c>
      <c r="V8" s="102">
        <f>'Field data and Waste 1'!V8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f>'Field data and Waste 1'!C9</f>
        <v>0</v>
      </c>
      <c r="D9" s="49">
        <f>'Field data and Waste 1'!D9</f>
        <v>0</v>
      </c>
      <c r="E9" s="49">
        <f>'Field data and Waste 1'!E9</f>
        <v>0</v>
      </c>
      <c r="F9" s="49">
        <f>'Field data and Waste 1'!F9</f>
        <v>0</v>
      </c>
      <c r="G9" s="49">
        <f>'Field data and Waste 1'!G9</f>
        <v>0</v>
      </c>
      <c r="H9" s="49">
        <f>'Field data and Waste 1'!H9</f>
        <v>0</v>
      </c>
      <c r="I9" s="49">
        <f>'Field data and Waste 1'!I9</f>
        <v>0</v>
      </c>
      <c r="J9" s="49">
        <f>'Field data and Waste 1'!J9</f>
        <v>0</v>
      </c>
      <c r="K9" s="49">
        <f>'Field data and Waste 1'!K9</f>
        <v>0</v>
      </c>
      <c r="L9" s="49">
        <f>'Field data and Waste 1'!L9</f>
        <v>0</v>
      </c>
      <c r="M9" s="49">
        <f>'Field data and Waste 1'!M9</f>
        <v>0</v>
      </c>
      <c r="N9" s="49">
        <f>'Field data and Waste 1'!N9</f>
        <v>0</v>
      </c>
      <c r="O9" s="49">
        <f>'Field data and Waste 1'!O9</f>
        <v>0</v>
      </c>
      <c r="P9" s="49">
        <f>'Field data and Waste 1'!P9</f>
        <v>0</v>
      </c>
      <c r="Q9" s="49">
        <f>'Field data and Waste 1'!Q9</f>
        <v>0</v>
      </c>
      <c r="R9" s="49">
        <f>'Field data and Waste 1'!R9</f>
        <v>0</v>
      </c>
      <c r="S9" s="49">
        <f>'Field data and Waste 1'!S9</f>
        <v>0</v>
      </c>
      <c r="T9" s="49">
        <f>'Field data and Waste 1'!T9</f>
        <v>0</v>
      </c>
      <c r="U9" s="49">
        <f>'Field data and Waste 1'!U9</f>
        <v>0</v>
      </c>
      <c r="V9" s="102">
        <f>'Field data and Waste 1'!V9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Waste 1'!C10</f>
        <v>0</v>
      </c>
      <c r="D10" s="49">
        <f>'Field data and Waste 1'!D10</f>
        <v>0</v>
      </c>
      <c r="E10" s="49">
        <f>'Field data and Waste 1'!E10</f>
        <v>0</v>
      </c>
      <c r="F10" s="49">
        <f>'Field data and Waste 1'!F10</f>
        <v>0</v>
      </c>
      <c r="G10" s="49">
        <f>'Field data and Waste 1'!G10</f>
        <v>0</v>
      </c>
      <c r="H10" s="49">
        <f>'Field data and Waste 1'!H10</f>
        <v>0</v>
      </c>
      <c r="I10" s="49">
        <f>'Field data and Waste 1'!I10</f>
        <v>0</v>
      </c>
      <c r="J10" s="49">
        <f>'Field data and Waste 1'!J10</f>
        <v>0</v>
      </c>
      <c r="K10" s="49">
        <f>'Field data and Waste 1'!K10</f>
        <v>0</v>
      </c>
      <c r="L10" s="49">
        <f>'Field data and Waste 1'!L10</f>
        <v>0</v>
      </c>
      <c r="M10" s="49">
        <f>'Field data and Waste 1'!M10</f>
        <v>0</v>
      </c>
      <c r="N10" s="49">
        <f>'Field data and Waste 1'!N10</f>
        <v>0</v>
      </c>
      <c r="O10" s="49">
        <f>'Field data and Waste 1'!O10</f>
        <v>0</v>
      </c>
      <c r="P10" s="49">
        <f>'Field data and Waste 1'!P10</f>
        <v>0</v>
      </c>
      <c r="Q10" s="49">
        <f>'Field data and Waste 1'!Q10</f>
        <v>0</v>
      </c>
      <c r="R10" s="49">
        <f>'Field data and Waste 1'!R10</f>
        <v>0</v>
      </c>
      <c r="S10" s="49">
        <f>'Field data and Waste 1'!S10</f>
        <v>0</v>
      </c>
      <c r="T10" s="49">
        <f>'Field data and Waste 1'!T10</f>
        <v>0</v>
      </c>
      <c r="U10" s="49">
        <f>'Field data and Waste 1'!U10</f>
        <v>0</v>
      </c>
      <c r="V10" s="102">
        <f>'Field data and Waste 1'!V10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Waste 1'!C11</f>
        <v>0</v>
      </c>
      <c r="D11" s="49">
        <f>'Field data and Waste 1'!D11</f>
        <v>0</v>
      </c>
      <c r="E11" s="49">
        <f>'Field data and Waste 1'!E11</f>
        <v>0</v>
      </c>
      <c r="F11" s="49">
        <f>'Field data and Waste 1'!F11</f>
        <v>0</v>
      </c>
      <c r="G11" s="49">
        <f>'Field data and Waste 1'!G11</f>
        <v>0</v>
      </c>
      <c r="H11" s="49">
        <f>'Field data and Waste 1'!H11</f>
        <v>0</v>
      </c>
      <c r="I11" s="49">
        <f>'Field data and Waste 1'!I11</f>
        <v>0</v>
      </c>
      <c r="J11" s="49">
        <f>'Field data and Waste 1'!J11</f>
        <v>0</v>
      </c>
      <c r="K11" s="49">
        <f>'Field data and Waste 1'!K11</f>
        <v>0</v>
      </c>
      <c r="L11" s="49">
        <f>'Field data and Waste 1'!L11</f>
        <v>0</v>
      </c>
      <c r="M11" s="49">
        <f>'Field data and Waste 1'!M11</f>
        <v>0</v>
      </c>
      <c r="N11" s="49">
        <f>'Field data and Waste 1'!N11</f>
        <v>0</v>
      </c>
      <c r="O11" s="49">
        <f>'Field data and Waste 1'!O11</f>
        <v>0</v>
      </c>
      <c r="P11" s="49">
        <f>'Field data and Waste 1'!P11</f>
        <v>0</v>
      </c>
      <c r="Q11" s="49">
        <f>'Field data and Waste 1'!Q11</f>
        <v>0</v>
      </c>
      <c r="R11" s="49">
        <f>'Field data and Waste 1'!R11</f>
        <v>0</v>
      </c>
      <c r="S11" s="49">
        <f>'Field data and Waste 1'!S11</f>
        <v>0</v>
      </c>
      <c r="T11" s="49">
        <f>'Field data and Waste 1'!T11</f>
        <v>0</v>
      </c>
      <c r="U11" s="49">
        <f>'Field data and Waste 1'!U11</f>
        <v>0</v>
      </c>
      <c r="V11" s="102">
        <f>'Field data and Waste 1'!V11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Waste 1'!C12</f>
        <v>0</v>
      </c>
      <c r="D12" s="49">
        <f>'Field data and Waste 1'!D12</f>
        <v>0</v>
      </c>
      <c r="E12" s="49">
        <f>'Field data and Waste 1'!E12</f>
        <v>0</v>
      </c>
      <c r="F12" s="49">
        <f>'Field data and Waste 1'!F12</f>
        <v>0</v>
      </c>
      <c r="G12" s="49">
        <f>'Field data and Waste 1'!G12</f>
        <v>0</v>
      </c>
      <c r="H12" s="49">
        <f>'Field data and Waste 1'!H12</f>
        <v>0</v>
      </c>
      <c r="I12" s="49">
        <f>'Field data and Waste 1'!I12</f>
        <v>0</v>
      </c>
      <c r="J12" s="49">
        <f>'Field data and Waste 1'!J12</f>
        <v>0</v>
      </c>
      <c r="K12" s="49">
        <f>'Field data and Waste 1'!K12</f>
        <v>0</v>
      </c>
      <c r="L12" s="49">
        <f>'Field data and Waste 1'!L12</f>
        <v>0</v>
      </c>
      <c r="M12" s="49">
        <f>'Field data and Waste 1'!M12</f>
        <v>0</v>
      </c>
      <c r="N12" s="49">
        <f>'Field data and Waste 1'!N12</f>
        <v>0</v>
      </c>
      <c r="O12" s="49">
        <f>'Field data and Waste 1'!O12</f>
        <v>0</v>
      </c>
      <c r="P12" s="49">
        <f>'Field data and Waste 1'!P12</f>
        <v>0</v>
      </c>
      <c r="Q12" s="49">
        <f>'Field data and Waste 1'!Q12</f>
        <v>0</v>
      </c>
      <c r="R12" s="49">
        <f>'Field data and Waste 1'!R12</f>
        <v>0</v>
      </c>
      <c r="S12" s="49">
        <f>'Field data and Waste 1'!S12</f>
        <v>0</v>
      </c>
      <c r="T12" s="49">
        <f>'Field data and Waste 1'!T12</f>
        <v>0</v>
      </c>
      <c r="U12" s="49">
        <f>'Field data and Waste 1'!U12</f>
        <v>0</v>
      </c>
      <c r="V12" s="102">
        <f>'Field data and Waste 1'!V12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Waste 1'!C13</f>
        <v>0</v>
      </c>
      <c r="D13" s="49">
        <f>'Field data and Waste 1'!D13</f>
        <v>0</v>
      </c>
      <c r="E13" s="49">
        <f>'Field data and Waste 1'!E13</f>
        <v>0</v>
      </c>
      <c r="F13" s="49">
        <f>'Field data and Waste 1'!F13</f>
        <v>0</v>
      </c>
      <c r="G13" s="49">
        <f>'Field data and Waste 1'!G13</f>
        <v>0</v>
      </c>
      <c r="H13" s="49">
        <f>'Field data and Waste 1'!H13</f>
        <v>0</v>
      </c>
      <c r="I13" s="49">
        <f>'Field data and Waste 1'!I13</f>
        <v>0</v>
      </c>
      <c r="J13" s="49">
        <f>'Field data and Waste 1'!J13</f>
        <v>0</v>
      </c>
      <c r="K13" s="49">
        <f>'Field data and Waste 1'!K13</f>
        <v>0</v>
      </c>
      <c r="L13" s="49">
        <f>'Field data and Waste 1'!L13</f>
        <v>0</v>
      </c>
      <c r="M13" s="49">
        <f>'Field data and Waste 1'!M13</f>
        <v>0</v>
      </c>
      <c r="N13" s="49">
        <f>'Field data and Waste 1'!N13</f>
        <v>0</v>
      </c>
      <c r="O13" s="49">
        <f>'Field data and Waste 1'!O13</f>
        <v>0</v>
      </c>
      <c r="P13" s="49">
        <f>'Field data and Waste 1'!P13</f>
        <v>0</v>
      </c>
      <c r="Q13" s="49">
        <f>'Field data and Waste 1'!Q13</f>
        <v>0</v>
      </c>
      <c r="R13" s="49">
        <f>'Field data and Waste 1'!R13</f>
        <v>0</v>
      </c>
      <c r="S13" s="49">
        <f>'Field data and Waste 1'!S13</f>
        <v>0</v>
      </c>
      <c r="T13" s="49">
        <f>'Field data and Waste 1'!T13</f>
        <v>0</v>
      </c>
      <c r="U13" s="49">
        <f>'Field data and Waste 1'!U13</f>
        <v>0</v>
      </c>
      <c r="V13" s="102">
        <f>'Field data and Waste 1'!V13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f>'Field data and Waste 1'!C14</f>
        <v>0</v>
      </c>
      <c r="D14" s="83">
        <f>'Field data and Waste 1'!D14</f>
        <v>0</v>
      </c>
      <c r="E14" s="83">
        <f>'Field data and Waste 1'!E14</f>
        <v>0</v>
      </c>
      <c r="F14" s="83">
        <f>'Field data and Waste 1'!F14</f>
        <v>0</v>
      </c>
      <c r="G14" s="83">
        <f>'Field data and Waste 1'!G14</f>
        <v>0</v>
      </c>
      <c r="H14" s="83">
        <f>'Field data and Waste 1'!H14</f>
        <v>0</v>
      </c>
      <c r="I14" s="83">
        <f>'Field data and Waste 1'!I14</f>
        <v>0</v>
      </c>
      <c r="J14" s="83">
        <f>'Field data and Waste 1'!J14</f>
        <v>0</v>
      </c>
      <c r="K14" s="83">
        <f>'Field data and Waste 1'!K14</f>
        <v>0</v>
      </c>
      <c r="L14" s="83">
        <f>'Field data and Waste 1'!L14</f>
        <v>0</v>
      </c>
      <c r="M14" s="83">
        <f>'Field data and Waste 1'!M14</f>
        <v>0</v>
      </c>
      <c r="N14" s="83">
        <f>'Field data and Waste 1'!N14</f>
        <v>0</v>
      </c>
      <c r="O14" s="83">
        <f>'Field data and Waste 1'!O14</f>
        <v>0</v>
      </c>
      <c r="P14" s="83">
        <f>'Field data and Waste 1'!P14</f>
        <v>0</v>
      </c>
      <c r="Q14" s="83">
        <f>'Field data and Waste 1'!Q14</f>
        <v>0</v>
      </c>
      <c r="R14" s="83">
        <f>'Field data and Waste 1'!R14</f>
        <v>0</v>
      </c>
      <c r="S14" s="83">
        <f>'Field data and Waste 1'!S14</f>
        <v>0</v>
      </c>
      <c r="T14" s="83">
        <f>'Field data and Waste 1'!T14</f>
        <v>0</v>
      </c>
      <c r="U14" s="83">
        <f>'Field data and Waste 1'!U14</f>
        <v>0</v>
      </c>
      <c r="V14" s="103">
        <f>'Field data and Waste 1'!V14</f>
        <v>0</v>
      </c>
      <c r="AD14" s="22" t="s">
        <v>138</v>
      </c>
      <c r="AE14" s="22">
        <v>6</v>
      </c>
      <c r="AI14" s="43" t="s">
        <v>119</v>
      </c>
      <c r="AJ14" s="44">
        <v>0.8</v>
      </c>
      <c r="AK14" s="45">
        <v>1.7</v>
      </c>
      <c r="AL14" s="9">
        <v>12</v>
      </c>
      <c r="AM14" s="9">
        <v>6.7</v>
      </c>
      <c r="AN14" s="9" t="s">
        <v>135</v>
      </c>
    </row>
    <row r="15" spans="1:41" ht="13" x14ac:dyDescent="0.25">
      <c r="A15" s="148" t="s">
        <v>9</v>
      </c>
      <c r="B15" s="149"/>
      <c r="C15" s="49">
        <f>'Field data and Waste 1'!C15</f>
        <v>0</v>
      </c>
      <c r="D15" s="49">
        <f>'Field data and Waste 1'!D15</f>
        <v>0</v>
      </c>
      <c r="E15" s="49">
        <f>'Field data and Waste 1'!E15</f>
        <v>0</v>
      </c>
      <c r="F15" s="49">
        <f>'Field data and Waste 1'!F15</f>
        <v>0</v>
      </c>
      <c r="G15" s="49">
        <f>'Field data and Waste 1'!G15</f>
        <v>0</v>
      </c>
      <c r="H15" s="49">
        <f>'Field data and Waste 1'!H15</f>
        <v>0</v>
      </c>
      <c r="I15" s="49">
        <f>'Field data and Waste 1'!I15</f>
        <v>0</v>
      </c>
      <c r="J15" s="49">
        <f>'Field data and Waste 1'!J15</f>
        <v>0</v>
      </c>
      <c r="K15" s="49">
        <f>'Field data and Waste 1'!K15</f>
        <v>0</v>
      </c>
      <c r="L15" s="49">
        <f>'Field data and Waste 1'!L15</f>
        <v>0</v>
      </c>
      <c r="M15" s="49">
        <f>'Field data and Waste 1'!M15</f>
        <v>0</v>
      </c>
      <c r="N15" s="49">
        <f>'Field data and Waste 1'!N15</f>
        <v>0</v>
      </c>
      <c r="O15" s="49">
        <f>'Field data and Waste 1'!O15</f>
        <v>0</v>
      </c>
      <c r="P15" s="49">
        <f>'Field data and Waste 1'!P15</f>
        <v>0</v>
      </c>
      <c r="Q15" s="49">
        <f>'Field data and Waste 1'!Q15</f>
        <v>0</v>
      </c>
      <c r="R15" s="49">
        <f>'Field data and Waste 1'!R15</f>
        <v>0</v>
      </c>
      <c r="S15" s="49">
        <f>'Field data and Waste 1'!S15</f>
        <v>0</v>
      </c>
      <c r="T15" s="49">
        <f>'Field data and Waste 1'!T15</f>
        <v>0</v>
      </c>
      <c r="U15" s="49">
        <f>'Field data and Waste 1'!U15</f>
        <v>0</v>
      </c>
      <c r="V15" s="102">
        <f>'Field data and Waste 1'!V15</f>
        <v>0</v>
      </c>
      <c r="AD15" s="22" t="s">
        <v>144</v>
      </c>
      <c r="AE15" s="22">
        <v>7</v>
      </c>
      <c r="AI15" s="43" t="s">
        <v>101</v>
      </c>
      <c r="AJ15" s="51">
        <v>1.8</v>
      </c>
      <c r="AK15" s="45">
        <v>5.4</v>
      </c>
      <c r="AL15" s="9">
        <v>13</v>
      </c>
      <c r="AM15" s="9">
        <v>6.7</v>
      </c>
      <c r="AN15" s="9" t="s">
        <v>135</v>
      </c>
    </row>
    <row r="16" spans="1:41" ht="13.5" thickBot="1" x14ac:dyDescent="0.3">
      <c r="A16" s="152" t="s">
        <v>44</v>
      </c>
      <c r="B16" s="153"/>
      <c r="C16" s="104">
        <f>'Field data and Waste 1'!C16</f>
        <v>0</v>
      </c>
      <c r="D16" s="104">
        <f>'Field data and Waste 1'!D16</f>
        <v>0</v>
      </c>
      <c r="E16" s="104">
        <f>'Field data and Waste 1'!E16</f>
        <v>0</v>
      </c>
      <c r="F16" s="104">
        <f>'Field data and Waste 1'!F16</f>
        <v>0</v>
      </c>
      <c r="G16" s="104">
        <f>'Field data and Waste 1'!G16</f>
        <v>0</v>
      </c>
      <c r="H16" s="104">
        <f>'Field data and Waste 1'!H16</f>
        <v>0</v>
      </c>
      <c r="I16" s="104">
        <f>'Field data and Waste 1'!I16</f>
        <v>0</v>
      </c>
      <c r="J16" s="104">
        <f>'Field data and Waste 1'!J16</f>
        <v>0</v>
      </c>
      <c r="K16" s="104">
        <f>'Field data and Waste 1'!K16</f>
        <v>0</v>
      </c>
      <c r="L16" s="104">
        <f>'Field data and Waste 1'!L16</f>
        <v>0</v>
      </c>
      <c r="M16" s="104">
        <f>'Field data and Waste 1'!M16</f>
        <v>0</v>
      </c>
      <c r="N16" s="104">
        <f>'Field data and Waste 1'!N16</f>
        <v>0</v>
      </c>
      <c r="O16" s="104">
        <f>'Field data and Waste 1'!O16</f>
        <v>0</v>
      </c>
      <c r="P16" s="104">
        <f>'Field data and Waste 1'!P16</f>
        <v>0</v>
      </c>
      <c r="Q16" s="104">
        <f>'Field data and Waste 1'!Q16</f>
        <v>0</v>
      </c>
      <c r="R16" s="104">
        <f>'Field data and Waste 1'!R16</f>
        <v>0</v>
      </c>
      <c r="S16" s="104">
        <f>'Field data and Waste 1'!S16</f>
        <v>0</v>
      </c>
      <c r="T16" s="104">
        <f>'Field data and Waste 1'!T16</f>
        <v>0</v>
      </c>
      <c r="U16" s="104">
        <f>'Field data and Waste 1'!U16</f>
        <v>0</v>
      </c>
      <c r="V16" s="105">
        <f>'Field data and Waste 1'!V16</f>
        <v>0</v>
      </c>
      <c r="AD16" s="42" t="s">
        <v>145</v>
      </c>
      <c r="AE16" s="22">
        <v>8</v>
      </c>
      <c r="AI16" s="43" t="s">
        <v>118</v>
      </c>
      <c r="AJ16" s="44">
        <v>8</v>
      </c>
      <c r="AK16" s="45">
        <v>5.5</v>
      </c>
      <c r="AL16" s="7">
        <v>14</v>
      </c>
      <c r="AM16" s="9">
        <v>6.7</v>
      </c>
      <c r="AN16" s="9" t="s">
        <v>135</v>
      </c>
    </row>
    <row r="17" spans="1:40" ht="13" x14ac:dyDescent="0.25">
      <c r="A17" s="138" t="s">
        <v>69</v>
      </c>
      <c r="B17" s="139"/>
      <c r="C17" s="20" t="e">
        <f>(VLOOKUP(C$14,$AI2:$AK26,2,FALSE))*C$15</f>
        <v>#N/A</v>
      </c>
      <c r="D17" s="20" t="e">
        <f t="shared" ref="D17:V17" si="0">(VLOOKUP(D$14,$AI2:$AK26,2,FALSE))*D$15</f>
        <v>#N/A</v>
      </c>
      <c r="E17" s="20" t="e">
        <f t="shared" si="0"/>
        <v>#N/A</v>
      </c>
      <c r="F17" s="20" t="e">
        <f t="shared" si="0"/>
        <v>#N/A</v>
      </c>
      <c r="G17" s="20" t="e">
        <f t="shared" si="0"/>
        <v>#N/A</v>
      </c>
      <c r="H17" s="20" t="e">
        <f t="shared" si="0"/>
        <v>#N/A</v>
      </c>
      <c r="I17" s="20" t="e">
        <f t="shared" si="0"/>
        <v>#N/A</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t="e">
        <f>C18-C17</f>
        <v>#N/A</v>
      </c>
      <c r="D19" s="12" t="e">
        <f t="shared" ref="D19:V19" si="1">D18-D17</f>
        <v>#N/A</v>
      </c>
      <c r="E19" s="12" t="e">
        <f t="shared" si="1"/>
        <v>#N/A</v>
      </c>
      <c r="F19" s="12" t="e">
        <f t="shared" si="1"/>
        <v>#N/A</v>
      </c>
      <c r="G19" s="12" t="e">
        <f t="shared" si="1"/>
        <v>#N/A</v>
      </c>
      <c r="H19" s="12" t="e">
        <f t="shared" si="1"/>
        <v>#N/A</v>
      </c>
      <c r="I19" s="12" t="e">
        <f t="shared" si="1"/>
        <v>#N/A</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t="e">
        <f>(VLOOKUP(C$14,$AI2:$AK26,3,FALSE))*C$15</f>
        <v>#N/A</v>
      </c>
      <c r="D21" s="20" t="e">
        <f t="shared" ref="D21:V21" si="2">(VLOOKUP(D$14,$AI2:$AK26,3,FALSE))*D$15</f>
        <v>#N/A</v>
      </c>
      <c r="E21" s="20" t="e">
        <f t="shared" si="2"/>
        <v>#N/A</v>
      </c>
      <c r="F21" s="20" t="e">
        <f t="shared" si="2"/>
        <v>#N/A</v>
      </c>
      <c r="G21" s="20" t="e">
        <f t="shared" si="2"/>
        <v>#N/A</v>
      </c>
      <c r="H21" s="20" t="e">
        <f t="shared" si="2"/>
        <v>#N/A</v>
      </c>
      <c r="I21" s="20" t="e">
        <f t="shared" si="2"/>
        <v>#N/A</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t="e">
        <f>C22-C21</f>
        <v>#N/A</v>
      </c>
      <c r="D23" s="12" t="e">
        <f t="shared" ref="D23:V23" si="3">D22-D21</f>
        <v>#N/A</v>
      </c>
      <c r="E23" s="12" t="e">
        <f t="shared" si="3"/>
        <v>#N/A</v>
      </c>
      <c r="F23" s="12" t="e">
        <f t="shared" si="3"/>
        <v>#N/A</v>
      </c>
      <c r="G23" s="12" t="e">
        <f t="shared" si="3"/>
        <v>#N/A</v>
      </c>
      <c r="H23" s="12" t="e">
        <f t="shared" si="3"/>
        <v>#N/A</v>
      </c>
      <c r="I23" s="12" t="e">
        <f t="shared" si="3"/>
        <v>#N/A</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0</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0</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0</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0</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0</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0</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0</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e">
        <f>C16&amp;" I "&amp;(VLOOKUP(C14,Table2456[],6,FALSE))</f>
        <v>#N/A</v>
      </c>
      <c r="C58" s="10" t="e">
        <f>D16&amp;" I "&amp;(VLOOKUP(D14,Table2456[],6,FALSE))</f>
        <v>#N/A</v>
      </c>
      <c r="D58" s="10" t="e">
        <f>E16&amp;" I "&amp;(VLOOKUP(E14,Table2456[],6,FALSE))</f>
        <v>#N/A</v>
      </c>
      <c r="E58" s="10" t="e">
        <f>F16&amp;" I "&amp;(VLOOKUP(F14,Table2456[],6,FALSE))</f>
        <v>#N/A</v>
      </c>
      <c r="F58" s="10" t="e">
        <f>G16&amp;" I "&amp;(VLOOKUP(G14,Table2456[],6,FALSE))</f>
        <v>#N/A</v>
      </c>
      <c r="G58" s="10" t="e">
        <f>H16&amp;" I "&amp;(VLOOKUP(H14,Table2456[],6,FALSE))</f>
        <v>#N/A</v>
      </c>
      <c r="H58" s="10" t="e">
        <f>I16&amp;" I "&amp;(VLOOKUP(I14,Table2456[],6,FALSE))</f>
        <v>#N/A</v>
      </c>
      <c r="I58" s="10" t="e">
        <f>J16&amp;" I "&amp;(VLOOKUP(J14,Table2456[],6,FALSE))</f>
        <v>#N/A</v>
      </c>
      <c r="J58" s="10" t="e">
        <f>K16&amp;" I "&amp;(VLOOKUP(K14,Table2456[],6,FALSE))</f>
        <v>#N/A</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t="e">
        <f>VLOOKUP(C$14,Table2456[],5,FALSE)</f>
        <v>#N/A</v>
      </c>
      <c r="C59" s="64" t="e">
        <f>VLOOKUP(D$14,Table2456[],5,FALSE)</f>
        <v>#N/A</v>
      </c>
      <c r="D59" s="64" t="e">
        <f>VLOOKUP(E$14,Table2456[],5,FALSE)</f>
        <v>#N/A</v>
      </c>
      <c r="E59" s="64" t="e">
        <f>VLOOKUP(F$14,Table2456[],5,FALSE)</f>
        <v>#N/A</v>
      </c>
      <c r="F59" s="64" t="e">
        <f>VLOOKUP(G$14,Table2456[],5,FALSE)</f>
        <v>#N/A</v>
      </c>
      <c r="G59" s="64" t="e">
        <f>VLOOKUP(H$14,Table2456[],5,FALSE)</f>
        <v>#N/A</v>
      </c>
      <c r="H59" s="64" t="e">
        <f>VLOOKUP(I$14,Table2456[],5,FALSE)</f>
        <v>#N/A</v>
      </c>
      <c r="I59" s="64" t="e">
        <f>VLOOKUP(J$14,Table2456[],5,FALSE)</f>
        <v>#N/A</v>
      </c>
      <c r="J59" s="64" t="e">
        <f>VLOOKUP(K$14,Table2456[],5,FALSE)</f>
        <v>#N/A</v>
      </c>
      <c r="K59" s="64" t="e">
        <f>VLOOKUP(L$14,Table2456[],5,FALSE)</f>
        <v>#N/A</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0</v>
      </c>
      <c r="C60" s="64">
        <f t="shared" ref="C60:U60" si="14">D10</f>
        <v>0</v>
      </c>
      <c r="D60" s="64">
        <f t="shared" si="14"/>
        <v>0</v>
      </c>
      <c r="E60" s="64">
        <f t="shared" si="14"/>
        <v>0</v>
      </c>
      <c r="F60" s="64">
        <f t="shared" si="14"/>
        <v>0</v>
      </c>
      <c r="G60" s="64">
        <f t="shared" si="14"/>
        <v>0</v>
      </c>
      <c r="H60" s="64">
        <f t="shared" si="14"/>
        <v>0</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L5hM7h2WYUGefB2rxZQUl/cLhAwOUQ+G2Xd4CX0y67w46JcteOIwSw9GAtdxvwpFwmZrzIhwO8/+3gXv85xXw==" saltValue="oerVOo4cKco3FoHjlAKEg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7" operator="greaterThan">
      <formula>$B$51</formula>
    </cfRule>
  </conditionalFormatting>
  <conditionalFormatting sqref="B66:U66">
    <cfRule type="cellIs" dxfId="27" priority="12" operator="equal">
      <formula>"UNDER"</formula>
    </cfRule>
    <cfRule type="cellIs" dxfId="26" priority="13" operator="equal">
      <formula>"OVER"</formula>
    </cfRule>
  </conditionalFormatting>
  <conditionalFormatting sqref="C31:C50">
    <cfRule type="cellIs" dxfId="25" priority="36" operator="greaterThan">
      <formula>$C$51</formula>
    </cfRule>
  </conditionalFormatting>
  <conditionalFormatting sqref="C11:V13">
    <cfRule type="cellIs" dxfId="24" priority="1" operator="greaterThan">
      <formula>2</formula>
    </cfRule>
  </conditionalFormatting>
  <conditionalFormatting sqref="C17:V19">
    <cfRule type="cellIs" dxfId="23" priority="33" operator="equal">
      <formula>0</formula>
    </cfRule>
  </conditionalFormatting>
  <conditionalFormatting sqref="C20:V21">
    <cfRule type="cellIs" dxfId="22" priority="38" operator="equal">
      <formula>"DECREASE"</formula>
    </cfRule>
    <cfRule type="cellIs" dxfId="21" priority="39" operator="equal">
      <formula>"INCREASE"</formula>
    </cfRule>
  </conditionalFormatting>
  <conditionalFormatting sqref="C21:V21">
    <cfRule type="cellIs" dxfId="20" priority="14" operator="equal">
      <formula>0</formula>
    </cfRule>
  </conditionalFormatting>
  <conditionalFormatting sqref="C22:V23">
    <cfRule type="cellIs" dxfId="19" priority="18" operator="equal">
      <formula>0</formula>
    </cfRule>
  </conditionalFormatting>
  <conditionalFormatting sqref="C24:V24">
    <cfRule type="cellIs" dxfId="18" priority="19" operator="equal">
      <formula>"DECREASE"</formula>
    </cfRule>
    <cfRule type="cellIs" dxfId="17" priority="20" operator="equal">
      <formula>"INCREASE"</formula>
    </cfRule>
  </conditionalFormatting>
  <conditionalFormatting sqref="G31:G50">
    <cfRule type="cellIs" dxfId="16" priority="32" operator="greaterThan">
      <formula>$G$51</formula>
    </cfRule>
  </conditionalFormatting>
  <conditionalFormatting sqref="H31:H50">
    <cfRule type="cellIs" dxfId="15" priority="31" operator="greaterThan">
      <formula>$H$51</formula>
    </cfRule>
  </conditionalFormatting>
  <conditionalFormatting sqref="I1">
    <cfRule type="cellIs" dxfId="14" priority="4" operator="between">
      <formula>0.1</formula>
      <formula>5</formula>
    </cfRule>
  </conditionalFormatting>
  <conditionalFormatting sqref="I2">
    <cfRule type="cellIs" dxfId="13" priority="3" operator="greaterThan">
      <formula>5000.1</formula>
    </cfRule>
  </conditionalFormatting>
  <conditionalFormatting sqref="I3">
    <cfRule type="cellIs" dxfId="12" priority="2" operator="greaterThan">
      <formula>40000.01</formula>
    </cfRule>
  </conditionalFormatting>
  <conditionalFormatting sqref="I31:I50">
    <cfRule type="cellIs" dxfId="11" priority="30" operator="greaterThan">
      <formula>$I$51</formula>
    </cfRule>
  </conditionalFormatting>
  <conditionalFormatting sqref="J31:J50">
    <cfRule type="cellIs" dxfId="10" priority="9" operator="greaterThan">
      <formula>$J$51</formula>
    </cfRule>
  </conditionalFormatting>
  <conditionalFormatting sqref="K31:K50">
    <cfRule type="cellIs" dxfId="9" priority="29" operator="greaterThan">
      <formula>$K$51</formula>
    </cfRule>
  </conditionalFormatting>
  <conditionalFormatting sqref="L3">
    <cfRule type="cellIs" dxfId="8" priority="5" operator="lessThan">
      <formula>30</formula>
    </cfRule>
    <cfRule type="cellIs" dxfId="7" priority="6" operator="greaterThanOrEqual">
      <formula>30</formula>
    </cfRule>
  </conditionalFormatting>
  <conditionalFormatting sqref="L31:L50">
    <cfRule type="cellIs" dxfId="6" priority="28" operator="greaterThan">
      <formula>$L$51</formula>
    </cfRule>
  </conditionalFormatting>
  <conditionalFormatting sqref="M31:M50">
    <cfRule type="cellIs" dxfId="5" priority="27" operator="greaterThan">
      <formula>$M$51</formula>
    </cfRule>
  </conditionalFormatting>
  <conditionalFormatting sqref="P31:P50">
    <cfRule type="cellIs" dxfId="4" priority="26" operator="greaterThan">
      <formula>$P$51</formula>
    </cfRule>
  </conditionalFormatting>
  <conditionalFormatting sqref="R31:R50">
    <cfRule type="cellIs" dxfId="3" priority="25" operator="greaterThan">
      <formula>$R$51</formula>
    </cfRule>
  </conditionalFormatting>
  <conditionalFormatting sqref="S31:S50">
    <cfRule type="cellIs" dxfId="2" priority="24" operator="greaterThan">
      <formula>$S$51</formula>
    </cfRule>
  </conditionalFormatting>
  <conditionalFormatting sqref="T31:T50">
    <cfRule type="cellIs" dxfId="1" priority="23" operator="greaterThan">
      <formula>$T$51</formula>
    </cfRule>
  </conditionalFormatting>
  <conditionalFormatting sqref="U31:U50">
    <cfRule type="cellIs" dxfId="0" priority="22"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Waste 1'!B29</f>
        <v>Application Rate</v>
      </c>
      <c r="C1" s="29" t="str">
        <f>'Field data and Waste 1'!C29</f>
        <v>Nitrogen Addition</v>
      </c>
      <c r="D1" s="29" t="str">
        <f>'Field data and Waste 1'!D29</f>
        <v>Phosphate Addition</v>
      </c>
      <c r="E1" s="29" t="str">
        <f>'Field data and Waste 1'!E29</f>
        <v>Potash  Addition</v>
      </c>
      <c r="F1" s="29" t="str">
        <f>'Field data and Waste 1'!F29</f>
        <v>Mg Oxide Addition</v>
      </c>
      <c r="G1" s="29" t="str">
        <f>'Field data and Waste 1'!G29</f>
        <v>Copper Addition</v>
      </c>
      <c r="H1" s="29" t="str">
        <f>'Field data and Waste 1'!H29</f>
        <v>Zinc Addition</v>
      </c>
      <c r="I1" s="29" t="str">
        <f>'Field data and Waste 1'!I29</f>
        <v>Lead Addition</v>
      </c>
      <c r="J1" s="29" t="str">
        <f>'Field data and Waste 1'!J29</f>
        <v>Cadmium Addition</v>
      </c>
      <c r="K1" s="29" t="str">
        <f>'Field data and Waste 1'!K29</f>
        <v>Mercury Addition</v>
      </c>
      <c r="L1" s="29" t="str">
        <f>'Field data and Waste 1'!L29</f>
        <v>Nickel Addition</v>
      </c>
      <c r="M1" s="29" t="str">
        <f>'Field data and Waste 1'!M29</f>
        <v>Chromium Addition</v>
      </c>
      <c r="N1" s="29" t="str">
        <f>'Field data and Waste 1'!N29</f>
        <v>Aluminium Addition</v>
      </c>
      <c r="O1" s="29" t="str">
        <f>'Field data and Waste 1'!O29</f>
        <v>Iron Addition</v>
      </c>
      <c r="P1" s="29" t="str">
        <f>'Field data and Waste 1'!P29</f>
        <v xml:space="preserve">Sodium Addition                 </v>
      </c>
      <c r="Q1" s="29" t="str">
        <f>'Field data and Waste 1'!Q29</f>
        <v>SO3  Addition                             kg/ha</v>
      </c>
      <c r="R1" s="29" t="str">
        <f>'Field data and Waste 1'!R29</f>
        <v xml:space="preserve">Selenium Addition </v>
      </c>
      <c r="S1" s="29" t="str">
        <f>'Field data and Waste 1'!S29</f>
        <v xml:space="preserve">Arsenic  Addition  </v>
      </c>
      <c r="T1" s="29" t="str">
        <f>'Field data and Waste 1'!T29</f>
        <v xml:space="preserve">Molybdenum Addition  </v>
      </c>
      <c r="U1" s="29" t="str">
        <f>'Field data and Waste 1'!U29</f>
        <v xml:space="preserve">Fluoride Addition </v>
      </c>
    </row>
    <row r="2" spans="1:21" ht="25" x14ac:dyDescent="0.25">
      <c r="A2" s="174"/>
      <c r="B2" s="29" t="str">
        <f>'Field data and Waste 1'!B30</f>
        <v>tonnes/ha</v>
      </c>
      <c r="C2" s="29" t="str">
        <f>'Field data and Waste 1'!C30</f>
        <v>kg/ha</v>
      </c>
      <c r="D2" s="29" t="str">
        <f>'Field data and Waste 1'!D30</f>
        <v>P2O5 
kg/ha</v>
      </c>
      <c r="E2" s="29" t="str">
        <f>'Field data and Waste 1'!E30</f>
        <v>K2O 
kg/ha</v>
      </c>
      <c r="F2" s="29" t="str">
        <f>'Field data and Waste 1'!F30</f>
        <v>MgO 
kg/ha</v>
      </c>
      <c r="G2" s="29" t="str">
        <f>'Field data and Waste 1'!G30</f>
        <v>kg/ha</v>
      </c>
      <c r="H2" s="29" t="str">
        <f>'Field data and Waste 1'!H30</f>
        <v>kg/ha</v>
      </c>
      <c r="I2" s="29" t="str">
        <f>'Field data and Waste 1'!I30</f>
        <v>kg/ha</v>
      </c>
      <c r="J2" s="29" t="str">
        <f>'Field data and Waste 1'!J30</f>
        <v>kg/ha</v>
      </c>
      <c r="K2" s="29" t="str">
        <f>'Field data and Waste 1'!K30</f>
        <v>kg/ha</v>
      </c>
      <c r="L2" s="29" t="str">
        <f>'Field data and Waste 1'!L30</f>
        <v>kg/ha</v>
      </c>
      <c r="M2" s="29" t="str">
        <f>'Field data and Waste 1'!M30</f>
        <v>kg/ha</v>
      </c>
      <c r="N2" s="29" t="str">
        <f>'Field data and Waste 1'!N30</f>
        <v>kg/ha</v>
      </c>
      <c r="O2" s="29" t="str">
        <f>'Field data and Waste 1'!O30</f>
        <v>kg/ha</v>
      </c>
      <c r="P2" s="29" t="str">
        <f>'Field data and Waste 1'!P30</f>
        <v>kg/ha</v>
      </c>
      <c r="Q2" s="29" t="str">
        <f>'Field data and Waste 1'!Q30</f>
        <v>kg/ha</v>
      </c>
      <c r="R2" s="29" t="str">
        <f>'Field data and Waste 1'!R30</f>
        <v>kg/ha</v>
      </c>
      <c r="S2" s="29" t="str">
        <f>'Field data and Waste 1'!S30</f>
        <v>kg/ha</v>
      </c>
      <c r="T2" s="29" t="str">
        <f>'Field data and Waste 1'!T30</f>
        <v>kg/ha</v>
      </c>
      <c r="U2" s="29" t="str">
        <f>'Field data and Waste 1'!U30</f>
        <v>kg/ha</v>
      </c>
    </row>
    <row r="3" spans="1:21" x14ac:dyDescent="0.25">
      <c r="A3" s="27">
        <v>1</v>
      </c>
      <c r="B3" s="24">
        <f>'Field data and Waste 1'!B31</f>
        <v>0</v>
      </c>
      <c r="C3" s="24">
        <f>'Field data and Waste 1'!C31</f>
        <v>0</v>
      </c>
      <c r="D3" s="24">
        <f>'Field data and Waste 1'!D31</f>
        <v>0</v>
      </c>
      <c r="E3" s="24">
        <f>'Field data and Waste 1'!E31</f>
        <v>0</v>
      </c>
      <c r="F3" s="24">
        <f>'Field data and Waste 1'!F31</f>
        <v>0</v>
      </c>
      <c r="G3" s="24">
        <f>'Field data and Waste 1'!G31</f>
        <v>0</v>
      </c>
      <c r="H3" s="24">
        <f>'Field data and Waste 1'!H31</f>
        <v>0</v>
      </c>
      <c r="I3" s="24">
        <f>'Field data and Waste 1'!I31</f>
        <v>0</v>
      </c>
      <c r="J3" s="24">
        <f>'Field data and Waste 1'!J31</f>
        <v>0</v>
      </c>
      <c r="K3" s="24">
        <f>'Field data and Waste 1'!K31</f>
        <v>0</v>
      </c>
      <c r="L3" s="24">
        <f>'Field data and Waste 1'!L31</f>
        <v>0</v>
      </c>
      <c r="M3" s="24">
        <f>'Field data and Waste 1'!M31</f>
        <v>0</v>
      </c>
      <c r="N3" s="24">
        <f>'Field data and Waste 1'!N31</f>
        <v>0</v>
      </c>
      <c r="O3" s="24">
        <f>'Field data and Waste 1'!O31</f>
        <v>0</v>
      </c>
      <c r="P3" s="24">
        <f>'Field data and Waste 1'!P31</f>
        <v>0</v>
      </c>
      <c r="Q3" s="24">
        <f>'Field data and Waste 1'!Q31</f>
        <v>0</v>
      </c>
      <c r="R3" s="24">
        <f>'Field data and Waste 1'!R31</f>
        <v>0</v>
      </c>
      <c r="S3" s="24">
        <f>'Field data and Waste 1'!S31</f>
        <v>0</v>
      </c>
      <c r="T3" s="24">
        <f>'Field data and Waste 1'!T31</f>
        <v>0</v>
      </c>
      <c r="U3" s="24">
        <f>'Field data and Waste 1'!U31</f>
        <v>0</v>
      </c>
    </row>
    <row r="4" spans="1:21" x14ac:dyDescent="0.25">
      <c r="A4" s="27">
        <v>2</v>
      </c>
      <c r="B4" s="24">
        <f>'Waste 2'!B31</f>
        <v>0</v>
      </c>
      <c r="C4" s="24">
        <f>'Waste 2'!C31</f>
        <v>0</v>
      </c>
      <c r="D4" s="24">
        <f>'Waste 2'!D31</f>
        <v>0</v>
      </c>
      <c r="E4" s="24">
        <f>'Waste 2'!E31</f>
        <v>0</v>
      </c>
      <c r="F4" s="24">
        <f>'Waste 2'!F31</f>
        <v>0</v>
      </c>
      <c r="G4" s="24">
        <f>'Waste 2'!G31</f>
        <v>0</v>
      </c>
      <c r="H4" s="24">
        <f>'Waste 2'!H31</f>
        <v>0</v>
      </c>
      <c r="I4" s="24">
        <f>'Waste 2'!I31</f>
        <v>0</v>
      </c>
      <c r="J4" s="24">
        <f>'Waste 2'!J31</f>
        <v>0</v>
      </c>
      <c r="K4" s="24">
        <f>'Waste 2'!K31</f>
        <v>0</v>
      </c>
      <c r="L4" s="24">
        <f>'Waste 2'!L31</f>
        <v>0</v>
      </c>
      <c r="M4" s="24">
        <f>'Waste 2'!M31</f>
        <v>0</v>
      </c>
      <c r="N4" s="24">
        <f>'Waste 2'!N31</f>
        <v>0</v>
      </c>
      <c r="O4" s="24">
        <f>'Waste 2'!O31</f>
        <v>0</v>
      </c>
      <c r="P4" s="24">
        <f>'Waste 2'!P31</f>
        <v>0</v>
      </c>
      <c r="Q4" s="24">
        <f>'Waste 2'!Q31</f>
        <v>0</v>
      </c>
      <c r="R4" s="24">
        <f>'Waste 2'!R31</f>
        <v>0</v>
      </c>
      <c r="S4" s="24">
        <f>'Waste 2'!S31</f>
        <v>0</v>
      </c>
      <c r="T4" s="24">
        <f>'Waste 2'!T31</f>
        <v>0</v>
      </c>
      <c r="U4" s="24">
        <f>'Waste 2'!U31</f>
        <v>0</v>
      </c>
    </row>
    <row r="5" spans="1:21" x14ac:dyDescent="0.25">
      <c r="A5" s="27">
        <v>3</v>
      </c>
      <c r="B5" s="24">
        <f>'Waste 3'!B31</f>
        <v>0</v>
      </c>
      <c r="C5" s="24">
        <f>'Waste 3'!C31</f>
        <v>0</v>
      </c>
      <c r="D5" s="24">
        <f>'Waste 3'!D31</f>
        <v>0</v>
      </c>
      <c r="E5" s="24">
        <f>'Waste 3'!E31</f>
        <v>0</v>
      </c>
      <c r="F5" s="24">
        <f>'Waste 3'!F31</f>
        <v>0</v>
      </c>
      <c r="G5" s="24">
        <f>'Waste 3'!G31</f>
        <v>0</v>
      </c>
      <c r="H5" s="24">
        <f>'Waste 3'!H31</f>
        <v>0</v>
      </c>
      <c r="I5" s="24">
        <f>'Waste 3'!I31</f>
        <v>0</v>
      </c>
      <c r="J5" s="24">
        <f>'Waste 3'!J31</f>
        <v>0</v>
      </c>
      <c r="K5" s="24">
        <f>'Waste 3'!K31</f>
        <v>0</v>
      </c>
      <c r="L5" s="24">
        <f>'Waste 3'!L31</f>
        <v>0</v>
      </c>
      <c r="M5" s="24">
        <f>'Waste 3'!M31</f>
        <v>0</v>
      </c>
      <c r="N5" s="24">
        <f>'Waste 3'!N31</f>
        <v>0</v>
      </c>
      <c r="O5" s="24">
        <f>'Waste 3'!O31</f>
        <v>0</v>
      </c>
      <c r="P5" s="24">
        <f>'Waste 3'!P31</f>
        <v>0</v>
      </c>
      <c r="Q5" s="24">
        <f>'Waste 3'!Q31</f>
        <v>0</v>
      </c>
      <c r="R5" s="24">
        <f>'Waste 3'!R31</f>
        <v>0</v>
      </c>
      <c r="S5" s="24">
        <f>'Waste 3'!S31</f>
        <v>0</v>
      </c>
      <c r="T5" s="24">
        <f>'Waste 3'!T31</f>
        <v>0</v>
      </c>
      <c r="U5" s="24">
        <f>'Waste 3'!U31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0</v>
      </c>
      <c r="C13" s="68">
        <f t="shared" ref="C13:U13" si="0">SUM(C3:C12)</f>
        <v>0</v>
      </c>
      <c r="D13" s="68">
        <f t="shared" si="0"/>
        <v>0</v>
      </c>
      <c r="E13" s="68">
        <f t="shared" si="0"/>
        <v>0</v>
      </c>
      <c r="F13" s="68">
        <f t="shared" si="0"/>
        <v>0</v>
      </c>
      <c r="G13" s="68">
        <f t="shared" si="0"/>
        <v>0</v>
      </c>
      <c r="H13" s="68">
        <f t="shared" si="0"/>
        <v>0</v>
      </c>
      <c r="I13" s="68">
        <f t="shared" si="0"/>
        <v>0</v>
      </c>
      <c r="J13" s="68">
        <f t="shared" si="0"/>
        <v>0</v>
      </c>
      <c r="K13" s="68">
        <f t="shared" si="0"/>
        <v>0</v>
      </c>
      <c r="L13" s="68">
        <f t="shared" si="0"/>
        <v>0</v>
      </c>
      <c r="M13" s="68">
        <f t="shared" si="0"/>
        <v>0</v>
      </c>
      <c r="N13" s="68">
        <f t="shared" si="0"/>
        <v>0</v>
      </c>
      <c r="O13" s="68">
        <f t="shared" si="0"/>
        <v>0</v>
      </c>
      <c r="P13" s="68">
        <f t="shared" si="0"/>
        <v>0</v>
      </c>
      <c r="Q13" s="68">
        <f t="shared" si="0"/>
        <v>0</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Waste 1'!B29</f>
        <v>Application Rate</v>
      </c>
      <c r="D1" s="26" t="str">
        <f>'Field data and Waste 1'!C29</f>
        <v>Nitrogen Addition</v>
      </c>
      <c r="E1" s="26" t="str">
        <f>'Field data and Waste 1'!D29</f>
        <v>Phosphate Addition</v>
      </c>
      <c r="F1" s="26" t="str">
        <f>'Field data and Waste 1'!E29</f>
        <v>Potash  Addition</v>
      </c>
      <c r="G1" s="26" t="str">
        <f>'Field data and Waste 1'!F29</f>
        <v>Mg Oxide Addition</v>
      </c>
      <c r="H1" s="26" t="str">
        <f>'Field data and Waste 1'!G29</f>
        <v>Copper Addition</v>
      </c>
      <c r="I1" s="26" t="str">
        <f>'Field data and Waste 1'!H29</f>
        <v>Zinc Addition</v>
      </c>
      <c r="J1" s="26" t="str">
        <f>'Field data and Waste 1'!I29</f>
        <v>Lead Addition</v>
      </c>
      <c r="K1" s="26" t="str">
        <f>'Field data and Waste 1'!J29</f>
        <v>Cadmium Addition</v>
      </c>
      <c r="L1" s="26" t="str">
        <f>'Field data and Waste 1'!K29</f>
        <v>Mercury Addition</v>
      </c>
      <c r="M1" s="26" t="str">
        <f>'Field data and Waste 1'!L29</f>
        <v>Nickel Addition</v>
      </c>
      <c r="N1" s="26" t="str">
        <f>'Field data and Waste 1'!M29</f>
        <v>Chromium Addition</v>
      </c>
      <c r="O1" s="26" t="str">
        <f>'Field data and Waste 1'!N29</f>
        <v>Aluminium Addition</v>
      </c>
      <c r="P1" s="26" t="str">
        <f>'Field data and Waste 1'!O29</f>
        <v>Iron Addition</v>
      </c>
      <c r="Q1" s="26" t="str">
        <f>'Field data and Waste 1'!P29</f>
        <v xml:space="preserve">Sodium Addition                 </v>
      </c>
      <c r="R1" s="26" t="str">
        <f>'Field data and Waste 1'!Q29</f>
        <v>SO3  Addition                             kg/ha</v>
      </c>
      <c r="S1" s="26" t="str">
        <f>'Field data and Waste 1'!R29</f>
        <v xml:space="preserve">Selenium Addition </v>
      </c>
      <c r="T1" s="26" t="str">
        <f>'Field data and Waste 1'!S29</f>
        <v xml:space="preserve">Arsenic  Addition  </v>
      </c>
      <c r="U1" s="26" t="str">
        <f>'Field data and Waste 1'!T29</f>
        <v xml:space="preserve">Molybdenum Addition  </v>
      </c>
      <c r="V1" s="26" t="str">
        <f>'Field data and Waste 1'!U29</f>
        <v xml:space="preserve">Fluoride Addition </v>
      </c>
    </row>
    <row r="2" spans="1:22" s="70" customFormat="1" ht="25" x14ac:dyDescent="0.35">
      <c r="A2" s="175"/>
      <c r="B2" s="23" t="s">
        <v>46</v>
      </c>
      <c r="C2" s="26" t="str">
        <f>'Field data and Waste 1'!B30</f>
        <v>tonnes/ha</v>
      </c>
      <c r="D2" s="26" t="str">
        <f>'Field data and Waste 1'!C30</f>
        <v>kg/ha</v>
      </c>
      <c r="E2" s="26" t="str">
        <f>'Field data and Waste 1'!D30</f>
        <v>P2O5 
kg/ha</v>
      </c>
      <c r="F2" s="26" t="str">
        <f>'Field data and Waste 1'!E30</f>
        <v>K2O 
kg/ha</v>
      </c>
      <c r="G2" s="26" t="str">
        <f>'Field data and Waste 1'!F30</f>
        <v>MgO 
kg/ha</v>
      </c>
      <c r="H2" s="26" t="str">
        <f>'Field data and Waste 1'!G30</f>
        <v>kg/ha</v>
      </c>
      <c r="I2" s="26" t="str">
        <f>'Field data and Waste 1'!H30</f>
        <v>kg/ha</v>
      </c>
      <c r="J2" s="26" t="str">
        <f>'Field data and Waste 1'!I30</f>
        <v>kg/ha</v>
      </c>
      <c r="K2" s="26" t="str">
        <f>'Field data and Waste 1'!J30</f>
        <v>kg/ha</v>
      </c>
      <c r="L2" s="26" t="str">
        <f>'Field data and Waste 1'!K30</f>
        <v>kg/ha</v>
      </c>
      <c r="M2" s="26" t="str">
        <f>'Field data and Waste 1'!L30</f>
        <v>kg/ha</v>
      </c>
      <c r="N2" s="26" t="str">
        <f>'Field data and Waste 1'!M30</f>
        <v>kg/ha</v>
      </c>
      <c r="O2" s="26" t="str">
        <f>'Field data and Waste 1'!N30</f>
        <v>kg/ha</v>
      </c>
      <c r="P2" s="26" t="str">
        <f>'Field data and Waste 1'!O30</f>
        <v>kg/ha</v>
      </c>
      <c r="Q2" s="26" t="str">
        <f>'Field data and Waste 1'!P30</f>
        <v>kg/ha</v>
      </c>
      <c r="R2" s="26" t="str">
        <f>'Field data and Waste 1'!Q30</f>
        <v>kg/ha</v>
      </c>
      <c r="S2" s="26" t="str">
        <f>'Field data and Waste 1'!R30</f>
        <v>kg/ha</v>
      </c>
      <c r="T2" s="26" t="str">
        <f>'Field data and Waste 1'!S30</f>
        <v>kg/ha</v>
      </c>
      <c r="U2" s="26" t="str">
        <f>'Field data and Waste 1'!T30</f>
        <v>kg/ha</v>
      </c>
      <c r="V2" s="26" t="str">
        <f>'Field data and Waste 1'!U30</f>
        <v>kg/ha</v>
      </c>
    </row>
    <row r="3" spans="1:22" x14ac:dyDescent="0.25">
      <c r="A3" s="27">
        <v>1</v>
      </c>
      <c r="B3" s="78"/>
      <c r="C3" s="24">
        <f>'Field data and Waste 1'!B31</f>
        <v>0</v>
      </c>
      <c r="D3" s="24">
        <f>'Field data and Waste 1'!C31</f>
        <v>0</v>
      </c>
      <c r="E3" s="24">
        <f>'Field data and Waste 1'!D31</f>
        <v>0</v>
      </c>
      <c r="F3" s="24">
        <f>'Field data and Waste 1'!E31</f>
        <v>0</v>
      </c>
      <c r="G3" s="24">
        <f>'Field data and Waste 1'!F31</f>
        <v>0</v>
      </c>
      <c r="H3" s="24">
        <f>'Field data and Waste 1'!G31</f>
        <v>0</v>
      </c>
      <c r="I3" s="24">
        <f>'Field data and Waste 1'!H31</f>
        <v>0</v>
      </c>
      <c r="J3" s="24">
        <f>'Field data and Waste 1'!I31</f>
        <v>0</v>
      </c>
      <c r="K3" s="24">
        <f>'Field data and Waste 1'!J31</f>
        <v>0</v>
      </c>
      <c r="L3" s="24">
        <f>'Field data and Waste 1'!K31</f>
        <v>0</v>
      </c>
      <c r="M3" s="24">
        <f>'Field data and Waste 1'!L31</f>
        <v>0</v>
      </c>
      <c r="N3" s="24">
        <f>'Field data and Waste 1'!M31</f>
        <v>0</v>
      </c>
      <c r="O3" s="24">
        <f>'Field data and Waste 1'!N31</f>
        <v>0</v>
      </c>
      <c r="P3" s="24">
        <f>'Field data and Waste 1'!O31</f>
        <v>0</v>
      </c>
      <c r="Q3" s="24">
        <f>'Field data and Waste 1'!P31</f>
        <v>0</v>
      </c>
      <c r="R3" s="24">
        <f>'Field data and Waste 1'!Q31</f>
        <v>0</v>
      </c>
      <c r="S3" s="24">
        <f>'Field data and Waste 1'!R31</f>
        <v>0</v>
      </c>
      <c r="T3" s="24">
        <f>'Field data and Waste 1'!S31</f>
        <v>0</v>
      </c>
      <c r="U3" s="24">
        <f>'Field data and Waste 1'!T31</f>
        <v>0</v>
      </c>
      <c r="V3" s="24">
        <f>'Field data and Waste 1'!U31</f>
        <v>0</v>
      </c>
    </row>
    <row r="4" spans="1:22" x14ac:dyDescent="0.25">
      <c r="A4" s="27">
        <v>2</v>
      </c>
      <c r="B4" s="78"/>
      <c r="C4" s="24">
        <f>'Waste 2'!B31</f>
        <v>0</v>
      </c>
      <c r="D4" s="24">
        <f>'Waste 2'!C31</f>
        <v>0</v>
      </c>
      <c r="E4" s="24">
        <f>'Waste 2'!D31</f>
        <v>0</v>
      </c>
      <c r="F4" s="24">
        <f>'Waste 2'!E31</f>
        <v>0</v>
      </c>
      <c r="G4" s="24">
        <f>'Waste 2'!F31</f>
        <v>0</v>
      </c>
      <c r="H4" s="24">
        <f>'Waste 2'!G31</f>
        <v>0</v>
      </c>
      <c r="I4" s="24">
        <f>'Waste 2'!H31</f>
        <v>0</v>
      </c>
      <c r="J4" s="24">
        <f>'Waste 2'!I31</f>
        <v>0</v>
      </c>
      <c r="K4" s="24">
        <f>'Waste 2'!J31</f>
        <v>0</v>
      </c>
      <c r="L4" s="24">
        <f>'Waste 2'!K31</f>
        <v>0</v>
      </c>
      <c r="M4" s="24">
        <f>'Waste 2'!L31</f>
        <v>0</v>
      </c>
      <c r="N4" s="24">
        <f>'Waste 2'!M31</f>
        <v>0</v>
      </c>
      <c r="O4" s="24">
        <f>'Waste 2'!N31</f>
        <v>0</v>
      </c>
      <c r="P4" s="24">
        <f>'Waste 2'!O31</f>
        <v>0</v>
      </c>
      <c r="Q4" s="24">
        <f>'Waste 2'!P31</f>
        <v>0</v>
      </c>
      <c r="R4" s="24">
        <f>'Waste 2'!Q31</f>
        <v>0</v>
      </c>
      <c r="S4" s="24">
        <f>'Waste 2'!R31</f>
        <v>0</v>
      </c>
      <c r="T4" s="24">
        <f>'Waste 2'!S31</f>
        <v>0</v>
      </c>
      <c r="U4" s="24">
        <f>'Waste 2'!T31</f>
        <v>0</v>
      </c>
      <c r="V4" s="24">
        <f>'Waste 2'!U31</f>
        <v>0</v>
      </c>
    </row>
    <row r="5" spans="1:22" x14ac:dyDescent="0.25">
      <c r="A5" s="27">
        <v>3</v>
      </c>
      <c r="B5" s="78"/>
      <c r="C5" s="24">
        <f>'Waste 3'!B31</f>
        <v>0</v>
      </c>
      <c r="D5" s="24">
        <f>'Waste 3'!C31</f>
        <v>0</v>
      </c>
      <c r="E5" s="24">
        <f>'Waste 3'!D31</f>
        <v>0</v>
      </c>
      <c r="F5" s="24">
        <f>'Waste 3'!E31</f>
        <v>0</v>
      </c>
      <c r="G5" s="24">
        <f>'Waste 3'!F31</f>
        <v>0</v>
      </c>
      <c r="H5" s="24">
        <f>'Waste 3'!G31</f>
        <v>0</v>
      </c>
      <c r="I5" s="24">
        <f>'Waste 3'!H31</f>
        <v>0</v>
      </c>
      <c r="J5" s="24">
        <f>'Waste 3'!I31</f>
        <v>0</v>
      </c>
      <c r="K5" s="24">
        <f>'Waste 3'!J31</f>
        <v>0</v>
      </c>
      <c r="L5" s="24">
        <f>'Waste 3'!K31</f>
        <v>0</v>
      </c>
      <c r="M5" s="24">
        <f>'Waste 3'!L31</f>
        <v>0</v>
      </c>
      <c r="N5" s="24">
        <f>'Waste 3'!M31</f>
        <v>0</v>
      </c>
      <c r="O5" s="24">
        <f>'Waste 3'!N31</f>
        <v>0</v>
      </c>
      <c r="P5" s="24">
        <f>'Waste 3'!O31</f>
        <v>0</v>
      </c>
      <c r="Q5" s="24">
        <f>'Waste 3'!P31</f>
        <v>0</v>
      </c>
      <c r="R5" s="24">
        <f>'Waste 3'!Q31</f>
        <v>0</v>
      </c>
      <c r="S5" s="24">
        <f>'Waste 3'!R31</f>
        <v>0</v>
      </c>
      <c r="T5" s="24">
        <f>'Waste 3'!S31</f>
        <v>0</v>
      </c>
      <c r="U5" s="24">
        <f>'Waste 3'!T31</f>
        <v>0</v>
      </c>
      <c r="V5" s="24">
        <f>'Waste 3'!U31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Waste 1'!B43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Waste 1'!B44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e7b1c1f2aba91afaf91f11b1b3d0ada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8480de996f0d07c01b6e165b9b7a4654"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REGU-195-6593940</_dlc_DocId>
    <_dlc_DocIdUrl xmlns="9be56660-2c31-41ef-bc00-23e72f632f2a">
      <Url>https://cyfoethnaturiolcymru.sharepoint.com/teams/Regulatory/Permitting/_layouts/15/DocIdRedir.aspx?ID=REGU-195-6593940</Url>
      <Description>REGU-195-6593940</Description>
    </_dlc_DocIdUrl>
    <Site_x0020_Name xmlns="859f7ad6-93f6-4205-b62b-a17f28acbbac">Stepside Agri Mobile Plant</Site_x0020_Name>
    <Internal_x002f_External xmlns="859f7ad6-93f6-4205-b62b-a17f28acbbac">Internal document</Internal_x002f_External>
    <Post_x0020_code xmlns="859f7ad6-93f6-4205-b62b-a17f28acbbac">Mobile Plant</Post_x0020_code>
    <TaxCatchAll xmlns="859f7ad6-93f6-4205-b62b-a17f28acbbac" xsi:nil="tru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2024-12-20T00:00:00+00:00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767B77D2-B54F-47BC-BA59-77A6B0118EAB}"/>
</file>

<file path=customXml/itemProps3.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www.w3.org/XML/1998/namespace"/>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9be56660-2c31-41ef-bc00-23e72f632f2a"/>
    <ds:schemaRef ds:uri="http://purl.org/dc/dcmitype/"/>
  </ds:schemaRefs>
</ds:datastoreItem>
</file>

<file path=customXml/itemProps4.xml><?xml version="1.0" encoding="utf-8"?>
<ds:datastoreItem xmlns:ds="http://schemas.openxmlformats.org/officeDocument/2006/customXml" ds:itemID="{1FB0D616-AC39-44E5-97BF-6393844FFE2B}"/>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bryan burn</dc:creator>
  <cp:keywords>NRW Nutrient Calculator</cp:keywords>
  <cp:lastModifiedBy>Burn, Bryan</cp:lastModifiedBy>
  <dcterms:created xsi:type="dcterms:W3CDTF">2016-09-26T10:07:59Z</dcterms:created>
  <dcterms:modified xsi:type="dcterms:W3CDTF">2024-12-20T12:35:09Z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b47759d5-7519-4966-b49a-f5fe95c74479</vt:lpwstr>
  </property>
  <property fmtid="{D5CDD505-2E9C-101B-9397-08002B2CF9AE}" pid="4" name="MediaServiceImageTags">
    <vt:lpwstr/>
  </property>
</Properties>
</file>