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243/"/>
    </mc:Choice>
  </mc:AlternateContent>
  <xr:revisionPtr revIDLastSave="0" documentId="13_ncr:1_{0243C75C-9F90-4C1B-8B42-E5897873A73D}" xr6:coauthVersionLast="47" xr6:coauthVersionMax="47" xr10:uidLastSave="{00000000-0000-0000-0000-000000000000}"/>
  <bookViews>
    <workbookView xWindow="-110" yWindow="-110" windowWidth="22780" windowHeight="14540" tabRatio="870" activeTab="2" xr2:uid="{00000000-000D-0000-FFFF-FFFF00000000}"/>
  </bookViews>
  <sheets>
    <sheet name="Whitworth Drying Bed" sheetId="1" r:id="rId1"/>
    <sheet name="Whitworth HB" sheetId="21" r:id="rId2"/>
    <sheet name="Reedbed"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S65" i="1" l="1"/>
  <c r="T65" i="1"/>
  <c r="U65" i="1"/>
  <c r="S65" i="21"/>
  <c r="T65" i="21"/>
  <c r="U65" i="21"/>
  <c r="E21" i="1" l="1"/>
  <c r="F21" i="1"/>
  <c r="G21" i="1"/>
  <c r="H21" i="1"/>
  <c r="I21" i="1"/>
  <c r="J21" i="1"/>
  <c r="K21" i="1"/>
  <c r="L21" i="1"/>
  <c r="M21" i="1"/>
  <c r="N21" i="1"/>
  <c r="O21" i="1"/>
  <c r="P21" i="1"/>
  <c r="Q21" i="1"/>
  <c r="R21" i="1"/>
  <c r="S21" i="1"/>
  <c r="T21" i="1"/>
  <c r="U21" i="1"/>
  <c r="V21"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T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23" i="21" s="1"/>
  <c r="R24" i="21" s="1"/>
  <c r="R17" i="21"/>
  <c r="R19" i="21" s="1"/>
  <c r="R20" i="21" s="1"/>
  <c r="G12" i="20"/>
  <c r="H12" i="19"/>
  <c r="H26" i="19" s="1"/>
  <c r="J4" i="20"/>
  <c r="K4" i="19"/>
  <c r="K18" i="19" s="1"/>
  <c r="U63" i="21"/>
  <c r="N63" i="21"/>
  <c r="F63" i="21"/>
  <c r="P59" i="21"/>
  <c r="Q21" i="21"/>
  <c r="Q23" i="21" s="1"/>
  <c r="Q24" i="21" s="1"/>
  <c r="Q17" i="21"/>
  <c r="Q19" i="21" s="1"/>
  <c r="Q20" i="21" s="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S20" i="21" s="1"/>
  <c r="J59" i="21"/>
  <c r="K21" i="21"/>
  <c r="K23" i="21" s="1"/>
  <c r="K24" i="21" s="1"/>
  <c r="K17" i="21"/>
  <c r="K19" i="21" s="1"/>
  <c r="K20" i="21" s="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E17" i="21"/>
  <c r="E19" i="21" s="1"/>
  <c r="E20" i="21" s="1"/>
  <c r="E21" i="21"/>
  <c r="E23" i="21" s="1"/>
  <c r="E24" i="21" s="1"/>
  <c r="I17" i="27"/>
  <c r="I19" i="27" s="1"/>
  <c r="I20" i="27" s="1"/>
  <c r="Q17" i="27"/>
  <c r="Q19" i="27" s="1"/>
  <c r="Q20" i="27"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I59" i="27"/>
  <c r="J17" i="27"/>
  <c r="J19" i="27" s="1"/>
  <c r="J20" i="27" s="1"/>
  <c r="Q59" i="27"/>
  <c r="R17" i="27"/>
  <c r="R19" i="27" s="1"/>
  <c r="R20"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S58" i="21"/>
  <c r="S61" i="21" s="1"/>
  <c r="C58" i="21"/>
  <c r="C61" i="21" s="1"/>
  <c r="K58" i="21"/>
  <c r="K61" i="21" s="1"/>
  <c r="I21" i="27"/>
  <c r="I23" i="27" s="1"/>
  <c r="I24" i="27" s="1"/>
  <c r="Q21" i="27"/>
  <c r="Q23" i="27" s="1"/>
  <c r="Q24" i="27" s="1"/>
  <c r="R58" i="21"/>
  <c r="R61" i="21" s="1"/>
  <c r="R64" i="21" s="1"/>
  <c r="O57" i="21"/>
  <c r="A43" i="21"/>
  <c r="J58" i="21"/>
  <c r="J61" i="21" s="1"/>
  <c r="G21" i="27"/>
  <c r="G23" i="27" s="1"/>
  <c r="G24" i="27" s="1"/>
  <c r="O21" i="27"/>
  <c r="O23" i="27" s="1"/>
  <c r="O24" i="27" s="1"/>
  <c r="H21" i="27"/>
  <c r="H23" i="27" s="1"/>
  <c r="H24" i="27" s="1"/>
  <c r="P21" i="27"/>
  <c r="J58" i="27"/>
  <c r="J61" i="27" s="1"/>
  <c r="J64" i="27" s="1"/>
  <c r="J65" i="27" s="1"/>
  <c r="R58" i="27"/>
  <c r="R61" i="27" s="1"/>
  <c r="R64" i="27" s="1"/>
  <c r="L21" i="27"/>
  <c r="L23" i="27" s="1"/>
  <c r="L24" i="27" s="1"/>
  <c r="T21" i="27"/>
  <c r="P58" i="21"/>
  <c r="P61" i="21" s="1"/>
  <c r="P64" i="21" s="1"/>
  <c r="H58" i="21"/>
  <c r="H61" i="21" s="1"/>
  <c r="R57" i="2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P23" i="27"/>
  <c r="P24" i="27" s="1"/>
  <c r="N57" i="27"/>
  <c r="H59" i="27"/>
  <c r="Q58" i="21"/>
  <c r="Q61" i="21" s="1"/>
  <c r="Q64" i="21" s="1"/>
  <c r="Q65" i="21" s="1"/>
  <c r="I58" i="21"/>
  <c r="I61" i="21" s="1"/>
  <c r="C58" i="27"/>
  <c r="C61" i="27" s="1"/>
  <c r="K58" i="27"/>
  <c r="K61"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S65" i="27" s="1"/>
  <c r="D63" i="27"/>
  <c r="L63" i="27"/>
  <c r="T63" i="27"/>
  <c r="T65" i="27" s="1"/>
  <c r="H63" i="27"/>
  <c r="E63" i="27"/>
  <c r="M63" i="27"/>
  <c r="A33" i="21"/>
  <c r="A37" i="21"/>
  <c r="A41" i="21"/>
  <c r="A45" i="21"/>
  <c r="A49" i="21"/>
  <c r="E58" i="21"/>
  <c r="E61" i="21" s="1"/>
  <c r="M58" i="21"/>
  <c r="M61" i="21" s="1"/>
  <c r="U58" i="21"/>
  <c r="U61" i="21" s="1"/>
  <c r="U64" i="21" s="1"/>
  <c r="U66" i="21" s="1"/>
  <c r="G23" i="21"/>
  <c r="G24" i="21" s="1"/>
  <c r="M23" i="21"/>
  <c r="M24" i="21" s="1"/>
  <c r="C57" i="21"/>
  <c r="K57" i="21"/>
  <c r="S57"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R65" i="21" l="1"/>
  <c r="R65" i="27"/>
  <c r="Q65" i="27"/>
  <c r="D65" i="27"/>
  <c r="E65" i="27"/>
  <c r="P65" i="21"/>
  <c r="D65" i="21"/>
  <c r="C64" i="27"/>
  <c r="C65" i="27" s="1"/>
  <c r="I64" i="27"/>
  <c r="I65" i="27" s="1"/>
  <c r="K64" i="21"/>
  <c r="K65" i="21" s="1"/>
  <c r="K64" i="27"/>
  <c r="K65" i="27" s="1"/>
  <c r="C64" i="21"/>
  <c r="C65" i="21" s="1"/>
  <c r="O64" i="21"/>
  <c r="O65" i="21" s="1"/>
  <c r="N66" i="21"/>
  <c r="N65" i="21"/>
  <c r="P64" i="27"/>
  <c r="P65" i="27" s="1"/>
  <c r="G64" i="21"/>
  <c r="S64" i="21"/>
  <c r="S66" i="21" s="1"/>
  <c r="E64" i="21"/>
  <c r="F64" i="21"/>
  <c r="J64" i="21"/>
  <c r="H64" i="21"/>
  <c r="H65" i="21" s="1"/>
  <c r="M64" i="27"/>
  <c r="H64" i="27"/>
  <c r="L64" i="27"/>
  <c r="M64" i="21"/>
  <c r="M65" i="21" s="1"/>
  <c r="I64" i="21"/>
  <c r="U64" i="27"/>
  <c r="U66" i="27" s="1"/>
  <c r="S66" i="27"/>
  <c r="B64" i="27"/>
  <c r="B64" i="21"/>
  <c r="O64" i="27"/>
  <c r="N64" i="27"/>
  <c r="Q66" i="21"/>
  <c r="P66" i="21"/>
  <c r="R66" i="27"/>
  <c r="J66" i="27"/>
  <c r="G64" i="27"/>
  <c r="F64" i="27"/>
  <c r="T66" i="27"/>
  <c r="T66" i="21"/>
  <c r="L66" i="21"/>
  <c r="S64" i="1"/>
  <c r="D66" i="27"/>
  <c r="R64" i="1"/>
  <c r="Q64" i="1"/>
  <c r="Q65" i="1" s="1"/>
  <c r="U64" i="1"/>
  <c r="P64" i="1"/>
  <c r="P65" i="1" s="1"/>
  <c r="E66" i="27"/>
  <c r="Q66" i="27"/>
  <c r="I66" i="27"/>
  <c r="D66" i="21"/>
  <c r="R66" i="21"/>
  <c r="N64" i="1"/>
  <c r="M64" i="1"/>
  <c r="T64" i="1"/>
  <c r="L64" i="1"/>
  <c r="J64" i="1"/>
  <c r="K64" i="1"/>
  <c r="K65" i="1" s="1"/>
  <c r="O64" i="1"/>
  <c r="O65" i="1" s="1"/>
  <c r="C64" i="1"/>
  <c r="I64" i="1"/>
  <c r="H64" i="1"/>
  <c r="H65" i="1" s="1"/>
  <c r="G64" i="1"/>
  <c r="G65" i="1" s="1"/>
  <c r="F64" i="1"/>
  <c r="E64" i="1"/>
  <c r="D64" i="1"/>
  <c r="B64" i="1"/>
  <c r="B65" i="1" s="1"/>
  <c r="D63" i="1"/>
  <c r="L63" i="1"/>
  <c r="F63" i="1"/>
  <c r="R63" i="1"/>
  <c r="J63" i="1"/>
  <c r="Q63" i="1"/>
  <c r="I63" i="1"/>
  <c r="C63" i="1"/>
  <c r="K63" i="1"/>
  <c r="P63" i="1"/>
  <c r="H63" i="1"/>
  <c r="T63" i="1"/>
  <c r="T66" i="1" s="1"/>
  <c r="S63" i="1"/>
  <c r="O63" i="1"/>
  <c r="G63" i="1"/>
  <c r="N63" i="1"/>
  <c r="E63" i="1"/>
  <c r="B63" i="1"/>
  <c r="U63" i="1"/>
  <c r="M63" i="1"/>
  <c r="R65" i="1" l="1"/>
  <c r="Q66" i="1"/>
  <c r="C65" i="1"/>
  <c r="I65" i="1"/>
  <c r="L65" i="1"/>
  <c r="M65" i="1"/>
  <c r="J65" i="1"/>
  <c r="E65" i="1"/>
  <c r="N65" i="1"/>
  <c r="D65" i="1"/>
  <c r="F65" i="1"/>
  <c r="K66" i="27"/>
  <c r="K66" i="21"/>
  <c r="C66" i="27"/>
  <c r="C66" i="21"/>
  <c r="H66" i="21"/>
  <c r="O66" i="21"/>
  <c r="P66" i="27"/>
  <c r="O66" i="27"/>
  <c r="O65" i="27"/>
  <c r="N66" i="27"/>
  <c r="N65" i="27"/>
  <c r="M66" i="27"/>
  <c r="M65" i="27"/>
  <c r="M66" i="21"/>
  <c r="L66" i="27"/>
  <c r="L65" i="27"/>
  <c r="J66" i="21"/>
  <c r="J65" i="21"/>
  <c r="I66" i="21"/>
  <c r="I65" i="21"/>
  <c r="H66" i="27"/>
  <c r="H65" i="27"/>
  <c r="G66" i="21"/>
  <c r="G65" i="21"/>
  <c r="G66" i="27"/>
  <c r="G65" i="27"/>
  <c r="F66" i="21"/>
  <c r="F65" i="21"/>
  <c r="F66" i="27"/>
  <c r="F65" i="27"/>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 r="D21" i="27" l="1"/>
  <c r="D23" i="27" s="1"/>
  <c r="D24" i="27" s="1"/>
  <c r="D17" i="1"/>
  <c r="D19" i="1" s="1"/>
  <c r="D20" i="1" s="1"/>
  <c r="D17" i="21"/>
  <c r="D19" i="21" s="1"/>
  <c r="D20" i="21" s="1"/>
  <c r="D15" i="27"/>
  <c r="D17" i="27"/>
  <c r="D19" i="27" s="1"/>
  <c r="D20" i="27" s="1"/>
  <c r="D15" i="21"/>
  <c r="D21" i="21"/>
  <c r="D23" i="21" s="1"/>
  <c r="D24" i="21" s="1"/>
  <c r="D21" i="1"/>
  <c r="D23" i="1" s="1"/>
  <c r="D2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<sst xmlns="http://schemas.openxmlformats.org/spreadsheetml/2006/main" count="725" uniqueCount="178">
  <si>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</si>
  <si>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</si>
  <si>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</si>
  <si>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</si>
  <si>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</si>
  <si>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</si>
  <si>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</si>
  <si>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</si>
  <si>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</si>
  <si>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</si>
  <si>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</si>
  <si>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</si>
  <si>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</si>
  <si>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</si>
  <si>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</si>
  <si>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</si>
  <si>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</si>
  <si>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</si>
  <si>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</si>
  <si>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</si>
  <si>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</si>
  <si>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</si>
  <si>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</si>
  <si>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</si>
  <si>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</si>
  <si>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</si>
  <si>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</si>
  <si>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</si>
  <si>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</si>
  <si>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</si>
  <si>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</si>
  <si>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</si>
  <si>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</si>
  <si>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</si>
  <si>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</si>
  <si>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</si>
  <si>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</si>
  <si>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</si>
  <si>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</si>
  <si>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</si>
  <si>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</si>
  <si>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</si>
  <si>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</si>
  <si>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</si>
  <si>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</si>
  <si>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</si>
  <si>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</si>
  <si>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</si>
  <si>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</si>
  <si>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</si>
  <si>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</si>
  <si>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</si>
  <si>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</si>
  <si>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</si>
  <si>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</si>
  <si>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</si>
  <si>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</si>
  <si>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</si>
  <si>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</si>
  <si>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</si>
  <si>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</si>
  <si>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</si>
  <si>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</si>
  <si>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</si>
  <si>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</si>
  <si>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</si>
  <si>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</si>
  <si>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</si>
  <si>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</si>
  <si>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</si>
  <si>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</si>
  <si>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</si>
  <si>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</si>
  <si>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</si>
  <si>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</si>
  <si>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</si>
  <si>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</si>
  <si>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</si>
  <si>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</si>
  <si>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</si>
  <si>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</si>
  <si>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</si>
  <si>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</si>
  <si>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</si>
  <si>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</si>
  <si>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</si>
  <si>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</si>
  <si>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</si>
  <si>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</si>
  <si>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</si>
  <si>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</si>
  <si>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</si>
  <si>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</si>
  <si>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</si>
  <si>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</si>
  <si>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</si>
  <si>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</si>
  <si>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</si>
  <si>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</si>
  <si>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</si>
  <si>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</si>
  <si>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</si>
  <si>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</si>
  <si>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</si>
  <si>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</si>
  <si>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</si>
  <si>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</si>
  <si>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</si>
  <si>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</si>
  <si>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</si>
  <si>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</si>
  <si>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</si>
  <si>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</si>
  <si>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</si>
  <si>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</si>
  <si>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</si>
  <si>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</si>
  <si>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</si>
  <si>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</si>
  <si>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</si>
  <si>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</si>
  <si>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</si>
  <si>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</si>
  <si>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</si>
  <si>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</si>
  <si>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</si>
  <si>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</si>
  <si>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</si>
  <si>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</si>
  <si>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</si>
  <si>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</si>
  <si>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</si>
  <si>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</si>
  <si>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</si>
  <si>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</si>
  <si>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</si>
  <si>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</si>
  <si>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</si>
  <si>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</si>
  <si>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</si>
  <si>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</si>
  <si>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</si>
  <si>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</si>
  <si>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</si>
  <si>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</si>
  <si>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</si>
  <si>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</si>
  <si>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</si>
  <si>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</si>
  <si>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</si>
  <si>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</si>
  <si>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</si>
  <si>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</si>
  <si>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</si>
  <si>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</si>
  <si>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</si>
  <si>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</si>
  <si>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</si>
  <si>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</si>
  <si>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</si>
  <si>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PAN-027243</t>
  </si>
  <si>
    <t>EPR/EB3205CY</t>
  </si>
  <si>
    <t>4 Recycling LTD</t>
  </si>
  <si>
    <t>Llety Rafel Farm, Neath, SA10 8HR</t>
  </si>
  <si>
    <t>Megan Tucker</t>
  </si>
  <si>
    <t>19 13 06</t>
  </si>
  <si>
    <t>1A</t>
  </si>
  <si>
    <t>1B</t>
  </si>
  <si>
    <t>1C</t>
  </si>
  <si>
    <t>4A</t>
  </si>
  <si>
    <t>4B</t>
  </si>
  <si>
    <t>8A</t>
  </si>
  <si>
    <t>8B</t>
  </si>
  <si>
    <t>5,7</t>
  </si>
  <si>
    <t>Whitworth Drying bed</t>
  </si>
  <si>
    <t xml:space="preserve">19 13 06 </t>
  </si>
  <si>
    <t>Whitworth HB</t>
  </si>
  <si>
    <t>Reedbed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</si>
</sst>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3" zoomScale="90" zoomScaleNormal="90" workbookViewId="0">
      <selection activeCell="D41" sqref="D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49.4</v>
      </c>
      <c r="G1" s="110" t="s">
        <v>43</v>
      </c>
      <c r="H1" s="111"/>
      <c r="I1" s="86">
        <v>7.01</v>
      </c>
      <c r="J1" s="114" t="s">
        <v>153</v>
      </c>
      <c r="K1" s="114"/>
      <c r="L1" s="86">
        <v>10</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165</v>
      </c>
      <c r="G2" s="112" t="s">
        <v>110</v>
      </c>
      <c r="H2" s="113"/>
      <c r="I2" s="86">
        <v>559</v>
      </c>
      <c r="J2" s="114" t="s">
        <v>158</v>
      </c>
      <c r="K2" s="114"/>
      <c r="L2" s="86">
        <v>0.42</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104</v>
      </c>
      <c r="G3" s="114" t="s">
        <v>159</v>
      </c>
      <c r="H3" s="114"/>
      <c r="I3" s="86"/>
      <c r="J3" s="110" t="s">
        <v>154</v>
      </c>
      <c r="K3" s="111"/>
      <c r="L3" s="86">
        <f>(L1/(L2*10000))*100</f>
        <v>0.23809523809523811</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174</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t="s">
        <v>166</v>
      </c>
      <c r="D8" s="12" t="s">
        <v>167</v>
      </c>
      <c r="E8" s="12" t="s">
        <v>168</v>
      </c>
      <c r="F8" s="12">
        <v>2</v>
      </c>
      <c r="G8" s="12">
        <v>3</v>
      </c>
      <c r="H8" s="12" t="s">
        <v>169</v>
      </c>
      <c r="I8" s="12" t="s">
        <v>170</v>
      </c>
      <c r="J8" s="12">
        <v>5</v>
      </c>
      <c r="K8" s="12">
        <v>6</v>
      </c>
      <c r="L8" s="12">
        <v>7</v>
      </c>
      <c r="M8" s="12" t="s">
        <v>171</v>
      </c>
      <c r="N8" s="12" t="s">
        <v>172</v>
      </c>
      <c r="O8" s="12">
        <v>9</v>
      </c>
      <c r="P8" s="12">
        <v>10</v>
      </c>
      <c r="Q8" s="12">
        <v>11</v>
      </c>
      <c r="R8" s="12">
        <v>12</v>
      </c>
      <c r="S8" s="12">
        <v>13</v>
      </c>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v>1</v>
      </c>
      <c r="D9" s="12">
        <v>1</v>
      </c>
      <c r="E9" s="12">
        <v>1</v>
      </c>
      <c r="F9" s="12">
        <v>1</v>
      </c>
      <c r="G9" s="12">
        <v>1</v>
      </c>
      <c r="H9" s="12">
        <v>1</v>
      </c>
      <c r="I9" s="12">
        <v>1</v>
      </c>
      <c r="J9" s="12">
        <v>1</v>
      </c>
      <c r="K9" s="12">
        <v>1</v>
      </c>
      <c r="L9" s="12">
        <v>1</v>
      </c>
      <c r="M9" s="12">
        <v>1</v>
      </c>
      <c r="N9" s="12">
        <v>1</v>
      </c>
      <c r="O9" s="12">
        <v>1</v>
      </c>
      <c r="P9" s="12">
        <v>1</v>
      </c>
      <c r="Q9" s="12">
        <v>1</v>
      </c>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4.7</v>
      </c>
      <c r="D10" s="12">
        <v>4.7</v>
      </c>
      <c r="E10" s="12">
        <v>5.2</v>
      </c>
      <c r="F10" s="12">
        <v>5.2</v>
      </c>
      <c r="G10" s="12">
        <v>5.3</v>
      </c>
      <c r="H10" s="12">
        <v>5.2</v>
      </c>
      <c r="I10" s="12">
        <v>5.4</v>
      </c>
      <c r="J10" s="12">
        <v>5.3</v>
      </c>
      <c r="K10" s="12" t="s">
        <v>173</v>
      </c>
      <c r="L10" s="12">
        <v>5.2</v>
      </c>
      <c r="M10" s="12">
        <v>5.2</v>
      </c>
      <c r="N10" s="12">
        <v>4.8</v>
      </c>
      <c r="O10" s="12">
        <v>5.3</v>
      </c>
      <c r="P10" s="12">
        <v>5.4</v>
      </c>
      <c r="Q10" s="12">
        <v>5.5</v>
      </c>
      <c r="R10" s="12">
        <v>5.4</v>
      </c>
      <c r="S10" s="12">
        <v>5.4</v>
      </c>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0</v>
      </c>
      <c r="D11" s="12">
        <v>0</v>
      </c>
      <c r="E11" s="12">
        <v>0</v>
      </c>
      <c r="F11" s="12">
        <v>0</v>
      </c>
      <c r="G11" s="12">
        <v>0</v>
      </c>
      <c r="H11" s="12">
        <v>0</v>
      </c>
      <c r="I11" s="12">
        <v>0</v>
      </c>
      <c r="J11" s="12">
        <v>0</v>
      </c>
      <c r="K11" s="12">
        <v>0</v>
      </c>
      <c r="L11" s="12">
        <v>0</v>
      </c>
      <c r="M11" s="12">
        <v>0</v>
      </c>
      <c r="N11" s="12">
        <v>0</v>
      </c>
      <c r="O11" s="12">
        <v>0</v>
      </c>
      <c r="P11" s="12">
        <v>0</v>
      </c>
      <c r="Q11" s="12">
        <v>1</v>
      </c>
      <c r="R11" s="12">
        <v>0</v>
      </c>
      <c r="S11" s="12">
        <v>1</v>
      </c>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1</v>
      </c>
      <c r="D12" s="12">
        <v>1</v>
      </c>
      <c r="E12" s="12">
        <v>1</v>
      </c>
      <c r="F12" s="12">
        <v>1</v>
      </c>
      <c r="G12" s="12">
        <v>1</v>
      </c>
      <c r="H12" s="12">
        <v>1</v>
      </c>
      <c r="I12" s="12">
        <v>1</v>
      </c>
      <c r="J12" s="12">
        <v>1</v>
      </c>
      <c r="K12" s="12">
        <v>1</v>
      </c>
      <c r="L12" s="12">
        <v>1</v>
      </c>
      <c r="M12" s="12">
        <v>0</v>
      </c>
      <c r="N12" s="12">
        <v>0</v>
      </c>
      <c r="O12" s="12">
        <v>1</v>
      </c>
      <c r="P12" s="12">
        <v>1</v>
      </c>
      <c r="Q12" s="12">
        <v>1</v>
      </c>
      <c r="R12" s="12">
        <v>1</v>
      </c>
      <c r="S12" s="12">
        <v>1</v>
      </c>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1</v>
      </c>
      <c r="D13" s="12">
        <v>2</v>
      </c>
      <c r="E13" s="12">
        <v>2</v>
      </c>
      <c r="F13" s="12">
        <v>2</v>
      </c>
      <c r="G13" s="12">
        <v>1</v>
      </c>
      <c r="H13" s="12">
        <v>2</v>
      </c>
      <c r="I13" s="12">
        <v>2</v>
      </c>
      <c r="J13" s="12">
        <v>2</v>
      </c>
      <c r="K13" s="12">
        <v>2</v>
      </c>
      <c r="L13" s="12">
        <v>2</v>
      </c>
      <c r="M13" s="12">
        <v>2</v>
      </c>
      <c r="N13" s="12">
        <v>1</v>
      </c>
      <c r="O13" s="12">
        <v>2</v>
      </c>
      <c r="P13" s="12">
        <v>2</v>
      </c>
      <c r="Q13" s="12">
        <v>2</v>
      </c>
      <c r="R13" s="12">
        <v>2</v>
      </c>
      <c r="S13" s="12">
        <v>2</v>
      </c>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20</v>
      </c>
      <c r="D15" s="12">
        <v>20</v>
      </c>
      <c r="E15" s="12">
        <v>20</v>
      </c>
      <c r="F15" s="12">
        <v>20</v>
      </c>
      <c r="G15" s="12">
        <v>20</v>
      </c>
      <c r="H15" s="12">
        <v>20</v>
      </c>
      <c r="I15" s="12">
        <v>20</v>
      </c>
      <c r="J15" s="12">
        <v>20</v>
      </c>
      <c r="K15" s="12">
        <v>20</v>
      </c>
      <c r="L15" s="12">
        <v>20</v>
      </c>
      <c r="M15" s="12">
        <v>20</v>
      </c>
      <c r="N15" s="12">
        <v>20</v>
      </c>
      <c r="O15" s="12">
        <v>20</v>
      </c>
      <c r="P15" s="12">
        <v>20</v>
      </c>
      <c r="Q15" s="12">
        <v>20</v>
      </c>
      <c r="R15" s="12">
        <v>20</v>
      </c>
      <c r="S15" s="12">
        <v>20</v>
      </c>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t="s">
        <v>72</v>
      </c>
      <c r="S16" s="90" t="s">
        <v>72</v>
      </c>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16.604989302</v>
      </c>
      <c r="D18" s="13">
        <f>$D32</f>
        <v>16.604989302</v>
      </c>
      <c r="E18" s="13">
        <f>$D33</f>
        <v>16.604989302</v>
      </c>
      <c r="F18" s="13">
        <f>$D34</f>
        <v>16.604989302</v>
      </c>
      <c r="G18" s="13">
        <f>$D35</f>
        <v>16.604989302</v>
      </c>
      <c r="H18" s="13">
        <f>$D36</f>
        <v>16.604989302</v>
      </c>
      <c r="I18" s="13">
        <f>$D37</f>
        <v>16.604989302</v>
      </c>
      <c r="J18" s="13">
        <f>$D38</f>
        <v>16.604989302</v>
      </c>
      <c r="K18" s="13">
        <f>$D39</f>
        <v>16.604989302</v>
      </c>
      <c r="L18" s="13">
        <f>$D40</f>
        <v>16.604989302</v>
      </c>
      <c r="M18" s="13">
        <f>$D41</f>
        <v>16.604989302</v>
      </c>
      <c r="N18" s="13">
        <f>$D42</f>
        <v>16.604989302</v>
      </c>
      <c r="O18" s="13">
        <f>$D43</f>
        <v>16.604989302</v>
      </c>
      <c r="P18" s="13">
        <f>$D44</f>
        <v>16.604989302</v>
      </c>
      <c r="Q18" s="13">
        <f>$D45</f>
        <v>16.604989302</v>
      </c>
      <c r="R18" s="13">
        <f>$D46</f>
        <v>16.604989302</v>
      </c>
      <c r="S18" s="13">
        <f>$D47</f>
        <v>16.604989302</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-17.395010698</v>
      </c>
      <c r="D19" s="13">
        <f t="shared" ref="D19:V19" si="1">D18-D17</f>
        <v>-17.395010698</v>
      </c>
      <c r="E19" s="13">
        <f t="shared" si="1"/>
        <v>-17.395010698</v>
      </c>
      <c r="F19" s="13">
        <f t="shared" si="1"/>
        <v>-17.395010698</v>
      </c>
      <c r="G19" s="13">
        <f t="shared" si="1"/>
        <v>-17.395010698</v>
      </c>
      <c r="H19" s="13">
        <f t="shared" si="1"/>
        <v>-17.395010698</v>
      </c>
      <c r="I19" s="13">
        <f t="shared" si="1"/>
        <v>-17.395010698</v>
      </c>
      <c r="J19" s="13">
        <f t="shared" si="1"/>
        <v>-17.395010698</v>
      </c>
      <c r="K19" s="13">
        <f t="shared" si="1"/>
        <v>-17.395010698</v>
      </c>
      <c r="L19" s="13">
        <f t="shared" si="1"/>
        <v>-17.395010698</v>
      </c>
      <c r="M19" s="13">
        <f t="shared" si="1"/>
        <v>-17.395010698</v>
      </c>
      <c r="N19" s="13">
        <f t="shared" si="1"/>
        <v>-17.395010698</v>
      </c>
      <c r="O19" s="13">
        <f t="shared" si="1"/>
        <v>-17.395010698</v>
      </c>
      <c r="P19" s="13">
        <f t="shared" si="1"/>
        <v>-17.395010698</v>
      </c>
      <c r="Q19" s="13">
        <f t="shared" si="1"/>
        <v>-17.395010698</v>
      </c>
      <c r="R19" s="13">
        <f t="shared" si="1"/>
        <v>-17.395010698</v>
      </c>
      <c r="S19" s="13">
        <f t="shared" si="1"/>
        <v>-17.395010698</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11.46591963</v>
      </c>
      <c r="D22" s="13">
        <f>$E32</f>
        <v>11.46591963</v>
      </c>
      <c r="E22" s="13">
        <f>$E33</f>
        <v>11.46591963</v>
      </c>
      <c r="F22" s="13">
        <f>$E34</f>
        <v>11.46591963</v>
      </c>
      <c r="G22" s="13">
        <f>$E35</f>
        <v>11.46591963</v>
      </c>
      <c r="H22" s="13">
        <f>$E36</f>
        <v>11.46591963</v>
      </c>
      <c r="I22" s="13">
        <f>$E37</f>
        <v>11.46591963</v>
      </c>
      <c r="J22" s="13">
        <f>$E38</f>
        <v>11.46591963</v>
      </c>
      <c r="K22" s="13">
        <f>$E39</f>
        <v>11.46591963</v>
      </c>
      <c r="L22" s="13">
        <f>$E40</f>
        <v>11.46591963</v>
      </c>
      <c r="M22" s="13">
        <f>$E41</f>
        <v>11.46591963</v>
      </c>
      <c r="N22" s="13">
        <f>$E42</f>
        <v>11.46591963</v>
      </c>
      <c r="O22" s="13">
        <f>$E43</f>
        <v>11.46591963</v>
      </c>
      <c r="P22" s="13">
        <f>$E44</f>
        <v>11.46591963</v>
      </c>
      <c r="Q22" s="13">
        <f>$E45</f>
        <v>11.46591963</v>
      </c>
      <c r="R22" s="13">
        <f>$E46</f>
        <v>11.46591963</v>
      </c>
      <c r="S22" s="13">
        <f>$E47</f>
        <v>11.46591963</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-108.53408037</v>
      </c>
      <c r="D23" s="13">
        <f t="shared" ref="D23:V23" si="3">D22-D21</f>
        <v>-108.53408037</v>
      </c>
      <c r="E23" s="13">
        <f t="shared" si="3"/>
        <v>-108.53408037</v>
      </c>
      <c r="F23" s="13">
        <f t="shared" si="3"/>
        <v>-108.53408037</v>
      </c>
      <c r="G23" s="13">
        <f t="shared" si="3"/>
        <v>-108.53408037</v>
      </c>
      <c r="H23" s="13">
        <f t="shared" si="3"/>
        <v>-108.53408037</v>
      </c>
      <c r="I23" s="13">
        <f t="shared" si="3"/>
        <v>-108.53408037</v>
      </c>
      <c r="J23" s="13">
        <f t="shared" si="3"/>
        <v>-108.53408037</v>
      </c>
      <c r="K23" s="13">
        <f t="shared" si="3"/>
        <v>-108.53408037</v>
      </c>
      <c r="L23" s="13">
        <f t="shared" si="3"/>
        <v>-108.53408037</v>
      </c>
      <c r="M23" s="13">
        <f t="shared" si="3"/>
        <v>-108.53408037</v>
      </c>
      <c r="N23" s="13">
        <f t="shared" si="3"/>
        <v>-108.53408037</v>
      </c>
      <c r="O23" s="13">
        <f t="shared" si="3"/>
        <v>-108.53408037</v>
      </c>
      <c r="P23" s="13">
        <f t="shared" si="3"/>
        <v>-108.53408037</v>
      </c>
      <c r="Q23" s="13">
        <f t="shared" si="3"/>
        <v>-108.53408037</v>
      </c>
      <c r="R23" s="13">
        <f t="shared" si="3"/>
        <v>-108.53408037</v>
      </c>
      <c r="S23" s="13">
        <f t="shared" si="3"/>
        <v>-108.53408037</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c r="U27" s="96" t="s">
        <v>55</v>
      </c>
    </row>
    <row r="28" spans="1:40" x14ac:dyDescent="0.35">
      <c r="A28" s="97"/>
      <c r="B28" s="17">
        <v>38.6</v>
      </c>
      <c r="C28" s="12">
        <v>0.42</v>
      </c>
      <c r="D28" s="12">
        <v>569</v>
      </c>
      <c r="E28" s="12">
        <v>747</v>
      </c>
      <c r="F28" s="12">
        <v>1656</v>
      </c>
      <c r="G28" s="12">
        <v>31.1</v>
      </c>
      <c r="H28" s="12">
        <v>81</v>
      </c>
      <c r="I28" s="12">
        <v>32.299999999999997</v>
      </c>
      <c r="J28" s="12">
        <v>0.33</v>
      </c>
      <c r="K28" s="16">
        <v>0.1</v>
      </c>
      <c r="L28" s="12">
        <v>20.399999999999999</v>
      </c>
      <c r="M28" s="12">
        <v>29.1</v>
      </c>
      <c r="N28" s="12">
        <v>4055</v>
      </c>
      <c r="O28" s="12">
        <v>341029</v>
      </c>
      <c r="P28" s="12">
        <v>117</v>
      </c>
      <c r="Q28" s="12">
        <v>3467</v>
      </c>
      <c r="R28" s="12">
        <v>0.87</v>
      </c>
      <c r="S28" s="12">
        <v>55.1</v>
      </c>
      <c r="T28" s="12"/>
      <c r="U28" s="12">
        <v>19.100000000000001</v>
      </c>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33</v>
      </c>
      <c r="C31" s="68">
        <f>IF(C$27="%w/w SAR",((C$28*10)*$B31),IF(C$27="%w/w DM",(((C$28*10)*($B$28/100))*$B31),IF(C$27="kg/t SAR",(C$28*$B31),IF(C$27="kg/t DM",((C$28*($B$28/100))*$B31),IF(C$27="mg/kg SAR",((C$28*0.001)*$B31),IF(C$27="mg/kg DM",(((C$28*0.001)*($B$28/100))*$B31),0))))))</f>
        <v>53.499600000000008</v>
      </c>
      <c r="D31" s="68">
        <f>(IF(D$27="%w/w SAR",((D$28*10)*$B31),IF(D$27="%w/w DM",(((D$28*10)*($B$28/100))*$B31),IF(D$27="kg/t SAR",(D$28*$B31),IF(D$27="kg/t DM",((D$28*($B$28/100))*$B31),IF(D$27="mg/kg SAR",((D$28*0.001)*$B31),IF(D$27="mg/kg DM",(((D$28*0.001)*($B$28/100))*$B31),"0")))))))*2.291</f>
        <v>16.604989302</v>
      </c>
      <c r="E31" s="68">
        <f>(IF(E$27="%w/w SAR",((E$28*10)*$B31),IF(E$27="%w/w DM",(((E$28*10)*($B$28/100))*$B31),IF(E$27="kg/t SAR",(E$28*$B31),IF(E$27="kg/t DM",((E$28*($B$28/100))*$B31),IF(E$27="mg/kg SAR",((E$28*0.001)*$B31),IF(E$27="mg/kg DM",(((E$28*0.001)*($B$28/100))*$B31),"0")))))))*1.205</f>
        <v>11.46591963</v>
      </c>
      <c r="F31" s="68">
        <f>(IF(F$27="%w/w SAR",((F$28*10)*$B31),IF(F$27="%w/w DM",(((F$28*10)*($B$28/100))*$B31),IF(F$27="kg/t SAR",(F$28*$B31),IF(F$27="kg/t DM",((F$28*($B$28/100))*$B31),IF(F$27="mg/kg SAR",((F$28*0.001)*$B31),IF(F$27="mg/kg DM",(((F$28*0.001)*($B$28/100))*$B31),"0")))))))*1.658</f>
        <v>34.974064224000003</v>
      </c>
      <c r="G31" s="68">
        <f t="shared" ref="G31:P31" si="5">IF(G$27="%w/w SAR",((G$28*10)*$B31),IF(G$27="%w/w DM",(((G$28*10)*($B$28/100))*$B31),IF(G$27="kg/t SAR",(G$28*$B31),IF(G$27="kg/t DM",((G$28*($B$28/100))*$B31),IF(G$27="mg/kg SAR",((G$28*0.001)*$B31),IF(G$27="mg/kg DM",(((G$28*0.001)*($B$28/100))*$B31),0))))))</f>
        <v>0.3961518</v>
      </c>
      <c r="H31" s="68">
        <f t="shared" si="5"/>
        <v>1.0317780000000001</v>
      </c>
      <c r="I31" s="68">
        <f t="shared" si="5"/>
        <v>0.41143739999999995</v>
      </c>
      <c r="J31" s="68">
        <f t="shared" si="5"/>
        <v>4.2035399999999995E-3</v>
      </c>
      <c r="K31" s="68">
        <f t="shared" si="5"/>
        <v>1.2738000000000001E-3</v>
      </c>
      <c r="L31" s="68">
        <f t="shared" si="5"/>
        <v>0.25985520000000001</v>
      </c>
      <c r="M31" s="68">
        <f t="shared" si="5"/>
        <v>0.3706758</v>
      </c>
      <c r="N31" s="68">
        <f t="shared" si="5"/>
        <v>51.652589999999996</v>
      </c>
      <c r="O31" s="68">
        <f t="shared" si="5"/>
        <v>4344.0274019999997</v>
      </c>
      <c r="P31" s="68">
        <f t="shared" si="5"/>
        <v>1.4903459999999999</v>
      </c>
      <c r="Q31" s="68">
        <f>(IF(Q$27="%w/w SAR",((Q$28*10)*$B31),IF(Q$27="%w/w DM",(((Q$28*10)*($B$28/100))*$B31),IF(Q$27="kg/t SAR",(Q$28*$B31),IF(Q$27="kg/t DM",((Q$28*($B$28/100))*$B31),IF(Q$27="mg/kg SAR",((Q$28*0.001)*$B31),IF(Q$27="mg/kg DM",(((Q$28*0.001)*($B$28/100))*$B31),0)))))))*2.5</f>
        <v>110.406615</v>
      </c>
      <c r="R31" s="68">
        <f>IF(R$27="%w/w SAR",((R$28*10)*$B31),IF(R$27="%w/w DM",(((R$28*10)*($B$28/100))*$B31),IF(R$27="kg/t SAR",(R$28*$B31),IF(R$27="kg/t DM",((R$28*($B$28/100))*$B31),IF(R$27="mg/kg SAR",((R$28*0.001)*$B31),IF(R$27="mg/kg DM",(((R$28*0.001)*($B$28/100))*$B31),0))))))</f>
        <v>1.1082060000000001E-2</v>
      </c>
      <c r="S31" s="68">
        <f>IF(S$27="%w/w SAR",((S$28*10)*$B31),IF(S$27="%w/w DM",(((S$28*10)*($B$28/100))*$B31),IF(S$27="kg/t SAR",(S$28*$B31),IF(S$27="kg/t DM",((S$28*($B$28/100))*$B31),IF(S$27="mg/kg SAR",((S$28*0.001)*$B31),IF(S$27="mg/kg DM",(((S$28*0.001)*($B$28/100))*$B31),0))))))</f>
        <v>0.70186380000000004</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0.24329580000000003</v>
      </c>
    </row>
    <row r="32" spans="1:40" s="51" customFormat="1" ht="13" x14ac:dyDescent="0.35">
      <c r="A32" s="10" t="str">
        <f>D8</f>
        <v>1B</v>
      </c>
      <c r="B32" s="12">
        <v>33</v>
      </c>
      <c r="C32" s="68">
        <f t="shared" ref="C32:C50" si="6">IF(C$27="%w/w SAR",((C$28*10)*$B32),IF(C$27="%w/w DM",(((C$28*10)*($B$28/100))*$B32),IF(C$27="kg/t SAR",(C$28*$B32),IF(C$27="kg/t DM",((C$28*($B$28/100))*$B32),IF(C$27="mg/kg SAR",((C$28*0.001)*$B32),IF(C$27="mg/kg DM",(((C$28*0.001)*($B$28/100))*$B32),0))))))</f>
        <v>53.499600000000008</v>
      </c>
      <c r="D32" s="68">
        <f t="shared" ref="D32:D50" si="7">(IF(D$27="%w/w SAR",((D$28*10)*$B32),IF(D$27="%w/w DM",(((D$28*10)*($B$28/100))*$B32),IF(D$27="kg/t SAR",(D$28*$B32),IF(D$27="kg/t DM",((D$28*($B$28/100))*$B32),IF(D$27="mg/kg SAR",((D$28*0.001)*$B32),IF(D$27="mg/kg DM",(((D$28*0.001)*($B$28/100))*$B32),"0")))))))*2.291</f>
        <v>16.604989302</v>
      </c>
      <c r="E32" s="68">
        <f t="shared" ref="E32:E50" si="8">(IF(E$27="%w/w SAR",((E$28*10)*$B32),IF(E$27="%w/w DM",(((E$28*10)*($B$28/100))*$B32),IF(E$27="kg/t SAR",(E$28*$B32),IF(E$27="kg/t DM",((E$28*($B$28/100))*$B32),IF(E$27="mg/kg SAR",((E$28*0.001)*$B32),IF(E$27="mg/kg DM",(((E$28*0.001)*($B$28/100))*$B32),"0")))))))*1.205</f>
        <v>11.46591963</v>
      </c>
      <c r="F32" s="68">
        <f t="shared" ref="F32:F50" si="9">(IF(F$27="%w/w SAR",((F$28*10)*$B32),IF(F$27="%w/w DM",(((F$28*10)*($B$28/100))*$B32),IF(F$27="kg/t SAR",(F$28*$B32),IF(F$27="kg/t DM",((F$28*($B$28/100))*$B32),IF(F$27="mg/kg SAR",((F$28*0.001)*$B32),IF(F$27="mg/kg DM",(((F$28*0.001)*($B$28/100))*$B32),"0")))))))*1.658</f>
        <v>34.974064224000003</v>
      </c>
      <c r="G32" s="68">
        <f t="shared" ref="G32:P50" si="10">IF(G$27="%w/w SAR",((G$28*10)*$B32),IF(G$27="%w/w DM",(((G$28*10)*($B$28/100))*$B32),IF(G$27="kg/t SAR",(G$28*$B32),IF(G$27="kg/t DM",((G$28*($B$28/100))*$B32),IF(G$27="mg/kg SAR",((G$28*0.001)*$B32),IF(G$27="mg/kg DM",(((G$28*0.001)*($B$28/100))*$B32),0))))))</f>
        <v>0.3961518</v>
      </c>
      <c r="H32" s="68">
        <f t="shared" si="10"/>
        <v>1.0317780000000001</v>
      </c>
      <c r="I32" s="68">
        <f t="shared" si="10"/>
        <v>0.41143739999999995</v>
      </c>
      <c r="J32" s="68">
        <f t="shared" si="10"/>
        <v>4.2035399999999995E-3</v>
      </c>
      <c r="K32" s="68">
        <f t="shared" si="10"/>
        <v>1.2738000000000001E-3</v>
      </c>
      <c r="L32" s="68">
        <f t="shared" si="10"/>
        <v>0.25985520000000001</v>
      </c>
      <c r="M32" s="68">
        <f t="shared" si="10"/>
        <v>0.3706758</v>
      </c>
      <c r="N32" s="68">
        <f t="shared" si="10"/>
        <v>51.652589999999996</v>
      </c>
      <c r="O32" s="68">
        <f t="shared" si="10"/>
        <v>4344.0274019999997</v>
      </c>
      <c r="P32" s="68">
        <f t="shared" si="10"/>
        <v>1.4903459999999999</v>
      </c>
      <c r="Q32" s="68">
        <f t="shared" ref="Q32:Q50" si="11">(IF(Q$27="%w/w SAR",((Q$28*10)*$B32),IF(Q$27="%w/w DM",(((Q$28*10)*($B$28/100))*$B32),IF(Q$27="kg/t SAR",(Q$28*$B32),IF(Q$27="kg/t DM",((Q$28*($B$28/100))*$B32),IF(Q$27="mg/kg SAR",((Q$28*0.001)*$B32),IF(Q$27="mg/kg DM",(((Q$28*0.001)*($B$28/100))*$B32),0)))))))*2.5</f>
        <v>110.406615</v>
      </c>
      <c r="R32" s="68">
        <f t="shared" ref="R32:U50" si="12">IF(R$27="%w/w SAR",((R$28*10)*$B32),IF(R$27="%w/w DM",(((R$28*10)*($B$28/100))*$B32),IF(R$27="kg/t SAR",(R$28*$B32),IF(R$27="kg/t DM",((R$28*($B$28/100))*$B32),IF(R$27="mg/kg SAR",((R$28*0.001)*$B32),IF(R$27="mg/kg DM",(((R$28*0.001)*($B$28/100))*$B32),0))))))</f>
        <v>1.1082060000000001E-2</v>
      </c>
      <c r="S32" s="68">
        <f t="shared" si="12"/>
        <v>0.70186380000000004</v>
      </c>
      <c r="T32" s="68">
        <f t="shared" si="12"/>
        <v>0</v>
      </c>
      <c r="U32" s="68">
        <f t="shared" si="12"/>
        <v>0.24329580000000003</v>
      </c>
    </row>
    <row r="33" spans="1:21" s="51" customFormat="1" ht="13" x14ac:dyDescent="0.35">
      <c r="A33" s="10" t="str">
        <f>E8</f>
        <v>1C</v>
      </c>
      <c r="B33" s="12">
        <v>33</v>
      </c>
      <c r="C33" s="68">
        <f t="shared" si="6"/>
        <v>53.499600000000008</v>
      </c>
      <c r="D33" s="68">
        <f t="shared" si="7"/>
        <v>16.604989302</v>
      </c>
      <c r="E33" s="68">
        <f t="shared" si="8"/>
        <v>11.46591963</v>
      </c>
      <c r="F33" s="68">
        <f t="shared" si="9"/>
        <v>34.974064224000003</v>
      </c>
      <c r="G33" s="68">
        <f t="shared" si="10"/>
        <v>0.3961518</v>
      </c>
      <c r="H33" s="68">
        <f t="shared" si="10"/>
        <v>1.0317780000000001</v>
      </c>
      <c r="I33" s="68">
        <f t="shared" si="10"/>
        <v>0.41143739999999995</v>
      </c>
      <c r="J33" s="68">
        <f t="shared" si="10"/>
        <v>4.2035399999999995E-3</v>
      </c>
      <c r="K33" s="68">
        <f t="shared" si="10"/>
        <v>1.2738000000000001E-3</v>
      </c>
      <c r="L33" s="68">
        <f t="shared" si="10"/>
        <v>0.25985520000000001</v>
      </c>
      <c r="M33" s="68">
        <f t="shared" si="10"/>
        <v>0.3706758</v>
      </c>
      <c r="N33" s="68">
        <f t="shared" si="10"/>
        <v>51.652589999999996</v>
      </c>
      <c r="O33" s="68">
        <f t="shared" si="10"/>
        <v>4344.0274019999997</v>
      </c>
      <c r="P33" s="68">
        <f t="shared" si="10"/>
        <v>1.4903459999999999</v>
      </c>
      <c r="Q33" s="68">
        <f t="shared" si="11"/>
        <v>110.406615</v>
      </c>
      <c r="R33" s="68">
        <f t="shared" si="12"/>
        <v>1.1082060000000001E-2</v>
      </c>
      <c r="S33" s="68">
        <f t="shared" si="12"/>
        <v>0.70186380000000004</v>
      </c>
      <c r="T33" s="68">
        <f t="shared" si="12"/>
        <v>0</v>
      </c>
      <c r="U33" s="68">
        <f t="shared" si="12"/>
        <v>0.24329580000000003</v>
      </c>
    </row>
    <row r="34" spans="1:21" s="51" customFormat="1" ht="13" x14ac:dyDescent="0.35">
      <c r="A34" s="10">
        <f>F8</f>
        <v>2</v>
      </c>
      <c r="B34" s="12">
        <v>33</v>
      </c>
      <c r="C34" s="68">
        <f t="shared" si="6"/>
        <v>53.499600000000008</v>
      </c>
      <c r="D34" s="68">
        <f t="shared" si="7"/>
        <v>16.604989302</v>
      </c>
      <c r="E34" s="68">
        <f t="shared" si="8"/>
        <v>11.46591963</v>
      </c>
      <c r="F34" s="68">
        <f t="shared" si="9"/>
        <v>34.974064224000003</v>
      </c>
      <c r="G34" s="68">
        <f t="shared" si="10"/>
        <v>0.3961518</v>
      </c>
      <c r="H34" s="68">
        <f t="shared" si="10"/>
        <v>1.0317780000000001</v>
      </c>
      <c r="I34" s="68">
        <f t="shared" si="10"/>
        <v>0.41143739999999995</v>
      </c>
      <c r="J34" s="68">
        <f t="shared" si="10"/>
        <v>4.2035399999999995E-3</v>
      </c>
      <c r="K34" s="68">
        <f t="shared" si="10"/>
        <v>1.2738000000000001E-3</v>
      </c>
      <c r="L34" s="68">
        <f t="shared" si="10"/>
        <v>0.25985520000000001</v>
      </c>
      <c r="M34" s="68">
        <f t="shared" si="10"/>
        <v>0.3706758</v>
      </c>
      <c r="N34" s="68">
        <f t="shared" si="10"/>
        <v>51.652589999999996</v>
      </c>
      <c r="O34" s="68">
        <f t="shared" si="10"/>
        <v>4344.0274019999997</v>
      </c>
      <c r="P34" s="68">
        <f t="shared" si="10"/>
        <v>1.4903459999999999</v>
      </c>
      <c r="Q34" s="68">
        <f t="shared" si="11"/>
        <v>110.406615</v>
      </c>
      <c r="R34" s="68">
        <f t="shared" si="12"/>
        <v>1.1082060000000001E-2</v>
      </c>
      <c r="S34" s="68">
        <f t="shared" si="12"/>
        <v>0.70186380000000004</v>
      </c>
      <c r="T34" s="68">
        <f t="shared" si="12"/>
        <v>0</v>
      </c>
      <c r="U34" s="68">
        <f t="shared" si="12"/>
        <v>0.24329580000000003</v>
      </c>
    </row>
    <row r="35" spans="1:21" s="51" customFormat="1" ht="13" x14ac:dyDescent="0.35">
      <c r="A35" s="10">
        <f>G8</f>
        <v>3</v>
      </c>
      <c r="B35" s="12">
        <v>33</v>
      </c>
      <c r="C35" s="68">
        <f t="shared" si="6"/>
        <v>53.499600000000008</v>
      </c>
      <c r="D35" s="68">
        <f t="shared" si="7"/>
        <v>16.604989302</v>
      </c>
      <c r="E35" s="68">
        <f t="shared" si="8"/>
        <v>11.46591963</v>
      </c>
      <c r="F35" s="68">
        <f t="shared" si="9"/>
        <v>34.974064224000003</v>
      </c>
      <c r="G35" s="68">
        <f t="shared" si="10"/>
        <v>0.3961518</v>
      </c>
      <c r="H35" s="68">
        <f t="shared" si="10"/>
        <v>1.0317780000000001</v>
      </c>
      <c r="I35" s="68">
        <f t="shared" si="10"/>
        <v>0.41143739999999995</v>
      </c>
      <c r="J35" s="68">
        <f t="shared" si="10"/>
        <v>4.2035399999999995E-3</v>
      </c>
      <c r="K35" s="68">
        <f t="shared" si="10"/>
        <v>1.2738000000000001E-3</v>
      </c>
      <c r="L35" s="68">
        <f t="shared" si="10"/>
        <v>0.25985520000000001</v>
      </c>
      <c r="M35" s="68">
        <f t="shared" si="10"/>
        <v>0.3706758</v>
      </c>
      <c r="N35" s="68">
        <f t="shared" si="10"/>
        <v>51.652589999999996</v>
      </c>
      <c r="O35" s="68">
        <f t="shared" si="10"/>
        <v>4344.0274019999997</v>
      </c>
      <c r="P35" s="68">
        <f t="shared" si="10"/>
        <v>1.4903459999999999</v>
      </c>
      <c r="Q35" s="68">
        <f t="shared" si="11"/>
        <v>110.406615</v>
      </c>
      <c r="R35" s="68">
        <f t="shared" si="12"/>
        <v>1.1082060000000001E-2</v>
      </c>
      <c r="S35" s="68">
        <f t="shared" si="12"/>
        <v>0.70186380000000004</v>
      </c>
      <c r="T35" s="68">
        <f t="shared" si="12"/>
        <v>0</v>
      </c>
      <c r="U35" s="68">
        <f t="shared" si="12"/>
        <v>0.24329580000000003</v>
      </c>
    </row>
    <row r="36" spans="1:21" s="51" customFormat="1" ht="13" x14ac:dyDescent="0.35">
      <c r="A36" s="10" t="str">
        <f>H8</f>
        <v>4A</v>
      </c>
      <c r="B36" s="12">
        <v>33</v>
      </c>
      <c r="C36" s="68">
        <f t="shared" si="6"/>
        <v>53.499600000000008</v>
      </c>
      <c r="D36" s="68">
        <f t="shared" si="7"/>
        <v>16.604989302</v>
      </c>
      <c r="E36" s="68">
        <f t="shared" si="8"/>
        <v>11.46591963</v>
      </c>
      <c r="F36" s="68">
        <f t="shared" si="9"/>
        <v>34.974064224000003</v>
      </c>
      <c r="G36" s="68">
        <f t="shared" si="10"/>
        <v>0.3961518</v>
      </c>
      <c r="H36" s="68">
        <f t="shared" si="10"/>
        <v>1.0317780000000001</v>
      </c>
      <c r="I36" s="68">
        <f t="shared" si="10"/>
        <v>0.41143739999999995</v>
      </c>
      <c r="J36" s="68">
        <f t="shared" si="10"/>
        <v>4.2035399999999995E-3</v>
      </c>
      <c r="K36" s="68">
        <f t="shared" si="10"/>
        <v>1.2738000000000001E-3</v>
      </c>
      <c r="L36" s="68">
        <f t="shared" si="10"/>
        <v>0.25985520000000001</v>
      </c>
      <c r="M36" s="68">
        <f t="shared" si="10"/>
        <v>0.3706758</v>
      </c>
      <c r="N36" s="68">
        <f t="shared" si="10"/>
        <v>51.652589999999996</v>
      </c>
      <c r="O36" s="68">
        <f t="shared" si="10"/>
        <v>4344.0274019999997</v>
      </c>
      <c r="P36" s="68">
        <f t="shared" si="10"/>
        <v>1.4903459999999999</v>
      </c>
      <c r="Q36" s="68">
        <f t="shared" si="11"/>
        <v>110.406615</v>
      </c>
      <c r="R36" s="68">
        <f t="shared" si="12"/>
        <v>1.1082060000000001E-2</v>
      </c>
      <c r="S36" s="68">
        <f t="shared" si="12"/>
        <v>0.70186380000000004</v>
      </c>
      <c r="T36" s="68">
        <f t="shared" si="12"/>
        <v>0</v>
      </c>
      <c r="U36" s="68">
        <f t="shared" si="12"/>
        <v>0.24329580000000003</v>
      </c>
    </row>
    <row r="37" spans="1:21" s="51" customFormat="1" ht="13" x14ac:dyDescent="0.35">
      <c r="A37" s="10" t="str">
        <f>I8</f>
        <v>4B</v>
      </c>
      <c r="B37" s="12">
        <v>33</v>
      </c>
      <c r="C37" s="68">
        <f t="shared" si="6"/>
        <v>53.499600000000008</v>
      </c>
      <c r="D37" s="68">
        <f t="shared" si="7"/>
        <v>16.604989302</v>
      </c>
      <c r="E37" s="68">
        <f t="shared" si="8"/>
        <v>11.46591963</v>
      </c>
      <c r="F37" s="68">
        <f t="shared" si="9"/>
        <v>34.974064224000003</v>
      </c>
      <c r="G37" s="68">
        <f t="shared" si="10"/>
        <v>0.3961518</v>
      </c>
      <c r="H37" s="68">
        <f t="shared" si="10"/>
        <v>1.0317780000000001</v>
      </c>
      <c r="I37" s="68">
        <f t="shared" si="10"/>
        <v>0.41143739999999995</v>
      </c>
      <c r="J37" s="68">
        <f t="shared" si="10"/>
        <v>4.2035399999999995E-3</v>
      </c>
      <c r="K37" s="68">
        <f t="shared" si="10"/>
        <v>1.2738000000000001E-3</v>
      </c>
      <c r="L37" s="68">
        <f t="shared" si="10"/>
        <v>0.25985520000000001</v>
      </c>
      <c r="M37" s="68">
        <f t="shared" si="10"/>
        <v>0.3706758</v>
      </c>
      <c r="N37" s="68">
        <f t="shared" si="10"/>
        <v>51.652589999999996</v>
      </c>
      <c r="O37" s="68">
        <f t="shared" si="10"/>
        <v>4344.0274019999997</v>
      </c>
      <c r="P37" s="68">
        <f t="shared" si="10"/>
        <v>1.4903459999999999</v>
      </c>
      <c r="Q37" s="68">
        <f t="shared" si="11"/>
        <v>110.406615</v>
      </c>
      <c r="R37" s="68">
        <f t="shared" si="12"/>
        <v>1.1082060000000001E-2</v>
      </c>
      <c r="S37" s="68">
        <f t="shared" si="12"/>
        <v>0.70186380000000004</v>
      </c>
      <c r="T37" s="68">
        <f t="shared" si="12"/>
        <v>0</v>
      </c>
      <c r="U37" s="68">
        <f t="shared" si="12"/>
        <v>0.24329580000000003</v>
      </c>
    </row>
    <row r="38" spans="1:21" s="51" customFormat="1" ht="13" x14ac:dyDescent="0.35">
      <c r="A38" s="10">
        <f>J8</f>
        <v>5</v>
      </c>
      <c r="B38" s="12">
        <v>33</v>
      </c>
      <c r="C38" s="68">
        <f t="shared" si="6"/>
        <v>53.499600000000008</v>
      </c>
      <c r="D38" s="68">
        <f t="shared" si="7"/>
        <v>16.604989302</v>
      </c>
      <c r="E38" s="68">
        <f t="shared" si="8"/>
        <v>11.46591963</v>
      </c>
      <c r="F38" s="68">
        <f t="shared" si="9"/>
        <v>34.974064224000003</v>
      </c>
      <c r="G38" s="68">
        <f t="shared" si="10"/>
        <v>0.3961518</v>
      </c>
      <c r="H38" s="68">
        <f t="shared" si="10"/>
        <v>1.0317780000000001</v>
      </c>
      <c r="I38" s="68">
        <f t="shared" si="10"/>
        <v>0.41143739999999995</v>
      </c>
      <c r="J38" s="68">
        <f t="shared" si="10"/>
        <v>4.2035399999999995E-3</v>
      </c>
      <c r="K38" s="68">
        <f t="shared" si="10"/>
        <v>1.2738000000000001E-3</v>
      </c>
      <c r="L38" s="68">
        <f t="shared" si="10"/>
        <v>0.25985520000000001</v>
      </c>
      <c r="M38" s="68">
        <f t="shared" si="10"/>
        <v>0.3706758</v>
      </c>
      <c r="N38" s="68">
        <f t="shared" si="10"/>
        <v>51.652589999999996</v>
      </c>
      <c r="O38" s="68">
        <f t="shared" si="10"/>
        <v>4344.0274019999997</v>
      </c>
      <c r="P38" s="68">
        <f t="shared" si="10"/>
        <v>1.4903459999999999</v>
      </c>
      <c r="Q38" s="68">
        <f t="shared" si="11"/>
        <v>110.406615</v>
      </c>
      <c r="R38" s="68">
        <f t="shared" si="12"/>
        <v>1.1082060000000001E-2</v>
      </c>
      <c r="S38" s="68">
        <f t="shared" si="12"/>
        <v>0.70186380000000004</v>
      </c>
      <c r="T38" s="68">
        <f t="shared" si="12"/>
        <v>0</v>
      </c>
      <c r="U38" s="68">
        <f t="shared" si="12"/>
        <v>0.24329580000000003</v>
      </c>
    </row>
    <row r="39" spans="1:21" s="51" customFormat="1" ht="13" x14ac:dyDescent="0.35">
      <c r="A39" s="10">
        <f>K8</f>
        <v>6</v>
      </c>
      <c r="B39" s="12">
        <v>33</v>
      </c>
      <c r="C39" s="68">
        <f t="shared" si="6"/>
        <v>53.499600000000008</v>
      </c>
      <c r="D39" s="68">
        <f t="shared" si="7"/>
        <v>16.604989302</v>
      </c>
      <c r="E39" s="68">
        <f t="shared" si="8"/>
        <v>11.46591963</v>
      </c>
      <c r="F39" s="68">
        <f t="shared" si="9"/>
        <v>34.974064224000003</v>
      </c>
      <c r="G39" s="68">
        <f t="shared" si="10"/>
        <v>0.3961518</v>
      </c>
      <c r="H39" s="68">
        <f t="shared" si="10"/>
        <v>1.0317780000000001</v>
      </c>
      <c r="I39" s="68">
        <f t="shared" si="10"/>
        <v>0.41143739999999995</v>
      </c>
      <c r="J39" s="68">
        <f t="shared" si="10"/>
        <v>4.2035399999999995E-3</v>
      </c>
      <c r="K39" s="68">
        <f t="shared" si="10"/>
        <v>1.2738000000000001E-3</v>
      </c>
      <c r="L39" s="68">
        <f t="shared" si="10"/>
        <v>0.25985520000000001</v>
      </c>
      <c r="M39" s="68">
        <f t="shared" si="10"/>
        <v>0.3706758</v>
      </c>
      <c r="N39" s="68">
        <f t="shared" si="10"/>
        <v>51.652589999999996</v>
      </c>
      <c r="O39" s="68">
        <f t="shared" si="10"/>
        <v>4344.0274019999997</v>
      </c>
      <c r="P39" s="68">
        <f t="shared" si="10"/>
        <v>1.4903459999999999</v>
      </c>
      <c r="Q39" s="68">
        <f t="shared" si="11"/>
        <v>110.406615</v>
      </c>
      <c r="R39" s="68">
        <f t="shared" si="12"/>
        <v>1.1082060000000001E-2</v>
      </c>
      <c r="S39" s="68">
        <f t="shared" si="12"/>
        <v>0.70186380000000004</v>
      </c>
      <c r="T39" s="68">
        <f t="shared" si="12"/>
        <v>0</v>
      </c>
      <c r="U39" s="68">
        <f t="shared" si="12"/>
        <v>0.24329580000000003</v>
      </c>
    </row>
    <row r="40" spans="1:21" s="51" customFormat="1" ht="13" x14ac:dyDescent="0.35">
      <c r="A40" s="10">
        <f>L8</f>
        <v>7</v>
      </c>
      <c r="B40" s="12">
        <v>33</v>
      </c>
      <c r="C40" s="68">
        <f t="shared" si="6"/>
        <v>53.499600000000008</v>
      </c>
      <c r="D40" s="68">
        <f t="shared" si="7"/>
        <v>16.604989302</v>
      </c>
      <c r="E40" s="68">
        <f t="shared" si="8"/>
        <v>11.46591963</v>
      </c>
      <c r="F40" s="68">
        <f t="shared" si="9"/>
        <v>34.974064224000003</v>
      </c>
      <c r="G40" s="68">
        <f t="shared" si="10"/>
        <v>0.3961518</v>
      </c>
      <c r="H40" s="68">
        <f t="shared" si="10"/>
        <v>1.0317780000000001</v>
      </c>
      <c r="I40" s="68">
        <f t="shared" si="10"/>
        <v>0.41143739999999995</v>
      </c>
      <c r="J40" s="68">
        <f t="shared" si="10"/>
        <v>4.2035399999999995E-3</v>
      </c>
      <c r="K40" s="68">
        <f t="shared" si="10"/>
        <v>1.2738000000000001E-3</v>
      </c>
      <c r="L40" s="68">
        <f t="shared" si="10"/>
        <v>0.25985520000000001</v>
      </c>
      <c r="M40" s="68">
        <f t="shared" si="10"/>
        <v>0.3706758</v>
      </c>
      <c r="N40" s="68">
        <f t="shared" si="10"/>
        <v>51.652589999999996</v>
      </c>
      <c r="O40" s="68">
        <f t="shared" si="10"/>
        <v>4344.0274019999997</v>
      </c>
      <c r="P40" s="68">
        <f t="shared" si="10"/>
        <v>1.4903459999999999</v>
      </c>
      <c r="Q40" s="68">
        <f t="shared" si="11"/>
        <v>110.406615</v>
      </c>
      <c r="R40" s="68">
        <f t="shared" si="12"/>
        <v>1.1082060000000001E-2</v>
      </c>
      <c r="S40" s="68">
        <f t="shared" si="12"/>
        <v>0.70186380000000004</v>
      </c>
      <c r="T40" s="68">
        <f t="shared" si="12"/>
        <v>0</v>
      </c>
      <c r="U40" s="68">
        <f t="shared" si="12"/>
        <v>0.24329580000000003</v>
      </c>
    </row>
    <row r="41" spans="1:21" s="51" customFormat="1" ht="13" x14ac:dyDescent="0.35">
      <c r="A41" s="10" t="str">
        <f>M8</f>
        <v>8A</v>
      </c>
      <c r="B41" s="12">
        <v>33</v>
      </c>
      <c r="C41" s="68">
        <f t="shared" si="6"/>
        <v>53.499600000000008</v>
      </c>
      <c r="D41" s="68">
        <f t="shared" si="7"/>
        <v>16.604989302</v>
      </c>
      <c r="E41" s="68">
        <f t="shared" si="8"/>
        <v>11.46591963</v>
      </c>
      <c r="F41" s="68">
        <f t="shared" si="9"/>
        <v>34.974064224000003</v>
      </c>
      <c r="G41" s="68">
        <f t="shared" si="10"/>
        <v>0.3961518</v>
      </c>
      <c r="H41" s="68">
        <f t="shared" si="10"/>
        <v>1.0317780000000001</v>
      </c>
      <c r="I41" s="68">
        <f t="shared" si="10"/>
        <v>0.41143739999999995</v>
      </c>
      <c r="J41" s="68">
        <f t="shared" si="10"/>
        <v>4.2035399999999995E-3</v>
      </c>
      <c r="K41" s="68">
        <f t="shared" si="10"/>
        <v>1.2738000000000001E-3</v>
      </c>
      <c r="L41" s="68">
        <f t="shared" si="10"/>
        <v>0.25985520000000001</v>
      </c>
      <c r="M41" s="68">
        <f t="shared" si="10"/>
        <v>0.3706758</v>
      </c>
      <c r="N41" s="68">
        <f t="shared" si="10"/>
        <v>51.652589999999996</v>
      </c>
      <c r="O41" s="68">
        <f t="shared" si="10"/>
        <v>4344.0274019999997</v>
      </c>
      <c r="P41" s="68">
        <f t="shared" si="10"/>
        <v>1.4903459999999999</v>
      </c>
      <c r="Q41" s="68">
        <f t="shared" si="11"/>
        <v>110.406615</v>
      </c>
      <c r="R41" s="68">
        <f t="shared" si="12"/>
        <v>1.1082060000000001E-2</v>
      </c>
      <c r="S41" s="68">
        <f t="shared" si="12"/>
        <v>0.70186380000000004</v>
      </c>
      <c r="T41" s="68">
        <f t="shared" si="12"/>
        <v>0</v>
      </c>
      <c r="U41" s="68">
        <f t="shared" si="12"/>
        <v>0.24329580000000003</v>
      </c>
    </row>
    <row r="42" spans="1:21" s="51" customFormat="1" ht="13" x14ac:dyDescent="0.35">
      <c r="A42" s="10" t="str">
        <f>N8</f>
        <v>8B</v>
      </c>
      <c r="B42" s="12">
        <v>33</v>
      </c>
      <c r="C42" s="68">
        <f t="shared" si="6"/>
        <v>53.499600000000008</v>
      </c>
      <c r="D42" s="68">
        <f t="shared" si="7"/>
        <v>16.604989302</v>
      </c>
      <c r="E42" s="68">
        <f t="shared" si="8"/>
        <v>11.46591963</v>
      </c>
      <c r="F42" s="68">
        <f t="shared" si="9"/>
        <v>34.974064224000003</v>
      </c>
      <c r="G42" s="68">
        <f t="shared" si="10"/>
        <v>0.3961518</v>
      </c>
      <c r="H42" s="68">
        <f t="shared" si="10"/>
        <v>1.0317780000000001</v>
      </c>
      <c r="I42" s="68">
        <f t="shared" si="10"/>
        <v>0.41143739999999995</v>
      </c>
      <c r="J42" s="68">
        <f t="shared" si="10"/>
        <v>4.2035399999999995E-3</v>
      </c>
      <c r="K42" s="68">
        <f t="shared" si="10"/>
        <v>1.2738000000000001E-3</v>
      </c>
      <c r="L42" s="68">
        <f t="shared" si="10"/>
        <v>0.25985520000000001</v>
      </c>
      <c r="M42" s="68">
        <f t="shared" si="10"/>
        <v>0.3706758</v>
      </c>
      <c r="N42" s="68">
        <f t="shared" si="10"/>
        <v>51.652589999999996</v>
      </c>
      <c r="O42" s="68">
        <f t="shared" si="10"/>
        <v>4344.0274019999997</v>
      </c>
      <c r="P42" s="68">
        <f t="shared" si="10"/>
        <v>1.4903459999999999</v>
      </c>
      <c r="Q42" s="68">
        <f t="shared" si="11"/>
        <v>110.406615</v>
      </c>
      <c r="R42" s="68">
        <f t="shared" si="12"/>
        <v>1.1082060000000001E-2</v>
      </c>
      <c r="S42" s="68">
        <f t="shared" si="12"/>
        <v>0.70186380000000004</v>
      </c>
      <c r="T42" s="68">
        <f t="shared" si="12"/>
        <v>0</v>
      </c>
      <c r="U42" s="68">
        <f t="shared" si="12"/>
        <v>0.24329580000000003</v>
      </c>
    </row>
    <row r="43" spans="1:21" s="51" customFormat="1" ht="13" x14ac:dyDescent="0.35">
      <c r="A43" s="10">
        <f>O8</f>
        <v>9</v>
      </c>
      <c r="B43" s="12">
        <v>33</v>
      </c>
      <c r="C43" s="68">
        <f t="shared" si="6"/>
        <v>53.499600000000008</v>
      </c>
      <c r="D43" s="68">
        <f t="shared" si="7"/>
        <v>16.604989302</v>
      </c>
      <c r="E43" s="68">
        <f t="shared" si="8"/>
        <v>11.46591963</v>
      </c>
      <c r="F43" s="68">
        <f t="shared" si="9"/>
        <v>34.974064224000003</v>
      </c>
      <c r="G43" s="68">
        <f t="shared" si="10"/>
        <v>0.3961518</v>
      </c>
      <c r="H43" s="68">
        <f t="shared" si="10"/>
        <v>1.0317780000000001</v>
      </c>
      <c r="I43" s="68">
        <f t="shared" si="10"/>
        <v>0.41143739999999995</v>
      </c>
      <c r="J43" s="68">
        <f t="shared" si="10"/>
        <v>4.2035399999999995E-3</v>
      </c>
      <c r="K43" s="68">
        <f t="shared" si="10"/>
        <v>1.2738000000000001E-3</v>
      </c>
      <c r="L43" s="68">
        <f t="shared" si="10"/>
        <v>0.25985520000000001</v>
      </c>
      <c r="M43" s="68">
        <f t="shared" si="10"/>
        <v>0.3706758</v>
      </c>
      <c r="N43" s="68">
        <f t="shared" si="10"/>
        <v>51.652589999999996</v>
      </c>
      <c r="O43" s="68">
        <f t="shared" si="10"/>
        <v>4344.0274019999997</v>
      </c>
      <c r="P43" s="68">
        <f t="shared" si="10"/>
        <v>1.4903459999999999</v>
      </c>
      <c r="Q43" s="68">
        <f t="shared" si="11"/>
        <v>110.406615</v>
      </c>
      <c r="R43" s="68">
        <f t="shared" si="12"/>
        <v>1.1082060000000001E-2</v>
      </c>
      <c r="S43" s="68">
        <f t="shared" si="12"/>
        <v>0.70186380000000004</v>
      </c>
      <c r="T43" s="68">
        <f t="shared" si="12"/>
        <v>0</v>
      </c>
      <c r="U43" s="68">
        <f t="shared" si="12"/>
        <v>0.24329580000000003</v>
      </c>
    </row>
    <row r="44" spans="1:21" s="51" customFormat="1" ht="13" x14ac:dyDescent="0.35">
      <c r="A44" s="10">
        <f>P8</f>
        <v>10</v>
      </c>
      <c r="B44" s="12">
        <v>33</v>
      </c>
      <c r="C44" s="68">
        <f t="shared" si="6"/>
        <v>53.499600000000008</v>
      </c>
      <c r="D44" s="68">
        <f t="shared" si="7"/>
        <v>16.604989302</v>
      </c>
      <c r="E44" s="68">
        <f t="shared" si="8"/>
        <v>11.46591963</v>
      </c>
      <c r="F44" s="68">
        <f t="shared" si="9"/>
        <v>34.974064224000003</v>
      </c>
      <c r="G44" s="68">
        <f t="shared" si="10"/>
        <v>0.3961518</v>
      </c>
      <c r="H44" s="68">
        <f t="shared" si="10"/>
        <v>1.0317780000000001</v>
      </c>
      <c r="I44" s="68">
        <f t="shared" si="10"/>
        <v>0.41143739999999995</v>
      </c>
      <c r="J44" s="68">
        <f t="shared" si="10"/>
        <v>4.2035399999999995E-3</v>
      </c>
      <c r="K44" s="68">
        <f t="shared" si="10"/>
        <v>1.2738000000000001E-3</v>
      </c>
      <c r="L44" s="68">
        <f t="shared" si="10"/>
        <v>0.25985520000000001</v>
      </c>
      <c r="M44" s="68">
        <f t="shared" si="10"/>
        <v>0.3706758</v>
      </c>
      <c r="N44" s="68">
        <f t="shared" si="10"/>
        <v>51.652589999999996</v>
      </c>
      <c r="O44" s="68">
        <f t="shared" si="10"/>
        <v>4344.0274019999997</v>
      </c>
      <c r="P44" s="68">
        <f t="shared" si="10"/>
        <v>1.4903459999999999</v>
      </c>
      <c r="Q44" s="68">
        <f t="shared" si="11"/>
        <v>110.406615</v>
      </c>
      <c r="R44" s="68">
        <f t="shared" si="12"/>
        <v>1.1082060000000001E-2</v>
      </c>
      <c r="S44" s="68">
        <f t="shared" si="12"/>
        <v>0.70186380000000004</v>
      </c>
      <c r="T44" s="68">
        <f t="shared" si="12"/>
        <v>0</v>
      </c>
      <c r="U44" s="68">
        <f t="shared" si="12"/>
        <v>0.24329580000000003</v>
      </c>
    </row>
    <row r="45" spans="1:21" s="51" customFormat="1" ht="13" x14ac:dyDescent="0.35">
      <c r="A45" s="10">
        <f>Q8</f>
        <v>11</v>
      </c>
      <c r="B45" s="12">
        <v>33</v>
      </c>
      <c r="C45" s="68">
        <f t="shared" si="6"/>
        <v>53.499600000000008</v>
      </c>
      <c r="D45" s="68">
        <f t="shared" si="7"/>
        <v>16.604989302</v>
      </c>
      <c r="E45" s="68">
        <f t="shared" si="8"/>
        <v>11.46591963</v>
      </c>
      <c r="F45" s="68">
        <f t="shared" si="9"/>
        <v>34.974064224000003</v>
      </c>
      <c r="G45" s="68">
        <f t="shared" si="10"/>
        <v>0.3961518</v>
      </c>
      <c r="H45" s="68">
        <f t="shared" si="10"/>
        <v>1.0317780000000001</v>
      </c>
      <c r="I45" s="68">
        <f t="shared" si="10"/>
        <v>0.41143739999999995</v>
      </c>
      <c r="J45" s="68">
        <f t="shared" si="10"/>
        <v>4.2035399999999995E-3</v>
      </c>
      <c r="K45" s="68">
        <f t="shared" si="10"/>
        <v>1.2738000000000001E-3</v>
      </c>
      <c r="L45" s="68">
        <f t="shared" si="10"/>
        <v>0.25985520000000001</v>
      </c>
      <c r="M45" s="68">
        <f t="shared" si="10"/>
        <v>0.3706758</v>
      </c>
      <c r="N45" s="68">
        <f t="shared" si="10"/>
        <v>51.652589999999996</v>
      </c>
      <c r="O45" s="68">
        <f t="shared" si="10"/>
        <v>4344.0274019999997</v>
      </c>
      <c r="P45" s="68">
        <f t="shared" si="10"/>
        <v>1.4903459999999999</v>
      </c>
      <c r="Q45" s="68">
        <f t="shared" si="11"/>
        <v>110.406615</v>
      </c>
      <c r="R45" s="68">
        <f t="shared" si="12"/>
        <v>1.1082060000000001E-2</v>
      </c>
      <c r="S45" s="68">
        <f t="shared" si="12"/>
        <v>0.70186380000000004</v>
      </c>
      <c r="T45" s="68">
        <f t="shared" si="12"/>
        <v>0</v>
      </c>
      <c r="U45" s="68">
        <f t="shared" si="12"/>
        <v>0.24329580000000003</v>
      </c>
    </row>
    <row r="46" spans="1:21" s="51" customFormat="1" ht="13" x14ac:dyDescent="0.35">
      <c r="A46" s="10">
        <f>R8</f>
        <v>12</v>
      </c>
      <c r="B46" s="12">
        <v>33</v>
      </c>
      <c r="C46" s="68">
        <f t="shared" si="6"/>
        <v>53.499600000000008</v>
      </c>
      <c r="D46" s="68">
        <f t="shared" si="7"/>
        <v>16.604989302</v>
      </c>
      <c r="E46" s="68">
        <f t="shared" si="8"/>
        <v>11.46591963</v>
      </c>
      <c r="F46" s="68">
        <f t="shared" si="9"/>
        <v>34.974064224000003</v>
      </c>
      <c r="G46" s="68">
        <f t="shared" si="10"/>
        <v>0.3961518</v>
      </c>
      <c r="H46" s="68">
        <f t="shared" si="10"/>
        <v>1.0317780000000001</v>
      </c>
      <c r="I46" s="68">
        <f t="shared" si="10"/>
        <v>0.41143739999999995</v>
      </c>
      <c r="J46" s="68">
        <f t="shared" si="10"/>
        <v>4.2035399999999995E-3</v>
      </c>
      <c r="K46" s="68">
        <f t="shared" si="10"/>
        <v>1.2738000000000001E-3</v>
      </c>
      <c r="L46" s="68">
        <f t="shared" si="10"/>
        <v>0.25985520000000001</v>
      </c>
      <c r="M46" s="68">
        <f t="shared" si="10"/>
        <v>0.3706758</v>
      </c>
      <c r="N46" s="68">
        <f t="shared" si="10"/>
        <v>51.652589999999996</v>
      </c>
      <c r="O46" s="68">
        <f t="shared" si="10"/>
        <v>4344.0274019999997</v>
      </c>
      <c r="P46" s="68">
        <f t="shared" si="10"/>
        <v>1.4903459999999999</v>
      </c>
      <c r="Q46" s="68">
        <f t="shared" si="11"/>
        <v>110.406615</v>
      </c>
      <c r="R46" s="68">
        <f t="shared" si="12"/>
        <v>1.1082060000000001E-2</v>
      </c>
      <c r="S46" s="68">
        <f t="shared" si="12"/>
        <v>0.70186380000000004</v>
      </c>
      <c r="T46" s="68">
        <f t="shared" si="12"/>
        <v>0</v>
      </c>
      <c r="U46" s="68">
        <f t="shared" si="12"/>
        <v>0.24329580000000003</v>
      </c>
    </row>
    <row r="47" spans="1:21" s="51" customFormat="1" ht="13" x14ac:dyDescent="0.35">
      <c r="A47" s="10">
        <f>S8</f>
        <v>13</v>
      </c>
      <c r="B47" s="12">
        <v>33</v>
      </c>
      <c r="C47" s="68">
        <f t="shared" si="6"/>
        <v>53.499600000000008</v>
      </c>
      <c r="D47" s="68">
        <f t="shared" si="7"/>
        <v>16.604989302</v>
      </c>
      <c r="E47" s="68">
        <f t="shared" si="8"/>
        <v>11.46591963</v>
      </c>
      <c r="F47" s="68">
        <f t="shared" si="9"/>
        <v>34.974064224000003</v>
      </c>
      <c r="G47" s="68">
        <f t="shared" si="10"/>
        <v>0.3961518</v>
      </c>
      <c r="H47" s="68">
        <f t="shared" si="10"/>
        <v>1.0317780000000001</v>
      </c>
      <c r="I47" s="68">
        <f t="shared" si="10"/>
        <v>0.41143739999999995</v>
      </c>
      <c r="J47" s="68">
        <f t="shared" si="10"/>
        <v>4.2035399999999995E-3</v>
      </c>
      <c r="K47" s="68">
        <f t="shared" si="10"/>
        <v>1.2738000000000001E-3</v>
      </c>
      <c r="L47" s="68">
        <f t="shared" si="10"/>
        <v>0.25985520000000001</v>
      </c>
      <c r="M47" s="68">
        <f t="shared" si="10"/>
        <v>0.3706758</v>
      </c>
      <c r="N47" s="68">
        <f t="shared" si="10"/>
        <v>51.652589999999996</v>
      </c>
      <c r="O47" s="68">
        <f t="shared" si="10"/>
        <v>4344.0274019999997</v>
      </c>
      <c r="P47" s="68">
        <f t="shared" si="10"/>
        <v>1.4903459999999999</v>
      </c>
      <c r="Q47" s="68">
        <f t="shared" si="11"/>
        <v>110.406615</v>
      </c>
      <c r="R47" s="68">
        <f t="shared" si="12"/>
        <v>1.1082060000000001E-2</v>
      </c>
      <c r="S47" s="68">
        <f t="shared" si="12"/>
        <v>0.70186380000000004</v>
      </c>
      <c r="T47" s="68">
        <f t="shared" si="12"/>
        <v>0</v>
      </c>
      <c r="U47" s="68">
        <f t="shared" si="12"/>
        <v>0.24329580000000003</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t="str">
        <f t="shared" si="13"/>
        <v>1C</v>
      </c>
      <c r="E57" s="8">
        <f t="shared" si="13"/>
        <v>2</v>
      </c>
      <c r="F57" s="8">
        <f t="shared" si="13"/>
        <v>3</v>
      </c>
      <c r="G57" s="8" t="str">
        <f t="shared" si="13"/>
        <v>4A</v>
      </c>
      <c r="H57" s="8" t="str">
        <f t="shared" si="13"/>
        <v>4B</v>
      </c>
      <c r="I57" s="8">
        <f t="shared" si="13"/>
        <v>5</v>
      </c>
      <c r="J57" s="8">
        <f t="shared" si="13"/>
        <v>6</v>
      </c>
      <c r="K57" s="8">
        <f t="shared" si="13"/>
        <v>7</v>
      </c>
      <c r="L57" s="8" t="str">
        <f t="shared" si="13"/>
        <v>8A</v>
      </c>
      <c r="M57" s="8" t="str">
        <f t="shared" si="13"/>
        <v>8B</v>
      </c>
      <c r="N57" s="8">
        <f t="shared" si="13"/>
        <v>9</v>
      </c>
      <c r="O57" s="8">
        <f t="shared" si="13"/>
        <v>10</v>
      </c>
      <c r="P57" s="8">
        <f t="shared" si="13"/>
        <v>11</v>
      </c>
      <c r="Q57" s="8">
        <f t="shared" si="13"/>
        <v>12</v>
      </c>
      <c r="R57" s="8">
        <f t="shared" si="13"/>
        <v>13</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t="e">
        <f>VLOOKUP(T$14,Table24[],5,FALSE)</f>
        <v>#N/A</v>
      </c>
      <c r="T59" s="67" t="e">
        <f>VLOOKUP(U$14,Table24[],5,FALSE)</f>
        <v>#N/A</v>
      </c>
      <c r="U59" s="67" t="e">
        <f>VLOOKUP(V$14,Table24[],5,FALSE)</f>
        <v>#N/A</v>
      </c>
    </row>
    <row r="60" spans="1:21" ht="13" x14ac:dyDescent="0.3">
      <c r="A60" s="100" t="s">
        <v>4</v>
      </c>
      <c r="B60" s="67">
        <f>C10</f>
        <v>4.7</v>
      </c>
      <c r="C60" s="67">
        <f t="shared" ref="C60:U60" si="14">D10</f>
        <v>4.7</v>
      </c>
      <c r="D60" s="67">
        <f t="shared" si="14"/>
        <v>5.2</v>
      </c>
      <c r="E60" s="67">
        <f t="shared" si="14"/>
        <v>5.2</v>
      </c>
      <c r="F60" s="67">
        <f t="shared" si="14"/>
        <v>5.3</v>
      </c>
      <c r="G60" s="67">
        <f t="shared" si="14"/>
        <v>5.2</v>
      </c>
      <c r="H60" s="67">
        <f t="shared" si="14"/>
        <v>5.4</v>
      </c>
      <c r="I60" s="67">
        <f t="shared" si="14"/>
        <v>5.3</v>
      </c>
      <c r="J60" s="67" t="str">
        <f t="shared" si="14"/>
        <v>5,7</v>
      </c>
      <c r="K60" s="67">
        <f t="shared" si="14"/>
        <v>5.2</v>
      </c>
      <c r="L60" s="67">
        <f t="shared" si="14"/>
        <v>5.2</v>
      </c>
      <c r="M60" s="67">
        <f t="shared" si="14"/>
        <v>4.8</v>
      </c>
      <c r="N60" s="67">
        <f t="shared" si="14"/>
        <v>5.3</v>
      </c>
      <c r="O60" s="67">
        <f t="shared" si="14"/>
        <v>5.4</v>
      </c>
      <c r="P60" s="67">
        <f t="shared" si="14"/>
        <v>5.5</v>
      </c>
      <c r="Q60" s="67">
        <f t="shared" si="14"/>
        <v>5.4</v>
      </c>
      <c r="R60" s="67">
        <f t="shared" si="14"/>
        <v>5.4</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t="e">
        <f t="shared" si="15"/>
        <v>#N/A</v>
      </c>
      <c r="T61" s="67" t="e">
        <f t="shared" si="15"/>
        <v>#N/A</v>
      </c>
      <c r="U61" s="67" t="e">
        <f t="shared" si="15"/>
        <v>#N/A</v>
      </c>
    </row>
    <row r="62" spans="1:21" ht="13" x14ac:dyDescent="0.3">
      <c r="A62" s="100" t="s">
        <v>134</v>
      </c>
      <c r="B62" s="68">
        <f>B31</f>
        <v>33</v>
      </c>
      <c r="C62" s="68">
        <f>B32</f>
        <v>33</v>
      </c>
      <c r="D62" s="68">
        <f>B33</f>
        <v>33</v>
      </c>
      <c r="E62" s="68">
        <f>B34</f>
        <v>33</v>
      </c>
      <c r="F62" s="68">
        <f>B35</f>
        <v>33</v>
      </c>
      <c r="G62" s="68">
        <f>B36</f>
        <v>33</v>
      </c>
      <c r="H62" s="68">
        <f>B37</f>
        <v>33</v>
      </c>
      <c r="I62" s="68">
        <f>B38</f>
        <v>33</v>
      </c>
      <c r="J62" s="68">
        <f>B39</f>
        <v>33</v>
      </c>
      <c r="K62" s="68">
        <f>B40</f>
        <v>33</v>
      </c>
      <c r="L62" s="68">
        <f>B41</f>
        <v>33</v>
      </c>
      <c r="M62" s="68">
        <f>B42</f>
        <v>33</v>
      </c>
      <c r="N62" s="68">
        <f>B43</f>
        <v>33</v>
      </c>
      <c r="O62" s="68">
        <f>B44</f>
        <v>33</v>
      </c>
      <c r="P62" s="68">
        <f>B45</f>
        <v>33</v>
      </c>
      <c r="Q62" s="68">
        <f>B46</f>
        <v>33</v>
      </c>
      <c r="R62" s="68">
        <f>B47</f>
        <v>33</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9</v>
      </c>
      <c r="C64" s="68">
        <f t="shared" ref="C64:U64" si="17">(C59-C60)*C61</f>
        <v>9</v>
      </c>
      <c r="D64" s="68">
        <f t="shared" si="17"/>
        <v>6</v>
      </c>
      <c r="E64" s="68">
        <f t="shared" si="17"/>
        <v>6</v>
      </c>
      <c r="F64" s="68">
        <f t="shared" si="17"/>
        <v>5.4000000000000021</v>
      </c>
      <c r="G64" s="68">
        <f t="shared" si="17"/>
        <v>6</v>
      </c>
      <c r="H64" s="68">
        <f t="shared" si="17"/>
        <v>4.7999999999999989</v>
      </c>
      <c r="I64" s="68">
        <f t="shared" si="17"/>
        <v>5.4000000000000021</v>
      </c>
      <c r="J64" s="68" t="e">
        <f t="shared" si="17"/>
        <v>#VALUE!</v>
      </c>
      <c r="K64" s="68">
        <f t="shared" si="17"/>
        <v>6</v>
      </c>
      <c r="L64" s="68">
        <f t="shared" si="17"/>
        <v>6</v>
      </c>
      <c r="M64" s="68">
        <f t="shared" si="17"/>
        <v>8.4000000000000021</v>
      </c>
      <c r="N64" s="68">
        <f t="shared" si="17"/>
        <v>5.4000000000000021</v>
      </c>
      <c r="O64" s="68">
        <f t="shared" si="17"/>
        <v>4.7999999999999989</v>
      </c>
      <c r="P64" s="68">
        <f t="shared" si="17"/>
        <v>4.2000000000000011</v>
      </c>
      <c r="Q64" s="68">
        <f t="shared" si="17"/>
        <v>4.7999999999999989</v>
      </c>
      <c r="R64" s="68">
        <f t="shared" si="17"/>
        <v>4.7999999999999989</v>
      </c>
      <c r="S64" s="68" t="e">
        <f t="shared" si="17"/>
        <v>#N/A</v>
      </c>
      <c r="T64" s="68" t="e">
        <f t="shared" si="17"/>
        <v>#N/A</v>
      </c>
      <c r="U64" s="68" t="e">
        <f t="shared" si="17"/>
        <v>#N/A</v>
      </c>
    </row>
    <row r="65" spans="1:21" ht="52" x14ac:dyDescent="0.3">
      <c r="A65" s="101" t="s">
        <v>157</v>
      </c>
      <c r="B65" s="68">
        <f>B63-B64</f>
        <v>-9</v>
      </c>
      <c r="C65" s="68">
        <f t="shared" ref="C65:U65" si="18">C63-C64</f>
        <v>-9</v>
      </c>
      <c r="D65" s="68">
        <f t="shared" si="18"/>
        <v>-6</v>
      </c>
      <c r="E65" s="68">
        <f t="shared" si="18"/>
        <v>-6</v>
      </c>
      <c r="F65" s="68">
        <f t="shared" si="18"/>
        <v>-5.4000000000000021</v>
      </c>
      <c r="G65" s="68">
        <f t="shared" si="18"/>
        <v>-6</v>
      </c>
      <c r="H65" s="68">
        <f t="shared" si="18"/>
        <v>-4.7999999999999989</v>
      </c>
      <c r="I65" s="68">
        <f t="shared" si="18"/>
        <v>-5.4000000000000021</v>
      </c>
      <c r="J65" s="68" t="e">
        <f t="shared" si="18"/>
        <v>#VALUE!</v>
      </c>
      <c r="K65" s="68">
        <f t="shared" si="18"/>
        <v>-6</v>
      </c>
      <c r="L65" s="68">
        <f t="shared" si="18"/>
        <v>-6</v>
      </c>
      <c r="M65" s="68">
        <f t="shared" si="18"/>
        <v>-8.4000000000000021</v>
      </c>
      <c r="N65" s="68">
        <f t="shared" si="18"/>
        <v>-5.4000000000000021</v>
      </c>
      <c r="O65" s="68">
        <f t="shared" si="18"/>
        <v>-4.7999999999999989</v>
      </c>
      <c r="P65" s="68">
        <f t="shared" si="18"/>
        <v>-4.2000000000000011</v>
      </c>
      <c r="Q65" s="68">
        <f t="shared" si="18"/>
        <v>-4.7999999999999989</v>
      </c>
      <c r="R65" s="68">
        <f t="shared" si="18"/>
        <v>-4.7999999999999989</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e">
        <f t="shared" si="19"/>
        <v>#VALUE!</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7" sqref="B4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'Whitworth Drying Bed'!C1:D1</f>
        <v>PAN-027243</v>
      </c>
      <c r="D1" s="128"/>
      <c r="E1" s="83" t="s">
        <v>45</v>
      </c>
      <c r="F1" s="32">
        <f>'Whitworth Drying Bed'!F1</f>
        <v>49.4</v>
      </c>
      <c r="G1" s="110" t="s">
        <v>43</v>
      </c>
      <c r="H1" s="111"/>
      <c r="I1" s="86">
        <v>6.98</v>
      </c>
      <c r="J1" s="114" t="s">
        <v>153</v>
      </c>
      <c r="K1" s="114"/>
      <c r="L1" s="86">
        <v>53.8</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'Whitworth Drying Bed'!C2:D2</f>
        <v>EPR/EB3205CY</v>
      </c>
      <c r="D2" s="130"/>
      <c r="E2" s="83" t="s">
        <v>109</v>
      </c>
      <c r="F2" s="86" t="s">
        <v>175</v>
      </c>
      <c r="G2" s="112" t="s">
        <v>110</v>
      </c>
      <c r="H2" s="113"/>
      <c r="I2" s="86">
        <v>335</v>
      </c>
      <c r="J2" s="114" t="s">
        <v>158</v>
      </c>
      <c r="K2" s="114"/>
      <c r="L2" s="86">
        <v>0.9</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'Whitworth Drying Bed'!C3:D3</f>
        <v>4 Recycling LTD</v>
      </c>
      <c r="D3" s="130"/>
      <c r="E3" s="83" t="s">
        <v>108</v>
      </c>
      <c r="F3" s="24" t="s">
        <v>104</v>
      </c>
      <c r="G3" s="114" t="s">
        <v>159</v>
      </c>
      <c r="H3" s="114"/>
      <c r="I3" s="86"/>
      <c r="J3" s="110" t="s">
        <v>154</v>
      </c>
      <c r="K3" s="111"/>
      <c r="L3" s="86">
        <f>(L1/(L2*10000))*100</f>
        <v>0.59777777777777774</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'Whitworth Drying Bed'!C4:D4</f>
        <v>Llety Rafel Farm, Neath, SA10 8HR</v>
      </c>
      <c r="D4" s="128"/>
      <c r="E4" s="84" t="s">
        <v>1</v>
      </c>
      <c r="F4" s="86" t="s">
        <v>176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'Whitworth Drying Bed'!C5:D5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'Whitworth Drying Bed'!C8</f>
        <v>1A</v>
      </c>
      <c r="D8" s="52" t="str">
        <f>'Whitworth Drying Bed'!D8</f>
        <v>1B</v>
      </c>
      <c r="E8" s="52" t="str">
        <f>'Whitworth Drying Bed'!E8</f>
        <v>1C</v>
      </c>
      <c r="F8" s="52">
        <f>'Whitworth Drying Bed'!F8</f>
        <v>2</v>
      </c>
      <c r="G8" s="52">
        <f>'Whitworth Drying Bed'!G8</f>
        <v>3</v>
      </c>
      <c r="H8" s="52" t="str">
        <f>'Whitworth Drying Bed'!H8</f>
        <v>4A</v>
      </c>
      <c r="I8" s="52" t="str">
        <f>'Whitworth Drying Bed'!I8</f>
        <v>4B</v>
      </c>
      <c r="J8" s="52">
        <f>'Whitworth Drying Bed'!J8</f>
        <v>5</v>
      </c>
      <c r="K8" s="52">
        <f>'Whitworth Drying Bed'!K8</f>
        <v>6</v>
      </c>
      <c r="L8" s="52">
        <f>'Whitworth Drying Bed'!L8</f>
        <v>7</v>
      </c>
      <c r="M8" s="52" t="str">
        <f>'Whitworth Drying Bed'!M8</f>
        <v>8A</v>
      </c>
      <c r="N8" s="52" t="str">
        <f>'Whitworth Drying Bed'!N8</f>
        <v>8B</v>
      </c>
      <c r="O8" s="52">
        <f>'Whitworth Drying Bed'!O8</f>
        <v>9</v>
      </c>
      <c r="P8" s="52">
        <f>'Whitworth Drying Bed'!P8</f>
        <v>10</v>
      </c>
      <c r="Q8" s="52">
        <f>'Whitworth Drying Bed'!Q8</f>
        <v>11</v>
      </c>
      <c r="R8" s="52">
        <f>'Whitworth Drying Bed'!R8</f>
        <v>12</v>
      </c>
      <c r="S8" s="52">
        <f>'Whitworth Drying Bed'!S8</f>
        <v>13</v>
      </c>
      <c r="T8" s="52">
        <f>'Whitworth Drying Bed'!T8</f>
        <v>0</v>
      </c>
      <c r="U8" s="52">
        <f>'Whitworth Drying Bed'!U8</f>
        <v>0</v>
      </c>
      <c r="V8" s="52">
        <f>'Whitworth Drying Bed'!V8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'Whitworth Drying Bed'!C9</f>
        <v>1</v>
      </c>
      <c r="D9" s="52">
        <f>'Whitworth Drying Bed'!D9</f>
        <v>1</v>
      </c>
      <c r="E9" s="52">
        <f>'Whitworth Drying Bed'!E9</f>
        <v>1</v>
      </c>
      <c r="F9" s="52">
        <f>'Whitworth Drying Bed'!F9</f>
        <v>1</v>
      </c>
      <c r="G9" s="52">
        <f>'Whitworth Drying Bed'!G9</f>
        <v>1</v>
      </c>
      <c r="H9" s="52">
        <f>'Whitworth Drying Bed'!H9</f>
        <v>1</v>
      </c>
      <c r="I9" s="52">
        <f>'Whitworth Drying Bed'!I9</f>
        <v>1</v>
      </c>
      <c r="J9" s="52">
        <f>'Whitworth Drying Bed'!J9</f>
        <v>1</v>
      </c>
      <c r="K9" s="52">
        <f>'Whitworth Drying Bed'!K9</f>
        <v>1</v>
      </c>
      <c r="L9" s="52">
        <f>'Whitworth Drying Bed'!L9</f>
        <v>1</v>
      </c>
      <c r="M9" s="52">
        <f>'Whitworth Drying Bed'!M9</f>
        <v>1</v>
      </c>
      <c r="N9" s="52">
        <f>'Whitworth Drying Bed'!N9</f>
        <v>1</v>
      </c>
      <c r="O9" s="52">
        <f>'Whitworth Drying Bed'!O9</f>
        <v>1</v>
      </c>
      <c r="P9" s="52">
        <f>'Whitworth Drying Bed'!P9</f>
        <v>1</v>
      </c>
      <c r="Q9" s="52">
        <f>'Whitworth Drying Bed'!Q9</f>
        <v>1</v>
      </c>
      <c r="R9" s="52">
        <f>'Whitworth Drying Bed'!R9</f>
        <v>0</v>
      </c>
      <c r="S9" s="52">
        <f>'Whitworth Drying Bed'!S9</f>
        <v>0</v>
      </c>
      <c r="T9" s="52">
        <f>'Whitworth Drying Bed'!T9</f>
        <v>0</v>
      </c>
      <c r="U9" s="52">
        <f>'Whitworth Drying Bed'!U9</f>
        <v>0</v>
      </c>
      <c r="V9" s="52">
        <f>'Whitworth Drying Bed'!V9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'Whitworth Drying Bed'!C10</f>
        <v>4.7</v>
      </c>
      <c r="D10" s="52">
        <f>'Whitworth Drying Bed'!D10</f>
        <v>4.7</v>
      </c>
      <c r="E10" s="52">
        <f>'Whitworth Drying Bed'!E10</f>
        <v>5.2</v>
      </c>
      <c r="F10" s="52">
        <f>'Whitworth Drying Bed'!F10</f>
        <v>5.2</v>
      </c>
      <c r="G10" s="52">
        <f>'Whitworth Drying Bed'!G10</f>
        <v>5.3</v>
      </c>
      <c r="H10" s="52">
        <f>'Whitworth Drying Bed'!H10</f>
        <v>5.2</v>
      </c>
      <c r="I10" s="52">
        <f>'Whitworth Drying Bed'!I10</f>
        <v>5.4</v>
      </c>
      <c r="J10" s="52">
        <f>'Whitworth Drying Bed'!J10</f>
        <v>5.3</v>
      </c>
      <c r="K10" s="52" t="str">
        <f>'Whitworth Drying Bed'!K10</f>
        <v>5,7</v>
      </c>
      <c r="L10" s="52">
        <f>'Whitworth Drying Bed'!L10</f>
        <v>5.2</v>
      </c>
      <c r="M10" s="52">
        <f>'Whitworth Drying Bed'!M10</f>
        <v>5.2</v>
      </c>
      <c r="N10" s="52">
        <f>'Whitworth Drying Bed'!N10</f>
        <v>4.8</v>
      </c>
      <c r="O10" s="52">
        <f>'Whitworth Drying Bed'!O10</f>
        <v>5.3</v>
      </c>
      <c r="P10" s="52">
        <f>'Whitworth Drying Bed'!P10</f>
        <v>5.4</v>
      </c>
      <c r="Q10" s="52">
        <f>'Whitworth Drying Bed'!Q10</f>
        <v>5.5</v>
      </c>
      <c r="R10" s="52">
        <f>'Whitworth Drying Bed'!R10</f>
        <v>5.4</v>
      </c>
      <c r="S10" s="52">
        <f>'Whitworth Drying Bed'!S10</f>
        <v>5.4</v>
      </c>
      <c r="T10" s="52">
        <f>'Whitworth Drying Bed'!T10</f>
        <v>0</v>
      </c>
      <c r="U10" s="52">
        <f>'Whitworth Drying Bed'!U10</f>
        <v>0</v>
      </c>
      <c r="V10" s="52">
        <f>'Whitworth Drying Bed'!V10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'Whitworth Drying Bed'!C11</f>
        <v>0</v>
      </c>
      <c r="D11" s="52">
        <f>'Whitworth Drying Bed'!D11</f>
        <v>0</v>
      </c>
      <c r="E11" s="52">
        <f>'Whitworth Drying Bed'!E11</f>
        <v>0</v>
      </c>
      <c r="F11" s="52">
        <f>'Whitworth Drying Bed'!F11</f>
        <v>0</v>
      </c>
      <c r="G11" s="52">
        <f>'Whitworth Drying Bed'!G11</f>
        <v>0</v>
      </c>
      <c r="H11" s="52">
        <f>'Whitworth Drying Bed'!H11</f>
        <v>0</v>
      </c>
      <c r="I11" s="52">
        <f>'Whitworth Drying Bed'!I11</f>
        <v>0</v>
      </c>
      <c r="J11" s="52">
        <f>'Whitworth Drying Bed'!J11</f>
        <v>0</v>
      </c>
      <c r="K11" s="52">
        <f>'Whitworth Drying Bed'!K11</f>
        <v>0</v>
      </c>
      <c r="L11" s="52">
        <f>'Whitworth Drying Bed'!L11</f>
        <v>0</v>
      </c>
      <c r="M11" s="52">
        <f>'Whitworth Drying Bed'!M11</f>
        <v>0</v>
      </c>
      <c r="N11" s="52">
        <f>'Whitworth Drying Bed'!N11</f>
        <v>0</v>
      </c>
      <c r="O11" s="52">
        <f>'Whitworth Drying Bed'!O11</f>
        <v>0</v>
      </c>
      <c r="P11" s="52">
        <f>'Whitworth Drying Bed'!P11</f>
        <v>0</v>
      </c>
      <c r="Q11" s="52">
        <f>'Whitworth Drying Bed'!Q11</f>
        <v>1</v>
      </c>
      <c r="R11" s="52">
        <f>'Whitworth Drying Bed'!R11</f>
        <v>0</v>
      </c>
      <c r="S11" s="52">
        <f>'Whitworth Drying Bed'!S11</f>
        <v>1</v>
      </c>
      <c r="T11" s="52">
        <f>'Whitworth Drying Bed'!T11</f>
        <v>0</v>
      </c>
      <c r="U11" s="52">
        <f>'Whitworth Drying Bed'!U11</f>
        <v>0</v>
      </c>
      <c r="V11" s="52">
        <f>'Whitworth Drying Bed'!V11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'Whitworth Drying Bed'!C12</f>
        <v>1</v>
      </c>
      <c r="D12" s="52">
        <f>'Whitworth Drying Bed'!D12</f>
        <v>1</v>
      </c>
      <c r="E12" s="52">
        <f>'Whitworth Drying Bed'!E12</f>
        <v>1</v>
      </c>
      <c r="F12" s="52">
        <f>'Whitworth Drying Bed'!F12</f>
        <v>1</v>
      </c>
      <c r="G12" s="52">
        <f>'Whitworth Drying Bed'!G12</f>
        <v>1</v>
      </c>
      <c r="H12" s="52">
        <f>'Whitworth Drying Bed'!H12</f>
        <v>1</v>
      </c>
      <c r="I12" s="52">
        <f>'Whitworth Drying Bed'!I12</f>
        <v>1</v>
      </c>
      <c r="J12" s="52">
        <f>'Whitworth Drying Bed'!J12</f>
        <v>1</v>
      </c>
      <c r="K12" s="52">
        <f>'Whitworth Drying Bed'!K12</f>
        <v>1</v>
      </c>
      <c r="L12" s="52">
        <f>'Whitworth Drying Bed'!L12</f>
        <v>1</v>
      </c>
      <c r="M12" s="52">
        <f>'Whitworth Drying Bed'!M12</f>
        <v>0</v>
      </c>
      <c r="N12" s="52">
        <f>'Whitworth Drying Bed'!N12</f>
        <v>0</v>
      </c>
      <c r="O12" s="52">
        <f>'Whitworth Drying Bed'!O12</f>
        <v>1</v>
      </c>
      <c r="P12" s="52">
        <f>'Whitworth Drying Bed'!P12</f>
        <v>1</v>
      </c>
      <c r="Q12" s="52">
        <f>'Whitworth Drying Bed'!Q12</f>
        <v>1</v>
      </c>
      <c r="R12" s="52">
        <f>'Whitworth Drying Bed'!R12</f>
        <v>1</v>
      </c>
      <c r="S12" s="52">
        <f>'Whitworth Drying Bed'!S12</f>
        <v>1</v>
      </c>
      <c r="T12" s="52">
        <f>'Whitworth Drying Bed'!T12</f>
        <v>0</v>
      </c>
      <c r="U12" s="52">
        <f>'Whitworth Drying Bed'!U12</f>
        <v>0</v>
      </c>
      <c r="V12" s="52">
        <f>'Whitworth Drying Bed'!V12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'Whitworth Drying Bed'!C13</f>
        <v>1</v>
      </c>
      <c r="D13" s="52">
        <f>'Whitworth Drying Bed'!D13</f>
        <v>2</v>
      </c>
      <c r="E13" s="52">
        <f>'Whitworth Drying Bed'!E13</f>
        <v>2</v>
      </c>
      <c r="F13" s="52">
        <f>'Whitworth Drying Bed'!F13</f>
        <v>2</v>
      </c>
      <c r="G13" s="52">
        <f>'Whitworth Drying Bed'!G13</f>
        <v>1</v>
      </c>
      <c r="H13" s="52">
        <f>'Whitworth Drying Bed'!H13</f>
        <v>2</v>
      </c>
      <c r="I13" s="52">
        <f>'Whitworth Drying Bed'!I13</f>
        <v>2</v>
      </c>
      <c r="J13" s="52">
        <f>'Whitworth Drying Bed'!J13</f>
        <v>2</v>
      </c>
      <c r="K13" s="52">
        <f>'Whitworth Drying Bed'!K13</f>
        <v>2</v>
      </c>
      <c r="L13" s="52">
        <f>'Whitworth Drying Bed'!L13</f>
        <v>2</v>
      </c>
      <c r="M13" s="52">
        <f>'Whitworth Drying Bed'!M13</f>
        <v>2</v>
      </c>
      <c r="N13" s="52">
        <f>'Whitworth Drying Bed'!N13</f>
        <v>1</v>
      </c>
      <c r="O13" s="52">
        <f>'Whitworth Drying Bed'!O13</f>
        <v>2</v>
      </c>
      <c r="P13" s="52">
        <f>'Whitworth Drying Bed'!P13</f>
        <v>2</v>
      </c>
      <c r="Q13" s="52">
        <f>'Whitworth Drying Bed'!Q13</f>
        <v>2</v>
      </c>
      <c r="R13" s="52">
        <f>'Whitworth Drying Bed'!R13</f>
        <v>2</v>
      </c>
      <c r="S13" s="52">
        <f>'Whitworth Drying Bed'!S13</f>
        <v>2</v>
      </c>
      <c r="T13" s="52">
        <f>'Whitworth Drying Bed'!T13</f>
        <v>0</v>
      </c>
      <c r="U13" s="52">
        <f>'Whitworth Drying Bed'!U13</f>
        <v>0</v>
      </c>
      <c r="V13" s="52">
        <f>'Whitworth Drying Bed'!V13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'Whitworth Drying Bed'!C14</f>
        <v xml:space="preserve">Grass Silage (25% DM) </v>
      </c>
      <c r="D14" s="91" t="str">
        <f>'Whitworth Drying Bed'!D14</f>
        <v xml:space="preserve">Grass Silage (25% DM) </v>
      </c>
      <c r="E14" s="91" t="str">
        <f>'Whitworth Drying Bed'!E14</f>
        <v xml:space="preserve">Grass Silage (25% DM) </v>
      </c>
      <c r="F14" s="91" t="str">
        <f>'Whitworth Drying Bed'!F14</f>
        <v xml:space="preserve">Grass Silage (25% DM) </v>
      </c>
      <c r="G14" s="91" t="str">
        <f>'Whitworth Drying Bed'!G14</f>
        <v xml:space="preserve">Grass Silage (25% DM) </v>
      </c>
      <c r="H14" s="91" t="str">
        <f>'Whitworth Drying Bed'!H14</f>
        <v xml:space="preserve">Grass Silage (25% DM) </v>
      </c>
      <c r="I14" s="91" t="str">
        <f>'Whitworth Drying Bed'!I14</f>
        <v xml:space="preserve">Grass Silage (25% DM) </v>
      </c>
      <c r="J14" s="91" t="str">
        <f>'Whitworth Drying Bed'!J14</f>
        <v xml:space="preserve">Grass Silage (25% DM) </v>
      </c>
      <c r="K14" s="91" t="str">
        <f>'Whitworth Drying Bed'!K14</f>
        <v xml:space="preserve">Grass Silage (25% DM) </v>
      </c>
      <c r="L14" s="91" t="str">
        <f>'Whitworth Drying Bed'!L14</f>
        <v xml:space="preserve">Grass Silage (25% DM) </v>
      </c>
      <c r="M14" s="91" t="str">
        <f>'Whitworth Drying Bed'!M14</f>
        <v xml:space="preserve">Grass Silage (25% DM) </v>
      </c>
      <c r="N14" s="91" t="str">
        <f>'Whitworth Drying Bed'!N14</f>
        <v xml:space="preserve">Grass Silage (25% DM) </v>
      </c>
      <c r="O14" s="91" t="str">
        <f>'Whitworth Drying Bed'!O14</f>
        <v xml:space="preserve">Grass Silage (25% DM) </v>
      </c>
      <c r="P14" s="91" t="str">
        <f>'Whitworth Drying Bed'!P14</f>
        <v xml:space="preserve">Grass Silage (25% DM) </v>
      </c>
      <c r="Q14" s="91" t="str">
        <f>'Whitworth Drying Bed'!Q14</f>
        <v xml:space="preserve">Grass Silage (25% DM) </v>
      </c>
      <c r="R14" s="91" t="str">
        <f>'Whitworth Drying Bed'!R14</f>
        <v xml:space="preserve">Grass Silage (25% DM) </v>
      </c>
      <c r="S14" s="91" t="str">
        <f>'Whitworth Drying Bed'!S14</f>
        <v xml:space="preserve">Grass Silage (25% DM) </v>
      </c>
      <c r="T14" s="91">
        <f>'Whitworth Drying Bed'!T14</f>
        <v>0</v>
      </c>
      <c r="U14" s="91">
        <f>'Whitworth Drying Bed'!U14</f>
        <v>0</v>
      </c>
      <c r="V14" s="91">
        <f>'Whitworth Drying Bed'!V14</f>
        <v>0</v>
      </c>
      <c r="AD14" s="23" t="s">
        <v>138</v>
      </c>
      <c r="AE14" s="23">
        <v>6</v>
      </c>
      <c r="AI14" s="46" t="s">
        <v>119</v>
      </c>
      <c r="AJ14" s="47">
        <v>0.8</v>
      </c>
      <c r="AK14" s="48">
        <v>1.7</v>
      </c>
      <c r="AL14" s="9">
        <v>12</v>
      </c>
      <c r="AM14" s="9">
        <v>6.7</v>
      </c>
      <c r="AN14" s="9" t="s">
        <v>135</v>
      </c>
    </row>
    <row r="15" spans="1:41" ht="13" x14ac:dyDescent="0.25">
      <c r="A15" s="122" t="s">
        <v>9</v>
      </c>
      <c r="B15" s="122"/>
      <c r="C15" s="52">
        <f>'Whitworth Drying Bed'!C15</f>
        <v>20</v>
      </c>
      <c r="D15" s="52">
        <f>'Whitworth Drying Bed'!D15</f>
        <v>20</v>
      </c>
      <c r="E15" s="52">
        <f>'Whitworth Drying Bed'!E15</f>
        <v>20</v>
      </c>
      <c r="F15" s="52">
        <f>'Whitworth Drying Bed'!F15</f>
        <v>20</v>
      </c>
      <c r="G15" s="52">
        <f>'Whitworth Drying Bed'!G15</f>
        <v>20</v>
      </c>
      <c r="H15" s="52">
        <f>'Whitworth Drying Bed'!H15</f>
        <v>20</v>
      </c>
      <c r="I15" s="52">
        <f>'Whitworth Drying Bed'!I15</f>
        <v>20</v>
      </c>
      <c r="J15" s="52">
        <f>'Whitworth Drying Bed'!J15</f>
        <v>20</v>
      </c>
      <c r="K15" s="52">
        <f>'Whitworth Drying Bed'!K15</f>
        <v>20</v>
      </c>
      <c r="L15" s="52">
        <f>'Whitworth Drying Bed'!L15</f>
        <v>20</v>
      </c>
      <c r="M15" s="52">
        <f>'Whitworth Drying Bed'!M15</f>
        <v>20</v>
      </c>
      <c r="N15" s="52">
        <f>'Whitworth Drying Bed'!N15</f>
        <v>20</v>
      </c>
      <c r="O15" s="52">
        <f>'Whitworth Drying Bed'!O15</f>
        <v>20</v>
      </c>
      <c r="P15" s="52">
        <f>'Whitworth Drying Bed'!P15</f>
        <v>20</v>
      </c>
      <c r="Q15" s="52">
        <f>'Whitworth Drying Bed'!Q15</f>
        <v>20</v>
      </c>
      <c r="R15" s="52">
        <f>'Whitworth Drying Bed'!R15</f>
        <v>20</v>
      </c>
      <c r="S15" s="52">
        <f>'Whitworth Drying Bed'!S15</f>
        <v>20</v>
      </c>
      <c r="T15" s="52">
        <f>'Whitworth Drying Bed'!T15</f>
        <v>0</v>
      </c>
      <c r="U15" s="52">
        <f>'Whitworth Drying Bed'!U15</f>
        <v>0</v>
      </c>
      <c r="V15" s="52">
        <f>'Whitworth Drying Bed'!V15</f>
        <v>0</v>
      </c>
      <c r="AD15" s="23" t="s">
        <v>144</v>
      </c>
      <c r="AE15" s="23">
        <v>7</v>
      </c>
      <c r="AI15" s="46" t="s">
        <v>101</v>
      </c>
      <c r="AJ15" s="54">
        <v>1.8</v>
      </c>
      <c r="AK15" s="48">
        <v>5.4</v>
      </c>
      <c r="AL15" s="9">
        <v>13</v>
      </c>
      <c r="AM15" s="9">
        <v>6.7</v>
      </c>
      <c r="AN15" s="9" t="s">
        <v>135</v>
      </c>
    </row>
    <row r="16" spans="1:41" ht="13.5" thickBot="1" x14ac:dyDescent="0.3">
      <c r="A16" s="124" t="s">
        <v>44</v>
      </c>
      <c r="B16" s="124"/>
      <c r="C16" s="92" t="str">
        <f>'Whitworth Drying Bed'!C16</f>
        <v>Medium/Clay</v>
      </c>
      <c r="D16" s="92" t="str">
        <f>'Whitworth Drying Bed'!D16</f>
        <v>Medium/Clay</v>
      </c>
      <c r="E16" s="92" t="str">
        <f>'Whitworth Drying Bed'!E16</f>
        <v>Medium/Clay</v>
      </c>
      <c r="F16" s="92" t="str">
        <f>'Whitworth Drying Bed'!F16</f>
        <v>Medium/Clay</v>
      </c>
      <c r="G16" s="92" t="str">
        <f>'Whitworth Drying Bed'!G16</f>
        <v>Medium/Clay</v>
      </c>
      <c r="H16" s="92" t="str">
        <f>'Whitworth Drying Bed'!H16</f>
        <v>Medium/Clay</v>
      </c>
      <c r="I16" s="92" t="str">
        <f>'Whitworth Drying Bed'!I16</f>
        <v>Medium/Clay</v>
      </c>
      <c r="J16" s="92" t="str">
        <f>'Whitworth Drying Bed'!J16</f>
        <v>Medium/Clay</v>
      </c>
      <c r="K16" s="92" t="str">
        <f>'Whitworth Drying Bed'!K16</f>
        <v>Medium/Clay</v>
      </c>
      <c r="L16" s="92" t="str">
        <f>'Whitworth Drying Bed'!L16</f>
        <v>Medium/Clay</v>
      </c>
      <c r="M16" s="92" t="str">
        <f>'Whitworth Drying Bed'!M16</f>
        <v>Medium/Clay</v>
      </c>
      <c r="N16" s="92" t="str">
        <f>'Whitworth Drying Bed'!N16</f>
        <v>Medium/Clay</v>
      </c>
      <c r="O16" s="92" t="str">
        <f>'Whitworth Drying Bed'!O16</f>
        <v>Medium/Clay</v>
      </c>
      <c r="P16" s="92" t="str">
        <f>'Whitworth Drying Bed'!P16</f>
        <v>Medium/Clay</v>
      </c>
      <c r="Q16" s="92" t="str">
        <f>'Whitworth Drying Bed'!Q16</f>
        <v>Medium/Clay</v>
      </c>
      <c r="R16" s="92" t="str">
        <f>'Whitworth Drying Bed'!R16</f>
        <v>Medium/Clay</v>
      </c>
      <c r="S16" s="92" t="str">
        <f>'Whitworth Drying Bed'!S16</f>
        <v>Medium/Clay</v>
      </c>
      <c r="T16" s="92">
        <f>'Whitworth Drying Bed'!T16</f>
        <v>0</v>
      </c>
      <c r="U16" s="92">
        <f>'Whitworth Drying Bed'!U16</f>
        <v>0</v>
      </c>
      <c r="V16" s="92">
        <f>'Whitworth Drying Bed'!V16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24.994626719999999</v>
      </c>
      <c r="D18" s="13">
        <f>$D32</f>
        <v>24.994626719999999</v>
      </c>
      <c r="E18" s="13">
        <f>$D33</f>
        <v>24.994626719999999</v>
      </c>
      <c r="F18" s="13">
        <f>$D34</f>
        <v>24.994626719999999</v>
      </c>
      <c r="G18" s="13">
        <f>$D35</f>
        <v>24.994626719999999</v>
      </c>
      <c r="H18" s="13">
        <f>$D36</f>
        <v>24.994626719999999</v>
      </c>
      <c r="I18" s="13">
        <f>$D37</f>
        <v>24.994626719999999</v>
      </c>
      <c r="J18" s="13">
        <f>$D38</f>
        <v>24.994626719999999</v>
      </c>
      <c r="K18" s="13">
        <f>$D39</f>
        <v>24.994626719999999</v>
      </c>
      <c r="L18" s="13">
        <f>$D40</f>
        <v>24.994626719999999</v>
      </c>
      <c r="M18" s="13">
        <f>$D41</f>
        <v>24.994626719999999</v>
      </c>
      <c r="N18" s="13">
        <f>$D42</f>
        <v>24.994626719999999</v>
      </c>
      <c r="O18" s="13">
        <f>$D43</f>
        <v>24.994626719999999</v>
      </c>
      <c r="P18" s="13">
        <f>$D44</f>
        <v>24.994626719999999</v>
      </c>
      <c r="Q18" s="13">
        <f>$D45</f>
        <v>24.994626719999999</v>
      </c>
      <c r="R18" s="13">
        <f>$D46</f>
        <v>24.994626719999999</v>
      </c>
      <c r="S18" s="13">
        <f>$D47</f>
        <v>24.994626719999999</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-9.0053732800000006</v>
      </c>
      <c r="D19" s="13">
        <f t="shared" ref="D19:V19" si="1">D18-D17</f>
        <v>-9.0053732800000006</v>
      </c>
      <c r="E19" s="13">
        <f t="shared" si="1"/>
        <v>-9.0053732800000006</v>
      </c>
      <c r="F19" s="13">
        <f t="shared" si="1"/>
        <v>-9.0053732800000006</v>
      </c>
      <c r="G19" s="13">
        <f t="shared" si="1"/>
        <v>-9.0053732800000006</v>
      </c>
      <c r="H19" s="13">
        <f t="shared" si="1"/>
        <v>-9.0053732800000006</v>
      </c>
      <c r="I19" s="13">
        <f t="shared" si="1"/>
        <v>-9.0053732800000006</v>
      </c>
      <c r="J19" s="13">
        <f t="shared" si="1"/>
        <v>-9.0053732800000006</v>
      </c>
      <c r="K19" s="13">
        <f t="shared" si="1"/>
        <v>-9.0053732800000006</v>
      </c>
      <c r="L19" s="13">
        <f t="shared" si="1"/>
        <v>-9.0053732800000006</v>
      </c>
      <c r="M19" s="13">
        <f t="shared" si="1"/>
        <v>-9.0053732800000006</v>
      </c>
      <c r="N19" s="13">
        <f t="shared" si="1"/>
        <v>-9.0053732800000006</v>
      </c>
      <c r="O19" s="13">
        <f t="shared" si="1"/>
        <v>-9.0053732800000006</v>
      </c>
      <c r="P19" s="13">
        <f t="shared" si="1"/>
        <v>-9.0053732800000006</v>
      </c>
      <c r="Q19" s="13">
        <f t="shared" si="1"/>
        <v>-9.0053732800000006</v>
      </c>
      <c r="R19" s="13">
        <f t="shared" si="1"/>
        <v>-9.0053732800000006</v>
      </c>
      <c r="S19" s="13">
        <f t="shared" si="1"/>
        <v>-9.0053732800000006</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37.671770400000007</v>
      </c>
      <c r="D22" s="13">
        <f>$E32</f>
        <v>37.671770400000007</v>
      </c>
      <c r="E22" s="13">
        <f>$E33</f>
        <v>37.671770400000007</v>
      </c>
      <c r="F22" s="13">
        <f>$E34</f>
        <v>37.671770400000007</v>
      </c>
      <c r="G22" s="13">
        <f>$E35</f>
        <v>37.671770400000007</v>
      </c>
      <c r="H22" s="13">
        <f>$E36</f>
        <v>37.671770400000007</v>
      </c>
      <c r="I22" s="13">
        <f>$E37</f>
        <v>37.671770400000007</v>
      </c>
      <c r="J22" s="13">
        <f>$E38</f>
        <v>37.671770400000007</v>
      </c>
      <c r="K22" s="13">
        <f>$E39</f>
        <v>37.671770400000007</v>
      </c>
      <c r="L22" s="13">
        <f>$E40</f>
        <v>37.671770400000007</v>
      </c>
      <c r="M22" s="13">
        <f>$E41</f>
        <v>37.671770400000007</v>
      </c>
      <c r="N22" s="13">
        <f>$E42</f>
        <v>37.671770400000007</v>
      </c>
      <c r="O22" s="13">
        <f>$E43</f>
        <v>37.671770400000007</v>
      </c>
      <c r="P22" s="13">
        <f>$E44</f>
        <v>37.671770400000007</v>
      </c>
      <c r="Q22" s="13">
        <f>$E45</f>
        <v>37.671770400000007</v>
      </c>
      <c r="R22" s="13">
        <f>$E46</f>
        <v>37.671770400000007</v>
      </c>
      <c r="S22" s="13">
        <f>$E47</f>
        <v>37.671770400000007</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-82.328229599999986</v>
      </c>
      <c r="D23" s="13">
        <f t="shared" ref="D23:V23" si="3">D22-D21</f>
        <v>-82.328229599999986</v>
      </c>
      <c r="E23" s="13">
        <f t="shared" si="3"/>
        <v>-82.328229599999986</v>
      </c>
      <c r="F23" s="13">
        <f t="shared" si="3"/>
        <v>-82.328229599999986</v>
      </c>
      <c r="G23" s="13">
        <f t="shared" si="3"/>
        <v>-82.328229599999986</v>
      </c>
      <c r="H23" s="13">
        <f t="shared" si="3"/>
        <v>-82.328229599999986</v>
      </c>
      <c r="I23" s="13">
        <f t="shared" si="3"/>
        <v>-82.328229599999986</v>
      </c>
      <c r="J23" s="13">
        <f t="shared" si="3"/>
        <v>-82.328229599999986</v>
      </c>
      <c r="K23" s="13">
        <f t="shared" si="3"/>
        <v>-82.328229599999986</v>
      </c>
      <c r="L23" s="13">
        <f t="shared" si="3"/>
        <v>-82.328229599999986</v>
      </c>
      <c r="M23" s="13">
        <f t="shared" si="3"/>
        <v>-82.328229599999986</v>
      </c>
      <c r="N23" s="13">
        <f t="shared" si="3"/>
        <v>-82.328229599999986</v>
      </c>
      <c r="O23" s="13">
        <f t="shared" si="3"/>
        <v>-82.328229599999986</v>
      </c>
      <c r="P23" s="13">
        <f t="shared" si="3"/>
        <v>-82.328229599999986</v>
      </c>
      <c r="Q23" s="13">
        <f t="shared" si="3"/>
        <v>-82.328229599999986</v>
      </c>
      <c r="R23" s="13">
        <f t="shared" si="3"/>
        <v>-82.328229599999986</v>
      </c>
      <c r="S23" s="13">
        <f t="shared" si="3"/>
        <v>-82.328229599999986</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c r="O27" s="96" t="s">
        <v>55</v>
      </c>
      <c r="P27" s="96" t="s">
        <v>55</v>
      </c>
      <c r="Q27" s="96" t="s">
        <v>55</v>
      </c>
      <c r="R27" s="96" t="s">
        <v>55</v>
      </c>
      <c r="S27" s="96" t="s">
        <v>55</v>
      </c>
      <c r="T27" s="96"/>
      <c r="U27" s="96" t="s">
        <v>55</v>
      </c>
    </row>
    <row r="28" spans="1:40" x14ac:dyDescent="0.35">
      <c r="A28" s="97"/>
      <c r="B28" s="17">
        <v>19.100000000000001</v>
      </c>
      <c r="C28" s="12">
        <v>0.9</v>
      </c>
      <c r="D28" s="12">
        <v>714</v>
      </c>
      <c r="E28" s="12">
        <v>2046</v>
      </c>
      <c r="F28" s="12">
        <v>764</v>
      </c>
      <c r="G28" s="12">
        <v>24.3</v>
      </c>
      <c r="H28" s="12">
        <v>99.5</v>
      </c>
      <c r="I28" s="12">
        <v>7.65</v>
      </c>
      <c r="J28" s="12">
        <v>0.86</v>
      </c>
      <c r="K28" s="16">
        <v>0.1</v>
      </c>
      <c r="L28" s="12">
        <v>114</v>
      </c>
      <c r="M28" s="12">
        <v>2</v>
      </c>
      <c r="N28" s="12"/>
      <c r="O28" s="12">
        <v>268684</v>
      </c>
      <c r="P28" s="12">
        <v>166</v>
      </c>
      <c r="Q28" s="12">
        <v>3339</v>
      </c>
      <c r="R28" s="12">
        <v>0.94</v>
      </c>
      <c r="S28" s="12">
        <v>21.9</v>
      </c>
      <c r="T28" s="12"/>
      <c r="U28" s="12">
        <v>74</v>
      </c>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80</v>
      </c>
      <c r="C31" s="68">
        <f>IF(C$27="%w/w SAR",((C$28*10)*$B31),IF(C$27="%w/w DM",(((C$28*10)*($B$28/100))*$B31),IF(C$27="kg/t SAR",(C$28*$B31),IF(C$27="kg/t DM",((C$28*($B$28/100))*$B31),IF(C$27="mg/kg SAR",((C$28*0.001)*$B31),IF(C$27="mg/kg DM",(((C$28*0.001)*($B$28/100))*$B31),0))))))</f>
        <v>137.52000000000001</v>
      </c>
      <c r="D31" s="68">
        <f>(IF(D$27="%w/w SAR",((D$28*10)*$B31),IF(D$27="%w/w DM",(((D$28*10)*($B$28/100))*$B31),IF(D$27="kg/t SAR",(D$28*$B31),IF(D$27="kg/t DM",((D$28*($B$28/100))*$B31),IF(D$27="mg/kg SAR",((D$28*0.001)*$B31),IF(D$27="mg/kg DM",(((D$28*0.001)*($B$28/100))*$B31),"0")))))))*2.291</f>
        <v>24.994626719999999</v>
      </c>
      <c r="E31" s="68">
        <f>(IF(E$27="%w/w SAR",((E$28*10)*$B31),IF(E$27="%w/w DM",(((E$28*10)*($B$28/100))*$B31),IF(E$27="kg/t SAR",(E$28*$B31),IF(E$27="kg/t DM",((E$28*($B$28/100))*$B31),IF(E$27="mg/kg SAR",((E$28*0.001)*$B31),IF(E$27="mg/kg DM",(((E$28*0.001)*($B$28/100))*$B31),"0")))))))*1.205</f>
        <v>37.671770400000007</v>
      </c>
      <c r="F31" s="68">
        <f>(IF(F$27="%w/w SAR",((F$28*10)*$B31),IF(F$27="%w/w DM",(((F$28*10)*($B$28/100))*$B31),IF(F$27="kg/t SAR",(F$28*$B31),IF(F$27="kg/t DM",((F$28*($B$28/100))*$B31),IF(F$27="mg/kg SAR",((F$28*0.001)*$B31),IF(F$27="mg/kg DM",(((F$28*0.001)*($B$28/100))*$B31),"0")))))))*1.658</f>
        <v>19.355359359999998</v>
      </c>
      <c r="G31" s="68">
        <f t="shared" ref="G31:P46" si="5">IF(G$27="%w/w SAR",((G$28*10)*$B31),IF(G$27="%w/w DM",(((G$28*10)*($B$28/100))*$B31),IF(G$27="kg/t SAR",(G$28*$B31),IF(G$27="kg/t DM",((G$28*($B$28/100))*$B31),IF(G$27="mg/kg SAR",((G$28*0.001)*$B31),IF(G$27="mg/kg DM",(((G$28*0.001)*($B$28/100))*$B31),0))))))</f>
        <v>0.37130400000000002</v>
      </c>
      <c r="H31" s="68">
        <f t="shared" si="5"/>
        <v>1.5203600000000002</v>
      </c>
      <c r="I31" s="68">
        <f t="shared" si="5"/>
        <v>0.116892</v>
      </c>
      <c r="J31" s="68">
        <f t="shared" si="5"/>
        <v>1.3140800000000001E-2</v>
      </c>
      <c r="K31" s="68">
        <f t="shared" si="5"/>
        <v>1.5280000000000001E-3</v>
      </c>
      <c r="L31" s="68">
        <f t="shared" si="5"/>
        <v>1.7419200000000001</v>
      </c>
      <c r="M31" s="68">
        <f t="shared" si="5"/>
        <v>3.056E-2</v>
      </c>
      <c r="N31" s="68">
        <f t="shared" si="5"/>
        <v>0</v>
      </c>
      <c r="O31" s="68">
        <f t="shared" si="5"/>
        <v>4105.4915200000005</v>
      </c>
      <c r="P31" s="68">
        <f t="shared" si="5"/>
        <v>2.5364800000000005</v>
      </c>
      <c r="Q31" s="68">
        <f>(IF(Q$27="%w/w SAR",((Q$28*10)*$B31),IF(Q$27="%w/w DM",(((Q$28*10)*($B$28/100))*$B31),IF(Q$27="kg/t SAR",(Q$28*$B31),IF(Q$27="kg/t DM",((Q$28*($B$28/100))*$B31),IF(Q$27="mg/kg SAR",((Q$28*0.001)*$B31),IF(Q$27="mg/kg DM",(((Q$28*0.001)*($B$28/100))*$B31),0)))))))*2.5</f>
        <v>127.5498</v>
      </c>
      <c r="R31" s="68">
        <f>IF(R$27="%w/w SAR",((R$28*10)*$B31),IF(R$27="%w/w DM",(((R$28*10)*($B$28/100))*$B31),IF(R$27="kg/t SAR",(R$28*$B31),IF(R$27="kg/t DM",((R$28*($B$28/100))*$B31),IF(R$27="mg/kg SAR",((R$28*0.001)*$B31),IF(R$27="mg/kg DM",(((R$28*0.001)*($B$28/100))*$B31),0))))))</f>
        <v>1.43632E-2</v>
      </c>
      <c r="S31" s="68">
        <f>IF(S$27="%w/w SAR",((S$28*10)*$B31),IF(S$27="%w/w DM",(((S$28*10)*($B$28/100))*$B31),IF(S$27="kg/t SAR",(S$28*$B31),IF(S$27="kg/t DM",((S$28*($B$28/100))*$B31),IF(S$27="mg/kg SAR",((S$28*0.001)*$B31),IF(S$27="mg/kg DM",(((S$28*0.001)*($B$28/100))*$B31),0))))))</f>
        <v>0.33463199999999999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1.1307199999999999</v>
      </c>
    </row>
    <row r="32" spans="1:40" s="51" customFormat="1" ht="13" x14ac:dyDescent="0.35">
      <c r="A32" s="10" t="str">
        <f>D8</f>
        <v>1B</v>
      </c>
      <c r="B32" s="12">
        <v>80</v>
      </c>
      <c r="C32" s="68">
        <f t="shared" ref="C32:C50" si="6">IF(C$27="%w/w SAR",((C$28*10)*$B32),IF(C$27="%w/w DM",(((C$28*10)*($B$28/100))*$B32),IF(C$27="kg/t SAR",(C$28*$B32),IF(C$27="kg/t DM",((C$28*($B$28/100))*$B32),IF(C$27="mg/kg SAR",((C$28*0.001)*$B32),IF(C$27="mg/kg DM",(((C$28*0.001)*($B$28/100))*$B32),0))))))</f>
        <v>137.52000000000001</v>
      </c>
      <c r="D32" s="68">
        <f t="shared" ref="D32:D50" si="7">(IF(D$27="%w/w SAR",((D$28*10)*$B32),IF(D$27="%w/w DM",(((D$28*10)*($B$28/100))*$B32),IF(D$27="kg/t SAR",(D$28*$B32),IF(D$27="kg/t DM",((D$28*($B$28/100))*$B32),IF(D$27="mg/kg SAR",((D$28*0.001)*$B32),IF(D$27="mg/kg DM",(((D$28*0.001)*($B$28/100))*$B32),"0")))))))*2.291</f>
        <v>24.994626719999999</v>
      </c>
      <c r="E32" s="68">
        <f t="shared" ref="E32:E50" si="8">(IF(E$27="%w/w SAR",((E$28*10)*$B32),IF(E$27="%w/w DM",(((E$28*10)*($B$28/100))*$B32),IF(E$27="kg/t SAR",(E$28*$B32),IF(E$27="kg/t DM",((E$28*($B$28/100))*$B32),IF(E$27="mg/kg SAR",((E$28*0.001)*$B32),IF(E$27="mg/kg DM",(((E$28*0.001)*($B$28/100))*$B32),"0")))))))*1.205</f>
        <v>37.671770400000007</v>
      </c>
      <c r="F32" s="68">
        <f t="shared" ref="F32:F50" si="9">(IF(F$27="%w/w SAR",((F$28*10)*$B32),IF(F$27="%w/w DM",(((F$28*10)*($B$28/100))*$B32),IF(F$27="kg/t SAR",(F$28*$B32),IF(F$27="kg/t DM",((F$28*($B$28/100))*$B32),IF(F$27="mg/kg SAR",((F$28*0.001)*$B32),IF(F$27="mg/kg DM",(((F$28*0.001)*($B$28/100))*$B32),"0")))))))*1.658</f>
        <v>19.355359359999998</v>
      </c>
      <c r="G32" s="68">
        <f t="shared" si="5"/>
        <v>0.37130400000000002</v>
      </c>
      <c r="H32" s="68">
        <f t="shared" si="5"/>
        <v>1.5203600000000002</v>
      </c>
      <c r="I32" s="68">
        <f t="shared" si="5"/>
        <v>0.116892</v>
      </c>
      <c r="J32" s="68">
        <f t="shared" si="5"/>
        <v>1.3140800000000001E-2</v>
      </c>
      <c r="K32" s="68">
        <f t="shared" si="5"/>
        <v>1.5280000000000001E-3</v>
      </c>
      <c r="L32" s="68">
        <f t="shared" si="5"/>
        <v>1.7419200000000001</v>
      </c>
      <c r="M32" s="68">
        <f t="shared" si="5"/>
        <v>3.056E-2</v>
      </c>
      <c r="N32" s="68">
        <f t="shared" si="5"/>
        <v>0</v>
      </c>
      <c r="O32" s="68">
        <f t="shared" si="5"/>
        <v>4105.4915200000005</v>
      </c>
      <c r="P32" s="68">
        <f t="shared" si="5"/>
        <v>2.5364800000000005</v>
      </c>
      <c r="Q32" s="68">
        <f t="shared" ref="Q32:Q50" si="10">(IF(Q$27="%w/w SAR",((Q$28*10)*$B32),IF(Q$27="%w/w DM",(((Q$28*10)*($B$28/100))*$B32),IF(Q$27="kg/t SAR",(Q$28*$B32),IF(Q$27="kg/t DM",((Q$28*($B$28/100))*$B32),IF(Q$27="mg/kg SAR",((Q$28*0.001)*$B32),IF(Q$27="mg/kg DM",(((Q$28*0.001)*($B$28/100))*$B32),0)))))))*2.5</f>
        <v>127.5498</v>
      </c>
      <c r="R32" s="68">
        <f t="shared" ref="R32:U50" si="11">IF(R$27="%w/w SAR",((R$28*10)*$B32),IF(R$27="%w/w DM",(((R$28*10)*($B$28/100))*$B32),IF(R$27="kg/t SAR",(R$28*$B32),IF(R$27="kg/t DM",((R$28*($B$28/100))*$B32),IF(R$27="mg/kg SAR",((R$28*0.001)*$B32),IF(R$27="mg/kg DM",(((R$28*0.001)*($B$28/100))*$B32),0))))))</f>
        <v>1.43632E-2</v>
      </c>
      <c r="S32" s="68">
        <f t="shared" si="11"/>
        <v>0.33463199999999999</v>
      </c>
      <c r="T32" s="68">
        <f t="shared" si="11"/>
        <v>0</v>
      </c>
      <c r="U32" s="68">
        <f t="shared" si="11"/>
        <v>1.1307199999999999</v>
      </c>
    </row>
    <row r="33" spans="1:21" s="51" customFormat="1" ht="13" x14ac:dyDescent="0.35">
      <c r="A33" s="10" t="str">
        <f>E8</f>
        <v>1C</v>
      </c>
      <c r="B33" s="12">
        <v>80</v>
      </c>
      <c r="C33" s="68">
        <f t="shared" si="6"/>
        <v>137.52000000000001</v>
      </c>
      <c r="D33" s="68">
        <f t="shared" si="7"/>
        <v>24.994626719999999</v>
      </c>
      <c r="E33" s="68">
        <f t="shared" si="8"/>
        <v>37.671770400000007</v>
      </c>
      <c r="F33" s="68">
        <f t="shared" si="9"/>
        <v>19.355359359999998</v>
      </c>
      <c r="G33" s="68">
        <f t="shared" si="5"/>
        <v>0.37130400000000002</v>
      </c>
      <c r="H33" s="68">
        <f t="shared" si="5"/>
        <v>1.5203600000000002</v>
      </c>
      <c r="I33" s="68">
        <f t="shared" si="5"/>
        <v>0.116892</v>
      </c>
      <c r="J33" s="68">
        <f t="shared" si="5"/>
        <v>1.3140800000000001E-2</v>
      </c>
      <c r="K33" s="68">
        <f t="shared" si="5"/>
        <v>1.5280000000000001E-3</v>
      </c>
      <c r="L33" s="68">
        <f t="shared" si="5"/>
        <v>1.7419200000000001</v>
      </c>
      <c r="M33" s="68">
        <f t="shared" si="5"/>
        <v>3.056E-2</v>
      </c>
      <c r="N33" s="68">
        <f t="shared" si="5"/>
        <v>0</v>
      </c>
      <c r="O33" s="68">
        <f t="shared" si="5"/>
        <v>4105.4915200000005</v>
      </c>
      <c r="P33" s="68">
        <f t="shared" si="5"/>
        <v>2.5364800000000005</v>
      </c>
      <c r="Q33" s="68">
        <f t="shared" si="10"/>
        <v>127.5498</v>
      </c>
      <c r="R33" s="68">
        <f t="shared" si="11"/>
        <v>1.43632E-2</v>
      </c>
      <c r="S33" s="68">
        <f t="shared" si="11"/>
        <v>0.33463199999999999</v>
      </c>
      <c r="T33" s="68">
        <f t="shared" si="11"/>
        <v>0</v>
      </c>
      <c r="U33" s="68">
        <f t="shared" si="11"/>
        <v>1.1307199999999999</v>
      </c>
    </row>
    <row r="34" spans="1:21" s="51" customFormat="1" ht="13" x14ac:dyDescent="0.35">
      <c r="A34" s="10">
        <f>F8</f>
        <v>2</v>
      </c>
      <c r="B34" s="12">
        <v>80</v>
      </c>
      <c r="C34" s="68">
        <f t="shared" si="6"/>
        <v>137.52000000000001</v>
      </c>
      <c r="D34" s="68">
        <f t="shared" si="7"/>
        <v>24.994626719999999</v>
      </c>
      <c r="E34" s="68">
        <f t="shared" si="8"/>
        <v>37.671770400000007</v>
      </c>
      <c r="F34" s="68">
        <f t="shared" si="9"/>
        <v>19.355359359999998</v>
      </c>
      <c r="G34" s="68">
        <f t="shared" si="5"/>
        <v>0.37130400000000002</v>
      </c>
      <c r="H34" s="68">
        <f t="shared" si="5"/>
        <v>1.5203600000000002</v>
      </c>
      <c r="I34" s="68">
        <f t="shared" si="5"/>
        <v>0.116892</v>
      </c>
      <c r="J34" s="68">
        <f t="shared" si="5"/>
        <v>1.3140800000000001E-2</v>
      </c>
      <c r="K34" s="68">
        <f t="shared" si="5"/>
        <v>1.5280000000000001E-3</v>
      </c>
      <c r="L34" s="68">
        <f t="shared" si="5"/>
        <v>1.7419200000000001</v>
      </c>
      <c r="M34" s="68">
        <f t="shared" si="5"/>
        <v>3.056E-2</v>
      </c>
      <c r="N34" s="68">
        <f t="shared" si="5"/>
        <v>0</v>
      </c>
      <c r="O34" s="68">
        <f t="shared" si="5"/>
        <v>4105.4915200000005</v>
      </c>
      <c r="P34" s="68">
        <f t="shared" si="5"/>
        <v>2.5364800000000005</v>
      </c>
      <c r="Q34" s="68">
        <f t="shared" si="10"/>
        <v>127.5498</v>
      </c>
      <c r="R34" s="68">
        <f t="shared" si="11"/>
        <v>1.43632E-2</v>
      </c>
      <c r="S34" s="68">
        <f t="shared" si="11"/>
        <v>0.33463199999999999</v>
      </c>
      <c r="T34" s="68">
        <f t="shared" si="11"/>
        <v>0</v>
      </c>
      <c r="U34" s="68">
        <f t="shared" si="11"/>
        <v>1.1307199999999999</v>
      </c>
    </row>
    <row r="35" spans="1:21" s="51" customFormat="1" ht="13" x14ac:dyDescent="0.35">
      <c r="A35" s="10">
        <f>G8</f>
        <v>3</v>
      </c>
      <c r="B35" s="12">
        <v>80</v>
      </c>
      <c r="C35" s="68">
        <f t="shared" si="6"/>
        <v>137.52000000000001</v>
      </c>
      <c r="D35" s="68">
        <f t="shared" si="7"/>
        <v>24.994626719999999</v>
      </c>
      <c r="E35" s="68">
        <f t="shared" si="8"/>
        <v>37.671770400000007</v>
      </c>
      <c r="F35" s="68">
        <f t="shared" si="9"/>
        <v>19.355359359999998</v>
      </c>
      <c r="G35" s="68">
        <f t="shared" si="5"/>
        <v>0.37130400000000002</v>
      </c>
      <c r="H35" s="68">
        <f t="shared" si="5"/>
        <v>1.5203600000000002</v>
      </c>
      <c r="I35" s="68">
        <f t="shared" si="5"/>
        <v>0.116892</v>
      </c>
      <c r="J35" s="68">
        <f t="shared" si="5"/>
        <v>1.3140800000000001E-2</v>
      </c>
      <c r="K35" s="68">
        <f t="shared" si="5"/>
        <v>1.5280000000000001E-3</v>
      </c>
      <c r="L35" s="68">
        <f t="shared" si="5"/>
        <v>1.7419200000000001</v>
      </c>
      <c r="M35" s="68">
        <f t="shared" si="5"/>
        <v>3.056E-2</v>
      </c>
      <c r="N35" s="68">
        <f t="shared" si="5"/>
        <v>0</v>
      </c>
      <c r="O35" s="68">
        <f t="shared" si="5"/>
        <v>4105.4915200000005</v>
      </c>
      <c r="P35" s="68">
        <f t="shared" si="5"/>
        <v>2.5364800000000005</v>
      </c>
      <c r="Q35" s="68">
        <f t="shared" si="10"/>
        <v>127.5498</v>
      </c>
      <c r="R35" s="68">
        <f t="shared" si="11"/>
        <v>1.43632E-2</v>
      </c>
      <c r="S35" s="68">
        <f t="shared" si="11"/>
        <v>0.33463199999999999</v>
      </c>
      <c r="T35" s="68">
        <f t="shared" si="11"/>
        <v>0</v>
      </c>
      <c r="U35" s="68">
        <f t="shared" si="11"/>
        <v>1.1307199999999999</v>
      </c>
    </row>
    <row r="36" spans="1:21" s="51" customFormat="1" ht="13" x14ac:dyDescent="0.35">
      <c r="A36" s="10" t="str">
        <f>H8</f>
        <v>4A</v>
      </c>
      <c r="B36" s="12">
        <v>80</v>
      </c>
      <c r="C36" s="68">
        <f t="shared" si="6"/>
        <v>137.52000000000001</v>
      </c>
      <c r="D36" s="68">
        <f t="shared" si="7"/>
        <v>24.994626719999999</v>
      </c>
      <c r="E36" s="68">
        <f t="shared" si="8"/>
        <v>37.671770400000007</v>
      </c>
      <c r="F36" s="68">
        <f t="shared" si="9"/>
        <v>19.355359359999998</v>
      </c>
      <c r="G36" s="68">
        <f t="shared" si="5"/>
        <v>0.37130400000000002</v>
      </c>
      <c r="H36" s="68">
        <f t="shared" si="5"/>
        <v>1.5203600000000002</v>
      </c>
      <c r="I36" s="68">
        <f t="shared" si="5"/>
        <v>0.116892</v>
      </c>
      <c r="J36" s="68">
        <f t="shared" si="5"/>
        <v>1.3140800000000001E-2</v>
      </c>
      <c r="K36" s="68">
        <f t="shared" si="5"/>
        <v>1.5280000000000001E-3</v>
      </c>
      <c r="L36" s="68">
        <f t="shared" si="5"/>
        <v>1.7419200000000001</v>
      </c>
      <c r="M36" s="68">
        <f t="shared" si="5"/>
        <v>3.056E-2</v>
      </c>
      <c r="N36" s="68">
        <f t="shared" si="5"/>
        <v>0</v>
      </c>
      <c r="O36" s="68">
        <f t="shared" si="5"/>
        <v>4105.4915200000005</v>
      </c>
      <c r="P36" s="68">
        <f t="shared" si="5"/>
        <v>2.5364800000000005</v>
      </c>
      <c r="Q36" s="68">
        <f t="shared" si="10"/>
        <v>127.5498</v>
      </c>
      <c r="R36" s="68">
        <f t="shared" si="11"/>
        <v>1.43632E-2</v>
      </c>
      <c r="S36" s="68">
        <f t="shared" si="11"/>
        <v>0.33463199999999999</v>
      </c>
      <c r="T36" s="68">
        <f t="shared" si="11"/>
        <v>0</v>
      </c>
      <c r="U36" s="68">
        <f t="shared" si="11"/>
        <v>1.1307199999999999</v>
      </c>
    </row>
    <row r="37" spans="1:21" s="51" customFormat="1" ht="13" x14ac:dyDescent="0.35">
      <c r="A37" s="10" t="str">
        <f>I8</f>
        <v>4B</v>
      </c>
      <c r="B37" s="12">
        <v>80</v>
      </c>
      <c r="C37" s="68">
        <f t="shared" si="6"/>
        <v>137.52000000000001</v>
      </c>
      <c r="D37" s="68">
        <f t="shared" si="7"/>
        <v>24.994626719999999</v>
      </c>
      <c r="E37" s="68">
        <f t="shared" si="8"/>
        <v>37.671770400000007</v>
      </c>
      <c r="F37" s="68">
        <f t="shared" si="9"/>
        <v>19.355359359999998</v>
      </c>
      <c r="G37" s="68">
        <f t="shared" si="5"/>
        <v>0.37130400000000002</v>
      </c>
      <c r="H37" s="68">
        <f t="shared" si="5"/>
        <v>1.5203600000000002</v>
      </c>
      <c r="I37" s="68">
        <f t="shared" si="5"/>
        <v>0.116892</v>
      </c>
      <c r="J37" s="68">
        <f t="shared" si="5"/>
        <v>1.3140800000000001E-2</v>
      </c>
      <c r="K37" s="68">
        <f t="shared" si="5"/>
        <v>1.5280000000000001E-3</v>
      </c>
      <c r="L37" s="68">
        <f t="shared" si="5"/>
        <v>1.7419200000000001</v>
      </c>
      <c r="M37" s="68">
        <f t="shared" si="5"/>
        <v>3.056E-2</v>
      </c>
      <c r="N37" s="68">
        <f t="shared" si="5"/>
        <v>0</v>
      </c>
      <c r="O37" s="68">
        <f t="shared" si="5"/>
        <v>4105.4915200000005</v>
      </c>
      <c r="P37" s="68">
        <f t="shared" si="5"/>
        <v>2.5364800000000005</v>
      </c>
      <c r="Q37" s="68">
        <f t="shared" si="10"/>
        <v>127.5498</v>
      </c>
      <c r="R37" s="68">
        <f t="shared" si="11"/>
        <v>1.43632E-2</v>
      </c>
      <c r="S37" s="68">
        <f t="shared" si="11"/>
        <v>0.33463199999999999</v>
      </c>
      <c r="T37" s="68">
        <f t="shared" si="11"/>
        <v>0</v>
      </c>
      <c r="U37" s="68">
        <f t="shared" si="11"/>
        <v>1.1307199999999999</v>
      </c>
    </row>
    <row r="38" spans="1:21" s="51" customFormat="1" ht="13" x14ac:dyDescent="0.35">
      <c r="A38" s="10">
        <f>J8</f>
        <v>5</v>
      </c>
      <c r="B38" s="12">
        <v>80</v>
      </c>
      <c r="C38" s="68">
        <f t="shared" si="6"/>
        <v>137.52000000000001</v>
      </c>
      <c r="D38" s="68">
        <f t="shared" si="7"/>
        <v>24.994626719999999</v>
      </c>
      <c r="E38" s="68">
        <f t="shared" si="8"/>
        <v>37.671770400000007</v>
      </c>
      <c r="F38" s="68">
        <f t="shared" si="9"/>
        <v>19.355359359999998</v>
      </c>
      <c r="G38" s="68">
        <f t="shared" si="5"/>
        <v>0.37130400000000002</v>
      </c>
      <c r="H38" s="68">
        <f t="shared" si="5"/>
        <v>1.5203600000000002</v>
      </c>
      <c r="I38" s="68">
        <f t="shared" si="5"/>
        <v>0.116892</v>
      </c>
      <c r="J38" s="68">
        <f t="shared" si="5"/>
        <v>1.3140800000000001E-2</v>
      </c>
      <c r="K38" s="68">
        <f t="shared" si="5"/>
        <v>1.5280000000000001E-3</v>
      </c>
      <c r="L38" s="68">
        <f t="shared" si="5"/>
        <v>1.7419200000000001</v>
      </c>
      <c r="M38" s="68">
        <f t="shared" si="5"/>
        <v>3.056E-2</v>
      </c>
      <c r="N38" s="68">
        <f t="shared" si="5"/>
        <v>0</v>
      </c>
      <c r="O38" s="68">
        <f t="shared" si="5"/>
        <v>4105.4915200000005</v>
      </c>
      <c r="P38" s="68">
        <f t="shared" si="5"/>
        <v>2.5364800000000005</v>
      </c>
      <c r="Q38" s="68">
        <f t="shared" si="10"/>
        <v>127.5498</v>
      </c>
      <c r="R38" s="68">
        <f t="shared" si="11"/>
        <v>1.43632E-2</v>
      </c>
      <c r="S38" s="68">
        <f t="shared" si="11"/>
        <v>0.33463199999999999</v>
      </c>
      <c r="T38" s="68">
        <f t="shared" si="11"/>
        <v>0</v>
      </c>
      <c r="U38" s="68">
        <f t="shared" si="11"/>
        <v>1.1307199999999999</v>
      </c>
    </row>
    <row r="39" spans="1:21" s="51" customFormat="1" ht="13" x14ac:dyDescent="0.35">
      <c r="A39" s="10">
        <f>K8</f>
        <v>6</v>
      </c>
      <c r="B39" s="12">
        <v>80</v>
      </c>
      <c r="C39" s="68">
        <f t="shared" si="6"/>
        <v>137.52000000000001</v>
      </c>
      <c r="D39" s="68">
        <f t="shared" si="7"/>
        <v>24.994626719999999</v>
      </c>
      <c r="E39" s="68">
        <f t="shared" si="8"/>
        <v>37.671770400000007</v>
      </c>
      <c r="F39" s="68">
        <f t="shared" si="9"/>
        <v>19.355359359999998</v>
      </c>
      <c r="G39" s="68">
        <f t="shared" si="5"/>
        <v>0.37130400000000002</v>
      </c>
      <c r="H39" s="68">
        <f t="shared" si="5"/>
        <v>1.5203600000000002</v>
      </c>
      <c r="I39" s="68">
        <f t="shared" si="5"/>
        <v>0.116892</v>
      </c>
      <c r="J39" s="68">
        <f t="shared" si="5"/>
        <v>1.3140800000000001E-2</v>
      </c>
      <c r="K39" s="68">
        <f t="shared" si="5"/>
        <v>1.5280000000000001E-3</v>
      </c>
      <c r="L39" s="68">
        <f t="shared" si="5"/>
        <v>1.7419200000000001</v>
      </c>
      <c r="M39" s="68">
        <f t="shared" si="5"/>
        <v>3.056E-2</v>
      </c>
      <c r="N39" s="68">
        <f t="shared" si="5"/>
        <v>0</v>
      </c>
      <c r="O39" s="68">
        <f t="shared" si="5"/>
        <v>4105.4915200000005</v>
      </c>
      <c r="P39" s="68">
        <f t="shared" si="5"/>
        <v>2.5364800000000005</v>
      </c>
      <c r="Q39" s="68">
        <f t="shared" si="10"/>
        <v>127.5498</v>
      </c>
      <c r="R39" s="68">
        <f t="shared" si="11"/>
        <v>1.43632E-2</v>
      </c>
      <c r="S39" s="68">
        <f t="shared" si="11"/>
        <v>0.33463199999999999</v>
      </c>
      <c r="T39" s="68">
        <f t="shared" si="11"/>
        <v>0</v>
      </c>
      <c r="U39" s="68">
        <f t="shared" si="11"/>
        <v>1.1307199999999999</v>
      </c>
    </row>
    <row r="40" spans="1:21" s="51" customFormat="1" ht="13" x14ac:dyDescent="0.35">
      <c r="A40" s="10">
        <f>L8</f>
        <v>7</v>
      </c>
      <c r="B40" s="12">
        <v>80</v>
      </c>
      <c r="C40" s="68">
        <f t="shared" si="6"/>
        <v>137.52000000000001</v>
      </c>
      <c r="D40" s="68">
        <f t="shared" si="7"/>
        <v>24.994626719999999</v>
      </c>
      <c r="E40" s="68">
        <f t="shared" si="8"/>
        <v>37.671770400000007</v>
      </c>
      <c r="F40" s="68">
        <f t="shared" si="9"/>
        <v>19.355359359999998</v>
      </c>
      <c r="G40" s="68">
        <f t="shared" si="5"/>
        <v>0.37130400000000002</v>
      </c>
      <c r="H40" s="68">
        <f t="shared" si="5"/>
        <v>1.5203600000000002</v>
      </c>
      <c r="I40" s="68">
        <f t="shared" si="5"/>
        <v>0.116892</v>
      </c>
      <c r="J40" s="68">
        <f t="shared" si="5"/>
        <v>1.3140800000000001E-2</v>
      </c>
      <c r="K40" s="68">
        <f t="shared" si="5"/>
        <v>1.5280000000000001E-3</v>
      </c>
      <c r="L40" s="68">
        <f t="shared" si="5"/>
        <v>1.7419200000000001</v>
      </c>
      <c r="M40" s="68">
        <f t="shared" si="5"/>
        <v>3.056E-2</v>
      </c>
      <c r="N40" s="68">
        <f t="shared" si="5"/>
        <v>0</v>
      </c>
      <c r="O40" s="68">
        <f t="shared" si="5"/>
        <v>4105.4915200000005</v>
      </c>
      <c r="P40" s="68">
        <f t="shared" si="5"/>
        <v>2.5364800000000005</v>
      </c>
      <c r="Q40" s="68">
        <f t="shared" si="10"/>
        <v>127.5498</v>
      </c>
      <c r="R40" s="68">
        <f t="shared" si="11"/>
        <v>1.43632E-2</v>
      </c>
      <c r="S40" s="68">
        <f t="shared" si="11"/>
        <v>0.33463199999999999</v>
      </c>
      <c r="T40" s="68">
        <f t="shared" si="11"/>
        <v>0</v>
      </c>
      <c r="U40" s="68">
        <f t="shared" si="11"/>
        <v>1.1307199999999999</v>
      </c>
    </row>
    <row r="41" spans="1:21" s="51" customFormat="1" ht="13" x14ac:dyDescent="0.35">
      <c r="A41" s="10" t="str">
        <f>M8</f>
        <v>8A</v>
      </c>
      <c r="B41" s="12">
        <v>80</v>
      </c>
      <c r="C41" s="68">
        <f t="shared" si="6"/>
        <v>137.52000000000001</v>
      </c>
      <c r="D41" s="68">
        <f t="shared" si="7"/>
        <v>24.994626719999999</v>
      </c>
      <c r="E41" s="68">
        <f t="shared" si="8"/>
        <v>37.671770400000007</v>
      </c>
      <c r="F41" s="68">
        <f t="shared" si="9"/>
        <v>19.355359359999998</v>
      </c>
      <c r="G41" s="68">
        <f t="shared" si="5"/>
        <v>0.37130400000000002</v>
      </c>
      <c r="H41" s="68">
        <f t="shared" si="5"/>
        <v>1.5203600000000002</v>
      </c>
      <c r="I41" s="68">
        <f t="shared" si="5"/>
        <v>0.116892</v>
      </c>
      <c r="J41" s="68">
        <f t="shared" si="5"/>
        <v>1.3140800000000001E-2</v>
      </c>
      <c r="K41" s="68">
        <f t="shared" si="5"/>
        <v>1.5280000000000001E-3</v>
      </c>
      <c r="L41" s="68">
        <f t="shared" si="5"/>
        <v>1.7419200000000001</v>
      </c>
      <c r="M41" s="68">
        <f t="shared" si="5"/>
        <v>3.056E-2</v>
      </c>
      <c r="N41" s="68">
        <f t="shared" si="5"/>
        <v>0</v>
      </c>
      <c r="O41" s="68">
        <f t="shared" si="5"/>
        <v>4105.4915200000005</v>
      </c>
      <c r="P41" s="68">
        <f t="shared" si="5"/>
        <v>2.5364800000000005</v>
      </c>
      <c r="Q41" s="68">
        <f t="shared" si="10"/>
        <v>127.5498</v>
      </c>
      <c r="R41" s="68">
        <f t="shared" si="11"/>
        <v>1.43632E-2</v>
      </c>
      <c r="S41" s="68">
        <f t="shared" si="11"/>
        <v>0.33463199999999999</v>
      </c>
      <c r="T41" s="68">
        <f t="shared" si="11"/>
        <v>0</v>
      </c>
      <c r="U41" s="68">
        <f t="shared" si="11"/>
        <v>1.1307199999999999</v>
      </c>
    </row>
    <row r="42" spans="1:21" s="51" customFormat="1" ht="13" x14ac:dyDescent="0.35">
      <c r="A42" s="10" t="str">
        <f>N8</f>
        <v>8B</v>
      </c>
      <c r="B42" s="12">
        <v>80</v>
      </c>
      <c r="C42" s="68">
        <f t="shared" si="6"/>
        <v>137.52000000000001</v>
      </c>
      <c r="D42" s="68">
        <f t="shared" si="7"/>
        <v>24.994626719999999</v>
      </c>
      <c r="E42" s="68">
        <f t="shared" si="8"/>
        <v>37.671770400000007</v>
      </c>
      <c r="F42" s="68">
        <f t="shared" si="9"/>
        <v>19.355359359999998</v>
      </c>
      <c r="G42" s="68">
        <f t="shared" si="5"/>
        <v>0.37130400000000002</v>
      </c>
      <c r="H42" s="68">
        <f t="shared" si="5"/>
        <v>1.5203600000000002</v>
      </c>
      <c r="I42" s="68">
        <f t="shared" si="5"/>
        <v>0.116892</v>
      </c>
      <c r="J42" s="68">
        <f t="shared" si="5"/>
        <v>1.3140800000000001E-2</v>
      </c>
      <c r="K42" s="68">
        <f t="shared" si="5"/>
        <v>1.5280000000000001E-3</v>
      </c>
      <c r="L42" s="68">
        <f t="shared" si="5"/>
        <v>1.7419200000000001</v>
      </c>
      <c r="M42" s="68">
        <f t="shared" si="5"/>
        <v>3.056E-2</v>
      </c>
      <c r="N42" s="68">
        <f t="shared" si="5"/>
        <v>0</v>
      </c>
      <c r="O42" s="68">
        <f t="shared" si="5"/>
        <v>4105.4915200000005</v>
      </c>
      <c r="P42" s="68">
        <f t="shared" si="5"/>
        <v>2.5364800000000005</v>
      </c>
      <c r="Q42" s="68">
        <f t="shared" si="10"/>
        <v>127.5498</v>
      </c>
      <c r="R42" s="68">
        <f t="shared" si="11"/>
        <v>1.43632E-2</v>
      </c>
      <c r="S42" s="68">
        <f t="shared" si="11"/>
        <v>0.33463199999999999</v>
      </c>
      <c r="T42" s="68">
        <f t="shared" si="11"/>
        <v>0</v>
      </c>
      <c r="U42" s="68">
        <f t="shared" si="11"/>
        <v>1.1307199999999999</v>
      </c>
    </row>
    <row r="43" spans="1:21" s="51" customFormat="1" ht="13" x14ac:dyDescent="0.35">
      <c r="A43" s="10">
        <f>O8</f>
        <v>9</v>
      </c>
      <c r="B43" s="12">
        <v>80</v>
      </c>
      <c r="C43" s="68">
        <f t="shared" si="6"/>
        <v>137.52000000000001</v>
      </c>
      <c r="D43" s="68">
        <f t="shared" si="7"/>
        <v>24.994626719999999</v>
      </c>
      <c r="E43" s="68">
        <f t="shared" si="8"/>
        <v>37.671770400000007</v>
      </c>
      <c r="F43" s="68">
        <f t="shared" si="9"/>
        <v>19.355359359999998</v>
      </c>
      <c r="G43" s="68">
        <f t="shared" si="5"/>
        <v>0.37130400000000002</v>
      </c>
      <c r="H43" s="68">
        <f t="shared" si="5"/>
        <v>1.5203600000000002</v>
      </c>
      <c r="I43" s="68">
        <f t="shared" si="5"/>
        <v>0.116892</v>
      </c>
      <c r="J43" s="68">
        <f t="shared" si="5"/>
        <v>1.3140800000000001E-2</v>
      </c>
      <c r="K43" s="68">
        <f t="shared" si="5"/>
        <v>1.5280000000000001E-3</v>
      </c>
      <c r="L43" s="68">
        <f t="shared" si="5"/>
        <v>1.7419200000000001</v>
      </c>
      <c r="M43" s="68">
        <f t="shared" si="5"/>
        <v>3.056E-2</v>
      </c>
      <c r="N43" s="68">
        <f t="shared" si="5"/>
        <v>0</v>
      </c>
      <c r="O43" s="68">
        <f t="shared" si="5"/>
        <v>4105.4915200000005</v>
      </c>
      <c r="P43" s="68">
        <f t="shared" si="5"/>
        <v>2.5364800000000005</v>
      </c>
      <c r="Q43" s="68">
        <f t="shared" si="10"/>
        <v>127.5498</v>
      </c>
      <c r="R43" s="68">
        <f t="shared" si="11"/>
        <v>1.43632E-2</v>
      </c>
      <c r="S43" s="68">
        <f t="shared" si="11"/>
        <v>0.33463199999999999</v>
      </c>
      <c r="T43" s="68">
        <f t="shared" si="11"/>
        <v>0</v>
      </c>
      <c r="U43" s="68">
        <f t="shared" si="11"/>
        <v>1.1307199999999999</v>
      </c>
    </row>
    <row r="44" spans="1:21" s="51" customFormat="1" ht="13" x14ac:dyDescent="0.35">
      <c r="A44" s="10">
        <f>P8</f>
        <v>10</v>
      </c>
      <c r="B44" s="12">
        <v>80</v>
      </c>
      <c r="C44" s="68">
        <f t="shared" si="6"/>
        <v>137.52000000000001</v>
      </c>
      <c r="D44" s="68">
        <f t="shared" si="7"/>
        <v>24.994626719999999</v>
      </c>
      <c r="E44" s="68">
        <f t="shared" si="8"/>
        <v>37.671770400000007</v>
      </c>
      <c r="F44" s="68">
        <f t="shared" si="9"/>
        <v>19.355359359999998</v>
      </c>
      <c r="G44" s="68">
        <f t="shared" si="5"/>
        <v>0.37130400000000002</v>
      </c>
      <c r="H44" s="68">
        <f t="shared" si="5"/>
        <v>1.5203600000000002</v>
      </c>
      <c r="I44" s="68">
        <f t="shared" si="5"/>
        <v>0.116892</v>
      </c>
      <c r="J44" s="68">
        <f t="shared" si="5"/>
        <v>1.3140800000000001E-2</v>
      </c>
      <c r="K44" s="68">
        <f t="shared" si="5"/>
        <v>1.5280000000000001E-3</v>
      </c>
      <c r="L44" s="68">
        <f t="shared" si="5"/>
        <v>1.7419200000000001</v>
      </c>
      <c r="M44" s="68">
        <f t="shared" si="5"/>
        <v>3.056E-2</v>
      </c>
      <c r="N44" s="68">
        <f t="shared" si="5"/>
        <v>0</v>
      </c>
      <c r="O44" s="68">
        <f t="shared" si="5"/>
        <v>4105.4915200000005</v>
      </c>
      <c r="P44" s="68">
        <f t="shared" si="5"/>
        <v>2.5364800000000005</v>
      </c>
      <c r="Q44" s="68">
        <f t="shared" si="10"/>
        <v>127.5498</v>
      </c>
      <c r="R44" s="68">
        <f t="shared" si="11"/>
        <v>1.43632E-2</v>
      </c>
      <c r="S44" s="68">
        <f t="shared" si="11"/>
        <v>0.33463199999999999</v>
      </c>
      <c r="T44" s="68">
        <f t="shared" si="11"/>
        <v>0</v>
      </c>
      <c r="U44" s="68">
        <f t="shared" si="11"/>
        <v>1.1307199999999999</v>
      </c>
    </row>
    <row r="45" spans="1:21" s="51" customFormat="1" ht="13" x14ac:dyDescent="0.35">
      <c r="A45" s="10">
        <f>Q8</f>
        <v>11</v>
      </c>
      <c r="B45" s="12">
        <v>80</v>
      </c>
      <c r="C45" s="68">
        <f t="shared" si="6"/>
        <v>137.52000000000001</v>
      </c>
      <c r="D45" s="68">
        <f t="shared" si="7"/>
        <v>24.994626719999999</v>
      </c>
      <c r="E45" s="68">
        <f t="shared" si="8"/>
        <v>37.671770400000007</v>
      </c>
      <c r="F45" s="68">
        <f t="shared" si="9"/>
        <v>19.355359359999998</v>
      </c>
      <c r="G45" s="68">
        <f t="shared" si="5"/>
        <v>0.37130400000000002</v>
      </c>
      <c r="H45" s="68">
        <f t="shared" si="5"/>
        <v>1.5203600000000002</v>
      </c>
      <c r="I45" s="68">
        <f t="shared" si="5"/>
        <v>0.116892</v>
      </c>
      <c r="J45" s="68">
        <f t="shared" si="5"/>
        <v>1.3140800000000001E-2</v>
      </c>
      <c r="K45" s="68">
        <f t="shared" si="5"/>
        <v>1.5280000000000001E-3</v>
      </c>
      <c r="L45" s="68">
        <f t="shared" si="5"/>
        <v>1.7419200000000001</v>
      </c>
      <c r="M45" s="68">
        <f t="shared" si="5"/>
        <v>3.056E-2</v>
      </c>
      <c r="N45" s="68">
        <f t="shared" si="5"/>
        <v>0</v>
      </c>
      <c r="O45" s="68">
        <f t="shared" si="5"/>
        <v>4105.4915200000005</v>
      </c>
      <c r="P45" s="68">
        <f t="shared" si="5"/>
        <v>2.5364800000000005</v>
      </c>
      <c r="Q45" s="68">
        <f t="shared" si="10"/>
        <v>127.5498</v>
      </c>
      <c r="R45" s="68">
        <f t="shared" si="11"/>
        <v>1.43632E-2</v>
      </c>
      <c r="S45" s="68">
        <f t="shared" si="11"/>
        <v>0.33463199999999999</v>
      </c>
      <c r="T45" s="68">
        <f t="shared" si="11"/>
        <v>0</v>
      </c>
      <c r="U45" s="68">
        <f t="shared" si="11"/>
        <v>1.1307199999999999</v>
      </c>
    </row>
    <row r="46" spans="1:21" s="51" customFormat="1" ht="13" x14ac:dyDescent="0.35">
      <c r="A46" s="10">
        <f>R8</f>
        <v>12</v>
      </c>
      <c r="B46" s="12">
        <v>80</v>
      </c>
      <c r="C46" s="68">
        <f t="shared" si="6"/>
        <v>137.52000000000001</v>
      </c>
      <c r="D46" s="68">
        <f t="shared" si="7"/>
        <v>24.994626719999999</v>
      </c>
      <c r="E46" s="68">
        <f t="shared" si="8"/>
        <v>37.671770400000007</v>
      </c>
      <c r="F46" s="68">
        <f t="shared" si="9"/>
        <v>19.355359359999998</v>
      </c>
      <c r="G46" s="68">
        <f t="shared" si="5"/>
        <v>0.37130400000000002</v>
      </c>
      <c r="H46" s="68">
        <f t="shared" si="5"/>
        <v>1.5203600000000002</v>
      </c>
      <c r="I46" s="68">
        <f t="shared" si="5"/>
        <v>0.116892</v>
      </c>
      <c r="J46" s="68">
        <f t="shared" si="5"/>
        <v>1.3140800000000001E-2</v>
      </c>
      <c r="K46" s="68">
        <f t="shared" si="5"/>
        <v>1.5280000000000001E-3</v>
      </c>
      <c r="L46" s="68">
        <f t="shared" si="5"/>
        <v>1.7419200000000001</v>
      </c>
      <c r="M46" s="68">
        <f t="shared" si="5"/>
        <v>3.056E-2</v>
      </c>
      <c r="N46" s="68">
        <f t="shared" si="5"/>
        <v>0</v>
      </c>
      <c r="O46" s="68">
        <f t="shared" si="5"/>
        <v>4105.4915200000005</v>
      </c>
      <c r="P46" s="68">
        <f t="shared" si="5"/>
        <v>2.5364800000000005</v>
      </c>
      <c r="Q46" s="68">
        <f t="shared" si="10"/>
        <v>127.5498</v>
      </c>
      <c r="R46" s="68">
        <f t="shared" si="11"/>
        <v>1.43632E-2</v>
      </c>
      <c r="S46" s="68">
        <f t="shared" si="11"/>
        <v>0.33463199999999999</v>
      </c>
      <c r="T46" s="68">
        <f t="shared" si="11"/>
        <v>0</v>
      </c>
      <c r="U46" s="68">
        <f t="shared" si="11"/>
        <v>1.1307199999999999</v>
      </c>
    </row>
    <row r="47" spans="1:21" s="51" customFormat="1" ht="13" x14ac:dyDescent="0.35">
      <c r="A47" s="10">
        <f>S8</f>
        <v>13</v>
      </c>
      <c r="B47" s="12">
        <v>80</v>
      </c>
      <c r="C47" s="68">
        <f t="shared" si="6"/>
        <v>137.52000000000001</v>
      </c>
      <c r="D47" s="68">
        <f t="shared" si="7"/>
        <v>24.994626719999999</v>
      </c>
      <c r="E47" s="68">
        <f t="shared" si="8"/>
        <v>37.671770400000007</v>
      </c>
      <c r="F47" s="68">
        <f t="shared" si="9"/>
        <v>19.355359359999998</v>
      </c>
      <c r="G47" s="68">
        <f t="shared" ref="G47:P50" si="12">IF(G$27="%w/w SAR",((G$28*10)*$B47),IF(G$27="%w/w DM",(((G$28*10)*($B$28/100))*$B47),IF(G$27="kg/t SAR",(G$28*$B47),IF(G$27="kg/t DM",((G$28*($B$28/100))*$B47),IF(G$27="mg/kg SAR",((G$28*0.001)*$B47),IF(G$27="mg/kg DM",(((G$28*0.001)*($B$28/100))*$B47),0))))))</f>
        <v>0.37130400000000002</v>
      </c>
      <c r="H47" s="68">
        <f t="shared" si="12"/>
        <v>1.5203600000000002</v>
      </c>
      <c r="I47" s="68">
        <f t="shared" si="12"/>
        <v>0.116892</v>
      </c>
      <c r="J47" s="68">
        <f t="shared" si="12"/>
        <v>1.3140800000000001E-2</v>
      </c>
      <c r="K47" s="68">
        <f t="shared" si="12"/>
        <v>1.5280000000000001E-3</v>
      </c>
      <c r="L47" s="68">
        <f t="shared" si="12"/>
        <v>1.7419200000000001</v>
      </c>
      <c r="M47" s="68">
        <f t="shared" si="12"/>
        <v>3.056E-2</v>
      </c>
      <c r="N47" s="68">
        <f t="shared" si="12"/>
        <v>0</v>
      </c>
      <c r="O47" s="68">
        <f t="shared" si="12"/>
        <v>4105.4915200000005</v>
      </c>
      <c r="P47" s="68">
        <f t="shared" si="12"/>
        <v>2.5364800000000005</v>
      </c>
      <c r="Q47" s="68">
        <f t="shared" si="10"/>
        <v>127.5498</v>
      </c>
      <c r="R47" s="68">
        <f t="shared" si="11"/>
        <v>1.43632E-2</v>
      </c>
      <c r="S47" s="68">
        <f t="shared" si="11"/>
        <v>0.33463199999999999</v>
      </c>
      <c r="T47" s="68">
        <f t="shared" si="11"/>
        <v>0</v>
      </c>
      <c r="U47" s="68">
        <f t="shared" si="11"/>
        <v>1.1307199999999999</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t="str">
        <f t="shared" si="13"/>
        <v>1C</v>
      </c>
      <c r="E57" s="8">
        <f t="shared" si="13"/>
        <v>2</v>
      </c>
      <c r="F57" s="8">
        <f t="shared" si="13"/>
        <v>3</v>
      </c>
      <c r="G57" s="8" t="str">
        <f t="shared" si="13"/>
        <v>4A</v>
      </c>
      <c r="H57" s="8" t="str">
        <f t="shared" si="13"/>
        <v>4B</v>
      </c>
      <c r="I57" s="8">
        <f t="shared" si="13"/>
        <v>5</v>
      </c>
      <c r="J57" s="8">
        <f t="shared" si="13"/>
        <v>6</v>
      </c>
      <c r="K57" s="8">
        <f t="shared" si="13"/>
        <v>7</v>
      </c>
      <c r="L57" s="8" t="str">
        <f t="shared" si="13"/>
        <v>8A</v>
      </c>
      <c r="M57" s="8" t="str">
        <f t="shared" si="13"/>
        <v>8B</v>
      </c>
      <c r="N57" s="8">
        <f t="shared" si="13"/>
        <v>9</v>
      </c>
      <c r="O57" s="8">
        <f t="shared" si="13"/>
        <v>10</v>
      </c>
      <c r="P57" s="8">
        <f t="shared" si="13"/>
        <v>11</v>
      </c>
      <c r="Q57" s="8">
        <f t="shared" si="13"/>
        <v>12</v>
      </c>
      <c r="R57" s="8">
        <f t="shared" si="13"/>
        <v>13</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t="e">
        <f>VLOOKUP(T$14,Table245[],5,FALSE)</f>
        <v>#N/A</v>
      </c>
      <c r="T59" s="67" t="e">
        <f>VLOOKUP(U$14,Table245[],5,FALSE)</f>
        <v>#N/A</v>
      </c>
      <c r="U59" s="67" t="e">
        <f>VLOOKUP(V$14,Table245[],5,FALSE)</f>
        <v>#N/A</v>
      </c>
    </row>
    <row r="60" spans="1:21" ht="13" x14ac:dyDescent="0.3">
      <c r="A60" s="100" t="s">
        <v>4</v>
      </c>
      <c r="B60" s="67">
        <f>C10</f>
        <v>4.7</v>
      </c>
      <c r="C60" s="67">
        <f t="shared" ref="C60:U60" si="14">D10</f>
        <v>4.7</v>
      </c>
      <c r="D60" s="67">
        <f t="shared" si="14"/>
        <v>5.2</v>
      </c>
      <c r="E60" s="67">
        <f t="shared" si="14"/>
        <v>5.2</v>
      </c>
      <c r="F60" s="67">
        <f t="shared" si="14"/>
        <v>5.3</v>
      </c>
      <c r="G60" s="67">
        <f t="shared" si="14"/>
        <v>5.2</v>
      </c>
      <c r="H60" s="67">
        <f t="shared" si="14"/>
        <v>5.4</v>
      </c>
      <c r="I60" s="67">
        <f t="shared" si="14"/>
        <v>5.3</v>
      </c>
      <c r="J60" s="67" t="str">
        <f t="shared" si="14"/>
        <v>5,7</v>
      </c>
      <c r="K60" s="67">
        <f t="shared" si="14"/>
        <v>5.2</v>
      </c>
      <c r="L60" s="67">
        <f t="shared" si="14"/>
        <v>5.2</v>
      </c>
      <c r="M60" s="67">
        <f t="shared" si="14"/>
        <v>4.8</v>
      </c>
      <c r="N60" s="67">
        <f t="shared" si="14"/>
        <v>5.3</v>
      </c>
      <c r="O60" s="67">
        <f t="shared" si="14"/>
        <v>5.4</v>
      </c>
      <c r="P60" s="67">
        <f t="shared" si="14"/>
        <v>5.5</v>
      </c>
      <c r="Q60" s="67">
        <f t="shared" si="14"/>
        <v>5.4</v>
      </c>
      <c r="R60" s="67">
        <f t="shared" si="14"/>
        <v>5.4</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t="e">
        <f t="shared" si="15"/>
        <v>#N/A</v>
      </c>
      <c r="T61" s="67" t="e">
        <f t="shared" si="15"/>
        <v>#N/A</v>
      </c>
      <c r="U61" s="67" t="e">
        <f t="shared" si="15"/>
        <v>#N/A</v>
      </c>
    </row>
    <row r="62" spans="1:21" ht="13" x14ac:dyDescent="0.3">
      <c r="A62" s="100" t="s">
        <v>134</v>
      </c>
      <c r="B62" s="68">
        <f>B31</f>
        <v>80</v>
      </c>
      <c r="C62" s="68">
        <f>B32</f>
        <v>80</v>
      </c>
      <c r="D62" s="68">
        <f>B33</f>
        <v>80</v>
      </c>
      <c r="E62" s="68">
        <f>B34</f>
        <v>80</v>
      </c>
      <c r="F62" s="68">
        <f>B35</f>
        <v>80</v>
      </c>
      <c r="G62" s="68">
        <f>B36</f>
        <v>80</v>
      </c>
      <c r="H62" s="68">
        <f>B37</f>
        <v>80</v>
      </c>
      <c r="I62" s="68">
        <f>B38</f>
        <v>80</v>
      </c>
      <c r="J62" s="68">
        <f>B39</f>
        <v>80</v>
      </c>
      <c r="K62" s="68">
        <f>B40</f>
        <v>80</v>
      </c>
      <c r="L62" s="68">
        <f>B41</f>
        <v>80</v>
      </c>
      <c r="M62" s="68">
        <f>B42</f>
        <v>80</v>
      </c>
      <c r="N62" s="68">
        <f>B43</f>
        <v>80</v>
      </c>
      <c r="O62" s="68">
        <f>B44</f>
        <v>80</v>
      </c>
      <c r="P62" s="68">
        <f>B45</f>
        <v>80</v>
      </c>
      <c r="Q62" s="68">
        <f>B46</f>
        <v>80</v>
      </c>
      <c r="R62" s="68">
        <f>B47</f>
        <v>80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9</v>
      </c>
      <c r="C64" s="68">
        <f t="shared" ref="C64:U64" si="17">(C59-C60)*C61</f>
        <v>9</v>
      </c>
      <c r="D64" s="68">
        <f t="shared" si="17"/>
        <v>6</v>
      </c>
      <c r="E64" s="68">
        <f t="shared" si="17"/>
        <v>6</v>
      </c>
      <c r="F64" s="68">
        <f t="shared" si="17"/>
        <v>5.4000000000000021</v>
      </c>
      <c r="G64" s="68">
        <f t="shared" si="17"/>
        <v>6</v>
      </c>
      <c r="H64" s="68">
        <f t="shared" si="17"/>
        <v>4.7999999999999989</v>
      </c>
      <c r="I64" s="68">
        <f t="shared" si="17"/>
        <v>5.4000000000000021</v>
      </c>
      <c r="J64" s="68" t="e">
        <f t="shared" si="17"/>
        <v>#VALUE!</v>
      </c>
      <c r="K64" s="68">
        <f t="shared" si="17"/>
        <v>6</v>
      </c>
      <c r="L64" s="68">
        <f t="shared" si="17"/>
        <v>6</v>
      </c>
      <c r="M64" s="68">
        <f t="shared" si="17"/>
        <v>8.4000000000000021</v>
      </c>
      <c r="N64" s="68">
        <f t="shared" si="17"/>
        <v>5.4000000000000021</v>
      </c>
      <c r="O64" s="68">
        <f t="shared" si="17"/>
        <v>4.7999999999999989</v>
      </c>
      <c r="P64" s="68">
        <f t="shared" si="17"/>
        <v>4.2000000000000011</v>
      </c>
      <c r="Q64" s="68">
        <f t="shared" si="17"/>
        <v>4.7999999999999989</v>
      </c>
      <c r="R64" s="68">
        <f t="shared" si="17"/>
        <v>4.7999999999999989</v>
      </c>
      <c r="S64" s="68" t="e">
        <f t="shared" si="17"/>
        <v>#N/A</v>
      </c>
      <c r="T64" s="68" t="e">
        <f t="shared" si="17"/>
        <v>#N/A</v>
      </c>
      <c r="U64" s="68" t="e">
        <f t="shared" si="17"/>
        <v>#N/A</v>
      </c>
    </row>
    <row r="65" spans="1:21" ht="52" x14ac:dyDescent="0.3">
      <c r="A65" s="101" t="s">
        <v>157</v>
      </c>
      <c r="B65" s="68">
        <f>B63-B64</f>
        <v>-9</v>
      </c>
      <c r="C65" s="68">
        <f t="shared" ref="C65:U65" si="18">C63-C64</f>
        <v>-9</v>
      </c>
      <c r="D65" s="68">
        <f t="shared" si="18"/>
        <v>-6</v>
      </c>
      <c r="E65" s="68">
        <f t="shared" si="18"/>
        <v>-6</v>
      </c>
      <c r="F65" s="68">
        <f t="shared" si="18"/>
        <v>-5.4000000000000021</v>
      </c>
      <c r="G65" s="68">
        <f t="shared" si="18"/>
        <v>-6</v>
      </c>
      <c r="H65" s="68">
        <f t="shared" si="18"/>
        <v>-4.7999999999999989</v>
      </c>
      <c r="I65" s="68">
        <f t="shared" si="18"/>
        <v>-5.4000000000000021</v>
      </c>
      <c r="J65" s="68" t="e">
        <f t="shared" si="18"/>
        <v>#VALUE!</v>
      </c>
      <c r="K65" s="68">
        <f t="shared" si="18"/>
        <v>-6</v>
      </c>
      <c r="L65" s="68">
        <f t="shared" si="18"/>
        <v>-6</v>
      </c>
      <c r="M65" s="68">
        <f t="shared" si="18"/>
        <v>-8.4000000000000021</v>
      </c>
      <c r="N65" s="68">
        <f t="shared" si="18"/>
        <v>-5.4000000000000021</v>
      </c>
      <c r="O65" s="68">
        <f t="shared" si="18"/>
        <v>-4.7999999999999989</v>
      </c>
      <c r="P65" s="68">
        <f t="shared" si="18"/>
        <v>-4.2000000000000011</v>
      </c>
      <c r="Q65" s="68">
        <f t="shared" si="18"/>
        <v>-4.7999999999999989</v>
      </c>
      <c r="R65" s="68">
        <f t="shared" si="18"/>
        <v>-4.7999999999999989</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e">
        <f t="shared" si="19"/>
        <v>#VALUE!</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A45" sqref="A45: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'Whitworth Drying Bed'!C1:D1</f>
        <v>PAN-027243</v>
      </c>
      <c r="D1" s="128"/>
      <c r="E1" s="83" t="s">
        <v>45</v>
      </c>
      <c r="F1" s="32">
        <f>'Whitworth Drying Bed'!F1</f>
        <v>49.4</v>
      </c>
      <c r="G1" s="110" t="s">
        <v>43</v>
      </c>
      <c r="H1" s="111"/>
      <c r="I1" s="86">
        <v>7.55</v>
      </c>
      <c r="J1" s="114" t="s">
        <v>153</v>
      </c>
      <c r="K1" s="114"/>
      <c r="L1" s="86">
        <v>107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'Whitworth Drying Bed'!C2:D2</f>
        <v>EPR/EB3205CY</v>
      </c>
      <c r="D2" s="130"/>
      <c r="E2" s="83" t="s">
        <v>109</v>
      </c>
      <c r="F2" s="86" t="s">
        <v>165</v>
      </c>
      <c r="G2" s="112" t="s">
        <v>110</v>
      </c>
      <c r="H2" s="113"/>
      <c r="I2" s="86">
        <v>316</v>
      </c>
      <c r="J2" s="114" t="s">
        <v>158</v>
      </c>
      <c r="K2" s="114"/>
      <c r="L2" s="86">
        <v>0.62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'Whitworth Drying Bed'!C3:D3</f>
        <v>4 Recycling LTD</v>
      </c>
      <c r="D3" s="130"/>
      <c r="E3" s="83" t="s">
        <v>108</v>
      </c>
      <c r="F3" s="24" t="s">
        <v>104</v>
      </c>
      <c r="G3" s="114" t="s">
        <v>159</v>
      </c>
      <c r="H3" s="114"/>
      <c r="I3" s="86"/>
      <c r="J3" s="110" t="s">
        <v>154</v>
      </c>
      <c r="K3" s="111"/>
      <c r="L3" s="86">
        <f>(L1/(L2*10000))*100</f>
        <v>1.7258064516129032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'Whitworth Drying Bed'!C4:D4</f>
        <v>Llety Rafel Farm, Neath, SA10 8HR</v>
      </c>
      <c r="D4" s="128"/>
      <c r="E4" s="84" t="s">
        <v>1</v>
      </c>
      <c r="F4" s="86" t="s">
        <v>177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'Whitworth Drying Bed'!C5:D5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'Whitworth Drying Bed'!C8</f>
        <v>1A</v>
      </c>
      <c r="D8" s="52" t="str">
        <f>'Whitworth Drying Bed'!D8</f>
        <v>1B</v>
      </c>
      <c r="E8" s="52" t="str">
        <f>'Whitworth Drying Bed'!E8</f>
        <v>1C</v>
      </c>
      <c r="F8" s="52">
        <f>'Whitworth Drying Bed'!F8</f>
        <v>2</v>
      </c>
      <c r="G8" s="52">
        <f>'Whitworth Drying Bed'!G8</f>
        <v>3</v>
      </c>
      <c r="H8" s="52" t="str">
        <f>'Whitworth Drying Bed'!H8</f>
        <v>4A</v>
      </c>
      <c r="I8" s="52" t="str">
        <f>'Whitworth Drying Bed'!I8</f>
        <v>4B</v>
      </c>
      <c r="J8" s="52">
        <f>'Whitworth Drying Bed'!J8</f>
        <v>5</v>
      </c>
      <c r="K8" s="52">
        <f>'Whitworth Drying Bed'!K8</f>
        <v>6</v>
      </c>
      <c r="L8" s="52">
        <f>'Whitworth Drying Bed'!L8</f>
        <v>7</v>
      </c>
      <c r="M8" s="52" t="str">
        <f>'Whitworth Drying Bed'!M8</f>
        <v>8A</v>
      </c>
      <c r="N8" s="52" t="str">
        <f>'Whitworth Drying Bed'!N8</f>
        <v>8B</v>
      </c>
      <c r="O8" s="52">
        <f>'Whitworth Drying Bed'!O8</f>
        <v>9</v>
      </c>
      <c r="P8" s="52">
        <f>'Whitworth Drying Bed'!P8</f>
        <v>10</v>
      </c>
      <c r="Q8" s="52">
        <f>'Whitworth Drying Bed'!Q8</f>
        <v>11</v>
      </c>
      <c r="R8" s="52">
        <f>'Whitworth Drying Bed'!R8</f>
        <v>12</v>
      </c>
      <c r="S8" s="52">
        <f>'Whitworth Drying Bed'!S8</f>
        <v>13</v>
      </c>
      <c r="T8" s="52">
        <f>'Whitworth Drying Bed'!T8</f>
        <v>0</v>
      </c>
      <c r="U8" s="52">
        <f>'Whitworth Drying Bed'!U8</f>
        <v>0</v>
      </c>
      <c r="V8" s="52">
        <f>'Whitworth Drying Bed'!V8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'Whitworth Drying Bed'!C9</f>
        <v>1</v>
      </c>
      <c r="D9" s="52">
        <f>'Whitworth Drying Bed'!D9</f>
        <v>1</v>
      </c>
      <c r="E9" s="52">
        <f>'Whitworth Drying Bed'!E9</f>
        <v>1</v>
      </c>
      <c r="F9" s="52">
        <f>'Whitworth Drying Bed'!F9</f>
        <v>1</v>
      </c>
      <c r="G9" s="52">
        <f>'Whitworth Drying Bed'!G9</f>
        <v>1</v>
      </c>
      <c r="H9" s="52">
        <f>'Whitworth Drying Bed'!H9</f>
        <v>1</v>
      </c>
      <c r="I9" s="52">
        <f>'Whitworth Drying Bed'!I9</f>
        <v>1</v>
      </c>
      <c r="J9" s="52">
        <f>'Whitworth Drying Bed'!J9</f>
        <v>1</v>
      </c>
      <c r="K9" s="52">
        <f>'Whitworth Drying Bed'!K9</f>
        <v>1</v>
      </c>
      <c r="L9" s="52">
        <f>'Whitworth Drying Bed'!L9</f>
        <v>1</v>
      </c>
      <c r="M9" s="52">
        <f>'Whitworth Drying Bed'!M9</f>
        <v>1</v>
      </c>
      <c r="N9" s="52">
        <f>'Whitworth Drying Bed'!N9</f>
        <v>1</v>
      </c>
      <c r="O9" s="52">
        <f>'Whitworth Drying Bed'!O9</f>
        <v>1</v>
      </c>
      <c r="P9" s="52">
        <f>'Whitworth Drying Bed'!P9</f>
        <v>1</v>
      </c>
      <c r="Q9" s="52">
        <f>'Whitworth Drying Bed'!Q9</f>
        <v>1</v>
      </c>
      <c r="R9" s="52">
        <f>'Whitworth Drying Bed'!R9</f>
        <v>0</v>
      </c>
      <c r="S9" s="52">
        <f>'Whitworth Drying Bed'!S9</f>
        <v>0</v>
      </c>
      <c r="T9" s="52">
        <f>'Whitworth Drying Bed'!T9</f>
        <v>0</v>
      </c>
      <c r="U9" s="52">
        <f>'Whitworth Drying Bed'!U9</f>
        <v>0</v>
      </c>
      <c r="V9" s="52">
        <f>'Whitworth Drying Bed'!V9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'Whitworth Drying Bed'!C10</f>
        <v>4.7</v>
      </c>
      <c r="D10" s="52">
        <f>'Whitworth Drying Bed'!D10</f>
        <v>4.7</v>
      </c>
      <c r="E10" s="52">
        <f>'Whitworth Drying Bed'!E10</f>
        <v>5.2</v>
      </c>
      <c r="F10" s="52">
        <f>'Whitworth Drying Bed'!F10</f>
        <v>5.2</v>
      </c>
      <c r="G10" s="52">
        <f>'Whitworth Drying Bed'!G10</f>
        <v>5.3</v>
      </c>
      <c r="H10" s="52">
        <f>'Whitworth Drying Bed'!H10</f>
        <v>5.2</v>
      </c>
      <c r="I10" s="52">
        <f>'Whitworth Drying Bed'!I10</f>
        <v>5.4</v>
      </c>
      <c r="J10" s="52">
        <f>'Whitworth Drying Bed'!J10</f>
        <v>5.3</v>
      </c>
      <c r="K10" s="52" t="str">
        <f>'Whitworth Drying Bed'!K10</f>
        <v>5,7</v>
      </c>
      <c r="L10" s="52">
        <f>'Whitworth Drying Bed'!L10</f>
        <v>5.2</v>
      </c>
      <c r="M10" s="52">
        <f>'Whitworth Drying Bed'!M10</f>
        <v>5.2</v>
      </c>
      <c r="N10" s="52">
        <f>'Whitworth Drying Bed'!N10</f>
        <v>4.8</v>
      </c>
      <c r="O10" s="52">
        <f>'Whitworth Drying Bed'!O10</f>
        <v>5.3</v>
      </c>
      <c r="P10" s="52">
        <f>'Whitworth Drying Bed'!P10</f>
        <v>5.4</v>
      </c>
      <c r="Q10" s="52">
        <f>'Whitworth Drying Bed'!Q10</f>
        <v>5.5</v>
      </c>
      <c r="R10" s="52">
        <f>'Whitworth Drying Bed'!R10</f>
        <v>5.4</v>
      </c>
      <c r="S10" s="52">
        <f>'Whitworth Drying Bed'!S10</f>
        <v>5.4</v>
      </c>
      <c r="T10" s="52">
        <f>'Whitworth Drying Bed'!T10</f>
        <v>0</v>
      </c>
      <c r="U10" s="52">
        <f>'Whitworth Drying Bed'!U10</f>
        <v>0</v>
      </c>
      <c r="V10" s="52">
        <f>'Whitworth Drying Bed'!V10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'Whitworth Drying Bed'!C11</f>
        <v>0</v>
      </c>
      <c r="D11" s="52">
        <f>'Whitworth Drying Bed'!D11</f>
        <v>0</v>
      </c>
      <c r="E11" s="52">
        <f>'Whitworth Drying Bed'!E11</f>
        <v>0</v>
      </c>
      <c r="F11" s="52">
        <f>'Whitworth Drying Bed'!F11</f>
        <v>0</v>
      </c>
      <c r="G11" s="52">
        <f>'Whitworth Drying Bed'!G11</f>
        <v>0</v>
      </c>
      <c r="H11" s="52">
        <f>'Whitworth Drying Bed'!H11</f>
        <v>0</v>
      </c>
      <c r="I11" s="52">
        <f>'Whitworth Drying Bed'!I11</f>
        <v>0</v>
      </c>
      <c r="J11" s="52">
        <f>'Whitworth Drying Bed'!J11</f>
        <v>0</v>
      </c>
      <c r="K11" s="52">
        <f>'Whitworth Drying Bed'!K11</f>
        <v>0</v>
      </c>
      <c r="L11" s="52">
        <f>'Whitworth Drying Bed'!L11</f>
        <v>0</v>
      </c>
      <c r="M11" s="52">
        <f>'Whitworth Drying Bed'!M11</f>
        <v>0</v>
      </c>
      <c r="N11" s="52">
        <f>'Whitworth Drying Bed'!N11</f>
        <v>0</v>
      </c>
      <c r="O11" s="52">
        <f>'Whitworth Drying Bed'!O11</f>
        <v>0</v>
      </c>
      <c r="P11" s="52">
        <f>'Whitworth Drying Bed'!P11</f>
        <v>0</v>
      </c>
      <c r="Q11" s="52">
        <f>'Whitworth Drying Bed'!Q11</f>
        <v>1</v>
      </c>
      <c r="R11" s="52">
        <f>'Whitworth Drying Bed'!R11</f>
        <v>0</v>
      </c>
      <c r="S11" s="52">
        <f>'Whitworth Drying Bed'!S11</f>
        <v>1</v>
      </c>
      <c r="T11" s="52">
        <f>'Whitworth Drying Bed'!T11</f>
        <v>0</v>
      </c>
      <c r="U11" s="52">
        <f>'Whitworth Drying Bed'!U11</f>
        <v>0</v>
      </c>
      <c r="V11" s="52">
        <f>'Whitworth Drying Bed'!V11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'Whitworth Drying Bed'!C12</f>
        <v>1</v>
      </c>
      <c r="D12" s="52">
        <f>'Whitworth Drying Bed'!D12</f>
        <v>1</v>
      </c>
      <c r="E12" s="52">
        <f>'Whitworth Drying Bed'!E12</f>
        <v>1</v>
      </c>
      <c r="F12" s="52">
        <f>'Whitworth Drying Bed'!F12</f>
        <v>1</v>
      </c>
      <c r="G12" s="52">
        <f>'Whitworth Drying Bed'!G12</f>
        <v>1</v>
      </c>
      <c r="H12" s="52">
        <f>'Whitworth Drying Bed'!H12</f>
        <v>1</v>
      </c>
      <c r="I12" s="52">
        <f>'Whitworth Drying Bed'!I12</f>
        <v>1</v>
      </c>
      <c r="J12" s="52">
        <f>'Whitworth Drying Bed'!J12</f>
        <v>1</v>
      </c>
      <c r="K12" s="52">
        <f>'Whitworth Drying Bed'!K12</f>
        <v>1</v>
      </c>
      <c r="L12" s="52">
        <f>'Whitworth Drying Bed'!L12</f>
        <v>1</v>
      </c>
      <c r="M12" s="52">
        <f>'Whitworth Drying Bed'!M12</f>
        <v>0</v>
      </c>
      <c r="N12" s="52">
        <f>'Whitworth Drying Bed'!N12</f>
        <v>0</v>
      </c>
      <c r="O12" s="52">
        <f>'Whitworth Drying Bed'!O12</f>
        <v>1</v>
      </c>
      <c r="P12" s="52">
        <f>'Whitworth Drying Bed'!P12</f>
        <v>1</v>
      </c>
      <c r="Q12" s="52">
        <f>'Whitworth Drying Bed'!Q12</f>
        <v>1</v>
      </c>
      <c r="R12" s="52">
        <f>'Whitworth Drying Bed'!R12</f>
        <v>1</v>
      </c>
      <c r="S12" s="52">
        <f>'Whitworth Drying Bed'!S12</f>
        <v>1</v>
      </c>
      <c r="T12" s="52">
        <f>'Whitworth Drying Bed'!T12</f>
        <v>0</v>
      </c>
      <c r="U12" s="52">
        <f>'Whitworth Drying Bed'!U12</f>
        <v>0</v>
      </c>
      <c r="V12" s="52">
        <f>'Whitworth Drying Bed'!V12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'Whitworth Drying Bed'!C13</f>
        <v>1</v>
      </c>
      <c r="D13" s="52">
        <f>'Whitworth Drying Bed'!D13</f>
        <v>2</v>
      </c>
      <c r="E13" s="52">
        <f>'Whitworth Drying Bed'!E13</f>
        <v>2</v>
      </c>
      <c r="F13" s="52">
        <f>'Whitworth Drying Bed'!F13</f>
        <v>2</v>
      </c>
      <c r="G13" s="52">
        <f>'Whitworth Drying Bed'!G13</f>
        <v>1</v>
      </c>
      <c r="H13" s="52">
        <f>'Whitworth Drying Bed'!H13</f>
        <v>2</v>
      </c>
      <c r="I13" s="52">
        <f>'Whitworth Drying Bed'!I13</f>
        <v>2</v>
      </c>
      <c r="J13" s="52">
        <f>'Whitworth Drying Bed'!J13</f>
        <v>2</v>
      </c>
      <c r="K13" s="52">
        <f>'Whitworth Drying Bed'!K13</f>
        <v>2</v>
      </c>
      <c r="L13" s="52">
        <f>'Whitworth Drying Bed'!L13</f>
        <v>2</v>
      </c>
      <c r="M13" s="52">
        <f>'Whitworth Drying Bed'!M13</f>
        <v>2</v>
      </c>
      <c r="N13" s="52">
        <f>'Whitworth Drying Bed'!N13</f>
        <v>1</v>
      </c>
      <c r="O13" s="52">
        <f>'Whitworth Drying Bed'!O13</f>
        <v>2</v>
      </c>
      <c r="P13" s="52">
        <f>'Whitworth Drying Bed'!P13</f>
        <v>2</v>
      </c>
      <c r="Q13" s="52">
        <f>'Whitworth Drying Bed'!Q13</f>
        <v>2</v>
      </c>
      <c r="R13" s="52">
        <f>'Whitworth Drying Bed'!R13</f>
        <v>2</v>
      </c>
      <c r="S13" s="52">
        <f>'Whitworth Drying Bed'!S13</f>
        <v>2</v>
      </c>
      <c r="T13" s="52">
        <f>'Whitworth Drying Bed'!T13</f>
        <v>0</v>
      </c>
      <c r="U13" s="52">
        <f>'Whitworth Drying Bed'!U13</f>
        <v>0</v>
      </c>
      <c r="V13" s="52">
        <f>'Whitworth Drying Bed'!V13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'Whitworth Drying Bed'!C14</f>
        <v xml:space="preserve">Grass Silage (25% DM) </v>
      </c>
      <c r="D14" s="91" t="str">
        <f>'Whitworth Drying Bed'!D14</f>
        <v xml:space="preserve">Grass Silage (25% DM) </v>
      </c>
      <c r="E14" s="91" t="str">
        <f>'Whitworth Drying Bed'!E14</f>
        <v xml:space="preserve">Grass Silage (25% DM) </v>
      </c>
      <c r="F14" s="91" t="str">
        <f>'Whitworth Drying Bed'!F14</f>
        <v xml:space="preserve">Grass Silage (25% DM) </v>
      </c>
      <c r="G14" s="91" t="str">
        <f>'Whitworth Drying Bed'!G14</f>
        <v xml:space="preserve">Grass Silage (25% DM) </v>
      </c>
      <c r="H14" s="91" t="str">
        <f>'Whitworth Drying Bed'!H14</f>
        <v xml:space="preserve">Grass Silage (25% DM) </v>
      </c>
      <c r="I14" s="91" t="str">
        <f>'Whitworth Drying Bed'!I14</f>
        <v xml:space="preserve">Grass Silage (25% DM) </v>
      </c>
      <c r="J14" s="91" t="str">
        <f>'Whitworth Drying Bed'!J14</f>
        <v xml:space="preserve">Grass Silage (25% DM) </v>
      </c>
      <c r="K14" s="91" t="str">
        <f>'Whitworth Drying Bed'!K14</f>
        <v xml:space="preserve">Grass Silage (25% DM) </v>
      </c>
      <c r="L14" s="91" t="str">
        <f>'Whitworth Drying Bed'!L14</f>
        <v xml:space="preserve">Grass Silage (25% DM) </v>
      </c>
      <c r="M14" s="91" t="str">
        <f>'Whitworth Drying Bed'!M14</f>
        <v xml:space="preserve">Grass Silage (25% DM) </v>
      </c>
      <c r="N14" s="91" t="str">
        <f>'Whitworth Drying Bed'!N14</f>
        <v xml:space="preserve">Grass Silage (25% DM) </v>
      </c>
      <c r="O14" s="91" t="str">
        <f>'Whitworth Drying Bed'!O14</f>
        <v xml:space="preserve">Grass Silage (25% DM) </v>
      </c>
      <c r="P14" s="91" t="str">
        <f>'Whitworth Drying Bed'!P14</f>
        <v xml:space="preserve">Grass Silage (25% DM) </v>
      </c>
      <c r="Q14" s="91" t="str">
        <f>'Whitworth Drying Bed'!Q14</f>
        <v xml:space="preserve">Grass Silage (25% DM) </v>
      </c>
      <c r="R14" s="91" t="str">
        <f>'Whitworth Drying Bed'!R14</f>
        <v xml:space="preserve">Grass Silage (25% DM) </v>
      </c>
      <c r="S14" s="91" t="str">
        <f>'Whitworth Drying Bed'!S14</f>
        <v xml:space="preserve">Grass Silage (25% DM) </v>
      </c>
      <c r="T14" s="91">
        <f>'Whitworth Drying Bed'!T14</f>
        <v>0</v>
      </c>
      <c r="U14" s="91">
        <f>'Whitworth Drying Bed'!U14</f>
        <v>0</v>
      </c>
      <c r="V14" s="91">
        <f>'Whitworth Drying Bed'!V14</f>
        <v>0</v>
      </c>
      <c r="AD14" s="23" t="s">
        <v>138</v>
      </c>
      <c r="AE14" s="23">
        <v>6</v>
      </c>
      <c r="AI14" s="46" t="s">
        <v>119</v>
      </c>
      <c r="AJ14" s="47">
        <v>0.8</v>
      </c>
      <c r="AK14" s="48">
        <v>1.7</v>
      </c>
      <c r="AL14" s="9">
        <v>12</v>
      </c>
      <c r="AM14" s="9">
        <v>6.7</v>
      </c>
      <c r="AN14" s="9" t="s">
        <v>135</v>
      </c>
    </row>
    <row r="15" spans="1:41" ht="13" x14ac:dyDescent="0.25">
      <c r="A15" s="122" t="s">
        <v>9</v>
      </c>
      <c r="B15" s="122"/>
      <c r="C15" s="52">
        <f>'Whitworth Drying Bed'!C15</f>
        <v>20</v>
      </c>
      <c r="D15" s="52">
        <f>'Whitworth Drying Bed'!D15</f>
        <v>20</v>
      </c>
      <c r="E15" s="52">
        <f>'Whitworth Drying Bed'!E15</f>
        <v>20</v>
      </c>
      <c r="F15" s="52">
        <f>'Whitworth Drying Bed'!F15</f>
        <v>20</v>
      </c>
      <c r="G15" s="52">
        <f>'Whitworth Drying Bed'!G15</f>
        <v>20</v>
      </c>
      <c r="H15" s="52">
        <f>'Whitworth Drying Bed'!H15</f>
        <v>20</v>
      </c>
      <c r="I15" s="52">
        <f>'Whitworth Drying Bed'!I15</f>
        <v>20</v>
      </c>
      <c r="J15" s="52">
        <f>'Whitworth Drying Bed'!J15</f>
        <v>20</v>
      </c>
      <c r="K15" s="52">
        <f>'Whitworth Drying Bed'!K15</f>
        <v>20</v>
      </c>
      <c r="L15" s="52">
        <f>'Whitworth Drying Bed'!L15</f>
        <v>20</v>
      </c>
      <c r="M15" s="52">
        <f>'Whitworth Drying Bed'!M15</f>
        <v>20</v>
      </c>
      <c r="N15" s="52">
        <f>'Whitworth Drying Bed'!N15</f>
        <v>20</v>
      </c>
      <c r="O15" s="52">
        <f>'Whitworth Drying Bed'!O15</f>
        <v>20</v>
      </c>
      <c r="P15" s="52">
        <f>'Whitworth Drying Bed'!P15</f>
        <v>20</v>
      </c>
      <c r="Q15" s="52">
        <f>'Whitworth Drying Bed'!Q15</f>
        <v>20</v>
      </c>
      <c r="R15" s="52">
        <f>'Whitworth Drying Bed'!R15</f>
        <v>20</v>
      </c>
      <c r="S15" s="52">
        <f>'Whitworth Drying Bed'!S15</f>
        <v>20</v>
      </c>
      <c r="T15" s="52">
        <f>'Whitworth Drying Bed'!T15</f>
        <v>0</v>
      </c>
      <c r="U15" s="52">
        <f>'Whitworth Drying Bed'!U15</f>
        <v>0</v>
      </c>
      <c r="V15" s="52">
        <f>'Whitworth Drying Bed'!V15</f>
        <v>0</v>
      </c>
      <c r="AD15" s="23" t="s">
        <v>144</v>
      </c>
      <c r="AE15" s="23">
        <v>7</v>
      </c>
      <c r="AI15" s="46" t="s">
        <v>101</v>
      </c>
      <c r="AJ15" s="54">
        <v>1.8</v>
      </c>
      <c r="AK15" s="48">
        <v>5.4</v>
      </c>
      <c r="AL15" s="9">
        <v>13</v>
      </c>
      <c r="AM15" s="9">
        <v>6.7</v>
      </c>
      <c r="AN15" s="9" t="s">
        <v>135</v>
      </c>
    </row>
    <row r="16" spans="1:41" ht="13.5" thickBot="1" x14ac:dyDescent="0.3">
      <c r="A16" s="124" t="s">
        <v>44</v>
      </c>
      <c r="B16" s="124"/>
      <c r="C16" s="92" t="str">
        <f>'Whitworth Drying Bed'!C16</f>
        <v>Medium/Clay</v>
      </c>
      <c r="D16" s="92" t="str">
        <f>'Whitworth Drying Bed'!D16</f>
        <v>Medium/Clay</v>
      </c>
      <c r="E16" s="92" t="str">
        <f>'Whitworth Drying Bed'!E16</f>
        <v>Medium/Clay</v>
      </c>
      <c r="F16" s="92" t="str">
        <f>'Whitworth Drying Bed'!F16</f>
        <v>Medium/Clay</v>
      </c>
      <c r="G16" s="92" t="str">
        <f>'Whitworth Drying Bed'!G16</f>
        <v>Medium/Clay</v>
      </c>
      <c r="H16" s="92" t="str">
        <f>'Whitworth Drying Bed'!H16</f>
        <v>Medium/Clay</v>
      </c>
      <c r="I16" s="92" t="str">
        <f>'Whitworth Drying Bed'!I16</f>
        <v>Medium/Clay</v>
      </c>
      <c r="J16" s="92" t="str">
        <f>'Whitworth Drying Bed'!J16</f>
        <v>Medium/Clay</v>
      </c>
      <c r="K16" s="92" t="str">
        <f>'Whitworth Drying Bed'!K16</f>
        <v>Medium/Clay</v>
      </c>
      <c r="L16" s="92" t="str">
        <f>'Whitworth Drying Bed'!L16</f>
        <v>Medium/Clay</v>
      </c>
      <c r="M16" s="92" t="str">
        <f>'Whitworth Drying Bed'!M16</f>
        <v>Medium/Clay</v>
      </c>
      <c r="N16" s="92" t="str">
        <f>'Whitworth Drying Bed'!N16</f>
        <v>Medium/Clay</v>
      </c>
      <c r="O16" s="92" t="str">
        <f>'Whitworth Drying Bed'!O16</f>
        <v>Medium/Clay</v>
      </c>
      <c r="P16" s="92" t="str">
        <f>'Whitworth Drying Bed'!P16</f>
        <v>Medium/Clay</v>
      </c>
      <c r="Q16" s="92" t="str">
        <f>'Whitworth Drying Bed'!Q16</f>
        <v>Medium/Clay</v>
      </c>
      <c r="R16" s="92" t="str">
        <f>'Whitworth Drying Bed'!R16</f>
        <v>Medium/Clay</v>
      </c>
      <c r="S16" s="92" t="str">
        <f>'Whitworth Drying Bed'!S16</f>
        <v>Medium/Clay</v>
      </c>
      <c r="T16" s="92">
        <f>'Whitworth Drying Bed'!T16</f>
        <v>0</v>
      </c>
      <c r="U16" s="92">
        <f>'Whitworth Drying Bed'!U16</f>
        <v>0</v>
      </c>
      <c r="V16" s="92">
        <f>'Whitworth Drying Bed'!V16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26.542962414000002</v>
      </c>
      <c r="D18" s="13">
        <f>$D32</f>
        <v>26.542962414000002</v>
      </c>
      <c r="E18" s="13">
        <f>$D33</f>
        <v>26.542962414000002</v>
      </c>
      <c r="F18" s="13">
        <f>$D34</f>
        <v>26.542962414000002</v>
      </c>
      <c r="G18" s="13">
        <f>$D35</f>
        <v>26.542962414000002</v>
      </c>
      <c r="H18" s="13">
        <f>$D36</f>
        <v>26.542962414000002</v>
      </c>
      <c r="I18" s="13">
        <f>$D37</f>
        <v>26.542962414000002</v>
      </c>
      <c r="J18" s="13">
        <f>$D38</f>
        <v>26.542962414000002</v>
      </c>
      <c r="K18" s="13">
        <f>$D39</f>
        <v>26.542962414000002</v>
      </c>
      <c r="L18" s="13">
        <f>$D40</f>
        <v>26.542962414000002</v>
      </c>
      <c r="M18" s="13">
        <f>$D41</f>
        <v>26.542962414000002</v>
      </c>
      <c r="N18" s="13">
        <f>$D42</f>
        <v>26.542962414000002</v>
      </c>
      <c r="O18" s="13">
        <f>$D43</f>
        <v>26.542962414000002</v>
      </c>
      <c r="P18" s="13">
        <f>$D44</f>
        <v>26.542962414000002</v>
      </c>
      <c r="Q18" s="13">
        <f>$D45</f>
        <v>26.542962414000002</v>
      </c>
      <c r="R18" s="13">
        <f>$D46</f>
        <v>26.542962414000002</v>
      </c>
      <c r="S18" s="13">
        <f>$D47</f>
        <v>26.542962414000002</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-7.4570375859999984</v>
      </c>
      <c r="D19" s="13">
        <f t="shared" ref="D19:V19" si="1">D18-D17</f>
        <v>-7.4570375859999984</v>
      </c>
      <c r="E19" s="13">
        <f t="shared" si="1"/>
        <v>-7.4570375859999984</v>
      </c>
      <c r="F19" s="13">
        <f t="shared" si="1"/>
        <v>-7.4570375859999984</v>
      </c>
      <c r="G19" s="13">
        <f t="shared" si="1"/>
        <v>-7.4570375859999984</v>
      </c>
      <c r="H19" s="13">
        <f t="shared" si="1"/>
        <v>-7.4570375859999984</v>
      </c>
      <c r="I19" s="13">
        <f t="shared" si="1"/>
        <v>-7.4570375859999984</v>
      </c>
      <c r="J19" s="13">
        <f t="shared" si="1"/>
        <v>-7.4570375859999984</v>
      </c>
      <c r="K19" s="13">
        <f t="shared" si="1"/>
        <v>-7.4570375859999984</v>
      </c>
      <c r="L19" s="13">
        <f t="shared" si="1"/>
        <v>-7.4570375859999984</v>
      </c>
      <c r="M19" s="13">
        <f t="shared" si="1"/>
        <v>-7.4570375859999984</v>
      </c>
      <c r="N19" s="13">
        <f t="shared" si="1"/>
        <v>-7.4570375859999984</v>
      </c>
      <c r="O19" s="13">
        <f t="shared" si="1"/>
        <v>-7.4570375859999984</v>
      </c>
      <c r="P19" s="13">
        <f t="shared" si="1"/>
        <v>-7.4570375859999984</v>
      </c>
      <c r="Q19" s="13">
        <f t="shared" si="1"/>
        <v>-7.4570375859999984</v>
      </c>
      <c r="R19" s="13">
        <f t="shared" si="1"/>
        <v>-7.4570375859999984</v>
      </c>
      <c r="S19" s="13">
        <f t="shared" si="1"/>
        <v>-7.4570375859999984</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120</v>
      </c>
      <c r="D21" s="21">
        <f t="shared" ref="D21:V21" si="2">(VLOOKUP(D$14,$AI2:$AK24,3,FALSE))*D$15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10.892718000000002</v>
      </c>
      <c r="D22" s="13">
        <f>$E32</f>
        <v>10.892718000000002</v>
      </c>
      <c r="E22" s="13">
        <f>$E33</f>
        <v>10.892718000000002</v>
      </c>
      <c r="F22" s="13">
        <f>$E34</f>
        <v>10.892718000000002</v>
      </c>
      <c r="G22" s="13">
        <f>$E35</f>
        <v>10.892718000000002</v>
      </c>
      <c r="H22" s="13">
        <f>$E36</f>
        <v>10.892718000000002</v>
      </c>
      <c r="I22" s="13">
        <f>$E37</f>
        <v>10.892718000000002</v>
      </c>
      <c r="J22" s="13">
        <f>$E38</f>
        <v>10.892718000000002</v>
      </c>
      <c r="K22" s="13">
        <f>$E39</f>
        <v>10.892718000000002</v>
      </c>
      <c r="L22" s="13">
        <f>$E40</f>
        <v>10.892718000000002</v>
      </c>
      <c r="M22" s="13">
        <f>$E41</f>
        <v>10.892718000000002</v>
      </c>
      <c r="N22" s="13">
        <f>$E42</f>
        <v>10.892718000000002</v>
      </c>
      <c r="O22" s="13">
        <f>$E43</f>
        <v>10.892718000000002</v>
      </c>
      <c r="P22" s="13">
        <f>$E44</f>
        <v>10.892718000000002</v>
      </c>
      <c r="Q22" s="13">
        <f>$E45</f>
        <v>10.892718000000002</v>
      </c>
      <c r="R22" s="13">
        <f>$E46</f>
        <v>10.892718000000002</v>
      </c>
      <c r="S22" s="13">
        <f>$E47</f>
        <v>10.892718000000002</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-109.107282</v>
      </c>
      <c r="D23" s="13">
        <f t="shared" ref="D23:V23" si="3">D22-D21</f>
        <v>-109.107282</v>
      </c>
      <c r="E23" s="13">
        <f t="shared" si="3"/>
        <v>-109.107282</v>
      </c>
      <c r="F23" s="13">
        <f t="shared" si="3"/>
        <v>-109.107282</v>
      </c>
      <c r="G23" s="13">
        <f t="shared" si="3"/>
        <v>-109.107282</v>
      </c>
      <c r="H23" s="13">
        <f t="shared" si="3"/>
        <v>-109.107282</v>
      </c>
      <c r="I23" s="13">
        <f t="shared" si="3"/>
        <v>-109.107282</v>
      </c>
      <c r="J23" s="13">
        <f t="shared" si="3"/>
        <v>-109.107282</v>
      </c>
      <c r="K23" s="13">
        <f t="shared" si="3"/>
        <v>-109.107282</v>
      </c>
      <c r="L23" s="13">
        <f t="shared" si="3"/>
        <v>-109.107282</v>
      </c>
      <c r="M23" s="13">
        <f t="shared" si="3"/>
        <v>-109.107282</v>
      </c>
      <c r="N23" s="13">
        <f t="shared" si="3"/>
        <v>-109.107282</v>
      </c>
      <c r="O23" s="13">
        <f t="shared" si="3"/>
        <v>-109.107282</v>
      </c>
      <c r="P23" s="13">
        <f t="shared" si="3"/>
        <v>-109.107282</v>
      </c>
      <c r="Q23" s="13">
        <f t="shared" si="3"/>
        <v>-109.107282</v>
      </c>
      <c r="R23" s="13">
        <f t="shared" si="3"/>
        <v>-109.107282</v>
      </c>
      <c r="S23" s="13">
        <f t="shared" si="3"/>
        <v>-109.107282</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c r="U27" s="96" t="s">
        <v>55</v>
      </c>
    </row>
    <row r="28" spans="1:40" x14ac:dyDescent="0.35">
      <c r="A28" s="97"/>
      <c r="B28" s="17">
        <v>18.600000000000001</v>
      </c>
      <c r="C28" s="12">
        <v>0.62</v>
      </c>
      <c r="D28" s="12">
        <v>769</v>
      </c>
      <c r="E28" s="12">
        <v>600</v>
      </c>
      <c r="F28" s="12">
        <v>1163</v>
      </c>
      <c r="G28" s="12">
        <v>3.95</v>
      </c>
      <c r="H28" s="12">
        <v>35.1</v>
      </c>
      <c r="I28" s="12">
        <v>1.8</v>
      </c>
      <c r="J28" s="12">
        <v>0.1</v>
      </c>
      <c r="K28" s="16">
        <v>0.1</v>
      </c>
      <c r="L28" s="12">
        <v>41.3</v>
      </c>
      <c r="M28" s="12">
        <v>2</v>
      </c>
      <c r="N28" s="12">
        <v>355</v>
      </c>
      <c r="O28" s="12">
        <v>406129</v>
      </c>
      <c r="P28" s="12">
        <v>474</v>
      </c>
      <c r="Q28" s="12">
        <v>1942</v>
      </c>
      <c r="R28" s="12">
        <v>0.56999999999999995</v>
      </c>
      <c r="S28" s="12">
        <v>46.4</v>
      </c>
      <c r="T28" s="12"/>
      <c r="U28" s="12">
        <v>10</v>
      </c>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81</v>
      </c>
      <c r="C31" s="68">
        <f>IF(C$27="%w/w SAR",((C$28*10)*$B31),IF(C$27="%w/w DM",(((C$28*10)*($B$28/100))*$B31),IF(C$27="kg/t SAR",(C$28*$B31),IF(C$27="kg/t DM",((C$28*($B$28/100))*$B31),IF(C$27="mg/kg SAR",((C$28*0.001)*$B31),IF(C$27="mg/kg DM",(((C$28*0.001)*($B$28/100))*$B31),0))))))</f>
        <v>93.409200000000013</v>
      </c>
      <c r="D31" s="68">
        <f>(IF(D$27="%w/w SAR",((D$28*10)*$B31),IF(D$27="%w/w DM",(((D$28*10)*($B$28/100))*$B31),IF(D$27="kg/t SAR",(D$28*$B31),IF(D$27="kg/t DM",((D$28*($B$28/100))*$B31),IF(D$27="mg/kg SAR",((D$28*0.001)*$B31),IF(D$27="mg/kg DM",(((D$28*0.001)*($B$28/100))*$B31),"0")))))))*2.291</f>
        <v>26.542962414000002</v>
      </c>
      <c r="E31" s="68">
        <f>(IF(E$27="%w/w SAR",((E$28*10)*$B31),IF(E$27="%w/w DM",(((E$28*10)*($B$28/100))*$B31),IF(E$27="kg/t SAR",(E$28*$B31),IF(E$27="kg/t DM",((E$28*($B$28/100))*$B31),IF(E$27="mg/kg SAR",((E$28*0.001)*$B31),IF(E$27="mg/kg DM",(((E$28*0.001)*($B$28/100))*$B31),"0")))))))*1.205</f>
        <v>10.892718000000002</v>
      </c>
      <c r="F31" s="68">
        <f>(IF(F$27="%w/w SAR",((F$28*10)*$B31),IF(F$27="%w/w DM",(((F$28*10)*($B$28/100))*$B31),IF(F$27="kg/t SAR",(F$28*$B31),IF(F$27="kg/t DM",((F$28*($B$28/100))*$B31),IF(F$27="mg/kg SAR",((F$28*0.001)*$B31),IF(F$27="mg/kg DM",(((F$28*0.001)*($B$28/100))*$B31),"0")))))))*1.658</f>
        <v>29.051074764000003</v>
      </c>
      <c r="G31" s="68">
        <f t="shared" ref="G31:P46" si="5">IF(G$27="%w/w SAR",((G$28*10)*$B31),IF(G$27="%w/w DM",(((G$28*10)*($B$28/100))*$B31),IF(G$27="kg/t SAR",(G$28*$B31),IF(G$27="kg/t DM",((G$28*($B$28/100))*$B31),IF(G$27="mg/kg SAR",((G$28*0.001)*$B31),IF(G$27="mg/kg DM",(((G$28*0.001)*($B$28/100))*$B31),0))))))</f>
        <v>5.9510700000000014E-2</v>
      </c>
      <c r="H31" s="68">
        <f t="shared" si="5"/>
        <v>0.52881660000000008</v>
      </c>
      <c r="I31" s="68">
        <f t="shared" si="5"/>
        <v>2.7118800000000005E-2</v>
      </c>
      <c r="J31" s="68">
        <f t="shared" si="5"/>
        <v>1.5066000000000003E-3</v>
      </c>
      <c r="K31" s="68">
        <f t="shared" si="5"/>
        <v>1.5066000000000003E-3</v>
      </c>
      <c r="L31" s="68">
        <f t="shared" si="5"/>
        <v>0.62222580000000005</v>
      </c>
      <c r="M31" s="68">
        <f t="shared" si="5"/>
        <v>3.0132000000000003E-2</v>
      </c>
      <c r="N31" s="68">
        <f t="shared" si="5"/>
        <v>5.3484300000000005</v>
      </c>
      <c r="O31" s="68">
        <f t="shared" si="5"/>
        <v>6118.7395140000008</v>
      </c>
      <c r="P31" s="68">
        <f t="shared" si="5"/>
        <v>7.1412840000000015</v>
      </c>
      <c r="Q31" s="68">
        <f>(IF(Q$27="%w/w SAR",((Q$28*10)*$B31),IF(Q$27="%w/w DM",(((Q$28*10)*($B$28/100))*$B31),IF(Q$27="kg/t SAR",(Q$28*$B31),IF(Q$27="kg/t DM",((Q$28*($B$28/100))*$B31),IF(Q$27="mg/kg SAR",((Q$28*0.001)*$B31),IF(Q$27="mg/kg DM",(((Q$28*0.001)*($B$28/100))*$B31),0)))))))*2.5</f>
        <v>73.145430000000005</v>
      </c>
      <c r="R31" s="68">
        <f>IF(R$27="%w/w SAR",((R$28*10)*$B31),IF(R$27="%w/w DM",(((R$28*10)*($B$28/100))*$B31),IF(R$27="kg/t SAR",(R$28*$B31),IF(R$27="kg/t DM",((R$28*($B$28/100))*$B31),IF(R$27="mg/kg SAR",((R$28*0.001)*$B31),IF(R$27="mg/kg DM",(((R$28*0.001)*($B$28/100))*$B31),0))))))</f>
        <v>8.5876200000000007E-3</v>
      </c>
      <c r="S31" s="68">
        <f>IF(S$27="%w/w SAR",((S$28*10)*$B31),IF(S$27="%w/w DM",(((S$28*10)*($B$28/100))*$B31),IF(S$27="kg/t SAR",(S$28*$B31),IF(S$27="kg/t DM",((S$28*($B$28/100))*$B31),IF(S$27="mg/kg SAR",((S$28*0.001)*$B31),IF(S$27="mg/kg DM",(((S$28*0.001)*($B$28/100))*$B31),0))))))</f>
        <v>0.69906239999999997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0.15066000000000002</v>
      </c>
    </row>
    <row r="32" spans="1:40" s="51" customFormat="1" ht="13" x14ac:dyDescent="0.35">
      <c r="A32" s="10" t="str">
        <f>D8</f>
        <v>1B</v>
      </c>
      <c r="B32" s="12">
        <v>81</v>
      </c>
      <c r="C32" s="68">
        <f t="shared" ref="C32:C50" si="6">IF(C$27="%w/w SAR",((C$28*10)*$B32),IF(C$27="%w/w DM",(((C$28*10)*($B$28/100))*$B32),IF(C$27="kg/t SAR",(C$28*$B32),IF(C$27="kg/t DM",((C$28*($B$28/100))*$B32),IF(C$27="mg/kg SAR",((C$28*0.001)*$B32),IF(C$27="mg/kg DM",(((C$28*0.001)*($B$28/100))*$B32),0))))))</f>
        <v>93.409200000000013</v>
      </c>
      <c r="D32" s="68">
        <f t="shared" ref="D32:D50" si="7">(IF(D$27="%w/w SAR",((D$28*10)*$B32),IF(D$27="%w/w DM",(((D$28*10)*($B$28/100))*$B32),IF(D$27="kg/t SAR",(D$28*$B32),IF(D$27="kg/t DM",((D$28*($B$28/100))*$B32),IF(D$27="mg/kg SAR",((D$28*0.001)*$B32),IF(D$27="mg/kg DM",(((D$28*0.001)*($B$28/100))*$B32),"0")))))))*2.291</f>
        <v>26.542962414000002</v>
      </c>
      <c r="E32" s="68">
        <f t="shared" ref="E32:E50" si="8">(IF(E$27="%w/w SAR",((E$28*10)*$B32),IF(E$27="%w/w DM",(((E$28*10)*($B$28/100))*$B32),IF(E$27="kg/t SAR",(E$28*$B32),IF(E$27="kg/t DM",((E$28*($B$28/100))*$B32),IF(E$27="mg/kg SAR",((E$28*0.001)*$B32),IF(E$27="mg/kg DM",(((E$28*0.001)*($B$28/100))*$B32),"0")))))))*1.205</f>
        <v>10.892718000000002</v>
      </c>
      <c r="F32" s="68">
        <f t="shared" ref="F32:F50" si="9">(IF(F$27="%w/w SAR",((F$28*10)*$B32),IF(F$27="%w/w DM",(((F$28*10)*($B$28/100))*$B32),IF(F$27="kg/t SAR",(F$28*$B32),IF(F$27="kg/t DM",((F$28*($B$28/100))*$B32),IF(F$27="mg/kg SAR",((F$28*0.001)*$B32),IF(F$27="mg/kg DM",(((F$28*0.001)*($B$28/100))*$B32),"0")))))))*1.658</f>
        <v>29.051074764000003</v>
      </c>
      <c r="G32" s="68">
        <f t="shared" si="5"/>
        <v>5.9510700000000014E-2</v>
      </c>
      <c r="H32" s="68">
        <f t="shared" si="5"/>
        <v>0.52881660000000008</v>
      </c>
      <c r="I32" s="68">
        <f t="shared" si="5"/>
        <v>2.7118800000000005E-2</v>
      </c>
      <c r="J32" s="68">
        <f t="shared" si="5"/>
        <v>1.5066000000000003E-3</v>
      </c>
      <c r="K32" s="68">
        <f t="shared" si="5"/>
        <v>1.5066000000000003E-3</v>
      </c>
      <c r="L32" s="68">
        <f t="shared" si="5"/>
        <v>0.62222580000000005</v>
      </c>
      <c r="M32" s="68">
        <f t="shared" si="5"/>
        <v>3.0132000000000003E-2</v>
      </c>
      <c r="N32" s="68">
        <f t="shared" si="5"/>
        <v>5.3484300000000005</v>
      </c>
      <c r="O32" s="68">
        <f t="shared" si="5"/>
        <v>6118.7395140000008</v>
      </c>
      <c r="P32" s="68">
        <f t="shared" si="5"/>
        <v>7.1412840000000015</v>
      </c>
      <c r="Q32" s="68">
        <f t="shared" ref="Q32:Q50" si="10">(IF(Q$27="%w/w SAR",((Q$28*10)*$B32),IF(Q$27="%w/w DM",(((Q$28*10)*($B$28/100))*$B32),IF(Q$27="kg/t SAR",(Q$28*$B32),IF(Q$27="kg/t DM",((Q$28*($B$28/100))*$B32),IF(Q$27="mg/kg SAR",((Q$28*0.001)*$B32),IF(Q$27="mg/kg DM",(((Q$28*0.001)*($B$28/100))*$B32),0)))))))*2.5</f>
        <v>73.145430000000005</v>
      </c>
      <c r="R32" s="68">
        <f t="shared" ref="R32:U50" si="11">IF(R$27="%w/w SAR",((R$28*10)*$B32),IF(R$27="%w/w DM",(((R$28*10)*($B$28/100))*$B32),IF(R$27="kg/t SAR",(R$28*$B32),IF(R$27="kg/t DM",((R$28*($B$28/100))*$B32),IF(R$27="mg/kg SAR",((R$28*0.001)*$B32),IF(R$27="mg/kg DM",(((R$28*0.001)*($B$28/100))*$B32),0))))))</f>
        <v>8.5876200000000007E-3</v>
      </c>
      <c r="S32" s="68">
        <f t="shared" si="11"/>
        <v>0.69906239999999997</v>
      </c>
      <c r="T32" s="68">
        <f t="shared" si="11"/>
        <v>0</v>
      </c>
      <c r="U32" s="68">
        <f t="shared" si="11"/>
        <v>0.15066000000000002</v>
      </c>
    </row>
    <row r="33" spans="1:21" s="51" customFormat="1" ht="13" x14ac:dyDescent="0.35">
      <c r="A33" s="10" t="str">
        <f>E8</f>
        <v>1C</v>
      </c>
      <c r="B33" s="12">
        <v>81</v>
      </c>
      <c r="C33" s="68">
        <f t="shared" si="6"/>
        <v>93.409200000000013</v>
      </c>
      <c r="D33" s="68">
        <f t="shared" si="7"/>
        <v>26.542962414000002</v>
      </c>
      <c r="E33" s="68">
        <f t="shared" si="8"/>
        <v>10.892718000000002</v>
      </c>
      <c r="F33" s="68">
        <f t="shared" si="9"/>
        <v>29.051074764000003</v>
      </c>
      <c r="G33" s="68">
        <f t="shared" si="5"/>
        <v>5.9510700000000014E-2</v>
      </c>
      <c r="H33" s="68">
        <f t="shared" si="5"/>
        <v>0.52881660000000008</v>
      </c>
      <c r="I33" s="68">
        <f t="shared" si="5"/>
        <v>2.7118800000000005E-2</v>
      </c>
      <c r="J33" s="68">
        <f t="shared" si="5"/>
        <v>1.5066000000000003E-3</v>
      </c>
      <c r="K33" s="68">
        <f t="shared" si="5"/>
        <v>1.5066000000000003E-3</v>
      </c>
      <c r="L33" s="68">
        <f t="shared" si="5"/>
        <v>0.62222580000000005</v>
      </c>
      <c r="M33" s="68">
        <f t="shared" si="5"/>
        <v>3.0132000000000003E-2</v>
      </c>
      <c r="N33" s="68">
        <f t="shared" si="5"/>
        <v>5.3484300000000005</v>
      </c>
      <c r="O33" s="68">
        <f t="shared" si="5"/>
        <v>6118.7395140000008</v>
      </c>
      <c r="P33" s="68">
        <f t="shared" si="5"/>
        <v>7.1412840000000015</v>
      </c>
      <c r="Q33" s="68">
        <f t="shared" si="10"/>
        <v>73.145430000000005</v>
      </c>
      <c r="R33" s="68">
        <f t="shared" si="11"/>
        <v>8.5876200000000007E-3</v>
      </c>
      <c r="S33" s="68">
        <f t="shared" si="11"/>
        <v>0.69906239999999997</v>
      </c>
      <c r="T33" s="68">
        <f t="shared" si="11"/>
        <v>0</v>
      </c>
      <c r="U33" s="68">
        <f t="shared" si="11"/>
        <v>0.15066000000000002</v>
      </c>
    </row>
    <row r="34" spans="1:21" s="51" customFormat="1" ht="13" x14ac:dyDescent="0.35">
      <c r="A34" s="10">
        <f>F8</f>
        <v>2</v>
      </c>
      <c r="B34" s="12">
        <v>81</v>
      </c>
      <c r="C34" s="68">
        <f t="shared" si="6"/>
        <v>93.409200000000013</v>
      </c>
      <c r="D34" s="68">
        <f t="shared" si="7"/>
        <v>26.542962414000002</v>
      </c>
      <c r="E34" s="68">
        <f t="shared" si="8"/>
        <v>10.892718000000002</v>
      </c>
      <c r="F34" s="68">
        <f t="shared" si="9"/>
        <v>29.051074764000003</v>
      </c>
      <c r="G34" s="68">
        <f t="shared" si="5"/>
        <v>5.9510700000000014E-2</v>
      </c>
      <c r="H34" s="68">
        <f t="shared" si="5"/>
        <v>0.52881660000000008</v>
      </c>
      <c r="I34" s="68">
        <f t="shared" si="5"/>
        <v>2.7118800000000005E-2</v>
      </c>
      <c r="J34" s="68">
        <f t="shared" si="5"/>
        <v>1.5066000000000003E-3</v>
      </c>
      <c r="K34" s="68">
        <f t="shared" si="5"/>
        <v>1.5066000000000003E-3</v>
      </c>
      <c r="L34" s="68">
        <f t="shared" si="5"/>
        <v>0.62222580000000005</v>
      </c>
      <c r="M34" s="68">
        <f t="shared" si="5"/>
        <v>3.0132000000000003E-2</v>
      </c>
      <c r="N34" s="68">
        <f t="shared" si="5"/>
        <v>5.3484300000000005</v>
      </c>
      <c r="O34" s="68">
        <f t="shared" si="5"/>
        <v>6118.7395140000008</v>
      </c>
      <c r="P34" s="68">
        <f t="shared" si="5"/>
        <v>7.1412840000000015</v>
      </c>
      <c r="Q34" s="68">
        <f t="shared" si="10"/>
        <v>73.145430000000005</v>
      </c>
      <c r="R34" s="68">
        <f t="shared" si="11"/>
        <v>8.5876200000000007E-3</v>
      </c>
      <c r="S34" s="68">
        <f t="shared" si="11"/>
        <v>0.69906239999999997</v>
      </c>
      <c r="T34" s="68">
        <f t="shared" si="11"/>
        <v>0</v>
      </c>
      <c r="U34" s="68">
        <f t="shared" si="11"/>
        <v>0.15066000000000002</v>
      </c>
    </row>
    <row r="35" spans="1:21" s="51" customFormat="1" ht="13" x14ac:dyDescent="0.35">
      <c r="A35" s="10">
        <f>G8</f>
        <v>3</v>
      </c>
      <c r="B35" s="12">
        <v>81</v>
      </c>
      <c r="C35" s="68">
        <f t="shared" si="6"/>
        <v>93.409200000000013</v>
      </c>
      <c r="D35" s="68">
        <f t="shared" si="7"/>
        <v>26.542962414000002</v>
      </c>
      <c r="E35" s="68">
        <f t="shared" si="8"/>
        <v>10.892718000000002</v>
      </c>
      <c r="F35" s="68">
        <f t="shared" si="9"/>
        <v>29.051074764000003</v>
      </c>
      <c r="G35" s="68">
        <f t="shared" si="5"/>
        <v>5.9510700000000014E-2</v>
      </c>
      <c r="H35" s="68">
        <f t="shared" si="5"/>
        <v>0.52881660000000008</v>
      </c>
      <c r="I35" s="68">
        <f t="shared" si="5"/>
        <v>2.7118800000000005E-2</v>
      </c>
      <c r="J35" s="68">
        <f t="shared" si="5"/>
        <v>1.5066000000000003E-3</v>
      </c>
      <c r="K35" s="68">
        <f t="shared" si="5"/>
        <v>1.5066000000000003E-3</v>
      </c>
      <c r="L35" s="68">
        <f t="shared" si="5"/>
        <v>0.62222580000000005</v>
      </c>
      <c r="M35" s="68">
        <f t="shared" si="5"/>
        <v>3.0132000000000003E-2</v>
      </c>
      <c r="N35" s="68">
        <f t="shared" si="5"/>
        <v>5.3484300000000005</v>
      </c>
      <c r="O35" s="68">
        <f t="shared" si="5"/>
        <v>6118.7395140000008</v>
      </c>
      <c r="P35" s="68">
        <f t="shared" si="5"/>
        <v>7.1412840000000015</v>
      </c>
      <c r="Q35" s="68">
        <f t="shared" si="10"/>
        <v>73.145430000000005</v>
      </c>
      <c r="R35" s="68">
        <f t="shared" si="11"/>
        <v>8.5876200000000007E-3</v>
      </c>
      <c r="S35" s="68">
        <f t="shared" si="11"/>
        <v>0.69906239999999997</v>
      </c>
      <c r="T35" s="68">
        <f t="shared" si="11"/>
        <v>0</v>
      </c>
      <c r="U35" s="68">
        <f t="shared" si="11"/>
        <v>0.15066000000000002</v>
      </c>
    </row>
    <row r="36" spans="1:21" s="51" customFormat="1" ht="13" x14ac:dyDescent="0.35">
      <c r="A36" s="10" t="str">
        <f>H8</f>
        <v>4A</v>
      </c>
      <c r="B36" s="12">
        <v>81</v>
      </c>
      <c r="C36" s="68">
        <f t="shared" si="6"/>
        <v>93.409200000000013</v>
      </c>
      <c r="D36" s="68">
        <f t="shared" si="7"/>
        <v>26.542962414000002</v>
      </c>
      <c r="E36" s="68">
        <f t="shared" si="8"/>
        <v>10.892718000000002</v>
      </c>
      <c r="F36" s="68">
        <f t="shared" si="9"/>
        <v>29.051074764000003</v>
      </c>
      <c r="G36" s="68">
        <f t="shared" si="5"/>
        <v>5.9510700000000014E-2</v>
      </c>
      <c r="H36" s="68">
        <f t="shared" si="5"/>
        <v>0.52881660000000008</v>
      </c>
      <c r="I36" s="68">
        <f t="shared" si="5"/>
        <v>2.7118800000000005E-2</v>
      </c>
      <c r="J36" s="68">
        <f t="shared" si="5"/>
        <v>1.5066000000000003E-3</v>
      </c>
      <c r="K36" s="68">
        <f t="shared" si="5"/>
        <v>1.5066000000000003E-3</v>
      </c>
      <c r="L36" s="68">
        <f t="shared" si="5"/>
        <v>0.62222580000000005</v>
      </c>
      <c r="M36" s="68">
        <f t="shared" si="5"/>
        <v>3.0132000000000003E-2</v>
      </c>
      <c r="N36" s="68">
        <f t="shared" si="5"/>
        <v>5.3484300000000005</v>
      </c>
      <c r="O36" s="68">
        <f t="shared" si="5"/>
        <v>6118.7395140000008</v>
      </c>
      <c r="P36" s="68">
        <f t="shared" si="5"/>
        <v>7.1412840000000015</v>
      </c>
      <c r="Q36" s="68">
        <f t="shared" si="10"/>
        <v>73.145430000000005</v>
      </c>
      <c r="R36" s="68">
        <f t="shared" si="11"/>
        <v>8.5876200000000007E-3</v>
      </c>
      <c r="S36" s="68">
        <f t="shared" si="11"/>
        <v>0.69906239999999997</v>
      </c>
      <c r="T36" s="68">
        <f t="shared" si="11"/>
        <v>0</v>
      </c>
      <c r="U36" s="68">
        <f t="shared" si="11"/>
        <v>0.15066000000000002</v>
      </c>
    </row>
    <row r="37" spans="1:21" s="51" customFormat="1" ht="13" x14ac:dyDescent="0.35">
      <c r="A37" s="10" t="str">
        <f>I8</f>
        <v>4B</v>
      </c>
      <c r="B37" s="12">
        <v>81</v>
      </c>
      <c r="C37" s="68">
        <f t="shared" si="6"/>
        <v>93.409200000000013</v>
      </c>
      <c r="D37" s="68">
        <f t="shared" si="7"/>
        <v>26.542962414000002</v>
      </c>
      <c r="E37" s="68">
        <f t="shared" si="8"/>
        <v>10.892718000000002</v>
      </c>
      <c r="F37" s="68">
        <f t="shared" si="9"/>
        <v>29.051074764000003</v>
      </c>
      <c r="G37" s="68">
        <f t="shared" si="5"/>
        <v>5.9510700000000014E-2</v>
      </c>
      <c r="H37" s="68">
        <f t="shared" si="5"/>
        <v>0.52881660000000008</v>
      </c>
      <c r="I37" s="68">
        <f t="shared" si="5"/>
        <v>2.7118800000000005E-2</v>
      </c>
      <c r="J37" s="68">
        <f t="shared" si="5"/>
        <v>1.5066000000000003E-3</v>
      </c>
      <c r="K37" s="68">
        <f t="shared" si="5"/>
        <v>1.5066000000000003E-3</v>
      </c>
      <c r="L37" s="68">
        <f t="shared" si="5"/>
        <v>0.62222580000000005</v>
      </c>
      <c r="M37" s="68">
        <f t="shared" si="5"/>
        <v>3.0132000000000003E-2</v>
      </c>
      <c r="N37" s="68">
        <f t="shared" si="5"/>
        <v>5.3484300000000005</v>
      </c>
      <c r="O37" s="68">
        <f t="shared" si="5"/>
        <v>6118.7395140000008</v>
      </c>
      <c r="P37" s="68">
        <f t="shared" si="5"/>
        <v>7.1412840000000015</v>
      </c>
      <c r="Q37" s="68">
        <f t="shared" si="10"/>
        <v>73.145430000000005</v>
      </c>
      <c r="R37" s="68">
        <f t="shared" si="11"/>
        <v>8.5876200000000007E-3</v>
      </c>
      <c r="S37" s="68">
        <f t="shared" si="11"/>
        <v>0.69906239999999997</v>
      </c>
      <c r="T37" s="68">
        <f t="shared" si="11"/>
        <v>0</v>
      </c>
      <c r="U37" s="68">
        <f t="shared" si="11"/>
        <v>0.15066000000000002</v>
      </c>
    </row>
    <row r="38" spans="1:21" s="51" customFormat="1" ht="13" x14ac:dyDescent="0.35">
      <c r="A38" s="10">
        <f>J8</f>
        <v>5</v>
      </c>
      <c r="B38" s="12">
        <v>81</v>
      </c>
      <c r="C38" s="68">
        <f t="shared" si="6"/>
        <v>93.409200000000013</v>
      </c>
      <c r="D38" s="68">
        <f t="shared" si="7"/>
        <v>26.542962414000002</v>
      </c>
      <c r="E38" s="68">
        <f t="shared" si="8"/>
        <v>10.892718000000002</v>
      </c>
      <c r="F38" s="68">
        <f t="shared" si="9"/>
        <v>29.051074764000003</v>
      </c>
      <c r="G38" s="68">
        <f t="shared" si="5"/>
        <v>5.9510700000000014E-2</v>
      </c>
      <c r="H38" s="68">
        <f t="shared" si="5"/>
        <v>0.52881660000000008</v>
      </c>
      <c r="I38" s="68">
        <f t="shared" si="5"/>
        <v>2.7118800000000005E-2</v>
      </c>
      <c r="J38" s="68">
        <f t="shared" si="5"/>
        <v>1.5066000000000003E-3</v>
      </c>
      <c r="K38" s="68">
        <f t="shared" si="5"/>
        <v>1.5066000000000003E-3</v>
      </c>
      <c r="L38" s="68">
        <f t="shared" si="5"/>
        <v>0.62222580000000005</v>
      </c>
      <c r="M38" s="68">
        <f t="shared" si="5"/>
        <v>3.0132000000000003E-2</v>
      </c>
      <c r="N38" s="68">
        <f t="shared" si="5"/>
        <v>5.3484300000000005</v>
      </c>
      <c r="O38" s="68">
        <f t="shared" si="5"/>
        <v>6118.7395140000008</v>
      </c>
      <c r="P38" s="68">
        <f t="shared" si="5"/>
        <v>7.1412840000000015</v>
      </c>
      <c r="Q38" s="68">
        <f t="shared" si="10"/>
        <v>73.145430000000005</v>
      </c>
      <c r="R38" s="68">
        <f t="shared" si="11"/>
        <v>8.5876200000000007E-3</v>
      </c>
      <c r="S38" s="68">
        <f t="shared" si="11"/>
        <v>0.69906239999999997</v>
      </c>
      <c r="T38" s="68">
        <f t="shared" si="11"/>
        <v>0</v>
      </c>
      <c r="U38" s="68">
        <f t="shared" si="11"/>
        <v>0.15066000000000002</v>
      </c>
    </row>
    <row r="39" spans="1:21" s="51" customFormat="1" ht="13" x14ac:dyDescent="0.35">
      <c r="A39" s="10">
        <f>K8</f>
        <v>6</v>
      </c>
      <c r="B39" s="12">
        <v>81</v>
      </c>
      <c r="C39" s="68">
        <f t="shared" si="6"/>
        <v>93.409200000000013</v>
      </c>
      <c r="D39" s="68">
        <f t="shared" si="7"/>
        <v>26.542962414000002</v>
      </c>
      <c r="E39" s="68">
        <f t="shared" si="8"/>
        <v>10.892718000000002</v>
      </c>
      <c r="F39" s="68">
        <f t="shared" si="9"/>
        <v>29.051074764000003</v>
      </c>
      <c r="G39" s="68">
        <f t="shared" si="5"/>
        <v>5.9510700000000014E-2</v>
      </c>
      <c r="H39" s="68">
        <f t="shared" si="5"/>
        <v>0.52881660000000008</v>
      </c>
      <c r="I39" s="68">
        <f t="shared" si="5"/>
        <v>2.7118800000000005E-2</v>
      </c>
      <c r="J39" s="68">
        <f t="shared" si="5"/>
        <v>1.5066000000000003E-3</v>
      </c>
      <c r="K39" s="68">
        <f t="shared" si="5"/>
        <v>1.5066000000000003E-3</v>
      </c>
      <c r="L39" s="68">
        <f t="shared" si="5"/>
        <v>0.62222580000000005</v>
      </c>
      <c r="M39" s="68">
        <f t="shared" si="5"/>
        <v>3.0132000000000003E-2</v>
      </c>
      <c r="N39" s="68">
        <f t="shared" si="5"/>
        <v>5.3484300000000005</v>
      </c>
      <c r="O39" s="68">
        <f t="shared" si="5"/>
        <v>6118.7395140000008</v>
      </c>
      <c r="P39" s="68">
        <f t="shared" si="5"/>
        <v>7.1412840000000015</v>
      </c>
      <c r="Q39" s="68">
        <f t="shared" si="10"/>
        <v>73.145430000000005</v>
      </c>
      <c r="R39" s="68">
        <f t="shared" si="11"/>
        <v>8.5876200000000007E-3</v>
      </c>
      <c r="S39" s="68">
        <f t="shared" si="11"/>
        <v>0.69906239999999997</v>
      </c>
      <c r="T39" s="68">
        <f t="shared" si="11"/>
        <v>0</v>
      </c>
      <c r="U39" s="68">
        <f t="shared" si="11"/>
        <v>0.15066000000000002</v>
      </c>
    </row>
    <row r="40" spans="1:21" s="51" customFormat="1" ht="13" x14ac:dyDescent="0.35">
      <c r="A40" s="10">
        <f>L8</f>
        <v>7</v>
      </c>
      <c r="B40" s="12">
        <v>81</v>
      </c>
      <c r="C40" s="68">
        <f t="shared" si="6"/>
        <v>93.409200000000013</v>
      </c>
      <c r="D40" s="68">
        <f t="shared" si="7"/>
        <v>26.542962414000002</v>
      </c>
      <c r="E40" s="68">
        <f t="shared" si="8"/>
        <v>10.892718000000002</v>
      </c>
      <c r="F40" s="68">
        <f t="shared" si="9"/>
        <v>29.051074764000003</v>
      </c>
      <c r="G40" s="68">
        <f t="shared" si="5"/>
        <v>5.9510700000000014E-2</v>
      </c>
      <c r="H40" s="68">
        <f t="shared" si="5"/>
        <v>0.52881660000000008</v>
      </c>
      <c r="I40" s="68">
        <f t="shared" si="5"/>
        <v>2.7118800000000005E-2</v>
      </c>
      <c r="J40" s="68">
        <f t="shared" si="5"/>
        <v>1.5066000000000003E-3</v>
      </c>
      <c r="K40" s="68">
        <f t="shared" si="5"/>
        <v>1.5066000000000003E-3</v>
      </c>
      <c r="L40" s="68">
        <f t="shared" si="5"/>
        <v>0.62222580000000005</v>
      </c>
      <c r="M40" s="68">
        <f t="shared" si="5"/>
        <v>3.0132000000000003E-2</v>
      </c>
      <c r="N40" s="68">
        <f t="shared" si="5"/>
        <v>5.3484300000000005</v>
      </c>
      <c r="O40" s="68">
        <f t="shared" si="5"/>
        <v>6118.7395140000008</v>
      </c>
      <c r="P40" s="68">
        <f t="shared" si="5"/>
        <v>7.1412840000000015</v>
      </c>
      <c r="Q40" s="68">
        <f t="shared" si="10"/>
        <v>73.145430000000005</v>
      </c>
      <c r="R40" s="68">
        <f t="shared" si="11"/>
        <v>8.5876200000000007E-3</v>
      </c>
      <c r="S40" s="68">
        <f t="shared" si="11"/>
        <v>0.69906239999999997</v>
      </c>
      <c r="T40" s="68">
        <f t="shared" si="11"/>
        <v>0</v>
      </c>
      <c r="U40" s="68">
        <f t="shared" si="11"/>
        <v>0.15066000000000002</v>
      </c>
    </row>
    <row r="41" spans="1:21" s="51" customFormat="1" ht="13" x14ac:dyDescent="0.35">
      <c r="A41" s="10" t="str">
        <f>M8</f>
        <v>8A</v>
      </c>
      <c r="B41" s="12">
        <v>81</v>
      </c>
      <c r="C41" s="68">
        <f t="shared" si="6"/>
        <v>93.409200000000013</v>
      </c>
      <c r="D41" s="68">
        <f t="shared" si="7"/>
        <v>26.542962414000002</v>
      </c>
      <c r="E41" s="68">
        <f t="shared" si="8"/>
        <v>10.892718000000002</v>
      </c>
      <c r="F41" s="68">
        <f t="shared" si="9"/>
        <v>29.051074764000003</v>
      </c>
      <c r="G41" s="68">
        <f t="shared" si="5"/>
        <v>5.9510700000000014E-2</v>
      </c>
      <c r="H41" s="68">
        <f t="shared" si="5"/>
        <v>0.52881660000000008</v>
      </c>
      <c r="I41" s="68">
        <f t="shared" si="5"/>
        <v>2.7118800000000005E-2</v>
      </c>
      <c r="J41" s="68">
        <f t="shared" si="5"/>
        <v>1.5066000000000003E-3</v>
      </c>
      <c r="K41" s="68">
        <f t="shared" si="5"/>
        <v>1.5066000000000003E-3</v>
      </c>
      <c r="L41" s="68">
        <f t="shared" si="5"/>
        <v>0.62222580000000005</v>
      </c>
      <c r="M41" s="68">
        <f t="shared" si="5"/>
        <v>3.0132000000000003E-2</v>
      </c>
      <c r="N41" s="68">
        <f t="shared" si="5"/>
        <v>5.3484300000000005</v>
      </c>
      <c r="O41" s="68">
        <f t="shared" si="5"/>
        <v>6118.7395140000008</v>
      </c>
      <c r="P41" s="68">
        <f t="shared" si="5"/>
        <v>7.1412840000000015</v>
      </c>
      <c r="Q41" s="68">
        <f t="shared" si="10"/>
        <v>73.145430000000005</v>
      </c>
      <c r="R41" s="68">
        <f t="shared" si="11"/>
        <v>8.5876200000000007E-3</v>
      </c>
      <c r="S41" s="68">
        <f t="shared" si="11"/>
        <v>0.69906239999999997</v>
      </c>
      <c r="T41" s="68">
        <f t="shared" si="11"/>
        <v>0</v>
      </c>
      <c r="U41" s="68">
        <f t="shared" si="11"/>
        <v>0.15066000000000002</v>
      </c>
    </row>
    <row r="42" spans="1:21" s="51" customFormat="1" ht="13" x14ac:dyDescent="0.35">
      <c r="A42" s="10" t="str">
        <f>N8</f>
        <v>8B</v>
      </c>
      <c r="B42" s="12">
        <v>81</v>
      </c>
      <c r="C42" s="68">
        <f t="shared" si="6"/>
        <v>93.409200000000013</v>
      </c>
      <c r="D42" s="68">
        <f t="shared" si="7"/>
        <v>26.542962414000002</v>
      </c>
      <c r="E42" s="68">
        <f t="shared" si="8"/>
        <v>10.892718000000002</v>
      </c>
      <c r="F42" s="68">
        <f t="shared" si="9"/>
        <v>29.051074764000003</v>
      </c>
      <c r="G42" s="68">
        <f t="shared" si="5"/>
        <v>5.9510700000000014E-2</v>
      </c>
      <c r="H42" s="68">
        <f t="shared" si="5"/>
        <v>0.52881660000000008</v>
      </c>
      <c r="I42" s="68">
        <f t="shared" si="5"/>
        <v>2.7118800000000005E-2</v>
      </c>
      <c r="J42" s="68">
        <f t="shared" si="5"/>
        <v>1.5066000000000003E-3</v>
      </c>
      <c r="K42" s="68">
        <f t="shared" si="5"/>
        <v>1.5066000000000003E-3</v>
      </c>
      <c r="L42" s="68">
        <f t="shared" si="5"/>
        <v>0.62222580000000005</v>
      </c>
      <c r="M42" s="68">
        <f t="shared" si="5"/>
        <v>3.0132000000000003E-2</v>
      </c>
      <c r="N42" s="68">
        <f t="shared" si="5"/>
        <v>5.3484300000000005</v>
      </c>
      <c r="O42" s="68">
        <f t="shared" si="5"/>
        <v>6118.7395140000008</v>
      </c>
      <c r="P42" s="68">
        <f t="shared" si="5"/>
        <v>7.1412840000000015</v>
      </c>
      <c r="Q42" s="68">
        <f t="shared" si="10"/>
        <v>73.145430000000005</v>
      </c>
      <c r="R42" s="68">
        <f t="shared" si="11"/>
        <v>8.5876200000000007E-3</v>
      </c>
      <c r="S42" s="68">
        <f t="shared" si="11"/>
        <v>0.69906239999999997</v>
      </c>
      <c r="T42" s="68">
        <f t="shared" si="11"/>
        <v>0</v>
      </c>
      <c r="U42" s="68">
        <f t="shared" si="11"/>
        <v>0.15066000000000002</v>
      </c>
    </row>
    <row r="43" spans="1:21" s="51" customFormat="1" ht="13" x14ac:dyDescent="0.35">
      <c r="A43" s="10">
        <f>O8</f>
        <v>9</v>
      </c>
      <c r="B43" s="12">
        <v>81</v>
      </c>
      <c r="C43" s="68">
        <f t="shared" si="6"/>
        <v>93.409200000000013</v>
      </c>
      <c r="D43" s="68">
        <f t="shared" si="7"/>
        <v>26.542962414000002</v>
      </c>
      <c r="E43" s="68">
        <f t="shared" si="8"/>
        <v>10.892718000000002</v>
      </c>
      <c r="F43" s="68">
        <f t="shared" si="9"/>
        <v>29.051074764000003</v>
      </c>
      <c r="G43" s="68">
        <f t="shared" si="5"/>
        <v>5.9510700000000014E-2</v>
      </c>
      <c r="H43" s="68">
        <f t="shared" si="5"/>
        <v>0.52881660000000008</v>
      </c>
      <c r="I43" s="68">
        <f t="shared" si="5"/>
        <v>2.7118800000000005E-2</v>
      </c>
      <c r="J43" s="68">
        <f t="shared" si="5"/>
        <v>1.5066000000000003E-3</v>
      </c>
      <c r="K43" s="68">
        <f t="shared" si="5"/>
        <v>1.5066000000000003E-3</v>
      </c>
      <c r="L43" s="68">
        <f t="shared" si="5"/>
        <v>0.62222580000000005</v>
      </c>
      <c r="M43" s="68">
        <f t="shared" si="5"/>
        <v>3.0132000000000003E-2</v>
      </c>
      <c r="N43" s="68">
        <f t="shared" si="5"/>
        <v>5.3484300000000005</v>
      </c>
      <c r="O43" s="68">
        <f t="shared" si="5"/>
        <v>6118.7395140000008</v>
      </c>
      <c r="P43" s="68">
        <f t="shared" si="5"/>
        <v>7.1412840000000015</v>
      </c>
      <c r="Q43" s="68">
        <f t="shared" si="10"/>
        <v>73.145430000000005</v>
      </c>
      <c r="R43" s="68">
        <f t="shared" si="11"/>
        <v>8.5876200000000007E-3</v>
      </c>
      <c r="S43" s="68">
        <f t="shared" si="11"/>
        <v>0.69906239999999997</v>
      </c>
      <c r="T43" s="68">
        <f t="shared" si="11"/>
        <v>0</v>
      </c>
      <c r="U43" s="68">
        <f t="shared" si="11"/>
        <v>0.15066000000000002</v>
      </c>
    </row>
    <row r="44" spans="1:21" s="51" customFormat="1" ht="13" x14ac:dyDescent="0.35">
      <c r="A44" s="10">
        <f>P8</f>
        <v>10</v>
      </c>
      <c r="B44" s="12">
        <v>81</v>
      </c>
      <c r="C44" s="68">
        <f t="shared" si="6"/>
        <v>93.409200000000013</v>
      </c>
      <c r="D44" s="68">
        <f t="shared" si="7"/>
        <v>26.542962414000002</v>
      </c>
      <c r="E44" s="68">
        <f t="shared" si="8"/>
        <v>10.892718000000002</v>
      </c>
      <c r="F44" s="68">
        <f t="shared" si="9"/>
        <v>29.051074764000003</v>
      </c>
      <c r="G44" s="68">
        <f t="shared" si="5"/>
        <v>5.9510700000000014E-2</v>
      </c>
      <c r="H44" s="68">
        <f t="shared" si="5"/>
        <v>0.52881660000000008</v>
      </c>
      <c r="I44" s="68">
        <f t="shared" si="5"/>
        <v>2.7118800000000005E-2</v>
      </c>
      <c r="J44" s="68">
        <f t="shared" si="5"/>
        <v>1.5066000000000003E-3</v>
      </c>
      <c r="K44" s="68">
        <f t="shared" si="5"/>
        <v>1.5066000000000003E-3</v>
      </c>
      <c r="L44" s="68">
        <f t="shared" si="5"/>
        <v>0.62222580000000005</v>
      </c>
      <c r="M44" s="68">
        <f t="shared" si="5"/>
        <v>3.0132000000000003E-2</v>
      </c>
      <c r="N44" s="68">
        <f t="shared" si="5"/>
        <v>5.3484300000000005</v>
      </c>
      <c r="O44" s="68">
        <f t="shared" si="5"/>
        <v>6118.7395140000008</v>
      </c>
      <c r="P44" s="68">
        <f t="shared" si="5"/>
        <v>7.1412840000000015</v>
      </c>
      <c r="Q44" s="68">
        <f t="shared" si="10"/>
        <v>73.145430000000005</v>
      </c>
      <c r="R44" s="68">
        <f t="shared" si="11"/>
        <v>8.5876200000000007E-3</v>
      </c>
      <c r="S44" s="68">
        <f t="shared" si="11"/>
        <v>0.69906239999999997</v>
      </c>
      <c r="T44" s="68">
        <f t="shared" si="11"/>
        <v>0</v>
      </c>
      <c r="U44" s="68">
        <f t="shared" si="11"/>
        <v>0.15066000000000002</v>
      </c>
    </row>
    <row r="45" spans="1:21" s="51" customFormat="1" ht="13" x14ac:dyDescent="0.35">
      <c r="A45" s="10">
        <f>Q8</f>
        <v>11</v>
      </c>
      <c r="B45" s="12">
        <v>81</v>
      </c>
      <c r="C45" s="68">
        <f t="shared" si="6"/>
        <v>93.409200000000013</v>
      </c>
      <c r="D45" s="68">
        <f t="shared" si="7"/>
        <v>26.542962414000002</v>
      </c>
      <c r="E45" s="68">
        <f t="shared" si="8"/>
        <v>10.892718000000002</v>
      </c>
      <c r="F45" s="68">
        <f t="shared" si="9"/>
        <v>29.051074764000003</v>
      </c>
      <c r="G45" s="68">
        <f t="shared" si="5"/>
        <v>5.9510700000000014E-2</v>
      </c>
      <c r="H45" s="68">
        <f t="shared" si="5"/>
        <v>0.52881660000000008</v>
      </c>
      <c r="I45" s="68">
        <f t="shared" si="5"/>
        <v>2.7118800000000005E-2</v>
      </c>
      <c r="J45" s="68">
        <f t="shared" si="5"/>
        <v>1.5066000000000003E-3</v>
      </c>
      <c r="K45" s="68">
        <f t="shared" si="5"/>
        <v>1.5066000000000003E-3</v>
      </c>
      <c r="L45" s="68">
        <f t="shared" si="5"/>
        <v>0.62222580000000005</v>
      </c>
      <c r="M45" s="68">
        <f t="shared" si="5"/>
        <v>3.0132000000000003E-2</v>
      </c>
      <c r="N45" s="68">
        <f t="shared" si="5"/>
        <v>5.3484300000000005</v>
      </c>
      <c r="O45" s="68">
        <f t="shared" si="5"/>
        <v>6118.7395140000008</v>
      </c>
      <c r="P45" s="68">
        <f t="shared" si="5"/>
        <v>7.1412840000000015</v>
      </c>
      <c r="Q45" s="68">
        <f t="shared" si="10"/>
        <v>73.145430000000005</v>
      </c>
      <c r="R45" s="68">
        <f t="shared" si="11"/>
        <v>8.5876200000000007E-3</v>
      </c>
      <c r="S45" s="68">
        <f t="shared" si="11"/>
        <v>0.69906239999999997</v>
      </c>
      <c r="T45" s="68">
        <f t="shared" si="11"/>
        <v>0</v>
      </c>
      <c r="U45" s="68">
        <f t="shared" si="11"/>
        <v>0.15066000000000002</v>
      </c>
    </row>
    <row r="46" spans="1:21" s="51" customFormat="1" ht="13" x14ac:dyDescent="0.35">
      <c r="A46" s="10">
        <f>R8</f>
        <v>12</v>
      </c>
      <c r="B46" s="12">
        <v>81</v>
      </c>
      <c r="C46" s="68">
        <f t="shared" si="6"/>
        <v>93.409200000000013</v>
      </c>
      <c r="D46" s="68">
        <f t="shared" si="7"/>
        <v>26.542962414000002</v>
      </c>
      <c r="E46" s="68">
        <f t="shared" si="8"/>
        <v>10.892718000000002</v>
      </c>
      <c r="F46" s="68">
        <f t="shared" si="9"/>
        <v>29.051074764000003</v>
      </c>
      <c r="G46" s="68">
        <f t="shared" si="5"/>
        <v>5.9510700000000014E-2</v>
      </c>
      <c r="H46" s="68">
        <f t="shared" si="5"/>
        <v>0.52881660000000008</v>
      </c>
      <c r="I46" s="68">
        <f t="shared" si="5"/>
        <v>2.7118800000000005E-2</v>
      </c>
      <c r="J46" s="68">
        <f t="shared" si="5"/>
        <v>1.5066000000000003E-3</v>
      </c>
      <c r="K46" s="68">
        <f t="shared" si="5"/>
        <v>1.5066000000000003E-3</v>
      </c>
      <c r="L46" s="68">
        <f t="shared" si="5"/>
        <v>0.62222580000000005</v>
      </c>
      <c r="M46" s="68">
        <f t="shared" si="5"/>
        <v>3.0132000000000003E-2</v>
      </c>
      <c r="N46" s="68">
        <f t="shared" si="5"/>
        <v>5.3484300000000005</v>
      </c>
      <c r="O46" s="68">
        <f t="shared" si="5"/>
        <v>6118.7395140000008</v>
      </c>
      <c r="P46" s="68">
        <f t="shared" si="5"/>
        <v>7.1412840000000015</v>
      </c>
      <c r="Q46" s="68">
        <f t="shared" si="10"/>
        <v>73.145430000000005</v>
      </c>
      <c r="R46" s="68">
        <f t="shared" si="11"/>
        <v>8.5876200000000007E-3</v>
      </c>
      <c r="S46" s="68">
        <f t="shared" si="11"/>
        <v>0.69906239999999997</v>
      </c>
      <c r="T46" s="68">
        <f t="shared" si="11"/>
        <v>0</v>
      </c>
      <c r="U46" s="68">
        <f t="shared" si="11"/>
        <v>0.15066000000000002</v>
      </c>
    </row>
    <row r="47" spans="1:21" s="51" customFormat="1" ht="13" x14ac:dyDescent="0.35">
      <c r="A47" s="10">
        <f>S8</f>
        <v>13</v>
      </c>
      <c r="B47" s="12">
        <v>81</v>
      </c>
      <c r="C47" s="68">
        <f t="shared" si="6"/>
        <v>93.409200000000013</v>
      </c>
      <c r="D47" s="68">
        <f t="shared" si="7"/>
        <v>26.542962414000002</v>
      </c>
      <c r="E47" s="68">
        <f t="shared" si="8"/>
        <v>10.892718000000002</v>
      </c>
      <c r="F47" s="68">
        <f t="shared" si="9"/>
        <v>29.051074764000003</v>
      </c>
      <c r="G47" s="68">
        <f t="shared" ref="G47:P50" si="12">IF(G$27="%w/w SAR",((G$28*10)*$B47),IF(G$27="%w/w DM",(((G$28*10)*($B$28/100))*$B47),IF(G$27="kg/t SAR",(G$28*$B47),IF(G$27="kg/t DM",((G$28*($B$28/100))*$B47),IF(G$27="mg/kg SAR",((G$28*0.001)*$B47),IF(G$27="mg/kg DM",(((G$28*0.001)*($B$28/100))*$B47),0))))))</f>
        <v>5.9510700000000014E-2</v>
      </c>
      <c r="H47" s="68">
        <f t="shared" si="12"/>
        <v>0.52881660000000008</v>
      </c>
      <c r="I47" s="68">
        <f t="shared" si="12"/>
        <v>2.7118800000000005E-2</v>
      </c>
      <c r="J47" s="68">
        <f t="shared" si="12"/>
        <v>1.5066000000000003E-3</v>
      </c>
      <c r="K47" s="68">
        <f t="shared" si="12"/>
        <v>1.5066000000000003E-3</v>
      </c>
      <c r="L47" s="68">
        <f t="shared" si="12"/>
        <v>0.62222580000000005</v>
      </c>
      <c r="M47" s="68">
        <f t="shared" si="12"/>
        <v>3.0132000000000003E-2</v>
      </c>
      <c r="N47" s="68">
        <f t="shared" si="12"/>
        <v>5.3484300000000005</v>
      </c>
      <c r="O47" s="68">
        <f t="shared" si="12"/>
        <v>6118.7395140000008</v>
      </c>
      <c r="P47" s="68">
        <f t="shared" si="12"/>
        <v>7.1412840000000015</v>
      </c>
      <c r="Q47" s="68">
        <f t="shared" si="10"/>
        <v>73.145430000000005</v>
      </c>
      <c r="R47" s="68">
        <f t="shared" si="11"/>
        <v>8.5876200000000007E-3</v>
      </c>
      <c r="S47" s="68">
        <f t="shared" si="11"/>
        <v>0.69906239999999997</v>
      </c>
      <c r="T47" s="68">
        <f t="shared" si="11"/>
        <v>0</v>
      </c>
      <c r="U47" s="68">
        <f t="shared" si="11"/>
        <v>0.15066000000000002</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18.600000000000001</v>
      </c>
      <c r="C55" s="104">
        <v>3.6</v>
      </c>
      <c r="D55" s="105">
        <f>(B55/100)*C55</f>
        <v>0.66960000000000008</v>
      </c>
      <c r="E55" s="105">
        <f>G55</f>
        <v>1.2090000000000001</v>
      </c>
      <c r="F55" s="104">
        <v>6.5</v>
      </c>
      <c r="G55" s="105">
        <f>(B55/100)*F55</f>
        <v>1.2090000000000001</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t="str">
        <f t="shared" si="13"/>
        <v>1C</v>
      </c>
      <c r="E57" s="8">
        <f t="shared" si="13"/>
        <v>2</v>
      </c>
      <c r="F57" s="8">
        <f t="shared" si="13"/>
        <v>3</v>
      </c>
      <c r="G57" s="8" t="str">
        <f t="shared" si="13"/>
        <v>4A</v>
      </c>
      <c r="H57" s="8" t="str">
        <f t="shared" si="13"/>
        <v>4B</v>
      </c>
      <c r="I57" s="8">
        <f t="shared" si="13"/>
        <v>5</v>
      </c>
      <c r="J57" s="8">
        <f t="shared" si="13"/>
        <v>6</v>
      </c>
      <c r="K57" s="8">
        <f t="shared" si="13"/>
        <v>7</v>
      </c>
      <c r="L57" s="8" t="str">
        <f t="shared" si="13"/>
        <v>8A</v>
      </c>
      <c r="M57" s="8" t="str">
        <f t="shared" si="13"/>
        <v>8B</v>
      </c>
      <c r="N57" s="8">
        <f t="shared" si="13"/>
        <v>9</v>
      </c>
      <c r="O57" s="8">
        <f t="shared" si="13"/>
        <v>10</v>
      </c>
      <c r="P57" s="8">
        <f t="shared" si="13"/>
        <v>11</v>
      </c>
      <c r="Q57" s="8">
        <f t="shared" si="13"/>
        <v>12</v>
      </c>
      <c r="R57" s="8">
        <f t="shared" si="13"/>
        <v>13</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t="e">
        <f>VLOOKUP(T$14,Table245811[],5,FALSE)</f>
        <v>#N/A</v>
      </c>
      <c r="T59" s="67" t="e">
        <f>VLOOKUP(U$14,Table245811[],5,FALSE)</f>
        <v>#N/A</v>
      </c>
      <c r="U59" s="67" t="e">
        <f>VLOOKUP(V$14,Table245811[],5,FALSE)</f>
        <v>#N/A</v>
      </c>
    </row>
    <row r="60" spans="1:21" ht="13" x14ac:dyDescent="0.3">
      <c r="A60" s="100" t="s">
        <v>4</v>
      </c>
      <c r="B60" s="67">
        <f>C10</f>
        <v>4.7</v>
      </c>
      <c r="C60" s="67">
        <f t="shared" ref="C60:U60" si="14">D10</f>
        <v>4.7</v>
      </c>
      <c r="D60" s="67">
        <f t="shared" si="14"/>
        <v>5.2</v>
      </c>
      <c r="E60" s="67">
        <f t="shared" si="14"/>
        <v>5.2</v>
      </c>
      <c r="F60" s="67">
        <f t="shared" si="14"/>
        <v>5.3</v>
      </c>
      <c r="G60" s="67">
        <f t="shared" si="14"/>
        <v>5.2</v>
      </c>
      <c r="H60" s="67">
        <f t="shared" si="14"/>
        <v>5.4</v>
      </c>
      <c r="I60" s="67">
        <f t="shared" si="14"/>
        <v>5.3</v>
      </c>
      <c r="J60" s="67" t="str">
        <f t="shared" si="14"/>
        <v>5,7</v>
      </c>
      <c r="K60" s="67">
        <f t="shared" si="14"/>
        <v>5.2</v>
      </c>
      <c r="L60" s="67">
        <f t="shared" si="14"/>
        <v>5.2</v>
      </c>
      <c r="M60" s="67">
        <f t="shared" si="14"/>
        <v>4.8</v>
      </c>
      <c r="N60" s="67">
        <f t="shared" si="14"/>
        <v>5.3</v>
      </c>
      <c r="O60" s="67">
        <f t="shared" si="14"/>
        <v>5.4</v>
      </c>
      <c r="P60" s="67">
        <f t="shared" si="14"/>
        <v>5.5</v>
      </c>
      <c r="Q60" s="67">
        <f t="shared" si="14"/>
        <v>5.4</v>
      </c>
      <c r="R60" s="67">
        <f t="shared" si="14"/>
        <v>5.4</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t="e">
        <f t="shared" si="15"/>
        <v>#N/A</v>
      </c>
      <c r="T61" s="67" t="e">
        <f t="shared" si="15"/>
        <v>#N/A</v>
      </c>
      <c r="U61" s="67" t="e">
        <f t="shared" si="15"/>
        <v>#N/A</v>
      </c>
    </row>
    <row r="62" spans="1:21" ht="13" x14ac:dyDescent="0.3">
      <c r="A62" s="100" t="s">
        <v>134</v>
      </c>
      <c r="B62" s="68">
        <f>B31</f>
        <v>81</v>
      </c>
      <c r="C62" s="68">
        <f>B32</f>
        <v>81</v>
      </c>
      <c r="D62" s="68">
        <f>B33</f>
        <v>81</v>
      </c>
      <c r="E62" s="68">
        <f>B34</f>
        <v>81</v>
      </c>
      <c r="F62" s="68">
        <f>B35</f>
        <v>81</v>
      </c>
      <c r="G62" s="68">
        <f>B36</f>
        <v>81</v>
      </c>
      <c r="H62" s="68">
        <f>B37</f>
        <v>81</v>
      </c>
      <c r="I62" s="68">
        <f>B38</f>
        <v>81</v>
      </c>
      <c r="J62" s="68">
        <f>B39</f>
        <v>81</v>
      </c>
      <c r="K62" s="68">
        <f>B40</f>
        <v>81</v>
      </c>
      <c r="L62" s="68">
        <f>B41</f>
        <v>81</v>
      </c>
      <c r="M62" s="68">
        <f>B42</f>
        <v>81</v>
      </c>
      <c r="N62" s="68">
        <f>B43</f>
        <v>81</v>
      </c>
      <c r="O62" s="68">
        <f>B44</f>
        <v>81</v>
      </c>
      <c r="P62" s="68">
        <f>B45</f>
        <v>81</v>
      </c>
      <c r="Q62" s="68">
        <f>B46</f>
        <v>81</v>
      </c>
      <c r="R62" s="68">
        <f>B47</f>
        <v>81</v>
      </c>
      <c r="S62" s="68">
        <f>B48</f>
        <v>0</v>
      </c>
      <c r="T62" s="68">
        <f>B49</f>
        <v>0</v>
      </c>
      <c r="U62" s="68">
        <f>B50</f>
        <v>0</v>
      </c>
    </row>
    <row r="63" spans="1:21" ht="39" x14ac:dyDescent="0.3">
      <c r="A63" s="101" t="s">
        <v>155</v>
      </c>
      <c r="B63" s="68">
        <f>$E55*(B62/100)</f>
        <v>0.9792900000000001</v>
      </c>
      <c r="C63" s="68">
        <f t="shared" ref="C63:U63" si="16">$E55*(C62/100)</f>
        <v>0.9792900000000001</v>
      </c>
      <c r="D63" s="68">
        <f t="shared" si="16"/>
        <v>0.9792900000000001</v>
      </c>
      <c r="E63" s="68">
        <f t="shared" si="16"/>
        <v>0.9792900000000001</v>
      </c>
      <c r="F63" s="68">
        <f>$E55*(F62/100)</f>
        <v>0.9792900000000001</v>
      </c>
      <c r="G63" s="68">
        <f t="shared" si="16"/>
        <v>0.9792900000000001</v>
      </c>
      <c r="H63" s="68">
        <f t="shared" si="16"/>
        <v>0.9792900000000001</v>
      </c>
      <c r="I63" s="68">
        <f t="shared" si="16"/>
        <v>0.9792900000000001</v>
      </c>
      <c r="J63" s="68">
        <f t="shared" si="16"/>
        <v>0.9792900000000001</v>
      </c>
      <c r="K63" s="68">
        <f t="shared" si="16"/>
        <v>0.9792900000000001</v>
      </c>
      <c r="L63" s="68">
        <f t="shared" si="16"/>
        <v>0.9792900000000001</v>
      </c>
      <c r="M63" s="68">
        <f t="shared" si="16"/>
        <v>0.9792900000000001</v>
      </c>
      <c r="N63" s="68">
        <f t="shared" si="16"/>
        <v>0.9792900000000001</v>
      </c>
      <c r="O63" s="68">
        <f t="shared" si="16"/>
        <v>0.9792900000000001</v>
      </c>
      <c r="P63" s="68">
        <f t="shared" si="16"/>
        <v>0.9792900000000001</v>
      </c>
      <c r="Q63" s="68">
        <f t="shared" si="16"/>
        <v>0.9792900000000001</v>
      </c>
      <c r="R63" s="68">
        <f t="shared" si="16"/>
        <v>0.9792900000000001</v>
      </c>
      <c r="S63" s="68">
        <f t="shared" si="16"/>
        <v>0</v>
      </c>
      <c r="T63" s="68">
        <f t="shared" si="16"/>
        <v>0</v>
      </c>
      <c r="U63" s="68">
        <f t="shared" si="16"/>
        <v>0</v>
      </c>
    </row>
    <row r="64" spans="1:21" ht="52" x14ac:dyDescent="0.3">
      <c r="A64" s="101" t="s">
        <v>156</v>
      </c>
      <c r="B64" s="68">
        <f>(B59-B60)*B61</f>
        <v>9</v>
      </c>
      <c r="C64" s="68">
        <f t="shared" ref="C64:U64" si="17">(C59-C60)*C61</f>
        <v>9</v>
      </c>
      <c r="D64" s="68">
        <f t="shared" si="17"/>
        <v>6</v>
      </c>
      <c r="E64" s="68">
        <f t="shared" si="17"/>
        <v>6</v>
      </c>
      <c r="F64" s="68">
        <f t="shared" si="17"/>
        <v>5.4000000000000021</v>
      </c>
      <c r="G64" s="68">
        <f t="shared" si="17"/>
        <v>6</v>
      </c>
      <c r="H64" s="68">
        <f t="shared" si="17"/>
        <v>4.7999999999999989</v>
      </c>
      <c r="I64" s="68">
        <f t="shared" si="17"/>
        <v>5.4000000000000021</v>
      </c>
      <c r="J64" s="68" t="e">
        <f t="shared" si="17"/>
        <v>#VALUE!</v>
      </c>
      <c r="K64" s="68">
        <f t="shared" si="17"/>
        <v>6</v>
      </c>
      <c r="L64" s="68">
        <f t="shared" si="17"/>
        <v>6</v>
      </c>
      <c r="M64" s="68">
        <f t="shared" si="17"/>
        <v>8.4000000000000021</v>
      </c>
      <c r="N64" s="68">
        <f t="shared" si="17"/>
        <v>5.4000000000000021</v>
      </c>
      <c r="O64" s="68">
        <f t="shared" si="17"/>
        <v>4.7999999999999989</v>
      </c>
      <c r="P64" s="68">
        <f t="shared" si="17"/>
        <v>4.2000000000000011</v>
      </c>
      <c r="Q64" s="68">
        <f t="shared" si="17"/>
        <v>4.7999999999999989</v>
      </c>
      <c r="R64" s="68">
        <f t="shared" si="17"/>
        <v>4.7999999999999989</v>
      </c>
      <c r="S64" s="68" t="e">
        <f t="shared" si="17"/>
        <v>#N/A</v>
      </c>
      <c r="T64" s="68" t="e">
        <f t="shared" si="17"/>
        <v>#N/A</v>
      </c>
      <c r="U64" s="68" t="e">
        <f t="shared" si="17"/>
        <v>#N/A</v>
      </c>
    </row>
    <row r="65" spans="1:21" ht="52" x14ac:dyDescent="0.3">
      <c r="A65" s="101" t="s">
        <v>157</v>
      </c>
      <c r="B65" s="68">
        <f>B63-B64</f>
        <v>-8.0207099999999993</v>
      </c>
      <c r="C65" s="68">
        <f t="shared" ref="C65:U65" si="18">C63-C64</f>
        <v>-8.0207099999999993</v>
      </c>
      <c r="D65" s="68">
        <f t="shared" si="18"/>
        <v>-5.0207100000000002</v>
      </c>
      <c r="E65" s="68">
        <f t="shared" si="18"/>
        <v>-5.0207100000000002</v>
      </c>
      <c r="F65" s="68">
        <f t="shared" si="18"/>
        <v>-4.4207100000000024</v>
      </c>
      <c r="G65" s="68">
        <f t="shared" si="18"/>
        <v>-5.0207100000000002</v>
      </c>
      <c r="H65" s="68">
        <f t="shared" si="18"/>
        <v>-3.8207099999999987</v>
      </c>
      <c r="I65" s="68">
        <f t="shared" si="18"/>
        <v>-4.4207100000000024</v>
      </c>
      <c r="J65" s="68" t="e">
        <f t="shared" si="18"/>
        <v>#VALUE!</v>
      </c>
      <c r="K65" s="68">
        <f t="shared" si="18"/>
        <v>-5.0207100000000002</v>
      </c>
      <c r="L65" s="68">
        <f t="shared" si="18"/>
        <v>-5.0207100000000002</v>
      </c>
      <c r="M65" s="68">
        <f t="shared" si="18"/>
        <v>-7.4207100000000024</v>
      </c>
      <c r="N65" s="68">
        <f t="shared" si="18"/>
        <v>-4.4207100000000024</v>
      </c>
      <c r="O65" s="68">
        <f t="shared" si="18"/>
        <v>-3.8207099999999987</v>
      </c>
      <c r="P65" s="68">
        <f t="shared" si="18"/>
        <v>-3.2207100000000008</v>
      </c>
      <c r="Q65" s="68">
        <f t="shared" si="18"/>
        <v>-3.8207099999999987</v>
      </c>
      <c r="R65" s="68">
        <f t="shared" si="18"/>
        <v>-3.8207099999999987</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e">
        <f t="shared" si="19"/>
        <v>#VALUE!</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'Whitworth Drying Bed'!B29</f>
        <v>Application Rate</v>
      </c>
      <c r="C1" s="31" t="str">
        <f>'Whitworth Drying Bed'!C29</f>
        <v>Nitrogen Addition</v>
      </c>
      <c r="D1" s="31" t="str">
        <f>'Whitworth Drying Bed'!D29</f>
        <v>Phosphate Addition</v>
      </c>
      <c r="E1" s="31" t="str">
        <f>'Whitworth Drying Bed'!E29</f>
        <v>Potash  Addition</v>
      </c>
      <c r="F1" s="31" t="str">
        <f>'Whitworth Drying Bed'!F29</f>
        <v>Mg Oxide Addition</v>
      </c>
      <c r="G1" s="31" t="str">
        <f>'Whitworth Drying Bed'!G29</f>
        <v>Copper Addition</v>
      </c>
      <c r="H1" s="31" t="str">
        <f>'Whitworth Drying Bed'!H29</f>
        <v>Zinc Addition</v>
      </c>
      <c r="I1" s="31" t="str">
        <f>'Whitworth Drying Bed'!I29</f>
        <v>Lead Addition</v>
      </c>
      <c r="J1" s="31" t="str">
        <f>'Whitworth Drying Bed'!J29</f>
        <v>Cadmium Addition</v>
      </c>
      <c r="K1" s="31" t="str">
        <f>'Whitworth Drying Bed'!K29</f>
        <v>Mercury Addition</v>
      </c>
      <c r="L1" s="31" t="str">
        <f>'Whitworth Drying Bed'!L29</f>
        <v>Nickel Addition</v>
      </c>
      <c r="M1" s="31" t="str">
        <f>'Whitworth Drying Bed'!M29</f>
        <v>Chromium Addition</v>
      </c>
      <c r="N1" s="31" t="str">
        <f>'Whitworth Drying Bed'!N29</f>
        <v>Aluminium Addition</v>
      </c>
      <c r="O1" s="31" t="str">
        <f>'Whitworth Drying Bed'!O29</f>
        <v>Iron Addition</v>
      </c>
      <c r="P1" s="31" t="str">
        <f>'Whitworth Drying Bed'!P29</f>
        <v xml:space="preserve">Sodium Addition                 </v>
      </c>
      <c r="Q1" s="31" t="str">
        <f>'Whitworth Drying Bed'!Q29</f>
        <v>SO3  Addition                             kg/ha</v>
      </c>
      <c r="R1" s="31" t="str">
        <f>'Whitworth Drying Bed'!R29</f>
        <v xml:space="preserve">Selenium Addition </v>
      </c>
      <c r="S1" s="31" t="str">
        <f>'Whitworth Drying Bed'!S29</f>
        <v xml:space="preserve">Arsenic  Addition  </v>
      </c>
      <c r="T1" s="31" t="str">
        <f>'Whitworth Drying Bed'!T29</f>
        <v xml:space="preserve">Molybdenum Addition  </v>
      </c>
      <c r="U1" s="31" t="str">
        <f>'Whitworth Drying Bed'!U29</f>
        <v xml:space="preserve">Fluoride Addition </v>
      </c>
    </row>
    <row r="2" spans="1:21" ht="25" x14ac:dyDescent="0.25">
      <c r="A2" s="131"/>
      <c r="B2" s="31" t="str">
        <f>'Whitworth Drying Bed'!B30</f>
        <v>tonnes/ha</v>
      </c>
      <c r="C2" s="31" t="str">
        <f>'Whitworth Drying Bed'!C30</f>
        <v>kg/ha</v>
      </c>
      <c r="D2" s="31" t="str">
        <f>'Whitworth Drying Bed'!D30</f>
        <v>P2O5 
kg/ha</v>
      </c>
      <c r="E2" s="31" t="str">
        <f>'Whitworth Drying Bed'!E30</f>
        <v>K2O 
kg/ha</v>
      </c>
      <c r="F2" s="31" t="str">
        <f>'Whitworth Drying Bed'!F30</f>
        <v>MgO 
kg/ha</v>
      </c>
      <c r="G2" s="31" t="str">
        <f>'Whitworth Drying Bed'!G30</f>
        <v>kg/ha</v>
      </c>
      <c r="H2" s="31" t="str">
        <f>'Whitworth Drying Bed'!H30</f>
        <v>kg/ha</v>
      </c>
      <c r="I2" s="31" t="str">
        <f>'Whitworth Drying Bed'!I30</f>
        <v>kg/ha</v>
      </c>
      <c r="J2" s="31" t="str">
        <f>'Whitworth Drying Bed'!J30</f>
        <v>kg/ha</v>
      </c>
      <c r="K2" s="31" t="str">
        <f>'Whitworth Drying Bed'!K30</f>
        <v>kg/ha</v>
      </c>
      <c r="L2" s="31" t="str">
        <f>'Whitworth Drying Bed'!L30</f>
        <v>kg/ha</v>
      </c>
      <c r="M2" s="31" t="str">
        <f>'Whitworth Drying Bed'!M30</f>
        <v>kg/ha</v>
      </c>
      <c r="N2" s="31" t="str">
        <f>'Whitworth Drying Bed'!N30</f>
        <v>kg/ha</v>
      </c>
      <c r="O2" s="31" t="str">
        <f>'Whitworth Drying Bed'!O30</f>
        <v>kg/ha</v>
      </c>
      <c r="P2" s="31" t="str">
        <f>'Whitworth Drying Bed'!P30</f>
        <v>kg/ha</v>
      </c>
      <c r="Q2" s="31" t="str">
        <f>'Whitworth Drying Bed'!Q30</f>
        <v>kg/ha</v>
      </c>
      <c r="R2" s="31" t="str">
        <f>'Whitworth Drying Bed'!R30</f>
        <v>kg/ha</v>
      </c>
      <c r="S2" s="31" t="str">
        <f>'Whitworth Drying Bed'!S30</f>
        <v>kg/ha</v>
      </c>
      <c r="T2" s="31" t="str">
        <f>'Whitworth Drying Bed'!T30</f>
        <v>kg/ha</v>
      </c>
      <c r="U2" s="31" t="str">
        <f>'Whitworth Drying Bed'!U30</f>
        <v>kg/ha</v>
      </c>
    </row>
    <row r="3" spans="1:21" x14ac:dyDescent="0.25">
      <c r="A3" s="29">
        <v>1</v>
      </c>
      <c r="B3" s="26">
        <f>'Whitworth Drying Bed'!B31</f>
        <v>33</v>
      </c>
      <c r="C3" s="26">
        <f>'Whitworth Drying Bed'!C31</f>
        <v>53.499600000000008</v>
      </c>
      <c r="D3" s="26">
        <f>'Whitworth Drying Bed'!D31</f>
        <v>16.604989302</v>
      </c>
      <c r="E3" s="26">
        <f>'Whitworth Drying Bed'!E31</f>
        <v>11.46591963</v>
      </c>
      <c r="F3" s="26">
        <f>'Whitworth Drying Bed'!F31</f>
        <v>34.974064224000003</v>
      </c>
      <c r="G3" s="26">
        <f>'Whitworth Drying Bed'!G31</f>
        <v>0.3961518</v>
      </c>
      <c r="H3" s="26">
        <f>'Whitworth Drying Bed'!H31</f>
        <v>1.0317780000000001</v>
      </c>
      <c r="I3" s="26">
        <f>'Whitworth Drying Bed'!I31</f>
        <v>0.41143739999999995</v>
      </c>
      <c r="J3" s="26">
        <f>'Whitworth Drying Bed'!J31</f>
        <v>4.2035399999999995E-3</v>
      </c>
      <c r="K3" s="26">
        <f>'Whitworth Drying Bed'!K31</f>
        <v>1.2738000000000001E-3</v>
      </c>
      <c r="L3" s="26">
        <f>'Whitworth Drying Bed'!L31</f>
        <v>0.25985520000000001</v>
      </c>
      <c r="M3" s="26">
        <f>'Whitworth Drying Bed'!M31</f>
        <v>0.3706758</v>
      </c>
      <c r="N3" s="26">
        <f>'Whitworth Drying Bed'!N31</f>
        <v>51.652589999999996</v>
      </c>
      <c r="O3" s="26">
        <f>'Whitworth Drying Bed'!O31</f>
        <v>4344.0274019999997</v>
      </c>
      <c r="P3" s="26">
        <f>'Whitworth Drying Bed'!P31</f>
        <v>1.4903459999999999</v>
      </c>
      <c r="Q3" s="26">
        <f>'Whitworth Drying Bed'!Q31</f>
        <v>110.406615</v>
      </c>
      <c r="R3" s="26">
        <f>'Whitworth Drying Bed'!R31</f>
        <v>1.1082060000000001E-2</v>
      </c>
      <c r="S3" s="26">
        <f>'Whitworth Drying Bed'!S31</f>
        <v>0.70186380000000004</v>
      </c>
      <c r="T3" s="26">
        <f>'Whitworth Drying Bed'!T31</f>
        <v>0</v>
      </c>
      <c r="U3" s="26">
        <f>'Whitworth Drying Bed'!U31</f>
        <v>0.24329580000000003</v>
      </c>
    </row>
    <row r="4" spans="1:21" x14ac:dyDescent="0.25">
      <c r="A4" s="29">
        <v>2</v>
      </c>
      <c r="B4" s="26">
        <f>'Whitworth HB'!B31</f>
        <v>80</v>
      </c>
      <c r="C4" s="26">
        <f>'Whitworth HB'!C31</f>
        <v>137.52000000000001</v>
      </c>
      <c r="D4" s="26">
        <f>'Whitworth HB'!D31</f>
        <v>24.994626719999999</v>
      </c>
      <c r="E4" s="26">
        <f>'Whitworth HB'!E31</f>
        <v>37.671770400000007</v>
      </c>
      <c r="F4" s="26">
        <f>'Whitworth HB'!F31</f>
        <v>19.355359359999998</v>
      </c>
      <c r="G4" s="26">
        <f>'Whitworth HB'!G31</f>
        <v>0.37130400000000002</v>
      </c>
      <c r="H4" s="26">
        <f>'Whitworth HB'!H31</f>
        <v>1.5203600000000002</v>
      </c>
      <c r="I4" s="26">
        <f>'Whitworth HB'!I31</f>
        <v>0.116892</v>
      </c>
      <c r="J4" s="26">
        <f>'Whitworth HB'!J31</f>
        <v>1.3140800000000001E-2</v>
      </c>
      <c r="K4" s="26">
        <f>'Whitworth HB'!K31</f>
        <v>1.5280000000000001E-3</v>
      </c>
      <c r="L4" s="26">
        <f>'Whitworth HB'!L31</f>
        <v>1.7419200000000001</v>
      </c>
      <c r="M4" s="26">
        <f>'Whitworth HB'!M31</f>
        <v>3.056E-2</v>
      </c>
      <c r="N4" s="26">
        <f>'Whitworth HB'!N31</f>
        <v>0</v>
      </c>
      <c r="O4" s="26">
        <f>'Whitworth HB'!O31</f>
        <v>4105.4915200000005</v>
      </c>
      <c r="P4" s="26">
        <f>'Whitworth HB'!P31</f>
        <v>2.5364800000000005</v>
      </c>
      <c r="Q4" s="26">
        <f>'Whitworth HB'!Q31</f>
        <v>127.5498</v>
      </c>
      <c r="R4" s="26">
        <f>'Whitworth HB'!R31</f>
        <v>1.43632E-2</v>
      </c>
      <c r="S4" s="26">
        <f>'Whitworth HB'!S31</f>
        <v>0.33463199999999999</v>
      </c>
      <c r="T4" s="26">
        <f>'Whitworth HB'!T31</f>
        <v>0</v>
      </c>
      <c r="U4" s="26">
        <f>'Whitworth HB'!U31</f>
        <v>1.1307199999999999</v>
      </c>
    </row>
    <row r="5" spans="1:21" x14ac:dyDescent="0.25">
      <c r="A5" s="29">
        <v>3</v>
      </c>
      <c r="B5" s="26">
        <f>Reedbed!B31</f>
        <v>81</v>
      </c>
      <c r="C5" s="26">
        <f>Reedbed!C31</f>
        <v>93.409200000000013</v>
      </c>
      <c r="D5" s="26">
        <f>Reedbed!D31</f>
        <v>26.542962414000002</v>
      </c>
      <c r="E5" s="26">
        <f>Reedbed!E31</f>
        <v>10.892718000000002</v>
      </c>
      <c r="F5" s="26">
        <f>Reedbed!F31</f>
        <v>29.051074764000003</v>
      </c>
      <c r="G5" s="26">
        <f>Reedbed!G31</f>
        <v>5.9510700000000014E-2</v>
      </c>
      <c r="H5" s="26">
        <f>Reedbed!H31</f>
        <v>0.52881660000000008</v>
      </c>
      <c r="I5" s="26">
        <f>Reedbed!I31</f>
        <v>2.7118800000000005E-2</v>
      </c>
      <c r="J5" s="26">
        <f>Reedbed!J31</f>
        <v>1.5066000000000003E-3</v>
      </c>
      <c r="K5" s="26">
        <f>Reedbed!K31</f>
        <v>1.5066000000000003E-3</v>
      </c>
      <c r="L5" s="26">
        <f>Reedbed!L31</f>
        <v>0.62222580000000005</v>
      </c>
      <c r="M5" s="26">
        <f>Reedbed!M31</f>
        <v>3.0132000000000003E-2</v>
      </c>
      <c r="N5" s="26">
        <f>Reedbed!N31</f>
        <v>5.3484300000000005</v>
      </c>
      <c r="O5" s="26">
        <f>Reedbed!O31</f>
        <v>6118.7395140000008</v>
      </c>
      <c r="P5" s="26">
        <f>Reedbed!P31</f>
        <v>7.1412840000000015</v>
      </c>
      <c r="Q5" s="26">
        <f>Reedbed!Q31</f>
        <v>73.145430000000005</v>
      </c>
      <c r="R5" s="26">
        <f>Reedbed!R31</f>
        <v>8.5876200000000007E-3</v>
      </c>
      <c r="S5" s="26">
        <f>Reedbed!S31</f>
        <v>0.69906239999999997</v>
      </c>
      <c r="T5" s="26">
        <f>Reedbed!T31</f>
        <v>0</v>
      </c>
      <c r="U5" s="26">
        <f>Reedbed!U31</f>
        <v>0.15066000000000002</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'Whitworth Drying Bed'!B29</f>
        <v>Application Rate</v>
      </c>
      <c r="D1" s="28" t="str">
        <f>'Whitworth Drying Bed'!C29</f>
        <v>Nitrogen Addition</v>
      </c>
      <c r="E1" s="28" t="str">
        <f>'Whitworth Drying Bed'!D29</f>
        <v>Phosphate Addition</v>
      </c>
      <c r="F1" s="28" t="str">
        <f>'Whitworth Drying Bed'!E29</f>
        <v>Potash  Addition</v>
      </c>
      <c r="G1" s="28" t="str">
        <f>'Whitworth Drying Bed'!F29</f>
        <v>Mg Oxide Addition</v>
      </c>
      <c r="H1" s="28" t="str">
        <f>'Whitworth Drying Bed'!G29</f>
        <v>Copper Addition</v>
      </c>
      <c r="I1" s="28" t="str">
        <f>'Whitworth Drying Bed'!H29</f>
        <v>Zinc Addition</v>
      </c>
      <c r="J1" s="28" t="str">
        <f>'Whitworth Drying Bed'!I29</f>
        <v>Lead Addition</v>
      </c>
      <c r="K1" s="28" t="str">
        <f>'Whitworth Drying Bed'!J29</f>
        <v>Cadmium Addition</v>
      </c>
      <c r="L1" s="28" t="str">
        <f>'Whitworth Drying Bed'!K29</f>
        <v>Mercury Addition</v>
      </c>
      <c r="M1" s="28" t="str">
        <f>'Whitworth Drying Bed'!L29</f>
        <v>Nickel Addition</v>
      </c>
      <c r="N1" s="28" t="str">
        <f>'Whitworth Drying Bed'!M29</f>
        <v>Chromium Addition</v>
      </c>
      <c r="O1" s="28" t="str">
        <f>'Whitworth Drying Bed'!N29</f>
        <v>Aluminium Addition</v>
      </c>
      <c r="P1" s="28" t="str">
        <f>'Whitworth Drying Bed'!O29</f>
        <v>Iron Addition</v>
      </c>
      <c r="Q1" s="28" t="str">
        <f>'Whitworth Drying Bed'!P29</f>
        <v xml:space="preserve">Sodium Addition                 </v>
      </c>
      <c r="R1" s="28" t="str">
        <f>'Whitworth Drying Bed'!Q29</f>
        <v>SO3  Addition                             kg/ha</v>
      </c>
      <c r="S1" s="28" t="str">
        <f>'Whitworth Drying Bed'!R29</f>
        <v xml:space="preserve">Selenium Addition </v>
      </c>
      <c r="T1" s="28" t="str">
        <f>'Whitworth Drying Bed'!S29</f>
        <v xml:space="preserve">Arsenic  Addition  </v>
      </c>
      <c r="U1" s="28" t="str">
        <f>'Whitworth Drying Bed'!T29</f>
        <v xml:space="preserve">Molybdenum Addition  </v>
      </c>
      <c r="V1" s="28" t="str">
        <f>'Whitworth Drying Bed'!U29</f>
        <v xml:space="preserve">Fluoride Addition </v>
      </c>
    </row>
    <row r="2" spans="1:22" s="73" customFormat="1" ht="25" x14ac:dyDescent="0.35">
      <c r="A2" s="132"/>
      <c r="B2" s="25" t="s">
        <v>46</v>
      </c>
      <c r="C2" s="28" t="str">
        <f>'Whitworth Drying Bed'!B30</f>
        <v>tonnes/ha</v>
      </c>
      <c r="D2" s="28" t="str">
        <f>'Whitworth Drying Bed'!C30</f>
        <v>kg/ha</v>
      </c>
      <c r="E2" s="28" t="str">
        <f>'Whitworth Drying Bed'!D30</f>
        <v>P2O5 
kg/ha</v>
      </c>
      <c r="F2" s="28" t="str">
        <f>'Whitworth Drying Bed'!E30</f>
        <v>K2O 
kg/ha</v>
      </c>
      <c r="G2" s="28" t="str">
        <f>'Whitworth Drying Bed'!F30</f>
        <v>MgO 
kg/ha</v>
      </c>
      <c r="H2" s="28" t="str">
        <f>'Whitworth Drying Bed'!G30</f>
        <v>kg/ha</v>
      </c>
      <c r="I2" s="28" t="str">
        <f>'Whitworth Drying Bed'!H30</f>
        <v>kg/ha</v>
      </c>
      <c r="J2" s="28" t="str">
        <f>'Whitworth Drying Bed'!I30</f>
        <v>kg/ha</v>
      </c>
      <c r="K2" s="28" t="str">
        <f>'Whitworth Drying Bed'!J30</f>
        <v>kg/ha</v>
      </c>
      <c r="L2" s="28" t="str">
        <f>'Whitworth Drying Bed'!K30</f>
        <v>kg/ha</v>
      </c>
      <c r="M2" s="28" t="str">
        <f>'Whitworth Drying Bed'!L30</f>
        <v>kg/ha</v>
      </c>
      <c r="N2" s="28" t="str">
        <f>'Whitworth Drying Bed'!M30</f>
        <v>kg/ha</v>
      </c>
      <c r="O2" s="28" t="str">
        <f>'Whitworth Drying Bed'!N30</f>
        <v>kg/ha</v>
      </c>
      <c r="P2" s="28" t="str">
        <f>'Whitworth Drying Bed'!O30</f>
        <v>kg/ha</v>
      </c>
      <c r="Q2" s="28" t="str">
        <f>'Whitworth Drying Bed'!P30</f>
        <v>kg/ha</v>
      </c>
      <c r="R2" s="28" t="str">
        <f>'Whitworth Drying Bed'!Q30</f>
        <v>kg/ha</v>
      </c>
      <c r="S2" s="28" t="str">
        <f>'Whitworth Drying Bed'!R30</f>
        <v>kg/ha</v>
      </c>
      <c r="T2" s="28" t="str">
        <f>'Whitworth Drying Bed'!S30</f>
        <v>kg/ha</v>
      </c>
      <c r="U2" s="28" t="str">
        <f>'Whitworth Drying Bed'!T30</f>
        <v>kg/ha</v>
      </c>
      <c r="V2" s="28" t="str">
        <f>'Whitworth Drying Bed'!U30</f>
        <v>kg/ha</v>
      </c>
    </row>
    <row r="3" spans="1:22" x14ac:dyDescent="0.25">
      <c r="A3" s="29">
        <v>1</v>
      </c>
      <c r="B3" s="81"/>
      <c r="C3" s="26">
        <f>'Whitworth Drying Bed'!B31</f>
        <v>33</v>
      </c>
      <c r="D3" s="26">
        <f>'Whitworth Drying Bed'!C31</f>
        <v>53.499600000000008</v>
      </c>
      <c r="E3" s="26">
        <f>'Whitworth Drying Bed'!D31</f>
        <v>16.604989302</v>
      </c>
      <c r="F3" s="26">
        <f>'Whitworth Drying Bed'!E31</f>
        <v>11.46591963</v>
      </c>
      <c r="G3" s="26">
        <f>'Whitworth Drying Bed'!F31</f>
        <v>34.974064224000003</v>
      </c>
      <c r="H3" s="26">
        <f>'Whitworth Drying Bed'!G31</f>
        <v>0.3961518</v>
      </c>
      <c r="I3" s="26">
        <f>'Whitworth Drying Bed'!H31</f>
        <v>1.0317780000000001</v>
      </c>
      <c r="J3" s="26">
        <f>'Whitworth Drying Bed'!I31</f>
        <v>0.41143739999999995</v>
      </c>
      <c r="K3" s="26">
        <f>'Whitworth Drying Bed'!J31</f>
        <v>4.2035399999999995E-3</v>
      </c>
      <c r="L3" s="26">
        <f>'Whitworth Drying Bed'!K31</f>
        <v>1.2738000000000001E-3</v>
      </c>
      <c r="M3" s="26">
        <f>'Whitworth Drying Bed'!L31</f>
        <v>0.25985520000000001</v>
      </c>
      <c r="N3" s="26">
        <f>'Whitworth Drying Bed'!M31</f>
        <v>0.3706758</v>
      </c>
      <c r="O3" s="26">
        <f>'Whitworth Drying Bed'!N31</f>
        <v>51.652589999999996</v>
      </c>
      <c r="P3" s="26">
        <f>'Whitworth Drying Bed'!O31</f>
        <v>4344.0274019999997</v>
      </c>
      <c r="Q3" s="26">
        <f>'Whitworth Drying Bed'!P31</f>
        <v>1.4903459999999999</v>
      </c>
      <c r="R3" s="26">
        <f>'Whitworth Drying Bed'!Q31</f>
        <v>110.406615</v>
      </c>
      <c r="S3" s="26">
        <f>'Whitworth Drying Bed'!R31</f>
        <v>1.1082060000000001E-2</v>
      </c>
      <c r="T3" s="26">
        <f>'Whitworth Drying Bed'!S31</f>
        <v>0.70186380000000004</v>
      </c>
      <c r="U3" s="26">
        <f>'Whitworth Drying Bed'!T31</f>
        <v>0</v>
      </c>
      <c r="V3" s="26">
        <f>'Whitworth Drying Bed'!U31</f>
        <v>0.24329580000000003</v>
      </c>
    </row>
    <row r="4" spans="1:22" x14ac:dyDescent="0.25">
      <c r="A4" s="29">
        <v>2</v>
      </c>
      <c r="B4" s="81"/>
      <c r="C4" s="26">
        <f>'Whitworth HB'!B31</f>
        <v>80</v>
      </c>
      <c r="D4" s="26">
        <f>'Whitworth HB'!C31</f>
        <v>137.52000000000001</v>
      </c>
      <c r="E4" s="26">
        <f>'Whitworth HB'!D31</f>
        <v>24.994626719999999</v>
      </c>
      <c r="F4" s="26">
        <f>'Whitworth HB'!E31</f>
        <v>37.671770400000007</v>
      </c>
      <c r="G4" s="26">
        <f>'Whitworth HB'!F31</f>
        <v>19.355359359999998</v>
      </c>
      <c r="H4" s="26">
        <f>'Whitworth HB'!G31</f>
        <v>0.37130400000000002</v>
      </c>
      <c r="I4" s="26">
        <f>'Whitworth HB'!H31</f>
        <v>1.5203600000000002</v>
      </c>
      <c r="J4" s="26">
        <f>'Whitworth HB'!I31</f>
        <v>0.116892</v>
      </c>
      <c r="K4" s="26">
        <f>'Whitworth HB'!J31</f>
        <v>1.3140800000000001E-2</v>
      </c>
      <c r="L4" s="26">
        <f>'Whitworth HB'!K31</f>
        <v>1.5280000000000001E-3</v>
      </c>
      <c r="M4" s="26">
        <f>'Whitworth HB'!L31</f>
        <v>1.7419200000000001</v>
      </c>
      <c r="N4" s="26">
        <f>'Whitworth HB'!M31</f>
        <v>3.056E-2</v>
      </c>
      <c r="O4" s="26">
        <f>'Whitworth HB'!N31</f>
        <v>0</v>
      </c>
      <c r="P4" s="26">
        <f>'Whitworth HB'!O31</f>
        <v>4105.4915200000005</v>
      </c>
      <c r="Q4" s="26">
        <f>'Whitworth HB'!P31</f>
        <v>2.5364800000000005</v>
      </c>
      <c r="R4" s="26">
        <f>'Whitworth HB'!Q31</f>
        <v>127.5498</v>
      </c>
      <c r="S4" s="26">
        <f>'Whitworth HB'!R31</f>
        <v>1.43632E-2</v>
      </c>
      <c r="T4" s="26">
        <f>'Whitworth HB'!S31</f>
        <v>0.33463199999999999</v>
      </c>
      <c r="U4" s="26">
        <f>'Whitworth HB'!T31</f>
        <v>0</v>
      </c>
      <c r="V4" s="26">
        <f>'Whitworth HB'!U31</f>
        <v>1.1307199999999999</v>
      </c>
    </row>
    <row r="5" spans="1:22" x14ac:dyDescent="0.25">
      <c r="A5" s="29">
        <v>3</v>
      </c>
      <c r="B5" s="81"/>
      <c r="C5" s="26">
        <f>Reedbed!B31</f>
        <v>81</v>
      </c>
      <c r="D5" s="26">
        <f>Reedbed!C31</f>
        <v>93.409200000000013</v>
      </c>
      <c r="E5" s="26">
        <f>Reedbed!D31</f>
        <v>26.542962414000002</v>
      </c>
      <c r="F5" s="26">
        <f>Reedbed!E31</f>
        <v>10.892718000000002</v>
      </c>
      <c r="G5" s="26">
        <f>Reedbed!F31</f>
        <v>29.051074764000003</v>
      </c>
      <c r="H5" s="26">
        <f>Reedbed!G31</f>
        <v>5.9510700000000014E-2</v>
      </c>
      <c r="I5" s="26">
        <f>Reedbed!H31</f>
        <v>0.52881660000000008</v>
      </c>
      <c r="J5" s="26">
        <f>Reedbed!I31</f>
        <v>2.7118800000000005E-2</v>
      </c>
      <c r="K5" s="26">
        <f>Reedbed!J31</f>
        <v>1.5066000000000003E-3</v>
      </c>
      <c r="L5" s="26">
        <f>Reedbed!K31</f>
        <v>1.5066000000000003E-3</v>
      </c>
      <c r="M5" s="26">
        <f>Reedbed!L31</f>
        <v>0.62222580000000005</v>
      </c>
      <c r="N5" s="26">
        <f>Reedbed!M31</f>
        <v>3.0132000000000003E-2</v>
      </c>
      <c r="O5" s="26">
        <f>Reedbed!N31</f>
        <v>5.3484300000000005</v>
      </c>
      <c r="P5" s="26">
        <f>Reedbed!O31</f>
        <v>6118.7395140000008</v>
      </c>
      <c r="Q5" s="26">
        <f>Reedbed!P31</f>
        <v>7.1412840000000015</v>
      </c>
      <c r="R5" s="26">
        <f>Reedbed!Q31</f>
        <v>73.145430000000005</v>
      </c>
      <c r="S5" s="26">
        <f>Reedbed!R31</f>
        <v>8.5876200000000007E-3</v>
      </c>
      <c r="T5" s="26">
        <f>Reedbed!S31</f>
        <v>0.69906239999999997</v>
      </c>
      <c r="U5" s="26">
        <f>Reedbed!T31</f>
        <v>0</v>
      </c>
      <c r="V5" s="26">
        <f>Reedbed!U31</f>
        <v>0.15066000000000002</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'Whitworth Drying Bed'!B43</f>
        <v>33</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'Whitworth Drying Bed'!B44</f>
        <v>33</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33</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80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81</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REGU-415-1632228</_dlc_DocId>
    <_dlc_DocIdUrl xmlns="9be56660-2c31-41ef-bc00-23e72f632f2a">
      <Url>https://cyfoethnaturiolcymru.sharepoint.com/teams/Regulatory/Permitting/_layouts/15/DocIdRedir.aspx?ID=REGU-415-1632228</Url>
      <Description>REGU-415-1632228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2025-01-03T00:00:00+00:00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3EB88BFD-E29A-4849-A8E6-116EB74B98EA}">
  <ds:schemaRefs>
    <ds:schemaRef ds:uri="http://purl.org/dc/terms/"/>
    <ds:schemaRef ds:uri="http://purl.org/dc/dcmitype/"/>
    <ds:schemaRef ds:uri="http://schemas.microsoft.com/office/2006/metadata/propertie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758A5106-A3D2-41C5-A4FE-4A20357FA408}"/>
</file>

<file path=customXml/itemProps5.xml><?xml version="1.0" encoding="utf-8"?>
<ds:datastoreItem xmlns:ds="http://schemas.openxmlformats.org/officeDocument/2006/customXml" ds:itemID="{6C17D0DE-C4B4-45C2-8BF0-E401F922DEA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Whitworth Drying Bed</vt:lpstr>
      <vt:lpstr>Whitworth HB</vt:lpstr>
      <vt:lpstr>Reedbed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2024-12-17T10:35:49Z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55b2820b-475f-48d3-b48d-70846afde2f2</vt:lpwstr>
  </property>
  <property fmtid="{D5CDD505-2E9C-101B-9397-08002B2CF9AE}" pid="4" name="Order">
    <vt:r8>163222800</vt:r8>
  </property>
  <property fmtid="{D5CDD505-2E9C-101B-9397-08002B2CF9AE}" pid="5" name="MediaServiceImageTags">
    <vt:lpwstr/>
  </property>
  <property fmtid="{D5CDD505-2E9C-101B-9397-08002B2CF9AE}" pid="6" name="lcf76f155ced4ddcb4097134ff3c332f">
    <vt:lpwstr/>
  </property>
</Properties>
</file>