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7540/"/>
    </mc:Choice>
  </mc:AlternateContent>
  <xr:revisionPtr revIDLastSave="0" documentId="13_ncr:1_{C13D7861-6929-4E7A-A0C7-E780BE55D5C4}" xr6:coauthVersionLast="47" xr6:coauthVersionMax="47" xr10:uidLastSave="{00000000-0000-0000-0000-000000000000}"/>
  <bookViews>
    <workbookView xWindow="-120" yWindow="-120" windowWidth="29040" windowHeight="15720" tabRatio="870" activeTab="3"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U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S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T6" i="19" l="1"/>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D65"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21" i="22"/>
  <c r="J23" i="22" s="1"/>
  <c r="K59" i="23"/>
  <c r="L17" i="23"/>
  <c r="L21" i="23"/>
  <c r="M57" i="21"/>
  <c r="R59" i="21"/>
  <c r="S21" i="21"/>
  <c r="S23" i="21" s="1"/>
  <c r="S24" i="21" s="1"/>
  <c r="S17" i="21"/>
  <c r="S19" i="21" s="1"/>
  <c r="J59" i="21"/>
  <c r="K21" i="21"/>
  <c r="K23" i="21" s="1"/>
  <c r="K24" i="21" s="1"/>
  <c r="K17" i="21"/>
  <c r="K19" i="21" s="1"/>
  <c r="K20" i="21" s="1"/>
  <c r="J59" i="22"/>
  <c r="K17" i="22"/>
  <c r="K21" i="22"/>
  <c r="K23" i="22" s="1"/>
  <c r="R59" i="22"/>
  <c r="S17" i="22"/>
  <c r="S21" i="22"/>
  <c r="S23" i="22" s="1"/>
  <c r="D59" i="23"/>
  <c r="E17" i="23"/>
  <c r="E21" i="23"/>
  <c r="L59" i="23"/>
  <c r="M17" i="23"/>
  <c r="M21" i="23"/>
  <c r="M23" i="23" s="1"/>
  <c r="T59" i="23"/>
  <c r="U17" i="23"/>
  <c r="U19" i="23" s="1"/>
  <c r="U21" i="23"/>
  <c r="U23" i="23" s="1"/>
  <c r="H21" i="24"/>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23" i="28" s="1"/>
  <c r="L24" i="28" s="1"/>
  <c r="L17" i="28"/>
  <c r="L19" i="28" s="1"/>
  <c r="L20" i="28" s="1"/>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P20" i="21" s="1"/>
  <c r="H21" i="2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P23" i="23" s="1"/>
  <c r="J59" i="24"/>
  <c r="K21" i="24"/>
  <c r="K17" i="24"/>
  <c r="R59" i="24"/>
  <c r="S21" i="24"/>
  <c r="S23" i="24" s="1"/>
  <c r="S17" i="24"/>
  <c r="G21" i="26"/>
  <c r="G23" i="26" s="1"/>
  <c r="G17" i="26"/>
  <c r="G19" i="26" s="1"/>
  <c r="O17" i="26"/>
  <c r="O21" i="26"/>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21" i="29"/>
  <c r="E23" i="29" s="1"/>
  <c r="L59" i="29"/>
  <c r="M17" i="29"/>
  <c r="M19" i="29" s="1"/>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23" i="21" s="1"/>
  <c r="G24" i="21" s="1"/>
  <c r="G17" i="21"/>
  <c r="G17" i="22"/>
  <c r="G19" i="22" s="1"/>
  <c r="G21" i="22"/>
  <c r="O17" i="22"/>
  <c r="O19" i="22" s="1"/>
  <c r="O21" i="22"/>
  <c r="O23" i="22" s="1"/>
  <c r="H59" i="23"/>
  <c r="I21" i="23"/>
  <c r="I23" i="23" s="1"/>
  <c r="I17" i="23"/>
  <c r="I19" i="23" s="1"/>
  <c r="P59" i="23"/>
  <c r="Q17" i="23"/>
  <c r="Q21" i="23"/>
  <c r="Q23" i="23" s="1"/>
  <c r="C59" i="24"/>
  <c r="D17" i="24"/>
  <c r="D19" i="24" s="1"/>
  <c r="D21" i="24"/>
  <c r="K59" i="24"/>
  <c r="L21" i="24"/>
  <c r="L23" i="24" s="1"/>
  <c r="L17" i="24"/>
  <c r="L19" i="24" s="1"/>
  <c r="S59" i="24"/>
  <c r="T21" i="24"/>
  <c r="T17" i="24"/>
  <c r="T19" i="24" s="1"/>
  <c r="H21" i="26"/>
  <c r="H23" i="26" s="1"/>
  <c r="H17" i="26"/>
  <c r="H19" i="26" s="1"/>
  <c r="P21" i="26"/>
  <c r="P23" i="26" s="1"/>
  <c r="P17" i="26"/>
  <c r="P19" i="26" s="1"/>
  <c r="F59" i="28"/>
  <c r="G17" i="28"/>
  <c r="G19" i="28" s="1"/>
  <c r="G20" i="28" s="1"/>
  <c r="G21" i="28"/>
  <c r="G23" i="28" s="1"/>
  <c r="G24" i="28" s="1"/>
  <c r="N59" i="28"/>
  <c r="O17" i="28"/>
  <c r="O19" i="28" s="1"/>
  <c r="O20" i="28" s="1"/>
  <c r="O21" i="28"/>
  <c r="O23" i="28" s="1"/>
  <c r="O24" i="28" s="1"/>
  <c r="E59" i="29"/>
  <c r="F17" i="29"/>
  <c r="F19" i="29" s="1"/>
  <c r="F21" i="29"/>
  <c r="M59" i="29"/>
  <c r="N17" i="29"/>
  <c r="N19" i="29" s="1"/>
  <c r="N21" i="29"/>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H20" i="27" s="1"/>
  <c r="P17" i="27"/>
  <c r="P19" i="27" s="1"/>
  <c r="P20" i="27" s="1"/>
  <c r="H21" i="28"/>
  <c r="H23" i="28" s="1"/>
  <c r="H24" i="28" s="1"/>
  <c r="H17" i="28"/>
  <c r="P21" i="28"/>
  <c r="P23" i="28" s="1"/>
  <c r="P24" i="28" s="1"/>
  <c r="P17" i="28"/>
  <c r="P19" i="28" s="1"/>
  <c r="P20" i="28" s="1"/>
  <c r="G17" i="29"/>
  <c r="G21" i="29"/>
  <c r="G23" i="29" s="1"/>
  <c r="O17" i="29"/>
  <c r="O19" i="29" s="1"/>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23" i="22" s="1"/>
  <c r="P17" i="22"/>
  <c r="P19" i="22" s="1"/>
  <c r="T59" i="2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P19" i="29"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G23" i="22"/>
  <c r="K58" i="21"/>
  <c r="K61" i="21" s="1"/>
  <c r="K64" i="21" s="1"/>
  <c r="K65"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O59" i="30"/>
  <c r="G63" i="30"/>
  <c r="O63" i="30"/>
  <c r="P63" i="30"/>
  <c r="I63" i="30"/>
  <c r="Q63" i="30"/>
  <c r="T19" i="30"/>
  <c r="V19" i="30"/>
  <c r="B63" i="30"/>
  <c r="J63" i="30"/>
  <c r="R63" i="30"/>
  <c r="G19" i="30"/>
  <c r="A32" i="30"/>
  <c r="A34" i="30"/>
  <c r="A40" i="30"/>
  <c r="A42" i="30"/>
  <c r="A48" i="30"/>
  <c r="A50" i="30"/>
  <c r="C63" i="30"/>
  <c r="K63" i="30"/>
  <c r="S63" i="30"/>
  <c r="D63" i="30"/>
  <c r="L63" i="30"/>
  <c r="T63" i="30"/>
  <c r="H63" i="30"/>
  <c r="Q19" i="30"/>
  <c r="E63" i="30"/>
  <c r="M63" i="30"/>
  <c r="Q23" i="29"/>
  <c r="O23" i="29"/>
  <c r="T19" i="29"/>
  <c r="P63" i="29"/>
  <c r="J19" i="29"/>
  <c r="R19" i="29"/>
  <c r="F57" i="29"/>
  <c r="N57" i="29"/>
  <c r="F59" i="29"/>
  <c r="N59" i="29"/>
  <c r="F63" i="29"/>
  <c r="N63" i="29"/>
  <c r="H63" i="29"/>
  <c r="S19" i="29"/>
  <c r="S23" i="29"/>
  <c r="A31" i="29"/>
  <c r="A33" i="29"/>
  <c r="A39" i="29"/>
  <c r="A41" i="29"/>
  <c r="A47" i="29"/>
  <c r="A49" i="29"/>
  <c r="G57" i="29"/>
  <c r="O57" i="29"/>
  <c r="G59" i="29"/>
  <c r="O59" i="29"/>
  <c r="G63" i="29"/>
  <c r="O63" i="29"/>
  <c r="E19" i="29"/>
  <c r="U19" i="29"/>
  <c r="M23" i="29"/>
  <c r="U23" i="29"/>
  <c r="I57" i="29"/>
  <c r="Q57" i="29"/>
  <c r="I63" i="29"/>
  <c r="Q63" i="29"/>
  <c r="V19" i="29"/>
  <c r="F23" i="29"/>
  <c r="N23" i="29"/>
  <c r="B63" i="29"/>
  <c r="J63" i="29"/>
  <c r="R63" i="29"/>
  <c r="L19" i="29"/>
  <c r="G19" i="29"/>
  <c r="A32" i="29"/>
  <c r="A34" i="29"/>
  <c r="A40" i="29"/>
  <c r="A42" i="29"/>
  <c r="A48" i="29"/>
  <c r="A50" i="29"/>
  <c r="C63" i="29"/>
  <c r="K63" i="29"/>
  <c r="S63" i="29"/>
  <c r="D63" i="29"/>
  <c r="L63" i="29"/>
  <c r="T63" i="29"/>
  <c r="E63" i="29"/>
  <c r="M63" i="29"/>
  <c r="S19" i="28"/>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U64" i="26"/>
  <c r="U66" i="26" s="1"/>
  <c r="O23" i="26"/>
  <c r="C19" i="26"/>
  <c r="C20" i="26" s="1"/>
  <c r="K23" i="26"/>
  <c r="A31" i="26"/>
  <c r="A33" i="26"/>
  <c r="A37" i="26"/>
  <c r="A39" i="26"/>
  <c r="A41" i="26"/>
  <c r="A45" i="26"/>
  <c r="A47" i="26"/>
  <c r="A49" i="26"/>
  <c r="G57" i="26"/>
  <c r="O57" i="26"/>
  <c r="G59" i="26"/>
  <c r="O59" i="26"/>
  <c r="G63" i="26"/>
  <c r="O63" i="26"/>
  <c r="T19" i="26"/>
  <c r="T23" i="26"/>
  <c r="H63" i="26"/>
  <c r="P63" i="26"/>
  <c r="M19" i="26"/>
  <c r="E23" i="26"/>
  <c r="M23" i="26"/>
  <c r="I57" i="26"/>
  <c r="Q57" i="26"/>
  <c r="I59" i="26"/>
  <c r="Q59" i="26"/>
  <c r="Q64" i="26" s="1"/>
  <c r="I63" i="26"/>
  <c r="Q63" i="26"/>
  <c r="V23" i="26"/>
  <c r="B63" i="26"/>
  <c r="J63" i="26"/>
  <c r="R63" i="26"/>
  <c r="O19" i="26"/>
  <c r="A32" i="26"/>
  <c r="A34" i="26"/>
  <c r="A40" i="26"/>
  <c r="A42" i="26"/>
  <c r="A48" i="26"/>
  <c r="A50" i="26"/>
  <c r="C63" i="26"/>
  <c r="K63" i="26"/>
  <c r="S63"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S23" i="23"/>
  <c r="A31" i="23"/>
  <c r="A33" i="23"/>
  <c r="A37" i="23"/>
  <c r="A39" i="23"/>
  <c r="A41" i="23"/>
  <c r="A45" i="23"/>
  <c r="A47" i="23"/>
  <c r="A49" i="23"/>
  <c r="G57" i="23"/>
  <c r="O57" i="23"/>
  <c r="G59" i="23"/>
  <c r="O59" i="23"/>
  <c r="L19" i="23"/>
  <c r="T19" i="23"/>
  <c r="L23" i="23"/>
  <c r="T23" i="23"/>
  <c r="E19" i="23"/>
  <c r="M19" i="23"/>
  <c r="E23" i="23"/>
  <c r="I57" i="23"/>
  <c r="Q57" i="23"/>
  <c r="F23" i="23"/>
  <c r="N23"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M19" i="22"/>
  <c r="U23" i="22"/>
  <c r="I57" i="22"/>
  <c r="Q57" i="22"/>
  <c r="K19" i="22"/>
  <c r="A39" i="22"/>
  <c r="A49" i="22"/>
  <c r="V19" i="22"/>
  <c r="V23" i="22"/>
  <c r="A32" i="22"/>
  <c r="A34" i="22"/>
  <c r="A40" i="22"/>
  <c r="A42" i="22"/>
  <c r="A48" i="22"/>
  <c r="A50" i="22"/>
  <c r="P64" i="21"/>
  <c r="H23" i="21"/>
  <c r="H24" i="21" s="1"/>
  <c r="N23" i="21"/>
  <c r="N24" i="21" s="1"/>
  <c r="A33" i="21"/>
  <c r="A37" i="21"/>
  <c r="A41" i="21"/>
  <c r="A45" i="21"/>
  <c r="A49" i="21"/>
  <c r="E58" i="21"/>
  <c r="E61" i="21" s="1"/>
  <c r="M58" i="21"/>
  <c r="M61" i="21" s="1"/>
  <c r="U58" i="21"/>
  <c r="U61" i="21" s="1"/>
  <c r="C57" i="21"/>
  <c r="K57" i="21"/>
  <c r="S57" i="21"/>
  <c r="G19" i="21"/>
  <c r="G20" i="21" s="1"/>
  <c r="Q19" i="21"/>
  <c r="R23" i="21"/>
  <c r="R24" i="21" s="1"/>
  <c r="R19" i="21"/>
  <c r="A31" i="21"/>
  <c r="G63" i="21"/>
  <c r="O63" i="21"/>
  <c r="H63" i="21"/>
  <c r="P63" i="21"/>
  <c r="P65" i="21" s="1"/>
  <c r="I63" i="21"/>
  <c r="Q63" i="21"/>
  <c r="Q65" i="21" s="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8" l="1"/>
  <c r="J65" i="28"/>
  <c r="D65" i="27"/>
  <c r="J65" i="27"/>
  <c r="E65" i="27"/>
  <c r="K65" i="27"/>
  <c r="C65" i="27"/>
  <c r="I65" i="27"/>
  <c r="U64" i="21"/>
  <c r="U66" i="21" s="1"/>
  <c r="U65" i="21"/>
  <c r="R65" i="21"/>
  <c r="N64" i="21"/>
  <c r="T64" i="21"/>
  <c r="T65" i="21" s="1"/>
  <c r="L65" i="21"/>
  <c r="C23" i="21"/>
  <c r="C24" i="21" s="1"/>
  <c r="D64" i="30"/>
  <c r="D65" i="30" s="1"/>
  <c r="I64" i="26"/>
  <c r="I65" i="26" s="1"/>
  <c r="N64" i="22"/>
  <c r="N65" i="22" s="1"/>
  <c r="L64" i="28"/>
  <c r="L65" i="28" s="1"/>
  <c r="M66" i="26"/>
  <c r="M65" i="26"/>
  <c r="F64" i="26"/>
  <c r="O64" i="21"/>
  <c r="O65" i="21" s="1"/>
  <c r="G64" i="30"/>
  <c r="G65" i="30" s="1"/>
  <c r="N66" i="21"/>
  <c r="N65" i="2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J66" i="30"/>
  <c r="F64" i="27"/>
  <c r="T66" i="27"/>
  <c r="Q66" i="22"/>
  <c r="J66" i="26"/>
  <c r="C66" i="22"/>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P66" i="27"/>
  <c r="Q66" i="26"/>
  <c r="P66" i="26"/>
  <c r="C66" i="26"/>
  <c r="I66" i="26"/>
  <c r="H66" i="26"/>
  <c r="D66" i="26"/>
  <c r="L66" i="24"/>
  <c r="P66" i="24"/>
  <c r="D66" i="24"/>
  <c r="I66" i="23"/>
  <c r="E66" i="23"/>
  <c r="I66" i="22"/>
  <c r="M66" i="22"/>
  <c r="S66" i="22"/>
  <c r="K66" i="22"/>
  <c r="T66" i="22"/>
  <c r="K66" i="21"/>
  <c r="C66" i="21"/>
  <c r="D66" i="21"/>
  <c r="R66" i="21"/>
  <c r="N64" i="1"/>
  <c r="N65" i="1" s="1"/>
  <c r="M64" i="1"/>
  <c r="M65" i="1" s="1"/>
  <c r="T64" i="1"/>
  <c r="L64" i="1"/>
  <c r="L65" i="1" s="1"/>
  <c r="J64" i="1"/>
  <c r="K64" i="1"/>
  <c r="O64" i="1"/>
  <c r="O65" i="1" s="1"/>
  <c r="C64" i="1"/>
  <c r="I64" i="1"/>
  <c r="H64" i="1"/>
  <c r="G64" i="1"/>
  <c r="G65" i="1" s="1"/>
  <c r="F64" i="1"/>
  <c r="F65" i="1" s="1"/>
  <c r="E64" i="1"/>
  <c r="E65" i="1" s="1"/>
  <c r="D64" i="1"/>
  <c r="D65" i="1" s="1"/>
  <c r="B64" i="1"/>
  <c r="B65" i="1" s="1"/>
  <c r="D63" i="1"/>
  <c r="L63" i="1"/>
  <c r="F63" i="1"/>
  <c r="R63" i="1"/>
  <c r="J63" i="1"/>
  <c r="Q63" i="1"/>
  <c r="Q66" i="1" s="1"/>
  <c r="I63" i="1"/>
  <c r="C63" i="1"/>
  <c r="K63" i="1"/>
  <c r="P63" i="1"/>
  <c r="H63" i="1"/>
  <c r="T63" i="1"/>
  <c r="T66" i="1" s="1"/>
  <c r="S63" i="1"/>
  <c r="O63" i="1"/>
  <c r="G63" i="1"/>
  <c r="N63" i="1"/>
  <c r="E63" i="1"/>
  <c r="B63" i="1"/>
  <c r="U63" i="1"/>
  <c r="M63" i="1"/>
  <c r="T66" i="21" l="1"/>
  <c r="S65" i="21"/>
  <c r="N66" i="22"/>
  <c r="M66" i="24"/>
  <c r="L66" i="28"/>
  <c r="I66" i="24"/>
  <c r="C65" i="1"/>
  <c r="I65" i="1"/>
  <c r="K65" i="1"/>
  <c r="H65" i="1"/>
  <c r="J65" i="1"/>
  <c r="D66" i="29"/>
  <c r="M66" i="29"/>
  <c r="G66" i="30"/>
  <c r="G66" i="27"/>
  <c r="G65" i="27"/>
  <c r="H66" i="29"/>
  <c r="H65" i="29"/>
  <c r="N66" i="30"/>
  <c r="N65" i="30"/>
  <c r="E66" i="29"/>
  <c r="E65" i="29"/>
  <c r="M66" i="28"/>
  <c r="N66" i="27"/>
  <c r="N65" i="27"/>
  <c r="F66" i="28"/>
  <c r="F65" i="28"/>
  <c r="K66" i="29"/>
  <c r="K65" i="29"/>
  <c r="H66" i="24"/>
  <c r="H65" i="24"/>
  <c r="F66" i="24"/>
  <c r="F65" i="24"/>
  <c r="D66" i="23"/>
  <c r="L66" i="22"/>
  <c r="G66" i="24"/>
  <c r="G65" i="24"/>
  <c r="J66" i="21"/>
  <c r="J65" i="21"/>
  <c r="N66" i="23"/>
  <c r="F66" i="29"/>
  <c r="F65" i="29"/>
  <c r="G66" i="23"/>
  <c r="G65" i="23"/>
  <c r="L66" i="27"/>
  <c r="L65" i="27"/>
  <c r="J66" i="22"/>
  <c r="J65" i="22"/>
  <c r="N66" i="28"/>
  <c r="N65" i="28"/>
  <c r="N66" i="29"/>
  <c r="N65" i="29"/>
  <c r="L66" i="29"/>
  <c r="C66" i="24"/>
  <c r="C65" i="24"/>
  <c r="G66" i="22"/>
  <c r="G65" i="22"/>
  <c r="E66" i="24"/>
  <c r="E65" i="24"/>
  <c r="F66" i="21"/>
  <c r="F65" i="21"/>
  <c r="E66" i="28"/>
  <c r="E65" i="28"/>
  <c r="J66" i="29"/>
  <c r="J65" i="29"/>
  <c r="H66" i="28"/>
  <c r="H65" i="28"/>
  <c r="F66" i="23"/>
  <c r="F65" i="23"/>
  <c r="H66" i="27"/>
  <c r="H65" i="27"/>
  <c r="E66" i="21"/>
  <c r="E65" i="21"/>
  <c r="K66" i="24"/>
  <c r="D66" i="22"/>
  <c r="F66" i="22"/>
  <c r="F65" i="22"/>
  <c r="M66" i="21"/>
  <c r="G66" i="29"/>
  <c r="G65" i="29"/>
  <c r="M66" i="30"/>
  <c r="M65" i="30"/>
  <c r="F66" i="30"/>
  <c r="F65" i="30"/>
  <c r="G66" i="21"/>
  <c r="G65" i="21"/>
  <c r="N66" i="26"/>
  <c r="N65" i="26"/>
  <c r="E66" i="26"/>
  <c r="E65" i="26"/>
  <c r="N66" i="24"/>
  <c r="N65" i="24"/>
  <c r="G66" i="28"/>
  <c r="G65" i="28"/>
  <c r="C66" i="28"/>
  <c r="C65" i="28"/>
  <c r="F66" i="27"/>
  <c r="F65" i="27"/>
  <c r="K66" i="26"/>
  <c r="K65" i="26"/>
  <c r="M66" i="27"/>
  <c r="M65" i="27"/>
  <c r="K66" i="23"/>
  <c r="K65" i="23"/>
  <c r="F66" i="26"/>
  <c r="F65" i="26"/>
  <c r="H66" i="21"/>
  <c r="G66" i="26"/>
  <c r="G65" i="26"/>
  <c r="I66" i="21"/>
  <c r="I65" i="21"/>
  <c r="O66" i="21"/>
  <c r="M66" i="23"/>
  <c r="M65" i="23"/>
  <c r="O66" i="30"/>
  <c r="O65" i="30"/>
  <c r="O66" i="23"/>
  <c r="O65" i="23"/>
  <c r="O66" i="28"/>
  <c r="O65" i="28"/>
  <c r="O66" i="27"/>
  <c r="O65" i="27"/>
  <c r="O66" i="26"/>
  <c r="O65" i="26"/>
  <c r="O66" i="24"/>
  <c r="O65" i="24"/>
  <c r="O66" i="29"/>
  <c r="O65" i="29"/>
  <c r="B66" i="27"/>
  <c r="B65" i="27"/>
  <c r="B66" i="23"/>
  <c r="B65" i="23"/>
  <c r="B66" i="28"/>
  <c r="B65" i="28"/>
  <c r="B66" i="29"/>
  <c r="B65" i="29"/>
  <c r="B66" i="21"/>
  <c r="B65" i="21"/>
  <c r="B66" i="26"/>
  <c r="B65" i="26"/>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<sst xmlns="http://schemas.openxmlformats.org/spreadsheetml/2006/main" count="2164" uniqueCount="171">
  <si>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</si>
  <si>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</si>
  <si>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</si>
  <si>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</si>
  <si>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</si>
  <si>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</si>
  <si>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</si>
  <si>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</si>
  <si>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</si>
  <si>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</si>
  <si>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</si>
  <si>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</si>
  <si>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</si>
  <si>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</si>
  <si>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</si>
  <si>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</si>
  <si>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</si>
  <si>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</si>
  <si>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</si>
  <si>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</si>
  <si>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</si>
  <si>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</si>
  <si>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</si>
  <si>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</si>
  <si>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</si>
  <si>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</si>
  <si>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</si>
  <si>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</si>
  <si>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</si>
  <si>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</si>
  <si>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</si>
  <si>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</si>
  <si>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</si>
  <si>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</si>
  <si>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</si>
  <si>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</si>
  <si>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</si>
  <si>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</si>
  <si>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</si>
  <si>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</si>
  <si>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</si>
  <si>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</si>
  <si>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</si>
  <si>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</si>
  <si>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</si>
  <si>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</si>
  <si>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</si>
  <si>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</si>
  <si>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</si>
  <si>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</si>
  <si>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</si>
  <si>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</si>
  <si>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</si>
  <si>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</si>
  <si>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</si>
  <si>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</si>
  <si>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</si>
  <si>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</si>
  <si>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</si>
  <si>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</si>
  <si>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</si>
  <si>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</si>
  <si>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</si>
  <si>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</si>
  <si>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</si>
  <si>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</si>
  <si>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</si>
  <si>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</si>
  <si>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</si>
  <si>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</si>
  <si>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</si>
  <si>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</si>
  <si>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</si>
  <si>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</si>
  <si>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</si>
  <si>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</si>
  <si>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</si>
  <si>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</si>
  <si>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</si>
  <si>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</si>
  <si>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</si>
  <si>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</si>
  <si>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</si>
  <si>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</si>
  <si>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</si>
  <si>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</si>
  <si>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</si>
  <si>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</si>
  <si>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</si>
  <si>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</si>
  <si>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</si>
  <si>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</si>
  <si>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</si>
  <si>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</si>
  <si>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</si>
  <si>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</si>
  <si>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</si>
  <si>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</si>
  <si>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</si>
  <si>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</si>
  <si>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</si>
  <si>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</si>
  <si>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</si>
  <si>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</si>
  <si>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</si>
  <si>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</si>
  <si>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</si>
  <si>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</si>
  <si>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</si>
  <si>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</si>
  <si>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</si>
  <si>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</si>
  <si>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</si>
  <si>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</si>
  <si>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</si>
  <si>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</si>
  <si>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</si>
  <si>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</si>
  <si>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</si>
  <si>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</si>
  <si>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</si>
  <si>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</si>
  <si>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</si>
  <si>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</si>
  <si>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</si>
  <si>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</si>
  <si>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</si>
  <si>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</si>
  <si>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</si>
  <si>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</si>
  <si>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</si>
  <si>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</si>
  <si>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</si>
  <si>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</si>
  <si>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</si>
  <si>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</si>
  <si>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</si>
  <si>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</si>
  <si>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</si>
  <si>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</si>
  <si>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</si>
  <si>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</si>
  <si>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</si>
  <si>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</si>
  <si>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</si>
  <si>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</si>
  <si>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</si>
  <si>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</si>
  <si>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</si>
  <si>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</si>
  <si>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</si>
  <si>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</si>
  <si>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</si>
  <si>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</si>
  <si>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</si>
  <si>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</si>
  <si>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</si>
  <si>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</si>
  <si>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</si>
  <si>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</si>
  <si>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PAN-027540</t>
  </si>
  <si>
    <t>Stepside Agri</t>
  </si>
  <si>
    <t xml:space="preserve">Ethan Banfield </t>
  </si>
  <si>
    <t>02 05 02</t>
  </si>
  <si>
    <t>Moderate</t>
  </si>
  <si>
    <t>Dairy Partners</t>
  </si>
  <si>
    <t>AB3891CX</t>
  </si>
  <si>
    <t>Volac</t>
  </si>
  <si>
    <t>19 09 02</t>
  </si>
  <si>
    <t>Llechryd</t>
  </si>
  <si>
    <t>Llechryd WTW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</si>
</sst>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H1" zoomScale="90" zoomScaleNormal="90" workbookViewId="0">
      <selection activeCell="I3" sqref="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160</v>
      </c>
      <c r="D1" s="133"/>
      <c r="E1" s="106" t="s">
        <v>45</v>
      </c>
      <c r="F1" s="109">
        <v>43.6</v>
      </c>
      <c r="G1" s="134" t="s">
        <v>43</v>
      </c>
      <c r="H1" s="135"/>
      <c r="I1" s="109">
        <v>5.62</v>
      </c>
      <c r="J1" s="158" t="s">
        <v>153</v>
      </c>
      <c r="K1" s="159"/>
      <c r="L1" s="109">
        <v>109</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166</v>
      </c>
      <c r="D2" s="131"/>
      <c r="E2" s="96" t="s">
        <v>109</v>
      </c>
      <c r="F2" s="110" t="s">
        <v>163</v>
      </c>
      <c r="G2" s="136" t="s">
        <v>110</v>
      </c>
      <c r="H2" s="137"/>
      <c r="I2" s="110">
        <v>477</v>
      </c>
      <c r="J2" s="138" t="s">
        <v>158</v>
      </c>
      <c r="K2" s="139"/>
      <c r="L2" s="110">
        <v>0.13</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161</v>
      </c>
      <c r="D3" s="131"/>
      <c r="E3" s="96" t="s">
        <v>108</v>
      </c>
      <c r="F3" s="111" t="s">
        <v>78</v>
      </c>
      <c r="G3" s="138" t="s">
        <v>159</v>
      </c>
      <c r="H3" s="139"/>
      <c r="I3" s="110">
        <v>5420</v>
      </c>
      <c r="J3" s="160" t="s">
        <v>154</v>
      </c>
      <c r="K3" s="161"/>
      <c r="L3" s="110">
        <f>(L1/(L2*10000))*100</f>
        <v>8.384615384615385</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162</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v>1</v>
      </c>
      <c r="D8" s="11">
        <v>2</v>
      </c>
      <c r="E8" s="11">
        <v>3</v>
      </c>
      <c r="F8" s="11">
        <v>4</v>
      </c>
      <c r="G8" s="11">
        <v>5</v>
      </c>
      <c r="H8" s="11">
        <v>6</v>
      </c>
      <c r="I8" s="11">
        <v>7</v>
      </c>
      <c r="J8" s="11">
        <v>9</v>
      </c>
      <c r="K8" s="11">
        <v>10</v>
      </c>
      <c r="L8" s="11">
        <v>11</v>
      </c>
      <c r="M8" s="11">
        <v>12</v>
      </c>
      <c r="N8" s="11">
        <v>13</v>
      </c>
      <c r="O8" s="11">
        <v>14</v>
      </c>
      <c r="P8" s="11">
        <v>15</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164</v>
      </c>
      <c r="D9" s="11" t="s">
        <v>164</v>
      </c>
      <c r="E9" s="11" t="s">
        <v>164</v>
      </c>
      <c r="F9" s="11" t="s">
        <v>164</v>
      </c>
      <c r="G9" s="11" t="s">
        <v>164</v>
      </c>
      <c r="H9" s="11" t="s">
        <v>164</v>
      </c>
      <c r="I9" s="11" t="s">
        <v>164</v>
      </c>
      <c r="J9" s="11" t="s">
        <v>164</v>
      </c>
      <c r="K9" s="11" t="s">
        <v>164</v>
      </c>
      <c r="L9" s="11" t="s">
        <v>164</v>
      </c>
      <c r="M9" s="11" t="s">
        <v>164</v>
      </c>
      <c r="N9" s="11" t="s">
        <v>164</v>
      </c>
      <c r="O9" s="11" t="s">
        <v>164</v>
      </c>
      <c r="P9" s="11" t="s">
        <v>164</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7.1</v>
      </c>
      <c r="D10" s="11">
        <v>6.6</v>
      </c>
      <c r="E10" s="11">
        <v>6.3</v>
      </c>
      <c r="F10" s="11">
        <v>5.9</v>
      </c>
      <c r="G10" s="11">
        <v>6.2</v>
      </c>
      <c r="H10" s="11">
        <v>6.6</v>
      </c>
      <c r="I10" s="11">
        <v>6.4</v>
      </c>
      <c r="J10" s="11">
        <v>5.9</v>
      </c>
      <c r="K10" s="11">
        <v>5.7</v>
      </c>
      <c r="L10" s="11">
        <v>5.5</v>
      </c>
      <c r="M10" s="11">
        <v>5.8</v>
      </c>
      <c r="N10" s="11">
        <v>5.8</v>
      </c>
      <c r="O10" s="11">
        <v>6.2</v>
      </c>
      <c r="P10" s="11">
        <v>5.8</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0</v>
      </c>
      <c r="D11" s="11">
        <v>1</v>
      </c>
      <c r="E11" s="11">
        <v>0</v>
      </c>
      <c r="F11" s="11">
        <v>1</v>
      </c>
      <c r="G11" s="11">
        <v>0</v>
      </c>
      <c r="H11" s="11">
        <v>0</v>
      </c>
      <c r="I11" s="11">
        <v>0</v>
      </c>
      <c r="J11" s="11">
        <v>1</v>
      </c>
      <c r="K11" s="11">
        <v>1</v>
      </c>
      <c r="L11" s="11">
        <v>1</v>
      </c>
      <c r="M11" s="11">
        <v>1</v>
      </c>
      <c r="N11" s="11">
        <v>0</v>
      </c>
      <c r="O11" s="11">
        <v>1</v>
      </c>
      <c r="P11" s="11">
        <v>0</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1</v>
      </c>
      <c r="D12" s="11">
        <v>3</v>
      </c>
      <c r="E12" s="11">
        <v>1</v>
      </c>
      <c r="F12" s="11">
        <v>1</v>
      </c>
      <c r="G12" s="11">
        <v>1</v>
      </c>
      <c r="H12" s="11">
        <v>1</v>
      </c>
      <c r="I12" s="11">
        <v>0</v>
      </c>
      <c r="J12" s="11">
        <v>1</v>
      </c>
      <c r="K12" s="11">
        <v>2</v>
      </c>
      <c r="L12" s="11">
        <v>1</v>
      </c>
      <c r="M12" s="11">
        <v>0</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3</v>
      </c>
      <c r="D13" s="11">
        <v>4</v>
      </c>
      <c r="E13" s="11">
        <v>3</v>
      </c>
      <c r="F13" s="11">
        <v>2</v>
      </c>
      <c r="G13" s="11">
        <v>2</v>
      </c>
      <c r="H13" s="11">
        <v>2</v>
      </c>
      <c r="I13" s="11">
        <v>2</v>
      </c>
      <c r="J13" s="11">
        <v>2</v>
      </c>
      <c r="K13" s="11">
        <v>3</v>
      </c>
      <c r="L13" s="11">
        <v>3</v>
      </c>
      <c r="M13" s="11">
        <v>3</v>
      </c>
      <c r="N13" s="11">
        <v>3</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x14ac:dyDescent="0.2">
      <c r="A15" s="152" t="s">
        <v>9</v>
      </c>
      <c r="B15" s="153"/>
      <c r="C15" s="11">
        <v>47</v>
      </c>
      <c r="D15" s="11">
        <v>47</v>
      </c>
      <c r="E15" s="11">
        <v>47</v>
      </c>
      <c r="F15" s="11">
        <v>47</v>
      </c>
      <c r="G15" s="11">
        <v>47</v>
      </c>
      <c r="H15" s="11">
        <v>47</v>
      </c>
      <c r="I15" s="11">
        <v>47</v>
      </c>
      <c r="J15" s="11">
        <v>23</v>
      </c>
      <c r="K15" s="11">
        <v>23</v>
      </c>
      <c r="L15" s="11">
        <v>23</v>
      </c>
      <c r="M15" s="11">
        <v>23</v>
      </c>
      <c r="N15" s="11">
        <v>23</v>
      </c>
      <c r="O15" s="11">
        <v>23</v>
      </c>
      <c r="P15" s="11">
        <v>47</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113.06085</v>
      </c>
      <c r="D18" s="12">
        <f>$D32</f>
        <v>113.06085</v>
      </c>
      <c r="E18" s="12">
        <f>$D33</f>
        <v>113.06085</v>
      </c>
      <c r="F18" s="12">
        <f>$D34</f>
        <v>113.06085</v>
      </c>
      <c r="G18" s="12">
        <f>$D35</f>
        <v>113.06085</v>
      </c>
      <c r="H18" s="12">
        <f>$D36</f>
        <v>113.06085</v>
      </c>
      <c r="I18" s="12">
        <f>$D37</f>
        <v>113.06085</v>
      </c>
      <c r="J18" s="12">
        <f>$D38</f>
        <v>113.06085</v>
      </c>
      <c r="K18" s="12">
        <f>$D39</f>
        <v>113.06085</v>
      </c>
      <c r="L18" s="12">
        <f>$D40</f>
        <v>113.06085</v>
      </c>
      <c r="M18" s="12">
        <f>$D41</f>
        <v>113.06085</v>
      </c>
      <c r="N18" s="12">
        <f>$D42</f>
        <v>113.06085</v>
      </c>
      <c r="O18" s="12">
        <f>$D43</f>
        <v>113.06085</v>
      </c>
      <c r="P18" s="12">
        <f>$D44</f>
        <v>113.06085</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33.160850000000011</v>
      </c>
      <c r="D19" s="12">
        <f t="shared" ref="D19:V19" si="1">D18-D17</f>
        <v>33.160850000000011</v>
      </c>
      <c r="E19" s="12">
        <f t="shared" si="1"/>
        <v>33.160850000000011</v>
      </c>
      <c r="F19" s="12">
        <f t="shared" si="1"/>
        <v>33.160850000000011</v>
      </c>
      <c r="G19" s="12">
        <f t="shared" si="1"/>
        <v>33.160850000000011</v>
      </c>
      <c r="H19" s="12">
        <f t="shared" si="1"/>
        <v>33.160850000000011</v>
      </c>
      <c r="I19" s="12">
        <f t="shared" si="1"/>
        <v>33.160850000000011</v>
      </c>
      <c r="J19" s="12">
        <f t="shared" si="1"/>
        <v>73.960849999999994</v>
      </c>
      <c r="K19" s="12">
        <f t="shared" si="1"/>
        <v>73.960849999999994</v>
      </c>
      <c r="L19" s="12">
        <f t="shared" si="1"/>
        <v>73.960849999999994</v>
      </c>
      <c r="M19" s="12">
        <f t="shared" si="1"/>
        <v>73.960849999999994</v>
      </c>
      <c r="N19" s="12">
        <f t="shared" si="1"/>
        <v>73.960849999999994</v>
      </c>
      <c r="O19" s="12">
        <f t="shared" si="1"/>
        <v>73.960849999999994</v>
      </c>
      <c r="P19" s="12">
        <f t="shared" si="1"/>
        <v>33.160850000000011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41.030250000000009</v>
      </c>
      <c r="D22" s="12">
        <f>$E32</f>
        <v>41.030250000000009</v>
      </c>
      <c r="E22" s="12">
        <f>$E33</f>
        <v>41.030250000000009</v>
      </c>
      <c r="F22" s="12">
        <f>$E34</f>
        <v>41.030250000000009</v>
      </c>
      <c r="G22" s="12">
        <f>$E35</f>
        <v>41.030250000000009</v>
      </c>
      <c r="H22" s="12">
        <f>$E36</f>
        <v>41.030250000000009</v>
      </c>
      <c r="I22" s="12">
        <f>$E37</f>
        <v>41.030250000000009</v>
      </c>
      <c r="J22" s="12">
        <f>$E38</f>
        <v>41.030250000000009</v>
      </c>
      <c r="K22" s="12">
        <f>$E39</f>
        <v>41.030250000000009</v>
      </c>
      <c r="L22" s="12">
        <f>$E40</f>
        <v>41.030250000000009</v>
      </c>
      <c r="M22" s="12">
        <f>$E41</f>
        <v>41.030250000000009</v>
      </c>
      <c r="N22" s="12">
        <f>$E42</f>
        <v>41.030250000000009</v>
      </c>
      <c r="O22" s="12">
        <f>$E43</f>
        <v>41.030250000000009</v>
      </c>
      <c r="P22" s="12">
        <f>$E44</f>
        <v>41.030250000000009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-240.96974999999998</v>
      </c>
      <c r="D23" s="12">
        <f t="shared" ref="D23:V23" si="3">D22-D21</f>
        <v>-240.96974999999998</v>
      </c>
      <c r="E23" s="12">
        <f t="shared" si="3"/>
        <v>-240.96974999999998</v>
      </c>
      <c r="F23" s="12">
        <f t="shared" si="3"/>
        <v>-240.96974999999998</v>
      </c>
      <c r="G23" s="12">
        <f t="shared" si="3"/>
        <v>-240.96974999999998</v>
      </c>
      <c r="H23" s="12">
        <f t="shared" si="3"/>
        <v>-240.96974999999998</v>
      </c>
      <c r="I23" s="12">
        <f t="shared" si="3"/>
        <v>-240.96974999999998</v>
      </c>
      <c r="J23" s="12">
        <f t="shared" si="3"/>
        <v>-96.969749999999991</v>
      </c>
      <c r="K23" s="12">
        <f t="shared" si="3"/>
        <v>-96.969749999999991</v>
      </c>
      <c r="L23" s="12">
        <f t="shared" si="3"/>
        <v>-96.969749999999991</v>
      </c>
      <c r="M23" s="12">
        <f t="shared" si="3"/>
        <v>-96.969749999999991</v>
      </c>
      <c r="N23" s="12">
        <f t="shared" si="3"/>
        <v>-96.969749999999991</v>
      </c>
      <c r="O23" s="12">
        <f t="shared" si="3"/>
        <v>-96.969749999999991</v>
      </c>
      <c r="P23" s="12">
        <f t="shared" si="3"/>
        <v>-240.96974999999998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84" t="s">
        <v>54</v>
      </c>
    </row>
    <row r="28" spans="1:40" x14ac:dyDescent="0.25">
      <c r="A28" s="122"/>
      <c r="B28" s="16">
        <v>3.07</v>
      </c>
      <c r="C28" s="11">
        <v>0.13</v>
      </c>
      <c r="D28" s="11">
        <v>329</v>
      </c>
      <c r="E28" s="11">
        <v>227</v>
      </c>
      <c r="F28" s="11">
        <v>32.1</v>
      </c>
      <c r="G28" s="11">
        <v>0.23</v>
      </c>
      <c r="H28" s="11">
        <v>2.19</v>
      </c>
      <c r="I28" s="11">
        <v>0.5</v>
      </c>
      <c r="J28" s="11">
        <v>0.01</v>
      </c>
      <c r="K28" s="15">
        <v>0.05</v>
      </c>
      <c r="L28" s="11">
        <v>0.2</v>
      </c>
      <c r="M28" s="11">
        <v>0.35</v>
      </c>
      <c r="N28" s="11"/>
      <c r="O28" s="11"/>
      <c r="P28" s="11">
        <v>295</v>
      </c>
      <c r="Q28" s="11">
        <v>92.8</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150</v>
      </c>
      <c r="C31" s="65">
        <f>IF(C$27="%w/w SAR",((C$28*10)*$B31),IF(C$27="%w/w DM",(((C$28*10)*($B$28/100))*$B31),IF(C$27="kg/t SAR",(C$28*$B31),IF(C$27="kg/t DM",((C$28*($B$28/100))*$B31),IF(C$27="mg/kg SAR",((C$28*0.001)*$B31),IF(C$27="mg/kg DM",(((C$28*0.001)*($B$28/100))*$B31),0))))))</f>
        <v>195</v>
      </c>
      <c r="D31" s="65">
        <f>(IF(D$27="%w/w SAR",((D$28*10)*$B31),IF(D$27="%w/w DM",(((D$28*10)*($B$28/100))*$B31),IF(D$27="kg/t SAR",(D$28*$B31),IF(D$27="kg/t DM",((D$28*($B$28/100))*$B31),IF(D$27="mg/kg SAR",((D$28*0.001)*$B31),IF(D$27="mg/kg DM",(((D$28*0.001)*($B$28/100))*$B31),"0")))))))*2.291</f>
        <v>113.06085</v>
      </c>
      <c r="E31" s="65">
        <f>(IF(E$27="%w/w SAR",((E$28*10)*$B31),IF(E$27="%w/w DM",(((E$28*10)*($B$28/100))*$B31),IF(E$27="kg/t SAR",(E$28*$B31),IF(E$27="kg/t DM",((E$28*($B$28/100))*$B31),IF(E$27="mg/kg SAR",((E$28*0.001)*$B31),IF(E$27="mg/kg DM",(((E$28*0.001)*($B$28/100))*$B31),"0")))))))*1.205</f>
        <v>41.030250000000009</v>
      </c>
      <c r="F31" s="65">
        <f>(IF(F$27="%w/w SAR",((F$28*10)*$B31),IF(F$27="%w/w DM",(((F$28*10)*($B$28/100))*$B31),IF(F$27="kg/t SAR",(F$28*$B31),IF(F$27="kg/t DM",((F$28*($B$28/100))*$B31),IF(F$27="mg/kg SAR",((F$28*0.001)*$B31),IF(F$27="mg/kg DM",(((F$28*0.001)*($B$28/100))*$B31),"0")))))))*1.658</f>
        <v>7.9832700000000001</v>
      </c>
      <c r="G31" s="65">
        <f t="shared" ref="G31:P31" si="5">IF(G$27="%w/w SAR",((G$28*10)*$B31),IF(G$27="%w/w DM",(((G$28*10)*($B$28/100))*$B31),IF(G$27="kg/t SAR",(G$28*$B31),IF(G$27="kg/t DM",((G$28*($B$28/100))*$B31),IF(G$27="mg/kg SAR",((G$28*0.001)*$B31),IF(G$27="mg/kg DM",(((G$28*0.001)*($B$28/100))*$B31),0))))))</f>
        <v>3.4500000000000003E-2</v>
      </c>
      <c r="H31" s="65">
        <f t="shared" si="5"/>
        <v>0.32850000000000001</v>
      </c>
      <c r="I31" s="65">
        <f t="shared" si="5"/>
        <v>7.4999999999999997E-2</v>
      </c>
      <c r="J31" s="65">
        <f t="shared" si="5"/>
        <v>1.5E-3</v>
      </c>
      <c r="K31" s="65">
        <f t="shared" si="5"/>
        <v>7.5000000000000006E-3</v>
      </c>
      <c r="L31" s="65">
        <f t="shared" si="5"/>
        <v>3.0000000000000002E-2</v>
      </c>
      <c r="M31" s="65">
        <f t="shared" si="5"/>
        <v>5.2499999999999998E-2</v>
      </c>
      <c r="N31" s="65">
        <f t="shared" si="5"/>
        <v>0</v>
      </c>
      <c r="O31" s="65">
        <f t="shared" si="5"/>
        <v>0</v>
      </c>
      <c r="P31" s="65">
        <f t="shared" si="5"/>
        <v>44.25</v>
      </c>
      <c r="Q31" s="65">
        <f>(IF(Q$27="%w/w SAR",((Q$28*10)*$B31),IF(Q$27="%w/w DM",(((Q$28*10)*($B$28/100))*$B31),IF(Q$27="kg/t SAR",(Q$28*$B31),IF(Q$27="kg/t DM",((Q$28*($B$28/100))*$B31),IF(Q$27="mg/kg SAR",((Q$28*0.001)*$B31),IF(Q$27="mg/kg DM",(((Q$28*0.001)*($B$28/100))*$B31),0)))))))*2.5</f>
        <v>34.799999999999997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150</v>
      </c>
      <c r="C32" s="65">
        <f t="shared" ref="C32:C50" si="6">IF(C$27="%w/w SAR",((C$28*10)*$B32),IF(C$27="%w/w DM",(((C$28*10)*($B$28/100))*$B32),IF(C$27="kg/t SAR",(C$28*$B32),IF(C$27="kg/t DM",((C$28*($B$28/100))*$B32),IF(C$27="mg/kg SAR",((C$28*0.001)*$B32),IF(C$27="mg/kg DM",(((C$28*0.001)*($B$28/100))*$B32),0))))))</f>
        <v>195</v>
      </c>
      <c r="D32" s="65">
        <f t="shared" ref="D32:D50" si="7">(IF(D$27="%w/w SAR",((D$28*10)*$B32),IF(D$27="%w/w DM",(((D$28*10)*($B$28/100))*$B32),IF(D$27="kg/t SAR",(D$28*$B32),IF(D$27="kg/t DM",((D$28*($B$28/100))*$B32),IF(D$27="mg/kg SAR",((D$28*0.001)*$B32),IF(D$27="mg/kg DM",(((D$28*0.001)*($B$28/100))*$B32),"0")))))))*2.291</f>
        <v>113.06085</v>
      </c>
      <c r="E32" s="65">
        <f t="shared" ref="E32:E50" si="8">(IF(E$27="%w/w SAR",((E$28*10)*$B32),IF(E$27="%w/w DM",(((E$28*10)*($B$28/100))*$B32),IF(E$27="kg/t SAR",(E$28*$B32),IF(E$27="kg/t DM",((E$28*($B$28/100))*$B32),IF(E$27="mg/kg SAR",((E$28*0.001)*$B32),IF(E$27="mg/kg DM",(((E$28*0.001)*($B$28/100))*$B32),"0")))))))*1.205</f>
        <v>41.030250000000009</v>
      </c>
      <c r="F32" s="65">
        <f t="shared" ref="F32:F50" si="9">(IF(F$27="%w/w SAR",((F$28*10)*$B32),IF(F$27="%w/w DM",(((F$28*10)*($B$28/100))*$B32),IF(F$27="kg/t SAR",(F$28*$B32),IF(F$27="kg/t DM",((F$28*($B$28/100))*$B32),IF(F$27="mg/kg SAR",((F$28*0.001)*$B32),IF(F$27="mg/kg DM",(((F$28*0.001)*($B$28/100))*$B32),"0")))))))*1.658</f>
        <v>7.9832700000000001</v>
      </c>
      <c r="G32" s="65">
        <f t="shared" ref="G32:P50" si="10">IF(G$27="%w/w SAR",((G$28*10)*$B32),IF(G$27="%w/w DM",(((G$28*10)*($B$28/100))*$B32),IF(G$27="kg/t SAR",(G$28*$B32),IF(G$27="kg/t DM",((G$28*($B$28/100))*$B32),IF(G$27="mg/kg SAR",((G$28*0.001)*$B32),IF(G$27="mg/kg DM",(((G$28*0.001)*($B$28/100))*$B32),0))))))</f>
        <v>3.4500000000000003E-2</v>
      </c>
      <c r="H32" s="65">
        <f t="shared" si="10"/>
        <v>0.32850000000000001</v>
      </c>
      <c r="I32" s="65">
        <f t="shared" si="10"/>
        <v>7.4999999999999997E-2</v>
      </c>
      <c r="J32" s="65">
        <f t="shared" si="10"/>
        <v>1.5E-3</v>
      </c>
      <c r="K32" s="65">
        <f t="shared" si="10"/>
        <v>7.5000000000000006E-3</v>
      </c>
      <c r="L32" s="65">
        <f t="shared" si="10"/>
        <v>3.0000000000000002E-2</v>
      </c>
      <c r="M32" s="65">
        <f t="shared" si="10"/>
        <v>5.2499999999999998E-2</v>
      </c>
      <c r="N32" s="65">
        <f t="shared" si="10"/>
        <v>0</v>
      </c>
      <c r="O32" s="65">
        <f t="shared" si="10"/>
        <v>0</v>
      </c>
      <c r="P32" s="65">
        <f t="shared" si="10"/>
        <v>44.25</v>
      </c>
      <c r="Q32" s="65">
        <f t="shared" ref="Q32:Q50" si="11">(IF(Q$27="%w/w SAR",((Q$28*10)*$B32),IF(Q$27="%w/w DM",(((Q$28*10)*($B$28/100))*$B32),IF(Q$27="kg/t SAR",(Q$28*$B32),IF(Q$27="kg/t DM",((Q$28*($B$28/100))*$B32),IF(Q$27="mg/kg SAR",((Q$28*0.001)*$B32),IF(Q$27="mg/kg DM",(((Q$28*0.001)*($B$28/100))*$B32),0)))))))*2.5</f>
        <v>34.799999999999997</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f>E8</f>
        <v>3</v>
      </c>
      <c r="B33" s="11">
        <v>150</v>
      </c>
      <c r="C33" s="65">
        <f t="shared" si="6"/>
        <v>195</v>
      </c>
      <c r="D33" s="65">
        <f t="shared" si="7"/>
        <v>113.06085</v>
      </c>
      <c r="E33" s="65">
        <f t="shared" si="8"/>
        <v>41.030250000000009</v>
      </c>
      <c r="F33" s="65">
        <f t="shared" si="9"/>
        <v>7.9832700000000001</v>
      </c>
      <c r="G33" s="65">
        <f t="shared" si="10"/>
        <v>3.4500000000000003E-2</v>
      </c>
      <c r="H33" s="65">
        <f t="shared" si="10"/>
        <v>0.32850000000000001</v>
      </c>
      <c r="I33" s="65">
        <f t="shared" si="10"/>
        <v>7.4999999999999997E-2</v>
      </c>
      <c r="J33" s="65">
        <f t="shared" si="10"/>
        <v>1.5E-3</v>
      </c>
      <c r="K33" s="65">
        <f t="shared" si="10"/>
        <v>7.5000000000000006E-3</v>
      </c>
      <c r="L33" s="65">
        <f t="shared" si="10"/>
        <v>3.0000000000000002E-2</v>
      </c>
      <c r="M33" s="65">
        <f t="shared" si="10"/>
        <v>5.2499999999999998E-2</v>
      </c>
      <c r="N33" s="65">
        <f t="shared" si="10"/>
        <v>0</v>
      </c>
      <c r="O33" s="65">
        <f t="shared" si="10"/>
        <v>0</v>
      </c>
      <c r="P33" s="65">
        <f t="shared" si="10"/>
        <v>44.25</v>
      </c>
      <c r="Q33" s="65">
        <f t="shared" si="11"/>
        <v>34.799999999999997</v>
      </c>
      <c r="R33" s="65">
        <f t="shared" si="12"/>
        <v>0</v>
      </c>
      <c r="S33" s="65">
        <f t="shared" si="12"/>
        <v>0</v>
      </c>
      <c r="T33" s="65">
        <f t="shared" si="12"/>
        <v>0</v>
      </c>
      <c r="U33" s="126">
        <f t="shared" si="12"/>
        <v>0</v>
      </c>
    </row>
    <row r="34" spans="1:21" s="48" customFormat="1" x14ac:dyDescent="0.25">
      <c r="A34" s="125">
        <f>F8</f>
        <v>4</v>
      </c>
      <c r="B34" s="11">
        <v>150</v>
      </c>
      <c r="C34" s="65">
        <f t="shared" si="6"/>
        <v>195</v>
      </c>
      <c r="D34" s="65">
        <f t="shared" si="7"/>
        <v>113.06085</v>
      </c>
      <c r="E34" s="65">
        <f t="shared" si="8"/>
        <v>41.030250000000009</v>
      </c>
      <c r="F34" s="65">
        <f t="shared" si="9"/>
        <v>7.9832700000000001</v>
      </c>
      <c r="G34" s="65">
        <f t="shared" si="10"/>
        <v>3.4500000000000003E-2</v>
      </c>
      <c r="H34" s="65">
        <f t="shared" si="10"/>
        <v>0.32850000000000001</v>
      </c>
      <c r="I34" s="65">
        <f t="shared" si="10"/>
        <v>7.4999999999999997E-2</v>
      </c>
      <c r="J34" s="65">
        <f t="shared" si="10"/>
        <v>1.5E-3</v>
      </c>
      <c r="K34" s="65">
        <f t="shared" si="10"/>
        <v>7.5000000000000006E-3</v>
      </c>
      <c r="L34" s="65">
        <f t="shared" si="10"/>
        <v>3.0000000000000002E-2</v>
      </c>
      <c r="M34" s="65">
        <f t="shared" si="10"/>
        <v>5.2499999999999998E-2</v>
      </c>
      <c r="N34" s="65">
        <f t="shared" si="10"/>
        <v>0</v>
      </c>
      <c r="O34" s="65">
        <f t="shared" si="10"/>
        <v>0</v>
      </c>
      <c r="P34" s="65">
        <f t="shared" si="10"/>
        <v>44.25</v>
      </c>
      <c r="Q34" s="65">
        <f t="shared" si="11"/>
        <v>34.799999999999997</v>
      </c>
      <c r="R34" s="65">
        <f t="shared" si="12"/>
        <v>0</v>
      </c>
      <c r="S34" s="65">
        <f t="shared" si="12"/>
        <v>0</v>
      </c>
      <c r="T34" s="65">
        <f t="shared" si="12"/>
        <v>0</v>
      </c>
      <c r="U34" s="126">
        <f t="shared" si="12"/>
        <v>0</v>
      </c>
    </row>
    <row r="35" spans="1:21" s="48" customFormat="1" x14ac:dyDescent="0.25">
      <c r="A35" s="125">
        <f>G8</f>
        <v>5</v>
      </c>
      <c r="B35" s="11">
        <v>150</v>
      </c>
      <c r="C35" s="65">
        <f t="shared" si="6"/>
        <v>195</v>
      </c>
      <c r="D35" s="65">
        <f t="shared" si="7"/>
        <v>113.06085</v>
      </c>
      <c r="E35" s="65">
        <f t="shared" si="8"/>
        <v>41.030250000000009</v>
      </c>
      <c r="F35" s="65">
        <f t="shared" si="9"/>
        <v>7.9832700000000001</v>
      </c>
      <c r="G35" s="65">
        <f t="shared" si="10"/>
        <v>3.4500000000000003E-2</v>
      </c>
      <c r="H35" s="65">
        <f t="shared" si="10"/>
        <v>0.32850000000000001</v>
      </c>
      <c r="I35" s="65">
        <f t="shared" si="10"/>
        <v>7.4999999999999997E-2</v>
      </c>
      <c r="J35" s="65">
        <f t="shared" si="10"/>
        <v>1.5E-3</v>
      </c>
      <c r="K35" s="65">
        <f t="shared" si="10"/>
        <v>7.5000000000000006E-3</v>
      </c>
      <c r="L35" s="65">
        <f t="shared" si="10"/>
        <v>3.0000000000000002E-2</v>
      </c>
      <c r="M35" s="65">
        <f t="shared" si="10"/>
        <v>5.2499999999999998E-2</v>
      </c>
      <c r="N35" s="65">
        <f t="shared" si="10"/>
        <v>0</v>
      </c>
      <c r="O35" s="65">
        <f t="shared" si="10"/>
        <v>0</v>
      </c>
      <c r="P35" s="65">
        <f t="shared" si="10"/>
        <v>44.25</v>
      </c>
      <c r="Q35" s="65">
        <f t="shared" si="11"/>
        <v>34.799999999999997</v>
      </c>
      <c r="R35" s="65">
        <f t="shared" si="12"/>
        <v>0</v>
      </c>
      <c r="S35" s="65">
        <f t="shared" si="12"/>
        <v>0</v>
      </c>
      <c r="T35" s="65">
        <f t="shared" si="12"/>
        <v>0</v>
      </c>
      <c r="U35" s="126">
        <f t="shared" si="12"/>
        <v>0</v>
      </c>
    </row>
    <row r="36" spans="1:21" s="48" customFormat="1" x14ac:dyDescent="0.25">
      <c r="A36" s="125">
        <f>H8</f>
        <v>6</v>
      </c>
      <c r="B36" s="11">
        <v>150</v>
      </c>
      <c r="C36" s="65">
        <f t="shared" si="6"/>
        <v>195</v>
      </c>
      <c r="D36" s="65">
        <f t="shared" si="7"/>
        <v>113.06085</v>
      </c>
      <c r="E36" s="65">
        <f t="shared" si="8"/>
        <v>41.030250000000009</v>
      </c>
      <c r="F36" s="65">
        <f t="shared" si="9"/>
        <v>7.9832700000000001</v>
      </c>
      <c r="G36" s="65">
        <f t="shared" si="10"/>
        <v>3.4500000000000003E-2</v>
      </c>
      <c r="H36" s="65">
        <f t="shared" si="10"/>
        <v>0.32850000000000001</v>
      </c>
      <c r="I36" s="65">
        <f t="shared" si="10"/>
        <v>7.4999999999999997E-2</v>
      </c>
      <c r="J36" s="65">
        <f t="shared" si="10"/>
        <v>1.5E-3</v>
      </c>
      <c r="K36" s="65">
        <f t="shared" si="10"/>
        <v>7.5000000000000006E-3</v>
      </c>
      <c r="L36" s="65">
        <f t="shared" si="10"/>
        <v>3.0000000000000002E-2</v>
      </c>
      <c r="M36" s="65">
        <f t="shared" si="10"/>
        <v>5.2499999999999998E-2</v>
      </c>
      <c r="N36" s="65">
        <f t="shared" si="10"/>
        <v>0</v>
      </c>
      <c r="O36" s="65">
        <f t="shared" si="10"/>
        <v>0</v>
      </c>
      <c r="P36" s="65">
        <f t="shared" si="10"/>
        <v>44.25</v>
      </c>
      <c r="Q36" s="65">
        <f t="shared" si="11"/>
        <v>34.799999999999997</v>
      </c>
      <c r="R36" s="65">
        <f t="shared" si="12"/>
        <v>0</v>
      </c>
      <c r="S36" s="65">
        <f t="shared" si="12"/>
        <v>0</v>
      </c>
      <c r="T36" s="65">
        <f t="shared" si="12"/>
        <v>0</v>
      </c>
      <c r="U36" s="126">
        <f t="shared" si="12"/>
        <v>0</v>
      </c>
    </row>
    <row r="37" spans="1:21" s="48" customFormat="1" x14ac:dyDescent="0.25">
      <c r="A37" s="125">
        <f>I8</f>
        <v>7</v>
      </c>
      <c r="B37" s="11">
        <v>150</v>
      </c>
      <c r="C37" s="65">
        <f t="shared" si="6"/>
        <v>195</v>
      </c>
      <c r="D37" s="65">
        <f t="shared" si="7"/>
        <v>113.06085</v>
      </c>
      <c r="E37" s="65">
        <f t="shared" si="8"/>
        <v>41.030250000000009</v>
      </c>
      <c r="F37" s="65">
        <f t="shared" si="9"/>
        <v>7.9832700000000001</v>
      </c>
      <c r="G37" s="65">
        <f t="shared" si="10"/>
        <v>3.4500000000000003E-2</v>
      </c>
      <c r="H37" s="65">
        <f t="shared" si="10"/>
        <v>0.32850000000000001</v>
      </c>
      <c r="I37" s="65">
        <f t="shared" si="10"/>
        <v>7.4999999999999997E-2</v>
      </c>
      <c r="J37" s="65">
        <f t="shared" si="10"/>
        <v>1.5E-3</v>
      </c>
      <c r="K37" s="65">
        <f t="shared" si="10"/>
        <v>7.5000000000000006E-3</v>
      </c>
      <c r="L37" s="65">
        <f t="shared" si="10"/>
        <v>3.0000000000000002E-2</v>
      </c>
      <c r="M37" s="65">
        <f t="shared" si="10"/>
        <v>5.2499999999999998E-2</v>
      </c>
      <c r="N37" s="65">
        <f t="shared" si="10"/>
        <v>0</v>
      </c>
      <c r="O37" s="65">
        <f t="shared" si="10"/>
        <v>0</v>
      </c>
      <c r="P37" s="65">
        <f t="shared" si="10"/>
        <v>44.25</v>
      </c>
      <c r="Q37" s="65">
        <f t="shared" si="11"/>
        <v>34.799999999999997</v>
      </c>
      <c r="R37" s="65">
        <f t="shared" si="12"/>
        <v>0</v>
      </c>
      <c r="S37" s="65">
        <f t="shared" si="12"/>
        <v>0</v>
      </c>
      <c r="T37" s="65">
        <f t="shared" si="12"/>
        <v>0</v>
      </c>
      <c r="U37" s="126">
        <f t="shared" si="12"/>
        <v>0</v>
      </c>
    </row>
    <row r="38" spans="1:21" s="48" customFormat="1" x14ac:dyDescent="0.25">
      <c r="A38" s="125">
        <f>J8</f>
        <v>9</v>
      </c>
      <c r="B38" s="11">
        <v>150</v>
      </c>
      <c r="C38" s="65">
        <f t="shared" si="6"/>
        <v>195</v>
      </c>
      <c r="D38" s="65">
        <f t="shared" si="7"/>
        <v>113.06085</v>
      </c>
      <c r="E38" s="65">
        <f t="shared" si="8"/>
        <v>41.030250000000009</v>
      </c>
      <c r="F38" s="65">
        <f t="shared" si="9"/>
        <v>7.9832700000000001</v>
      </c>
      <c r="G38" s="65">
        <f t="shared" si="10"/>
        <v>3.4500000000000003E-2</v>
      </c>
      <c r="H38" s="65">
        <f t="shared" si="10"/>
        <v>0.32850000000000001</v>
      </c>
      <c r="I38" s="65">
        <f t="shared" si="10"/>
        <v>7.4999999999999997E-2</v>
      </c>
      <c r="J38" s="65">
        <f t="shared" si="10"/>
        <v>1.5E-3</v>
      </c>
      <c r="K38" s="65">
        <f t="shared" si="10"/>
        <v>7.5000000000000006E-3</v>
      </c>
      <c r="L38" s="65">
        <f t="shared" si="10"/>
        <v>3.0000000000000002E-2</v>
      </c>
      <c r="M38" s="65">
        <f t="shared" si="10"/>
        <v>5.2499999999999998E-2</v>
      </c>
      <c r="N38" s="65">
        <f t="shared" si="10"/>
        <v>0</v>
      </c>
      <c r="O38" s="65">
        <f t="shared" si="10"/>
        <v>0</v>
      </c>
      <c r="P38" s="65">
        <f t="shared" si="10"/>
        <v>44.25</v>
      </c>
      <c r="Q38" s="65">
        <f t="shared" si="11"/>
        <v>34.799999999999997</v>
      </c>
      <c r="R38" s="65">
        <f t="shared" si="12"/>
        <v>0</v>
      </c>
      <c r="S38" s="65">
        <f t="shared" si="12"/>
        <v>0</v>
      </c>
      <c r="T38" s="65">
        <f t="shared" si="12"/>
        <v>0</v>
      </c>
      <c r="U38" s="126">
        <f t="shared" si="12"/>
        <v>0</v>
      </c>
    </row>
    <row r="39" spans="1:21" s="48" customFormat="1" x14ac:dyDescent="0.25">
      <c r="A39" s="125">
        <f>K8</f>
        <v>10</v>
      </c>
      <c r="B39" s="11">
        <v>150</v>
      </c>
      <c r="C39" s="65">
        <f t="shared" si="6"/>
        <v>195</v>
      </c>
      <c r="D39" s="65">
        <f t="shared" si="7"/>
        <v>113.06085</v>
      </c>
      <c r="E39" s="65">
        <f t="shared" si="8"/>
        <v>41.030250000000009</v>
      </c>
      <c r="F39" s="65">
        <f t="shared" si="9"/>
        <v>7.9832700000000001</v>
      </c>
      <c r="G39" s="65">
        <f t="shared" si="10"/>
        <v>3.4500000000000003E-2</v>
      </c>
      <c r="H39" s="65">
        <f t="shared" si="10"/>
        <v>0.32850000000000001</v>
      </c>
      <c r="I39" s="65">
        <f t="shared" si="10"/>
        <v>7.4999999999999997E-2</v>
      </c>
      <c r="J39" s="65">
        <f t="shared" si="10"/>
        <v>1.5E-3</v>
      </c>
      <c r="K39" s="65">
        <f t="shared" si="10"/>
        <v>7.5000000000000006E-3</v>
      </c>
      <c r="L39" s="65">
        <f t="shared" si="10"/>
        <v>3.0000000000000002E-2</v>
      </c>
      <c r="M39" s="65">
        <f t="shared" si="10"/>
        <v>5.2499999999999998E-2</v>
      </c>
      <c r="N39" s="65">
        <f t="shared" si="10"/>
        <v>0</v>
      </c>
      <c r="O39" s="65">
        <f t="shared" si="10"/>
        <v>0</v>
      </c>
      <c r="P39" s="65">
        <f t="shared" si="10"/>
        <v>44.25</v>
      </c>
      <c r="Q39" s="65">
        <f t="shared" si="11"/>
        <v>34.799999999999997</v>
      </c>
      <c r="R39" s="65">
        <f t="shared" si="12"/>
        <v>0</v>
      </c>
      <c r="S39" s="65">
        <f t="shared" si="12"/>
        <v>0</v>
      </c>
      <c r="T39" s="65">
        <f t="shared" si="12"/>
        <v>0</v>
      </c>
      <c r="U39" s="126">
        <f t="shared" si="12"/>
        <v>0</v>
      </c>
    </row>
    <row r="40" spans="1:21" s="48" customFormat="1" x14ac:dyDescent="0.25">
      <c r="A40" s="125">
        <f>L8</f>
        <v>11</v>
      </c>
      <c r="B40" s="11">
        <v>150</v>
      </c>
      <c r="C40" s="65">
        <f t="shared" si="6"/>
        <v>195</v>
      </c>
      <c r="D40" s="65">
        <f t="shared" si="7"/>
        <v>113.06085</v>
      </c>
      <c r="E40" s="65">
        <f t="shared" si="8"/>
        <v>41.030250000000009</v>
      </c>
      <c r="F40" s="65">
        <f t="shared" si="9"/>
        <v>7.9832700000000001</v>
      </c>
      <c r="G40" s="65">
        <f t="shared" si="10"/>
        <v>3.4500000000000003E-2</v>
      </c>
      <c r="H40" s="65">
        <f t="shared" si="10"/>
        <v>0.32850000000000001</v>
      </c>
      <c r="I40" s="65">
        <f t="shared" si="10"/>
        <v>7.4999999999999997E-2</v>
      </c>
      <c r="J40" s="65">
        <f t="shared" si="10"/>
        <v>1.5E-3</v>
      </c>
      <c r="K40" s="65">
        <f t="shared" si="10"/>
        <v>7.5000000000000006E-3</v>
      </c>
      <c r="L40" s="65">
        <f t="shared" si="10"/>
        <v>3.0000000000000002E-2</v>
      </c>
      <c r="M40" s="65">
        <f t="shared" si="10"/>
        <v>5.2499999999999998E-2</v>
      </c>
      <c r="N40" s="65">
        <f t="shared" si="10"/>
        <v>0</v>
      </c>
      <c r="O40" s="65">
        <f t="shared" si="10"/>
        <v>0</v>
      </c>
      <c r="P40" s="65">
        <f t="shared" si="10"/>
        <v>44.25</v>
      </c>
      <c r="Q40" s="65">
        <f t="shared" si="11"/>
        <v>34.799999999999997</v>
      </c>
      <c r="R40" s="65">
        <f t="shared" si="12"/>
        <v>0</v>
      </c>
      <c r="S40" s="65">
        <f t="shared" si="12"/>
        <v>0</v>
      </c>
      <c r="T40" s="65">
        <f t="shared" si="12"/>
        <v>0</v>
      </c>
      <c r="U40" s="126">
        <f t="shared" si="12"/>
        <v>0</v>
      </c>
    </row>
    <row r="41" spans="1:21" s="48" customFormat="1" x14ac:dyDescent="0.25">
      <c r="A41" s="125">
        <f>M8</f>
        <v>12</v>
      </c>
      <c r="B41" s="11">
        <v>150</v>
      </c>
      <c r="C41" s="65">
        <f t="shared" si="6"/>
        <v>195</v>
      </c>
      <c r="D41" s="65">
        <f t="shared" si="7"/>
        <v>113.06085</v>
      </c>
      <c r="E41" s="65">
        <f t="shared" si="8"/>
        <v>41.030250000000009</v>
      </c>
      <c r="F41" s="65">
        <f t="shared" si="9"/>
        <v>7.9832700000000001</v>
      </c>
      <c r="G41" s="65">
        <f t="shared" si="10"/>
        <v>3.4500000000000003E-2</v>
      </c>
      <c r="H41" s="65">
        <f t="shared" si="10"/>
        <v>0.32850000000000001</v>
      </c>
      <c r="I41" s="65">
        <f t="shared" si="10"/>
        <v>7.4999999999999997E-2</v>
      </c>
      <c r="J41" s="65">
        <f t="shared" si="10"/>
        <v>1.5E-3</v>
      </c>
      <c r="K41" s="65">
        <f t="shared" si="10"/>
        <v>7.5000000000000006E-3</v>
      </c>
      <c r="L41" s="65">
        <f t="shared" si="10"/>
        <v>3.0000000000000002E-2</v>
      </c>
      <c r="M41" s="65">
        <f t="shared" si="10"/>
        <v>5.2499999999999998E-2</v>
      </c>
      <c r="N41" s="65">
        <f t="shared" si="10"/>
        <v>0</v>
      </c>
      <c r="O41" s="65">
        <f t="shared" si="10"/>
        <v>0</v>
      </c>
      <c r="P41" s="65">
        <f t="shared" si="10"/>
        <v>44.25</v>
      </c>
      <c r="Q41" s="65">
        <f t="shared" si="11"/>
        <v>34.799999999999997</v>
      </c>
      <c r="R41" s="65">
        <f t="shared" si="12"/>
        <v>0</v>
      </c>
      <c r="S41" s="65">
        <f t="shared" si="12"/>
        <v>0</v>
      </c>
      <c r="T41" s="65">
        <f t="shared" si="12"/>
        <v>0</v>
      </c>
      <c r="U41" s="126">
        <f t="shared" si="12"/>
        <v>0</v>
      </c>
    </row>
    <row r="42" spans="1:21" s="48" customFormat="1" x14ac:dyDescent="0.25">
      <c r="A42" s="125">
        <f>N8</f>
        <v>13</v>
      </c>
      <c r="B42" s="11">
        <v>150</v>
      </c>
      <c r="C42" s="65">
        <f t="shared" si="6"/>
        <v>195</v>
      </c>
      <c r="D42" s="65">
        <f t="shared" si="7"/>
        <v>113.06085</v>
      </c>
      <c r="E42" s="65">
        <f t="shared" si="8"/>
        <v>41.030250000000009</v>
      </c>
      <c r="F42" s="65">
        <f t="shared" si="9"/>
        <v>7.9832700000000001</v>
      </c>
      <c r="G42" s="65">
        <f t="shared" si="10"/>
        <v>3.4500000000000003E-2</v>
      </c>
      <c r="H42" s="65">
        <f t="shared" si="10"/>
        <v>0.32850000000000001</v>
      </c>
      <c r="I42" s="65">
        <f t="shared" si="10"/>
        <v>7.4999999999999997E-2</v>
      </c>
      <c r="J42" s="65">
        <f t="shared" si="10"/>
        <v>1.5E-3</v>
      </c>
      <c r="K42" s="65">
        <f t="shared" si="10"/>
        <v>7.5000000000000006E-3</v>
      </c>
      <c r="L42" s="65">
        <f t="shared" si="10"/>
        <v>3.0000000000000002E-2</v>
      </c>
      <c r="M42" s="65">
        <f t="shared" si="10"/>
        <v>5.2499999999999998E-2</v>
      </c>
      <c r="N42" s="65">
        <f t="shared" si="10"/>
        <v>0</v>
      </c>
      <c r="O42" s="65">
        <f t="shared" si="10"/>
        <v>0</v>
      </c>
      <c r="P42" s="65">
        <f t="shared" si="10"/>
        <v>44.25</v>
      </c>
      <c r="Q42" s="65">
        <f t="shared" si="11"/>
        <v>34.799999999999997</v>
      </c>
      <c r="R42" s="65">
        <f t="shared" si="12"/>
        <v>0</v>
      </c>
      <c r="S42" s="65">
        <f t="shared" si="12"/>
        <v>0</v>
      </c>
      <c r="T42" s="65">
        <f t="shared" si="12"/>
        <v>0</v>
      </c>
      <c r="U42" s="126">
        <f t="shared" si="12"/>
        <v>0</v>
      </c>
    </row>
    <row r="43" spans="1:21" s="48" customFormat="1" x14ac:dyDescent="0.25">
      <c r="A43" s="125">
        <f>O8</f>
        <v>14</v>
      </c>
      <c r="B43" s="11">
        <v>150</v>
      </c>
      <c r="C43" s="65">
        <f t="shared" si="6"/>
        <v>195</v>
      </c>
      <c r="D43" s="65">
        <f t="shared" si="7"/>
        <v>113.06085</v>
      </c>
      <c r="E43" s="65">
        <f t="shared" si="8"/>
        <v>41.030250000000009</v>
      </c>
      <c r="F43" s="65">
        <f t="shared" si="9"/>
        <v>7.9832700000000001</v>
      </c>
      <c r="G43" s="65">
        <f t="shared" si="10"/>
        <v>3.4500000000000003E-2</v>
      </c>
      <c r="H43" s="65">
        <f t="shared" si="10"/>
        <v>0.32850000000000001</v>
      </c>
      <c r="I43" s="65">
        <f t="shared" si="10"/>
        <v>7.4999999999999997E-2</v>
      </c>
      <c r="J43" s="65">
        <f t="shared" si="10"/>
        <v>1.5E-3</v>
      </c>
      <c r="K43" s="65">
        <f t="shared" si="10"/>
        <v>7.5000000000000006E-3</v>
      </c>
      <c r="L43" s="65">
        <f t="shared" si="10"/>
        <v>3.0000000000000002E-2</v>
      </c>
      <c r="M43" s="65">
        <f t="shared" si="10"/>
        <v>5.2499999999999998E-2</v>
      </c>
      <c r="N43" s="65">
        <f t="shared" si="10"/>
        <v>0</v>
      </c>
      <c r="O43" s="65">
        <f t="shared" si="10"/>
        <v>0</v>
      </c>
      <c r="P43" s="65">
        <f t="shared" si="10"/>
        <v>44.25</v>
      </c>
      <c r="Q43" s="65">
        <f t="shared" si="11"/>
        <v>34.799999999999997</v>
      </c>
      <c r="R43" s="65">
        <f t="shared" si="12"/>
        <v>0</v>
      </c>
      <c r="S43" s="65">
        <f t="shared" si="12"/>
        <v>0</v>
      </c>
      <c r="T43" s="65">
        <f t="shared" si="12"/>
        <v>0</v>
      </c>
      <c r="U43" s="126">
        <f t="shared" si="12"/>
        <v>0</v>
      </c>
    </row>
    <row r="44" spans="1:21" s="48" customFormat="1" x14ac:dyDescent="0.25">
      <c r="A44" s="125">
        <f>P8</f>
        <v>15</v>
      </c>
      <c r="B44" s="11">
        <v>150</v>
      </c>
      <c r="C44" s="65">
        <f t="shared" si="6"/>
        <v>195</v>
      </c>
      <c r="D44" s="65">
        <f t="shared" si="7"/>
        <v>113.06085</v>
      </c>
      <c r="E44" s="65">
        <f t="shared" si="8"/>
        <v>41.030250000000009</v>
      </c>
      <c r="F44" s="65">
        <f t="shared" si="9"/>
        <v>7.9832700000000001</v>
      </c>
      <c r="G44" s="65">
        <f t="shared" si="10"/>
        <v>3.4500000000000003E-2</v>
      </c>
      <c r="H44" s="65">
        <f t="shared" si="10"/>
        <v>0.32850000000000001</v>
      </c>
      <c r="I44" s="65">
        <f t="shared" si="10"/>
        <v>7.4999999999999997E-2</v>
      </c>
      <c r="J44" s="65">
        <f t="shared" si="10"/>
        <v>1.5E-3</v>
      </c>
      <c r="K44" s="65">
        <f t="shared" si="10"/>
        <v>7.5000000000000006E-3</v>
      </c>
      <c r="L44" s="65">
        <f t="shared" si="10"/>
        <v>3.0000000000000002E-2</v>
      </c>
      <c r="M44" s="65">
        <f t="shared" si="10"/>
        <v>5.2499999999999998E-2</v>
      </c>
      <c r="N44" s="65">
        <f t="shared" si="10"/>
        <v>0</v>
      </c>
      <c r="O44" s="65">
        <f t="shared" si="10"/>
        <v>0</v>
      </c>
      <c r="P44" s="65">
        <f t="shared" si="10"/>
        <v>44.25</v>
      </c>
      <c r="Q44" s="65">
        <f t="shared" si="11"/>
        <v>34.799999999999997</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150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5" operator="greaterThan">
      <formula>$B$51</formula>
    </cfRule>
  </conditionalFormatting>
  <conditionalFormatting sqref="B66:U66">
    <cfRule type="cellIs" dxfId="278" priority="7" operator="equal">
      <formula>"UNDER"</formula>
    </cfRule>
    <cfRule type="cellIs" dxfId="277" priority="8" operator="equal">
      <formula>"OVER"</formula>
    </cfRule>
  </conditionalFormatting>
  <conditionalFormatting sqref="C31:C50">
    <cfRule type="cellIs" dxfId="276" priority="44" operator="greaterThan">
      <formula>$C$51</formula>
    </cfRule>
  </conditionalFormatting>
  <conditionalFormatting sqref="C17:V19">
    <cfRule type="cellIs" dxfId="275" priority="37" operator="equal">
      <formula>0</formula>
    </cfRule>
  </conditionalFormatting>
  <conditionalFormatting sqref="C20:V21">
    <cfRule type="cellIs" dxfId="274" priority="46" operator="equal">
      <formula>"DECREASE"</formula>
    </cfRule>
    <cfRule type="cellIs" dxfId="273" priority="47" operator="equal">
      <formula>"INCREASE"</formula>
    </cfRule>
  </conditionalFormatting>
  <conditionalFormatting sqref="C21:V21">
    <cfRule type="cellIs" dxfId="272" priority="11" operator="equal">
      <formula>0</formula>
    </cfRule>
  </conditionalFormatting>
  <conditionalFormatting sqref="C22:V23">
    <cfRule type="cellIs" dxfId="271" priority="18" operator="equal">
      <formula>0</formula>
    </cfRule>
  </conditionalFormatting>
  <conditionalFormatting sqref="C24:V24">
    <cfRule type="cellIs" dxfId="270" priority="19" operator="equal">
      <formula>"DECREASE"</formula>
    </cfRule>
    <cfRule type="cellIs" dxfId="269" priority="20" operator="equal">
      <formula>"INCREASE"</formula>
    </cfRule>
  </conditionalFormatting>
  <conditionalFormatting sqref="G31:G50">
    <cfRule type="cellIs" dxfId="268" priority="34" operator="greaterThan">
      <formula>$G$51</formula>
    </cfRule>
  </conditionalFormatting>
  <conditionalFormatting sqref="H31:H50">
    <cfRule type="cellIs" dxfId="267" priority="33" operator="greaterThan">
      <formula>$H$51</formula>
    </cfRule>
  </conditionalFormatting>
  <conditionalFormatting sqref="I1">
    <cfRule type="cellIs" dxfId="266" priority="14" operator="between">
      <formula>0.1</formula>
      <formula>5</formula>
    </cfRule>
  </conditionalFormatting>
  <conditionalFormatting sqref="I2">
    <cfRule type="cellIs" dxfId="265" priority="13" operator="greaterThan">
      <formula>5000.1</formula>
    </cfRule>
  </conditionalFormatting>
  <conditionalFormatting sqref="I3">
    <cfRule type="cellIs" dxfId="264" priority="12" operator="greaterThan">
      <formula>40000.01</formula>
    </cfRule>
  </conditionalFormatting>
  <conditionalFormatting sqref="I31:I50">
    <cfRule type="cellIs" dxfId="263" priority="32" operator="greaterThan">
      <formula>$I$51</formula>
    </cfRule>
  </conditionalFormatting>
  <conditionalFormatting sqref="J31:J50">
    <cfRule type="cellIs" dxfId="262" priority="6" operator="greaterThan">
      <formula>$J$51</formula>
    </cfRule>
  </conditionalFormatting>
  <conditionalFormatting sqref="K31:K50">
    <cfRule type="cellIs" dxfId="261" priority="30" operator="greaterThan">
      <formula>$K$51</formula>
    </cfRule>
  </conditionalFormatting>
  <conditionalFormatting sqref="L3">
    <cfRule type="cellIs" dxfId="260" priority="4" operator="lessThan">
      <formula>30</formula>
    </cfRule>
    <cfRule type="cellIs" dxfId="259" priority="5" operator="greaterThanOrEqual">
      <formula>30</formula>
    </cfRule>
  </conditionalFormatting>
  <conditionalFormatting sqref="L31:L50">
    <cfRule type="cellIs" dxfId="258" priority="29" operator="greaterThan">
      <formula>$L$51</formula>
    </cfRule>
  </conditionalFormatting>
  <conditionalFormatting sqref="M31:M50">
    <cfRule type="cellIs" dxfId="257" priority="28" operator="greaterThan">
      <formula>$M$51</formula>
    </cfRule>
  </conditionalFormatting>
  <conditionalFormatting sqref="P31:P50">
    <cfRule type="cellIs" dxfId="256" priority="27" operator="greaterThan">
      <formula>$P$51</formula>
    </cfRule>
  </conditionalFormatting>
  <conditionalFormatting sqref="R31:R50">
    <cfRule type="cellIs" dxfId="255" priority="26" operator="greaterThan">
      <formula>$R$51</formula>
    </cfRule>
  </conditionalFormatting>
  <conditionalFormatting sqref="S31:S50">
    <cfRule type="cellIs" dxfId="254" priority="25" operator="greaterThan">
      <formula>$S$51</formula>
    </cfRule>
  </conditionalFormatting>
  <conditionalFormatting sqref="T31:T50">
    <cfRule type="cellIs" dxfId="253" priority="24" operator="greaterThan">
      <formula>$T$51</formula>
    </cfRule>
  </conditionalFormatting>
  <conditionalFormatting sqref="U31:U50">
    <cfRule type="cellIs" dxfId="252"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v>5.95</v>
      </c>
      <c r="J1" s="158" t="s">
        <v>153</v>
      </c>
      <c r="K1" s="159"/>
      <c r="L1" s="109">
        <v>30.6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t="s">
        <v>163</v>
      </c>
      <c r="G2" s="136" t="s">
        <v>110</v>
      </c>
      <c r="H2" s="137"/>
      <c r="I2" s="110">
        <v>317</v>
      </c>
      <c r="J2" s="138" t="s">
        <v>158</v>
      </c>
      <c r="K2" s="139"/>
      <c r="L2" s="110">
        <v>0.22</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t="s">
        <v>78</v>
      </c>
      <c r="G3" s="138" t="s">
        <v>159</v>
      </c>
      <c r="H3" s="139"/>
      <c r="I3" s="110">
        <v>4820</v>
      </c>
      <c r="J3" s="160" t="s">
        <v>154</v>
      </c>
      <c r="K3" s="161"/>
      <c r="L3" s="110">
        <f>(L1/(L2*10000))*100</f>
        <v>1.3909090909090909</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88.867889999999989</v>
      </c>
      <c r="D18" s="12">
        <f>$D32</f>
        <v>88.867889999999989</v>
      </c>
      <c r="E18" s="12">
        <f>$D33</f>
        <v>88.867889999999989</v>
      </c>
      <c r="F18" s="12">
        <f>$D34</f>
        <v>88.867889999999989</v>
      </c>
      <c r="G18" s="12">
        <f>$D35</f>
        <v>88.867889999999989</v>
      </c>
      <c r="H18" s="12">
        <f>$D36</f>
        <v>88.867889999999989</v>
      </c>
      <c r="I18" s="12">
        <f>$D37</f>
        <v>88.867889999999989</v>
      </c>
      <c r="J18" s="12">
        <f>$D38</f>
        <v>88.867889999999989</v>
      </c>
      <c r="K18" s="12">
        <f>$D39</f>
        <v>88.867889999999989</v>
      </c>
      <c r="L18" s="12">
        <f>$D40</f>
        <v>88.867889999999989</v>
      </c>
      <c r="M18" s="12">
        <f>$D41</f>
        <v>88.867889999999989</v>
      </c>
      <c r="N18" s="12">
        <f>$D42</f>
        <v>88.867889999999989</v>
      </c>
      <c r="O18" s="12">
        <f>$D43</f>
        <v>88.867889999999989</v>
      </c>
      <c r="P18" s="12">
        <f>$D44</f>
        <v>88.867889999999989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8.967889999999997</v>
      </c>
      <c r="D19" s="12">
        <f t="shared" ref="D19:V19" si="1">D18-D17</f>
        <v>8.967889999999997</v>
      </c>
      <c r="E19" s="12">
        <f t="shared" si="1"/>
        <v>8.967889999999997</v>
      </c>
      <c r="F19" s="12">
        <f t="shared" si="1"/>
        <v>8.967889999999997</v>
      </c>
      <c r="G19" s="12">
        <f t="shared" si="1"/>
        <v>8.967889999999997</v>
      </c>
      <c r="H19" s="12">
        <f t="shared" si="1"/>
        <v>8.967889999999997</v>
      </c>
      <c r="I19" s="12">
        <f t="shared" si="1"/>
        <v>8.967889999999997</v>
      </c>
      <c r="J19" s="12">
        <f t="shared" si="1"/>
        <v>49.767889999999987</v>
      </c>
      <c r="K19" s="12">
        <f t="shared" si="1"/>
        <v>49.767889999999987</v>
      </c>
      <c r="L19" s="12">
        <f t="shared" si="1"/>
        <v>49.767889999999987</v>
      </c>
      <c r="M19" s="12">
        <f t="shared" si="1"/>
        <v>49.767889999999987</v>
      </c>
      <c r="N19" s="12">
        <f t="shared" si="1"/>
        <v>49.767889999999987</v>
      </c>
      <c r="O19" s="12">
        <f t="shared" si="1"/>
        <v>49.767889999999987</v>
      </c>
      <c r="P19" s="12">
        <f t="shared" si="1"/>
        <v>8.967889999999997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22.449150000000003</v>
      </c>
      <c r="D22" s="12">
        <f>$E32</f>
        <v>22.449150000000003</v>
      </c>
      <c r="E22" s="12">
        <f>$E33</f>
        <v>22.449150000000003</v>
      </c>
      <c r="F22" s="12">
        <f>$E34</f>
        <v>22.449150000000003</v>
      </c>
      <c r="G22" s="12">
        <f>$E35</f>
        <v>22.449150000000003</v>
      </c>
      <c r="H22" s="12">
        <f>$E36</f>
        <v>22.449150000000003</v>
      </c>
      <c r="I22" s="12">
        <f>$E37</f>
        <v>22.449150000000003</v>
      </c>
      <c r="J22" s="12">
        <f>$E38</f>
        <v>22.449150000000003</v>
      </c>
      <c r="K22" s="12">
        <f>$E39</f>
        <v>22.449150000000003</v>
      </c>
      <c r="L22" s="12">
        <f>$E40</f>
        <v>22.449150000000003</v>
      </c>
      <c r="M22" s="12">
        <f>$E41</f>
        <v>22.449150000000003</v>
      </c>
      <c r="N22" s="12">
        <f>$E42</f>
        <v>22.449150000000003</v>
      </c>
      <c r="O22" s="12">
        <f>$E43</f>
        <v>22.449150000000003</v>
      </c>
      <c r="P22" s="12">
        <f>$E44</f>
        <v>22.449150000000003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-259.55084999999997</v>
      </c>
      <c r="D23" s="12">
        <f t="shared" ref="D23:V23" si="3">D22-D21</f>
        <v>-259.55084999999997</v>
      </c>
      <c r="E23" s="12">
        <f t="shared" si="3"/>
        <v>-259.55084999999997</v>
      </c>
      <c r="F23" s="12">
        <f t="shared" si="3"/>
        <v>-259.55084999999997</v>
      </c>
      <c r="G23" s="12">
        <f t="shared" si="3"/>
        <v>-259.55084999999997</v>
      </c>
      <c r="H23" s="12">
        <f t="shared" si="3"/>
        <v>-259.55084999999997</v>
      </c>
      <c r="I23" s="12">
        <f t="shared" si="3"/>
        <v>-259.55084999999997</v>
      </c>
      <c r="J23" s="12">
        <f t="shared" si="3"/>
        <v>-115.55085</v>
      </c>
      <c r="K23" s="12">
        <f t="shared" si="3"/>
        <v>-115.55085</v>
      </c>
      <c r="L23" s="12">
        <f t="shared" si="3"/>
        <v>-115.55085</v>
      </c>
      <c r="M23" s="12">
        <f t="shared" si="3"/>
        <v>-115.55085</v>
      </c>
      <c r="N23" s="12">
        <f t="shared" si="3"/>
        <v>-115.55085</v>
      </c>
      <c r="O23" s="12">
        <f t="shared" si="3"/>
        <v>-115.55085</v>
      </c>
      <c r="P23" s="12">
        <f t="shared" si="3"/>
        <v>-259.55084999999997</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2.37</v>
      </c>
      <c r="C28" s="11">
        <v>0.22</v>
      </c>
      <c r="D28" s="11">
        <v>431</v>
      </c>
      <c r="E28" s="11">
        <v>207</v>
      </c>
      <c r="F28" s="11">
        <v>28.1</v>
      </c>
      <c r="G28" s="11">
        <v>0.2</v>
      </c>
      <c r="H28" s="11">
        <v>1.08</v>
      </c>
      <c r="I28" s="11">
        <v>0.5</v>
      </c>
      <c r="J28" s="11">
        <v>0.01</v>
      </c>
      <c r="K28" s="15">
        <v>0.05</v>
      </c>
      <c r="L28" s="11">
        <v>0.2</v>
      </c>
      <c r="M28" s="11">
        <v>0.2</v>
      </c>
      <c r="N28" s="11"/>
      <c r="O28" s="11"/>
      <c r="P28" s="11">
        <v>297</v>
      </c>
      <c r="Q28" s="11">
        <v>90.5</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90</v>
      </c>
      <c r="C31" s="65">
        <f>IF(C$27="%w/w SAR",((C$28*10)*$B31),IF(C$27="%w/w DM",(((C$28*10)*($B$28/100))*$B31),IF(C$27="kg/t SAR",(C$28*$B31),IF(C$27="kg/t DM",((C$28*($B$28/100))*$B31),IF(C$27="mg/kg SAR",((C$28*0.001)*$B31),IF(C$27="mg/kg DM",(((C$28*0.001)*($B$28/100))*$B31),0))))))</f>
        <v>198.00000000000003</v>
      </c>
      <c r="D31" s="65">
        <f>(IF(D$27="%w/w SAR",((D$28*10)*$B31),IF(D$27="%w/w DM",(((D$28*10)*($B$28/100))*$B31),IF(D$27="kg/t SAR",(D$28*$B31),IF(D$27="kg/t DM",((D$28*($B$28/100))*$B31),IF(D$27="mg/kg SAR",((D$28*0.001)*$B31),IF(D$27="mg/kg DM",(((D$28*0.001)*($B$28/100))*$B31),"0")))))))*2.291</f>
        <v>88.867889999999989</v>
      </c>
      <c r="E31" s="65">
        <f>(IF(E$27="%w/w SAR",((E$28*10)*$B31),IF(E$27="%w/w DM",(((E$28*10)*($B$28/100))*$B31),IF(E$27="kg/t SAR",(E$28*$B31),IF(E$27="kg/t DM",((E$28*($B$28/100))*$B31),IF(E$27="mg/kg SAR",((E$28*0.001)*$B31),IF(E$27="mg/kg DM",(((E$28*0.001)*($B$28/100))*$B31),"0")))))))*1.205</f>
        <v>22.449150000000003</v>
      </c>
      <c r="F31" s="65">
        <f>(IF(F$27="%w/w SAR",((F$28*10)*$B31),IF(F$27="%w/w DM",(((F$28*10)*($B$28/100))*$B31),IF(F$27="kg/t SAR",(F$28*$B31),IF(F$27="kg/t DM",((F$28*($B$28/100))*$B31),IF(F$27="mg/kg SAR",((F$28*0.001)*$B31),IF(F$27="mg/kg DM",(((F$28*0.001)*($B$28/100))*$B31),"0")))))))*1.658</f>
        <v>4.1930820000000004</v>
      </c>
      <c r="G31" s="65">
        <f t="shared" ref="G31:P46" si="5">IF(G$27="%w/w SAR",((G$28*10)*$B31),IF(G$27="%w/w DM",(((G$28*10)*($B$28/100))*$B31),IF(G$27="kg/t SAR",(G$28*$B31),IF(G$27="kg/t DM",((G$28*($B$28/100))*$B31),IF(G$27="mg/kg SAR",((G$28*0.001)*$B31),IF(G$27="mg/kg DM",(((G$28*0.001)*($B$28/100))*$B31),0))))))</f>
        <v>1.8000000000000002E-2</v>
      </c>
      <c r="H31" s="65">
        <f t="shared" si="5"/>
        <v>9.7199999999999995E-2</v>
      </c>
      <c r="I31" s="65">
        <f t="shared" si="5"/>
        <v>4.4999999999999998E-2</v>
      </c>
      <c r="J31" s="65">
        <f t="shared" si="5"/>
        <v>9.0000000000000008E-4</v>
      </c>
      <c r="K31" s="65">
        <f t="shared" si="5"/>
        <v>4.5000000000000005E-3</v>
      </c>
      <c r="L31" s="65">
        <f t="shared" si="5"/>
        <v>1.8000000000000002E-2</v>
      </c>
      <c r="M31" s="65">
        <f t="shared" si="5"/>
        <v>1.8000000000000002E-2</v>
      </c>
      <c r="N31" s="65">
        <f t="shared" si="5"/>
        <v>0</v>
      </c>
      <c r="O31" s="65">
        <f t="shared" si="5"/>
        <v>0</v>
      </c>
      <c r="P31" s="65">
        <f t="shared" si="5"/>
        <v>26.73</v>
      </c>
      <c r="Q31" s="65">
        <f>(IF(Q$27="%w/w SAR",((Q$28*10)*$B31),IF(Q$27="%w/w DM",(((Q$28*10)*($B$28/100))*$B31),IF(Q$27="kg/t SAR",(Q$28*$B31),IF(Q$27="kg/t DM",((Q$28*($B$28/100))*$B31),IF(Q$27="mg/kg SAR",((Q$28*0.001)*$B31),IF(Q$27="mg/kg DM",(((Q$28*0.001)*($B$28/100))*$B31),0)))))))*2.5</f>
        <v>20.362499999999997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90</v>
      </c>
      <c r="C32" s="65">
        <f t="shared" ref="C32:C50" si="6">IF(C$27="%w/w SAR",((C$28*10)*$B32),IF(C$27="%w/w DM",(((C$28*10)*($B$28/100))*$B32),IF(C$27="kg/t SAR",(C$28*$B32),IF(C$27="kg/t DM",((C$28*($B$28/100))*$B32),IF(C$27="mg/kg SAR",((C$28*0.001)*$B32),IF(C$27="mg/kg DM",(((C$28*0.001)*($B$28/100))*$B32),0))))))</f>
        <v>198.00000000000003</v>
      </c>
      <c r="D32" s="65">
        <f>(IF(D$27="%w/w SAR",((D$28*10)*$B32),IF(D$27="%w/w DM",(((D$28*10)*($B$28/100))*$B32),IF(D$27="kg/t SAR",(D$28*$B32),IF(D$27="kg/t DM",((D$28*($B$28/100))*$B32),IF(D$27="mg/kg SAR",((D$28*0.001)*$B32),IF(D$27="mg/kg DM",(((D$28*0.001)*($B$28/100))*$B32),"0")))))))*2.291</f>
        <v>88.867889999999989</v>
      </c>
      <c r="E32" s="65">
        <f t="shared" ref="E32:E50" si="7">(IF(E$27="%w/w SAR",((E$28*10)*$B32),IF(E$27="%w/w DM",(((E$28*10)*($B$28/100))*$B32),IF(E$27="kg/t SAR",(E$28*$B32),IF(E$27="kg/t DM",((E$28*($B$28/100))*$B32),IF(E$27="mg/kg SAR",((E$28*0.001)*$B32),IF(E$27="mg/kg DM",(((E$28*0.001)*($B$28/100))*$B32),"0")))))))*1.205</f>
        <v>22.449150000000003</v>
      </c>
      <c r="F32" s="65">
        <f t="shared" ref="F32:F50" si="8">(IF(F$27="%w/w SAR",((F$28*10)*$B32),IF(F$27="%w/w DM",(((F$28*10)*($B$28/100))*$B32),IF(F$27="kg/t SAR",(F$28*$B32),IF(F$27="kg/t DM",((F$28*($B$28/100))*$B32),IF(F$27="mg/kg SAR",((F$28*0.001)*$B32),IF(F$27="mg/kg DM",(((F$28*0.001)*($B$28/100))*$B32),"0")))))))*1.658</f>
        <v>4.1930820000000004</v>
      </c>
      <c r="G32" s="65">
        <f t="shared" si="5"/>
        <v>1.8000000000000002E-2</v>
      </c>
      <c r="H32" s="65">
        <f t="shared" si="5"/>
        <v>9.7199999999999995E-2</v>
      </c>
      <c r="I32" s="65">
        <f t="shared" si="5"/>
        <v>4.4999999999999998E-2</v>
      </c>
      <c r="J32" s="65">
        <f t="shared" si="5"/>
        <v>9.0000000000000008E-4</v>
      </c>
      <c r="K32" s="65">
        <f t="shared" si="5"/>
        <v>4.5000000000000005E-3</v>
      </c>
      <c r="L32" s="65">
        <f t="shared" si="5"/>
        <v>1.8000000000000002E-2</v>
      </c>
      <c r="M32" s="65">
        <f t="shared" si="5"/>
        <v>1.8000000000000002E-2</v>
      </c>
      <c r="N32" s="65">
        <f t="shared" si="5"/>
        <v>0</v>
      </c>
      <c r="O32" s="65">
        <f t="shared" si="5"/>
        <v>0</v>
      </c>
      <c r="P32" s="65">
        <f t="shared" si="5"/>
        <v>26.73</v>
      </c>
      <c r="Q32" s="65">
        <f t="shared" ref="Q32:Q50" si="9">(IF(Q$27="%w/w SAR",((Q$28*10)*$B32),IF(Q$27="%w/w DM",(((Q$28*10)*($B$28/100))*$B32),IF(Q$27="kg/t SAR",(Q$28*$B32),IF(Q$27="kg/t DM",((Q$28*($B$28/100))*$B32),IF(Q$27="mg/kg SAR",((Q$28*0.001)*$B32),IF(Q$27="mg/kg DM",(((Q$28*0.001)*($B$28/100))*$B32),0)))))))*2.5</f>
        <v>20.362499999999997</v>
      </c>
      <c r="R32" s="65">
        <f t="shared" ref="R32:U50" si="10">IF(R$27="%w/w SAR",((R$28*10)*$B32),IF(R$27="%w/w DM",(((R$28*10)*($B$28/100))*$B32),IF(R$27="kg/t SAR",(R$28*$B32),IF(R$27="kg/t DM",((R$28*($B$28/100))*$B32),IF(R$27="mg/kg SAR",((R$28*0.001)*$B32),IF(R$27="mg/kg DM",(((R$28*0.001)*($B$28/100))*$B32),0))))))</f>
        <v>0</v>
      </c>
      <c r="S32" s="65">
        <f t="shared" si="10"/>
        <v>0</v>
      </c>
      <c r="T32" s="65">
        <f t="shared" si="10"/>
        <v>0</v>
      </c>
      <c r="U32" s="126">
        <f t="shared" si="10"/>
        <v>0</v>
      </c>
    </row>
    <row r="33" spans="1:21" s="48" customFormat="1" x14ac:dyDescent="0.25">
      <c r="A33" s="125">
        <f>E8</f>
        <v>3</v>
      </c>
      <c r="B33" s="11">
        <v>90</v>
      </c>
      <c r="C33" s="65">
        <f t="shared" si="6"/>
        <v>198.00000000000003</v>
      </c>
      <c r="D33" s="65">
        <f>(IF(D$27="%w/w SAR",((D$28*10)*$B33),IF(D$27="%w/w DM",(((D$28*10)*($B$28/100))*$B33),IF(D$27="kg/t SAR",(D$28*$B33),IF(D$27="kg/t DM",((D$28*($B$28/100))*$B33),IF(D$27="mg/kg SAR",((D$28*0.001)*$B33),IF(D$27="mg/kg DM",(((D$28*0.001)*($B$28/100))*$B33),"0")))))))*2.291</f>
        <v>88.867889999999989</v>
      </c>
      <c r="E33" s="65">
        <f t="shared" si="7"/>
        <v>22.449150000000003</v>
      </c>
      <c r="F33" s="65">
        <f t="shared" si="8"/>
        <v>4.1930820000000004</v>
      </c>
      <c r="G33" s="65">
        <f t="shared" si="5"/>
        <v>1.8000000000000002E-2</v>
      </c>
      <c r="H33" s="65">
        <f t="shared" si="5"/>
        <v>9.7199999999999995E-2</v>
      </c>
      <c r="I33" s="65">
        <f t="shared" si="5"/>
        <v>4.4999999999999998E-2</v>
      </c>
      <c r="J33" s="65">
        <f t="shared" si="5"/>
        <v>9.0000000000000008E-4</v>
      </c>
      <c r="K33" s="65">
        <f t="shared" si="5"/>
        <v>4.5000000000000005E-3</v>
      </c>
      <c r="L33" s="65">
        <f t="shared" si="5"/>
        <v>1.8000000000000002E-2</v>
      </c>
      <c r="M33" s="65">
        <f t="shared" si="5"/>
        <v>1.8000000000000002E-2</v>
      </c>
      <c r="N33" s="65">
        <f t="shared" si="5"/>
        <v>0</v>
      </c>
      <c r="O33" s="65">
        <f t="shared" si="5"/>
        <v>0</v>
      </c>
      <c r="P33" s="65">
        <f t="shared" si="5"/>
        <v>26.73</v>
      </c>
      <c r="Q33" s="65">
        <f t="shared" si="9"/>
        <v>20.362499999999997</v>
      </c>
      <c r="R33" s="65">
        <f t="shared" si="10"/>
        <v>0</v>
      </c>
      <c r="S33" s="65">
        <f t="shared" si="10"/>
        <v>0</v>
      </c>
      <c r="T33" s="65">
        <f t="shared" si="10"/>
        <v>0</v>
      </c>
      <c r="U33" s="126">
        <f t="shared" si="10"/>
        <v>0</v>
      </c>
    </row>
    <row r="34" spans="1:21" s="48" customFormat="1" x14ac:dyDescent="0.25">
      <c r="A34" s="125">
        <f>F8</f>
        <v>4</v>
      </c>
      <c r="B34" s="11">
        <v>90</v>
      </c>
      <c r="C34" s="65">
        <f t="shared" si="6"/>
        <v>198.00000000000003</v>
      </c>
      <c r="D34" s="65">
        <f>(IF(D$27="%w/w SAR",((D$28*10)*$B34),IF(D$27="%w/w DM",(((D$28*10)*($B$28/100))*$B34),IF(D$27="kg/t SAR",(D$28*$B34),IF(D$27="kg/t DM",((D$28*($B$28/100))*$B34),IF(D$27="mg/kg SAR",((D$28*0.001)*$B34),IF(D$27="mg/kg DM",(((D$28*0.001)*($B$28/100))*$B34),"0")))))))*2.291</f>
        <v>88.867889999999989</v>
      </c>
      <c r="E34" s="65">
        <f t="shared" si="7"/>
        <v>22.449150000000003</v>
      </c>
      <c r="F34" s="65">
        <f t="shared" si="8"/>
        <v>4.1930820000000004</v>
      </c>
      <c r="G34" s="65">
        <f t="shared" si="5"/>
        <v>1.8000000000000002E-2</v>
      </c>
      <c r="H34" s="65">
        <f t="shared" si="5"/>
        <v>9.7199999999999995E-2</v>
      </c>
      <c r="I34" s="65">
        <f t="shared" si="5"/>
        <v>4.4999999999999998E-2</v>
      </c>
      <c r="J34" s="65">
        <f t="shared" si="5"/>
        <v>9.0000000000000008E-4</v>
      </c>
      <c r="K34" s="65">
        <f t="shared" si="5"/>
        <v>4.5000000000000005E-3</v>
      </c>
      <c r="L34" s="65">
        <f t="shared" si="5"/>
        <v>1.8000000000000002E-2</v>
      </c>
      <c r="M34" s="65">
        <f t="shared" si="5"/>
        <v>1.8000000000000002E-2</v>
      </c>
      <c r="N34" s="65">
        <f t="shared" si="5"/>
        <v>0</v>
      </c>
      <c r="O34" s="65">
        <f t="shared" si="5"/>
        <v>0</v>
      </c>
      <c r="P34" s="65">
        <f t="shared" si="5"/>
        <v>26.73</v>
      </c>
      <c r="Q34" s="65">
        <f t="shared" si="9"/>
        <v>20.362499999999997</v>
      </c>
      <c r="R34" s="65">
        <f t="shared" si="10"/>
        <v>0</v>
      </c>
      <c r="S34" s="65">
        <f t="shared" si="10"/>
        <v>0</v>
      </c>
      <c r="T34" s="65">
        <f t="shared" si="10"/>
        <v>0</v>
      </c>
      <c r="U34" s="126">
        <f t="shared" si="10"/>
        <v>0</v>
      </c>
    </row>
    <row r="35" spans="1:21" s="48" customFormat="1" x14ac:dyDescent="0.25">
      <c r="A35" s="125">
        <f>G8</f>
        <v>5</v>
      </c>
      <c r="B35" s="11">
        <v>90</v>
      </c>
      <c r="C35" s="65">
        <f t="shared" si="6"/>
        <v>198.00000000000003</v>
      </c>
      <c r="D35" s="65">
        <f>(IF(D$27="%w/w SAR",((D$28*10)*$B35),IF(D$27="%w/w DM",(((D$28*10)*($B$28/100))*$B35),IF(D$27="kg/t SAR",(D$28*$B35),IF(D$27="kg/t DM",((D$28*($B$28/100))*$B35),IF(D$27="mg/kg SAR",((D$28*0.001)*$B35),IF(D$27="mg/kg DM",(((D$28*0.001)*($B$28/100))*$B35),"0")))))))*2.291</f>
        <v>88.867889999999989</v>
      </c>
      <c r="E35" s="65">
        <f t="shared" si="7"/>
        <v>22.449150000000003</v>
      </c>
      <c r="F35" s="65">
        <f t="shared" si="8"/>
        <v>4.1930820000000004</v>
      </c>
      <c r="G35" s="65">
        <f t="shared" si="5"/>
        <v>1.8000000000000002E-2</v>
      </c>
      <c r="H35" s="65">
        <f t="shared" si="5"/>
        <v>9.7199999999999995E-2</v>
      </c>
      <c r="I35" s="65">
        <f t="shared" si="5"/>
        <v>4.4999999999999998E-2</v>
      </c>
      <c r="J35" s="65">
        <f t="shared" si="5"/>
        <v>9.0000000000000008E-4</v>
      </c>
      <c r="K35" s="65">
        <f t="shared" si="5"/>
        <v>4.5000000000000005E-3</v>
      </c>
      <c r="L35" s="65">
        <f t="shared" si="5"/>
        <v>1.8000000000000002E-2</v>
      </c>
      <c r="M35" s="65">
        <f t="shared" si="5"/>
        <v>1.8000000000000002E-2</v>
      </c>
      <c r="N35" s="65">
        <f t="shared" si="5"/>
        <v>0</v>
      </c>
      <c r="O35" s="65">
        <f t="shared" si="5"/>
        <v>0</v>
      </c>
      <c r="P35" s="65">
        <f t="shared" si="5"/>
        <v>26.73</v>
      </c>
      <c r="Q35" s="65">
        <f t="shared" si="9"/>
        <v>20.362499999999997</v>
      </c>
      <c r="R35" s="65">
        <f t="shared" si="10"/>
        <v>0</v>
      </c>
      <c r="S35" s="65">
        <f t="shared" si="10"/>
        <v>0</v>
      </c>
      <c r="T35" s="65">
        <f t="shared" si="10"/>
        <v>0</v>
      </c>
      <c r="U35" s="126">
        <f t="shared" si="10"/>
        <v>0</v>
      </c>
    </row>
    <row r="36" spans="1:21" s="48" customFormat="1" x14ac:dyDescent="0.25">
      <c r="A36" s="125">
        <f>H8</f>
        <v>6</v>
      </c>
      <c r="B36" s="11">
        <v>90</v>
      </c>
      <c r="C36" s="65">
        <f t="shared" si="6"/>
        <v>198.00000000000003</v>
      </c>
      <c r="D36" s="65">
        <f>(IF(D$27="%w/w SAR",((D$28*10)*$B36),IF(D$27="%w/w DM",(((D$28*10)*($B$28/100))*$B36),IF(D$27="kg/t SAR",(D$28*$B36),IF(D$27="kg/t DM",((D$28*($B$28/100))*$B36),IF(D$27="mg/kg SAR",((D$28*0.001)*$B36),IF(D$27="mg/kg DM",(((D$28*0.001)*($B$28/100))*$B36),"0")))))))*2.291</f>
        <v>88.867889999999989</v>
      </c>
      <c r="E36" s="65">
        <f t="shared" si="7"/>
        <v>22.449150000000003</v>
      </c>
      <c r="F36" s="65">
        <f t="shared" si="8"/>
        <v>4.1930820000000004</v>
      </c>
      <c r="G36" s="65">
        <f t="shared" si="5"/>
        <v>1.8000000000000002E-2</v>
      </c>
      <c r="H36" s="65">
        <f t="shared" si="5"/>
        <v>9.7199999999999995E-2</v>
      </c>
      <c r="I36" s="65">
        <f t="shared" si="5"/>
        <v>4.4999999999999998E-2</v>
      </c>
      <c r="J36" s="65">
        <f t="shared" si="5"/>
        <v>9.0000000000000008E-4</v>
      </c>
      <c r="K36" s="65">
        <f t="shared" si="5"/>
        <v>4.5000000000000005E-3</v>
      </c>
      <c r="L36" s="65">
        <f t="shared" si="5"/>
        <v>1.8000000000000002E-2</v>
      </c>
      <c r="M36" s="65">
        <f t="shared" si="5"/>
        <v>1.8000000000000002E-2</v>
      </c>
      <c r="N36" s="65">
        <f t="shared" si="5"/>
        <v>0</v>
      </c>
      <c r="O36" s="65">
        <f t="shared" si="5"/>
        <v>0</v>
      </c>
      <c r="P36" s="65">
        <f t="shared" si="5"/>
        <v>26.73</v>
      </c>
      <c r="Q36" s="65">
        <f t="shared" si="9"/>
        <v>20.362499999999997</v>
      </c>
      <c r="R36" s="65">
        <f t="shared" si="10"/>
        <v>0</v>
      </c>
      <c r="S36" s="65">
        <f t="shared" si="10"/>
        <v>0</v>
      </c>
      <c r="T36" s="65">
        <f t="shared" si="10"/>
        <v>0</v>
      </c>
      <c r="U36" s="126">
        <f t="shared" si="10"/>
        <v>0</v>
      </c>
    </row>
    <row r="37" spans="1:21" s="48" customFormat="1" x14ac:dyDescent="0.25">
      <c r="A37" s="125">
        <f>I8</f>
        <v>7</v>
      </c>
      <c r="B37" s="11">
        <v>90</v>
      </c>
      <c r="C37" s="65">
        <f t="shared" si="6"/>
        <v>198.00000000000003</v>
      </c>
      <c r="D37" s="65">
        <f>(IF(D$27="%w/w SAR",((D$28*10)*$B37),IF(D$27="%w/w DM",(((D$28*10)*($B$28/100))*$B37),IF(D$27="kg/t SAR",(D$28*$B37),IF(D$27="kg/t DM",((D$28*($B$28/100))*$B37),IF(D$27="mg/kg SAR",((D$28*0.001)*$B37),IF(D$27="mg/kg DM",(((D$28*0.001)*($B$28/100))*$B37),"0")))))))*2.291</f>
        <v>88.867889999999989</v>
      </c>
      <c r="E37" s="65">
        <f t="shared" si="7"/>
        <v>22.449150000000003</v>
      </c>
      <c r="F37" s="65">
        <f t="shared" si="8"/>
        <v>4.1930820000000004</v>
      </c>
      <c r="G37" s="65">
        <f t="shared" si="5"/>
        <v>1.8000000000000002E-2</v>
      </c>
      <c r="H37" s="65">
        <f t="shared" si="5"/>
        <v>9.7199999999999995E-2</v>
      </c>
      <c r="I37" s="65">
        <f t="shared" si="5"/>
        <v>4.4999999999999998E-2</v>
      </c>
      <c r="J37" s="65">
        <f t="shared" si="5"/>
        <v>9.0000000000000008E-4</v>
      </c>
      <c r="K37" s="65">
        <f t="shared" si="5"/>
        <v>4.5000000000000005E-3</v>
      </c>
      <c r="L37" s="65">
        <f t="shared" si="5"/>
        <v>1.8000000000000002E-2</v>
      </c>
      <c r="M37" s="65">
        <f t="shared" si="5"/>
        <v>1.8000000000000002E-2</v>
      </c>
      <c r="N37" s="65">
        <f t="shared" si="5"/>
        <v>0</v>
      </c>
      <c r="O37" s="65">
        <f t="shared" si="5"/>
        <v>0</v>
      </c>
      <c r="P37" s="65">
        <f t="shared" si="5"/>
        <v>26.73</v>
      </c>
      <c r="Q37" s="65">
        <f t="shared" si="9"/>
        <v>20.362499999999997</v>
      </c>
      <c r="R37" s="65">
        <f t="shared" si="10"/>
        <v>0</v>
      </c>
      <c r="S37" s="65">
        <f t="shared" si="10"/>
        <v>0</v>
      </c>
      <c r="T37" s="65">
        <f t="shared" si="10"/>
        <v>0</v>
      </c>
      <c r="U37" s="126">
        <f t="shared" si="10"/>
        <v>0</v>
      </c>
    </row>
    <row r="38" spans="1:21" s="48" customFormat="1" x14ac:dyDescent="0.25">
      <c r="A38" s="125">
        <f>J8</f>
        <v>9</v>
      </c>
      <c r="B38" s="11">
        <v>90</v>
      </c>
      <c r="C38" s="65">
        <f t="shared" si="6"/>
        <v>198.00000000000003</v>
      </c>
      <c r="D38" s="65">
        <f>(IF(D$27="%w/w SAR",((D$28*10)*$B38),IF(D$27="%w/w DM",(((D$28*10)*($B$28/100))*$B38),IF(D$27="kg/t SAR",(D$28*$B38),IF(D$27="kg/t DM",((D$28*($B$28/100))*$B38),IF(D$27="mg/kg SAR",((D$28*0.001)*$B38),IF(D$27="mg/kg DM",(((D$28*0.001)*($B$28/100))*$B38),"0")))))))*2.291</f>
        <v>88.867889999999989</v>
      </c>
      <c r="E38" s="65">
        <f t="shared" si="7"/>
        <v>22.449150000000003</v>
      </c>
      <c r="F38" s="65">
        <f t="shared" si="8"/>
        <v>4.1930820000000004</v>
      </c>
      <c r="G38" s="65">
        <f t="shared" si="5"/>
        <v>1.8000000000000002E-2</v>
      </c>
      <c r="H38" s="65">
        <f t="shared" si="5"/>
        <v>9.7199999999999995E-2</v>
      </c>
      <c r="I38" s="65">
        <f t="shared" si="5"/>
        <v>4.4999999999999998E-2</v>
      </c>
      <c r="J38" s="65">
        <f t="shared" si="5"/>
        <v>9.0000000000000008E-4</v>
      </c>
      <c r="K38" s="65">
        <f t="shared" si="5"/>
        <v>4.5000000000000005E-3</v>
      </c>
      <c r="L38" s="65">
        <f t="shared" si="5"/>
        <v>1.8000000000000002E-2</v>
      </c>
      <c r="M38" s="65">
        <f t="shared" si="5"/>
        <v>1.8000000000000002E-2</v>
      </c>
      <c r="N38" s="65">
        <f t="shared" si="5"/>
        <v>0</v>
      </c>
      <c r="O38" s="65">
        <f t="shared" si="5"/>
        <v>0</v>
      </c>
      <c r="P38" s="65">
        <f t="shared" si="5"/>
        <v>26.73</v>
      </c>
      <c r="Q38" s="65">
        <f t="shared" si="9"/>
        <v>20.362499999999997</v>
      </c>
      <c r="R38" s="65">
        <f t="shared" si="10"/>
        <v>0</v>
      </c>
      <c r="S38" s="65">
        <f t="shared" si="10"/>
        <v>0</v>
      </c>
      <c r="T38" s="65">
        <f t="shared" si="10"/>
        <v>0</v>
      </c>
      <c r="U38" s="126">
        <f t="shared" si="10"/>
        <v>0</v>
      </c>
    </row>
    <row r="39" spans="1:21" s="48" customFormat="1" x14ac:dyDescent="0.25">
      <c r="A39" s="125">
        <f>K8</f>
        <v>10</v>
      </c>
      <c r="B39" s="11">
        <v>90</v>
      </c>
      <c r="C39" s="65">
        <f t="shared" si="6"/>
        <v>198.00000000000003</v>
      </c>
      <c r="D39" s="65">
        <f>(IF(D$27="%w/w SAR",((D$28*10)*$B39),IF(D$27="%w/w DM",(((D$28*10)*($B$28/100))*$B39),IF(D$27="kg/t SAR",(D$28*$B39),IF(D$27="kg/t DM",((D$28*($B$28/100))*$B39),IF(D$27="mg/kg SAR",((D$28*0.001)*$B39),IF(D$27="mg/kg DM",(((D$28*0.001)*($B$28/100))*$B39),"0")))))))*2.291</f>
        <v>88.867889999999989</v>
      </c>
      <c r="E39" s="65">
        <f t="shared" si="7"/>
        <v>22.449150000000003</v>
      </c>
      <c r="F39" s="65">
        <f t="shared" si="8"/>
        <v>4.1930820000000004</v>
      </c>
      <c r="G39" s="65">
        <f t="shared" si="5"/>
        <v>1.8000000000000002E-2</v>
      </c>
      <c r="H39" s="65">
        <f t="shared" si="5"/>
        <v>9.7199999999999995E-2</v>
      </c>
      <c r="I39" s="65">
        <f t="shared" si="5"/>
        <v>4.4999999999999998E-2</v>
      </c>
      <c r="J39" s="65">
        <f t="shared" si="5"/>
        <v>9.0000000000000008E-4</v>
      </c>
      <c r="K39" s="65">
        <f t="shared" si="5"/>
        <v>4.5000000000000005E-3</v>
      </c>
      <c r="L39" s="65">
        <f t="shared" si="5"/>
        <v>1.8000000000000002E-2</v>
      </c>
      <c r="M39" s="65">
        <f t="shared" si="5"/>
        <v>1.8000000000000002E-2</v>
      </c>
      <c r="N39" s="65">
        <f t="shared" si="5"/>
        <v>0</v>
      </c>
      <c r="O39" s="65">
        <f t="shared" si="5"/>
        <v>0</v>
      </c>
      <c r="P39" s="65">
        <f t="shared" si="5"/>
        <v>26.73</v>
      </c>
      <c r="Q39" s="65">
        <f t="shared" si="9"/>
        <v>20.362499999999997</v>
      </c>
      <c r="R39" s="65">
        <f t="shared" si="10"/>
        <v>0</v>
      </c>
      <c r="S39" s="65">
        <f t="shared" si="10"/>
        <v>0</v>
      </c>
      <c r="T39" s="65">
        <f t="shared" si="10"/>
        <v>0</v>
      </c>
      <c r="U39" s="126">
        <f t="shared" si="10"/>
        <v>0</v>
      </c>
    </row>
    <row r="40" spans="1:21" s="48" customFormat="1" x14ac:dyDescent="0.25">
      <c r="A40" s="125">
        <f>L8</f>
        <v>11</v>
      </c>
      <c r="B40" s="11">
        <v>90</v>
      </c>
      <c r="C40" s="65">
        <f t="shared" si="6"/>
        <v>198.00000000000003</v>
      </c>
      <c r="D40" s="65">
        <f>(IF(D$27="%w/w SAR",((D$28*10)*$B40),IF(D$27="%w/w DM",(((D$28*10)*($B$28/100))*$B40),IF(D$27="kg/t SAR",(D$28*$B40),IF(D$27="kg/t DM",((D$28*($B$28/100))*$B40),IF(D$27="mg/kg SAR",((D$28*0.001)*$B40),IF(D$27="mg/kg DM",(((D$28*0.001)*($B$28/100))*$B40),"0")))))))*2.291</f>
        <v>88.867889999999989</v>
      </c>
      <c r="E40" s="65">
        <f t="shared" si="7"/>
        <v>22.449150000000003</v>
      </c>
      <c r="F40" s="65">
        <f t="shared" si="8"/>
        <v>4.1930820000000004</v>
      </c>
      <c r="G40" s="65">
        <f t="shared" si="5"/>
        <v>1.8000000000000002E-2</v>
      </c>
      <c r="H40" s="65">
        <f t="shared" si="5"/>
        <v>9.7199999999999995E-2</v>
      </c>
      <c r="I40" s="65">
        <f t="shared" si="5"/>
        <v>4.4999999999999998E-2</v>
      </c>
      <c r="J40" s="65">
        <f t="shared" si="5"/>
        <v>9.0000000000000008E-4</v>
      </c>
      <c r="K40" s="65">
        <f t="shared" si="5"/>
        <v>4.5000000000000005E-3</v>
      </c>
      <c r="L40" s="65">
        <f t="shared" si="5"/>
        <v>1.8000000000000002E-2</v>
      </c>
      <c r="M40" s="65">
        <f t="shared" si="5"/>
        <v>1.8000000000000002E-2</v>
      </c>
      <c r="N40" s="65">
        <f t="shared" si="5"/>
        <v>0</v>
      </c>
      <c r="O40" s="65">
        <f t="shared" si="5"/>
        <v>0</v>
      </c>
      <c r="P40" s="65">
        <f t="shared" si="5"/>
        <v>26.73</v>
      </c>
      <c r="Q40" s="65">
        <f t="shared" si="9"/>
        <v>20.362499999999997</v>
      </c>
      <c r="R40" s="65">
        <f t="shared" si="10"/>
        <v>0</v>
      </c>
      <c r="S40" s="65">
        <f t="shared" si="10"/>
        <v>0</v>
      </c>
      <c r="T40" s="65">
        <f t="shared" si="10"/>
        <v>0</v>
      </c>
      <c r="U40" s="126">
        <f t="shared" si="10"/>
        <v>0</v>
      </c>
    </row>
    <row r="41" spans="1:21" s="48" customFormat="1" x14ac:dyDescent="0.25">
      <c r="A41" s="125">
        <f>M8</f>
        <v>12</v>
      </c>
      <c r="B41" s="11">
        <v>90</v>
      </c>
      <c r="C41" s="65">
        <f t="shared" si="6"/>
        <v>198.00000000000003</v>
      </c>
      <c r="D41" s="65">
        <f>(IF(D$27="%w/w SAR",((D$28*10)*$B41),IF(D$27="%w/w DM",(((D$28*10)*($B$28/100))*$B41),IF(D$27="kg/t SAR",(D$28*$B41),IF(D$27="kg/t DM",((D$28*($B$28/100))*$B41),IF(D$27="mg/kg SAR",((D$28*0.001)*$B41),IF(D$27="mg/kg DM",(((D$28*0.001)*($B$28/100))*$B41),"0")))))))*2.291</f>
        <v>88.867889999999989</v>
      </c>
      <c r="E41" s="65">
        <f t="shared" si="7"/>
        <v>22.449150000000003</v>
      </c>
      <c r="F41" s="65">
        <f t="shared" si="8"/>
        <v>4.1930820000000004</v>
      </c>
      <c r="G41" s="65">
        <f t="shared" si="5"/>
        <v>1.8000000000000002E-2</v>
      </c>
      <c r="H41" s="65">
        <f t="shared" si="5"/>
        <v>9.7199999999999995E-2</v>
      </c>
      <c r="I41" s="65">
        <f t="shared" si="5"/>
        <v>4.4999999999999998E-2</v>
      </c>
      <c r="J41" s="65">
        <f t="shared" si="5"/>
        <v>9.0000000000000008E-4</v>
      </c>
      <c r="K41" s="65">
        <f t="shared" si="5"/>
        <v>4.5000000000000005E-3</v>
      </c>
      <c r="L41" s="65">
        <f t="shared" si="5"/>
        <v>1.8000000000000002E-2</v>
      </c>
      <c r="M41" s="65">
        <f t="shared" si="5"/>
        <v>1.8000000000000002E-2</v>
      </c>
      <c r="N41" s="65">
        <f t="shared" si="5"/>
        <v>0</v>
      </c>
      <c r="O41" s="65">
        <f t="shared" si="5"/>
        <v>0</v>
      </c>
      <c r="P41" s="65">
        <f t="shared" si="5"/>
        <v>26.73</v>
      </c>
      <c r="Q41" s="65">
        <f t="shared" si="9"/>
        <v>20.362499999999997</v>
      </c>
      <c r="R41" s="65">
        <f t="shared" si="10"/>
        <v>0</v>
      </c>
      <c r="S41" s="65">
        <f t="shared" si="10"/>
        <v>0</v>
      </c>
      <c r="T41" s="65">
        <f t="shared" si="10"/>
        <v>0</v>
      </c>
      <c r="U41" s="126">
        <f t="shared" si="10"/>
        <v>0</v>
      </c>
    </row>
    <row r="42" spans="1:21" s="48" customFormat="1" x14ac:dyDescent="0.25">
      <c r="A42" s="125">
        <f>N8</f>
        <v>13</v>
      </c>
      <c r="B42" s="11">
        <v>90</v>
      </c>
      <c r="C42" s="65">
        <f t="shared" si="6"/>
        <v>198.00000000000003</v>
      </c>
      <c r="D42" s="65">
        <f>(IF(D$27="%w/w SAR",((D$28*10)*$B42),IF(D$27="%w/w DM",(((D$28*10)*($B$28/100))*$B42),IF(D$27="kg/t SAR",(D$28*$B42),IF(D$27="kg/t DM",((D$28*($B$28/100))*$B42),IF(D$27="mg/kg SAR",((D$28*0.001)*$B42),IF(D$27="mg/kg DM",(((D$28*0.001)*($B$28/100))*$B42),"0")))))))*2.291</f>
        <v>88.867889999999989</v>
      </c>
      <c r="E42" s="65">
        <f t="shared" si="7"/>
        <v>22.449150000000003</v>
      </c>
      <c r="F42" s="65">
        <f t="shared" si="8"/>
        <v>4.1930820000000004</v>
      </c>
      <c r="G42" s="65">
        <f t="shared" si="5"/>
        <v>1.8000000000000002E-2</v>
      </c>
      <c r="H42" s="65">
        <f t="shared" si="5"/>
        <v>9.7199999999999995E-2</v>
      </c>
      <c r="I42" s="65">
        <f t="shared" si="5"/>
        <v>4.4999999999999998E-2</v>
      </c>
      <c r="J42" s="65">
        <f t="shared" si="5"/>
        <v>9.0000000000000008E-4</v>
      </c>
      <c r="K42" s="65">
        <f t="shared" si="5"/>
        <v>4.5000000000000005E-3</v>
      </c>
      <c r="L42" s="65">
        <f t="shared" si="5"/>
        <v>1.8000000000000002E-2</v>
      </c>
      <c r="M42" s="65">
        <f t="shared" si="5"/>
        <v>1.8000000000000002E-2</v>
      </c>
      <c r="N42" s="65">
        <f t="shared" si="5"/>
        <v>0</v>
      </c>
      <c r="O42" s="65">
        <f t="shared" si="5"/>
        <v>0</v>
      </c>
      <c r="P42" s="65">
        <f t="shared" si="5"/>
        <v>26.73</v>
      </c>
      <c r="Q42" s="65">
        <f t="shared" si="9"/>
        <v>20.362499999999997</v>
      </c>
      <c r="R42" s="65">
        <f t="shared" si="10"/>
        <v>0</v>
      </c>
      <c r="S42" s="65">
        <f t="shared" si="10"/>
        <v>0</v>
      </c>
      <c r="T42" s="65">
        <f t="shared" si="10"/>
        <v>0</v>
      </c>
      <c r="U42" s="126">
        <f t="shared" si="10"/>
        <v>0</v>
      </c>
    </row>
    <row r="43" spans="1:21" s="48" customFormat="1" x14ac:dyDescent="0.25">
      <c r="A43" s="125">
        <f>O8</f>
        <v>14</v>
      </c>
      <c r="B43" s="11">
        <v>90</v>
      </c>
      <c r="C43" s="65">
        <f t="shared" si="6"/>
        <v>198.00000000000003</v>
      </c>
      <c r="D43" s="65">
        <f>(IF(D$27="%w/w SAR",((D$28*10)*$B43),IF(D$27="%w/w DM",(((D$28*10)*($B$28/100))*$B43),IF(D$27="kg/t SAR",(D$28*$B43),IF(D$27="kg/t DM",((D$28*($B$28/100))*$B43),IF(D$27="mg/kg SAR",((D$28*0.001)*$B43),IF(D$27="mg/kg DM",(((D$28*0.001)*($B$28/100))*$B43),"0")))))))*2.291</f>
        <v>88.867889999999989</v>
      </c>
      <c r="E43" s="65">
        <f t="shared" si="7"/>
        <v>22.449150000000003</v>
      </c>
      <c r="F43" s="65">
        <f t="shared" si="8"/>
        <v>4.1930820000000004</v>
      </c>
      <c r="G43" s="65">
        <f t="shared" si="5"/>
        <v>1.8000000000000002E-2</v>
      </c>
      <c r="H43" s="65">
        <f t="shared" si="5"/>
        <v>9.7199999999999995E-2</v>
      </c>
      <c r="I43" s="65">
        <f t="shared" si="5"/>
        <v>4.4999999999999998E-2</v>
      </c>
      <c r="J43" s="65">
        <f t="shared" si="5"/>
        <v>9.0000000000000008E-4</v>
      </c>
      <c r="K43" s="65">
        <f t="shared" si="5"/>
        <v>4.5000000000000005E-3</v>
      </c>
      <c r="L43" s="65">
        <f t="shared" si="5"/>
        <v>1.8000000000000002E-2</v>
      </c>
      <c r="M43" s="65">
        <f t="shared" si="5"/>
        <v>1.8000000000000002E-2</v>
      </c>
      <c r="N43" s="65">
        <f t="shared" si="5"/>
        <v>0</v>
      </c>
      <c r="O43" s="65">
        <f t="shared" si="5"/>
        <v>0</v>
      </c>
      <c r="P43" s="65">
        <f t="shared" si="5"/>
        <v>26.73</v>
      </c>
      <c r="Q43" s="65">
        <f t="shared" si="9"/>
        <v>20.362499999999997</v>
      </c>
      <c r="R43" s="65">
        <f t="shared" si="10"/>
        <v>0</v>
      </c>
      <c r="S43" s="65">
        <f t="shared" si="10"/>
        <v>0</v>
      </c>
      <c r="T43" s="65">
        <f t="shared" si="10"/>
        <v>0</v>
      </c>
      <c r="U43" s="126">
        <f t="shared" si="10"/>
        <v>0</v>
      </c>
    </row>
    <row r="44" spans="1:21" s="48" customFormat="1" x14ac:dyDescent="0.25">
      <c r="A44" s="125">
        <f>P8</f>
        <v>15</v>
      </c>
      <c r="B44" s="11">
        <v>90</v>
      </c>
      <c r="C44" s="65">
        <f t="shared" si="6"/>
        <v>198.00000000000003</v>
      </c>
      <c r="D44" s="65">
        <f>(IF(D$27="%w/w SAR",((D$28*10)*$B44),IF(D$27="%w/w DM",(((D$28*10)*($B$28/100))*$B44),IF(D$27="kg/t SAR",(D$28*$B44),IF(D$27="kg/t DM",((D$28*($B$28/100))*$B44),IF(D$27="mg/kg SAR",((D$28*0.001)*$B44),IF(D$27="mg/kg DM",(((D$28*0.001)*($B$28/100))*$B44),"0")))))))*2.291</f>
        <v>88.867889999999989</v>
      </c>
      <c r="E44" s="65">
        <f t="shared" si="7"/>
        <v>22.449150000000003</v>
      </c>
      <c r="F44" s="65">
        <f t="shared" si="8"/>
        <v>4.1930820000000004</v>
      </c>
      <c r="G44" s="65">
        <f t="shared" si="5"/>
        <v>1.8000000000000002E-2</v>
      </c>
      <c r="H44" s="65">
        <f t="shared" si="5"/>
        <v>9.7199999999999995E-2</v>
      </c>
      <c r="I44" s="65">
        <f t="shared" si="5"/>
        <v>4.4999999999999998E-2</v>
      </c>
      <c r="J44" s="65">
        <f t="shared" si="5"/>
        <v>9.0000000000000008E-4</v>
      </c>
      <c r="K44" s="65">
        <f t="shared" si="5"/>
        <v>4.5000000000000005E-3</v>
      </c>
      <c r="L44" s="65">
        <f t="shared" si="5"/>
        <v>1.8000000000000002E-2</v>
      </c>
      <c r="M44" s="65">
        <f t="shared" si="5"/>
        <v>1.8000000000000002E-2</v>
      </c>
      <c r="N44" s="65">
        <f t="shared" si="5"/>
        <v>0</v>
      </c>
      <c r="O44" s="65">
        <f t="shared" si="5"/>
        <v>0</v>
      </c>
      <c r="P44" s="65">
        <f t="shared" si="5"/>
        <v>26.73</v>
      </c>
      <c r="Q44" s="65">
        <f t="shared" si="9"/>
        <v>20.362499999999997</v>
      </c>
      <c r="R44" s="65">
        <f t="shared" si="10"/>
        <v>0</v>
      </c>
      <c r="S44" s="65">
        <f t="shared" si="10"/>
        <v>0</v>
      </c>
      <c r="T44" s="65">
        <f t="shared" si="10"/>
        <v>0</v>
      </c>
      <c r="U44" s="126">
        <f t="shared" si="10"/>
        <v>0</v>
      </c>
    </row>
    <row r="45" spans="1:21" s="48" customFormat="1" x14ac:dyDescent="0.25">
      <c r="A45" s="125">
        <f>Q8</f>
        <v>0</v>
      </c>
      <c r="B45" s="11"/>
      <c r="C45" s="65">
        <f t="shared" si="6"/>
        <v>0</v>
      </c>
      <c r="D45" s="65">
        <f>(IF(D$27="%w/w SAR",((D$28*10)*$B45),IF(D$27="%w/w DM",(((D$28*10)*($B$28/100))*$B45),IF(D$27="kg/t SAR",(D$28*$B45),IF(D$27="kg/t DM",((D$28*($B$28/100))*$B45),IF(D$27="mg/kg SAR",((D$28*0.001)*$B45),IF(D$27="mg/kg DM",(((D$28*0.001)*($B$28/100))*$B45),"0")))))))*2.291</f>
        <v>0</v>
      </c>
      <c r="E45" s="65">
        <f t="shared" si="7"/>
        <v>0</v>
      </c>
      <c r="F45" s="65">
        <f t="shared" si="8"/>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9"/>
        <v>0</v>
      </c>
      <c r="R45" s="65">
        <f t="shared" si="10"/>
        <v>0</v>
      </c>
      <c r="S45" s="65">
        <f t="shared" si="10"/>
        <v>0</v>
      </c>
      <c r="T45" s="65">
        <f t="shared" si="10"/>
        <v>0</v>
      </c>
      <c r="U45" s="126">
        <f t="shared" si="10"/>
        <v>0</v>
      </c>
    </row>
    <row r="46" spans="1:21" s="48" customFormat="1" x14ac:dyDescent="0.25">
      <c r="A46" s="125">
        <f>R8</f>
        <v>0</v>
      </c>
      <c r="B46" s="11"/>
      <c r="C46" s="65">
        <f t="shared" si="6"/>
        <v>0</v>
      </c>
      <c r="D46" s="65">
        <f>(IF(D$27="%w/w SAR",((D$28*10)*$B46),IF(D$27="%w/w DM",(((D$28*10)*($B$28/100))*$B46),IF(D$27="kg/t SAR",(D$28*$B46),IF(D$27="kg/t DM",((D$28*($B$28/100))*$B46),IF(D$27="mg/kg SAR",((D$28*0.001)*$B46),IF(D$27="mg/kg DM",(((D$28*0.001)*($B$28/100))*$B46),"0")))))))*2.291</f>
        <v>0</v>
      </c>
      <c r="E46" s="65">
        <f t="shared" si="7"/>
        <v>0</v>
      </c>
      <c r="F46" s="65">
        <f t="shared" si="8"/>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9"/>
        <v>0</v>
      </c>
      <c r="R46" s="65">
        <f t="shared" si="10"/>
        <v>0</v>
      </c>
      <c r="S46" s="65">
        <f t="shared" si="10"/>
        <v>0</v>
      </c>
      <c r="T46" s="65">
        <f t="shared" si="10"/>
        <v>0</v>
      </c>
      <c r="U46" s="126">
        <f t="shared" si="10"/>
        <v>0</v>
      </c>
    </row>
    <row r="47" spans="1:21" s="48" customFormat="1" x14ac:dyDescent="0.25">
      <c r="A47" s="125">
        <f>S8</f>
        <v>0</v>
      </c>
      <c r="B47" s="11"/>
      <c r="C47" s="65">
        <f t="shared" si="6"/>
        <v>0</v>
      </c>
      <c r="D47" s="65">
        <f>(IF(D$27="%w/w SAR",((D$28*10)*$B47),IF(D$27="%w/w DM",(((D$28*10)*($B$28/100))*$B47),IF(D$27="kg/t SAR",(D$28*$B47),IF(D$27="kg/t DM",((D$28*($B$28/100))*$B47),IF(D$27="mg/kg SAR",((D$28*0.001)*$B47),IF(D$27="mg/kg DM",(((D$28*0.001)*($B$28/100))*$B47),"0")))))))*2.291</f>
        <v>0</v>
      </c>
      <c r="E47" s="65">
        <f t="shared" si="7"/>
        <v>0</v>
      </c>
      <c r="F47" s="65">
        <f t="shared" si="8"/>
        <v>0</v>
      </c>
      <c r="G47" s="65">
        <f t="shared" ref="G47:P50" si="11">IF(G$27="%w/w SAR",((G$28*10)*$B47),IF(G$27="%w/w DM",(((G$28*10)*($B$28/100))*$B47),IF(G$27="kg/t SAR",(G$28*$B47),IF(G$27="kg/t DM",((G$28*($B$28/100))*$B47),IF(G$27="mg/kg SAR",((G$28*0.001)*$B47),IF(G$27="mg/kg DM",(((G$28*0.001)*($B$28/100))*$B47),0))))))</f>
        <v>0</v>
      </c>
      <c r="H47" s="65">
        <f t="shared" si="11"/>
        <v>0</v>
      </c>
      <c r="I47" s="65">
        <f t="shared" si="11"/>
        <v>0</v>
      </c>
      <c r="J47" s="65">
        <f t="shared" si="11"/>
        <v>0</v>
      </c>
      <c r="K47" s="65">
        <f t="shared" si="11"/>
        <v>0</v>
      </c>
      <c r="L47" s="65">
        <f t="shared" si="11"/>
        <v>0</v>
      </c>
      <c r="M47" s="65">
        <f t="shared" si="11"/>
        <v>0</v>
      </c>
      <c r="N47" s="65">
        <f t="shared" si="11"/>
        <v>0</v>
      </c>
      <c r="O47" s="65">
        <f t="shared" si="11"/>
        <v>0</v>
      </c>
      <c r="P47" s="65">
        <f t="shared" si="11"/>
        <v>0</v>
      </c>
      <c r="Q47" s="65">
        <f t="shared" si="9"/>
        <v>0</v>
      </c>
      <c r="R47" s="65">
        <f t="shared" si="10"/>
        <v>0</v>
      </c>
      <c r="S47" s="65">
        <f t="shared" si="10"/>
        <v>0</v>
      </c>
      <c r="T47" s="65">
        <f t="shared" si="10"/>
        <v>0</v>
      </c>
      <c r="U47" s="126">
        <f t="shared" si="10"/>
        <v>0</v>
      </c>
    </row>
    <row r="48" spans="1:21" s="48" customFormat="1" x14ac:dyDescent="0.25">
      <c r="A48" s="125">
        <f>T8</f>
        <v>0</v>
      </c>
      <c r="B48" s="11"/>
      <c r="C48" s="65">
        <f t="shared" si="6"/>
        <v>0</v>
      </c>
      <c r="D48" s="65">
        <f>(IF(D$27="%w/w SAR",((D$28*10)*$B48),IF(D$27="%w/w DM",(((D$28*10)*($B$28/100))*$B48),IF(D$27="kg/t SAR",(D$28*$B48),IF(D$27="kg/t DM",((D$28*($B$28/100))*$B48),IF(D$27="mg/kg SAR",((D$28*0.001)*$B48),IF(D$27="mg/kg DM",(((D$28*0.001)*($B$28/100))*$B48),"0")))))))*2.291</f>
        <v>0</v>
      </c>
      <c r="E48" s="65">
        <f t="shared" si="7"/>
        <v>0</v>
      </c>
      <c r="F48" s="65">
        <f t="shared" si="8"/>
        <v>0</v>
      </c>
      <c r="G48" s="65">
        <f t="shared" si="11"/>
        <v>0</v>
      </c>
      <c r="H48" s="65">
        <f t="shared" si="11"/>
        <v>0</v>
      </c>
      <c r="I48" s="65">
        <f t="shared" si="11"/>
        <v>0</v>
      </c>
      <c r="J48" s="65">
        <f t="shared" si="11"/>
        <v>0</v>
      </c>
      <c r="K48" s="65">
        <f t="shared" si="11"/>
        <v>0</v>
      </c>
      <c r="L48" s="65">
        <f t="shared" si="11"/>
        <v>0</v>
      </c>
      <c r="M48" s="65">
        <f t="shared" si="11"/>
        <v>0</v>
      </c>
      <c r="N48" s="65">
        <f t="shared" si="11"/>
        <v>0</v>
      </c>
      <c r="O48" s="65">
        <f t="shared" si="11"/>
        <v>0</v>
      </c>
      <c r="P48" s="65">
        <f t="shared" si="11"/>
        <v>0</v>
      </c>
      <c r="Q48" s="65">
        <f t="shared" si="9"/>
        <v>0</v>
      </c>
      <c r="R48" s="65">
        <f t="shared" si="10"/>
        <v>0</v>
      </c>
      <c r="S48" s="65">
        <f t="shared" si="10"/>
        <v>0</v>
      </c>
      <c r="T48" s="65">
        <f t="shared" si="10"/>
        <v>0</v>
      </c>
      <c r="U48" s="126">
        <f t="shared" si="10"/>
        <v>0</v>
      </c>
    </row>
    <row r="49" spans="1:21" s="48" customFormat="1" x14ac:dyDescent="0.25">
      <c r="A49" s="125">
        <f>U8</f>
        <v>0</v>
      </c>
      <c r="B49" s="11"/>
      <c r="C49" s="65">
        <f t="shared" si="6"/>
        <v>0</v>
      </c>
      <c r="D49" s="65">
        <f>(IF(D$27="%w/w SAR",((D$28*10)*$B49),IF(D$27="%w/w DM",(((D$28*10)*($B$28/100))*$B49),IF(D$27="kg/t SAR",(D$28*$B49),IF(D$27="kg/t DM",((D$28*($B$28/100))*$B49),IF(D$27="mg/kg SAR",((D$28*0.001)*$B49),IF(D$27="mg/kg DM",(((D$28*0.001)*($B$28/100))*$B49),"0")))))))*2.291</f>
        <v>0</v>
      </c>
      <c r="E49" s="65">
        <f t="shared" si="7"/>
        <v>0</v>
      </c>
      <c r="F49" s="65">
        <f t="shared" si="8"/>
        <v>0</v>
      </c>
      <c r="G49" s="65">
        <f t="shared" si="11"/>
        <v>0</v>
      </c>
      <c r="H49" s="65">
        <f t="shared" si="11"/>
        <v>0</v>
      </c>
      <c r="I49" s="65">
        <f t="shared" si="11"/>
        <v>0</v>
      </c>
      <c r="J49" s="65">
        <f t="shared" si="11"/>
        <v>0</v>
      </c>
      <c r="K49" s="65">
        <f t="shared" si="11"/>
        <v>0</v>
      </c>
      <c r="L49" s="65">
        <f t="shared" si="11"/>
        <v>0</v>
      </c>
      <c r="M49" s="65">
        <f t="shared" si="11"/>
        <v>0</v>
      </c>
      <c r="N49" s="65">
        <f t="shared" si="11"/>
        <v>0</v>
      </c>
      <c r="O49" s="65">
        <f t="shared" si="11"/>
        <v>0</v>
      </c>
      <c r="P49" s="65">
        <f t="shared" si="11"/>
        <v>0</v>
      </c>
      <c r="Q49" s="65">
        <f t="shared" si="9"/>
        <v>0</v>
      </c>
      <c r="R49" s="65">
        <f t="shared" si="10"/>
        <v>0</v>
      </c>
      <c r="S49" s="65">
        <f t="shared" si="10"/>
        <v>0</v>
      </c>
      <c r="T49" s="65">
        <f t="shared" si="10"/>
        <v>0</v>
      </c>
      <c r="U49" s="126">
        <f t="shared" si="10"/>
        <v>0</v>
      </c>
    </row>
    <row r="50" spans="1:21" s="48" customFormat="1" ht="13.5" thickBot="1" x14ac:dyDescent="0.3">
      <c r="A50" s="127">
        <f>V8</f>
        <v>0</v>
      </c>
      <c r="B50" s="11"/>
      <c r="C50" s="80">
        <f t="shared" si="6"/>
        <v>0</v>
      </c>
      <c r="D50" s="80">
        <f>(IF(D$27="%w/w SAR",((D$28*10)*$B50),IF(D$27="%w/w DM",(((D$28*10)*($B$28/100))*$B50),IF(D$27="kg/t SAR",(D$28*$B50),IF(D$27="kg/t DM",((D$28*($B$28/100))*$B50),IF(D$27="mg/kg SAR",((D$28*0.001)*$B50),IF(D$27="mg/kg DM",(((D$28*0.001)*($B$28/100))*$B50),"0")))))))*2.291</f>
        <v>0</v>
      </c>
      <c r="E50" s="80">
        <f t="shared" si="7"/>
        <v>0</v>
      </c>
      <c r="F50" s="80">
        <f t="shared" si="8"/>
        <v>0</v>
      </c>
      <c r="G50" s="80">
        <f t="shared" si="11"/>
        <v>0</v>
      </c>
      <c r="H50" s="80">
        <f t="shared" si="11"/>
        <v>0</v>
      </c>
      <c r="I50" s="80">
        <f t="shared" si="11"/>
        <v>0</v>
      </c>
      <c r="J50" s="80">
        <f t="shared" si="11"/>
        <v>0</v>
      </c>
      <c r="K50" s="80">
        <f t="shared" si="11"/>
        <v>0</v>
      </c>
      <c r="L50" s="80">
        <f t="shared" si="11"/>
        <v>0</v>
      </c>
      <c r="M50" s="80">
        <f t="shared" si="11"/>
        <v>0</v>
      </c>
      <c r="N50" s="80">
        <f t="shared" si="11"/>
        <v>0</v>
      </c>
      <c r="O50" s="80">
        <f t="shared" si="11"/>
        <v>0</v>
      </c>
      <c r="P50" s="80">
        <f t="shared" si="11"/>
        <v>0</v>
      </c>
      <c r="Q50" s="80">
        <f t="shared" si="9"/>
        <v>0</v>
      </c>
      <c r="R50" s="80">
        <f t="shared" si="10"/>
        <v>0</v>
      </c>
      <c r="S50" s="80">
        <f t="shared" si="10"/>
        <v>0</v>
      </c>
      <c r="T50" s="80">
        <f t="shared" si="10"/>
        <v>0</v>
      </c>
      <c r="U50" s="128">
        <f t="shared" si="10"/>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2">D8</f>
        <v>2</v>
      </c>
      <c r="D57" s="8">
        <f t="shared" si="12"/>
        <v>3</v>
      </c>
      <c r="E57" s="8">
        <f t="shared" si="12"/>
        <v>4</v>
      </c>
      <c r="F57" s="8">
        <f t="shared" si="12"/>
        <v>5</v>
      </c>
      <c r="G57" s="8">
        <f t="shared" si="12"/>
        <v>6</v>
      </c>
      <c r="H57" s="8">
        <f t="shared" si="12"/>
        <v>7</v>
      </c>
      <c r="I57" s="8">
        <f t="shared" si="12"/>
        <v>9</v>
      </c>
      <c r="J57" s="8">
        <f t="shared" si="12"/>
        <v>10</v>
      </c>
      <c r="K57" s="8">
        <f t="shared" si="12"/>
        <v>11</v>
      </c>
      <c r="L57" s="8">
        <f t="shared" si="12"/>
        <v>12</v>
      </c>
      <c r="M57" s="8">
        <f t="shared" si="12"/>
        <v>13</v>
      </c>
      <c r="N57" s="8">
        <f t="shared" si="12"/>
        <v>14</v>
      </c>
      <c r="O57" s="8">
        <f t="shared" si="12"/>
        <v>15</v>
      </c>
      <c r="P57" s="8">
        <f t="shared" si="12"/>
        <v>0</v>
      </c>
      <c r="Q57" s="8">
        <f t="shared" si="12"/>
        <v>0</v>
      </c>
      <c r="R57" s="8">
        <f t="shared" si="12"/>
        <v>0</v>
      </c>
      <c r="S57" s="8">
        <f t="shared" si="12"/>
        <v>0</v>
      </c>
      <c r="T57" s="8">
        <f t="shared" si="12"/>
        <v>0</v>
      </c>
      <c r="U57" s="8">
        <f t="shared" si="12"/>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7.1</v>
      </c>
      <c r="C60" s="64">
        <f t="shared" ref="C60:U60" si="13">D10</f>
        <v>6.6</v>
      </c>
      <c r="D60" s="64">
        <f t="shared" si="13"/>
        <v>6.3</v>
      </c>
      <c r="E60" s="64">
        <f t="shared" si="13"/>
        <v>5.9</v>
      </c>
      <c r="F60" s="64">
        <f t="shared" si="13"/>
        <v>6.2</v>
      </c>
      <c r="G60" s="64">
        <f t="shared" si="13"/>
        <v>6.6</v>
      </c>
      <c r="H60" s="64">
        <f t="shared" si="13"/>
        <v>6.4</v>
      </c>
      <c r="I60" s="64">
        <f t="shared" si="13"/>
        <v>5.9</v>
      </c>
      <c r="J60" s="64">
        <f t="shared" si="13"/>
        <v>5.7</v>
      </c>
      <c r="K60" s="64">
        <f t="shared" si="13"/>
        <v>5.5</v>
      </c>
      <c r="L60" s="64">
        <f t="shared" si="13"/>
        <v>5.8</v>
      </c>
      <c r="M60" s="64">
        <f t="shared" si="13"/>
        <v>5.8</v>
      </c>
      <c r="N60" s="64">
        <f t="shared" si="13"/>
        <v>6.2</v>
      </c>
      <c r="O60" s="64">
        <f t="shared" si="13"/>
        <v>5.8</v>
      </c>
      <c r="P60" s="64">
        <f t="shared" si="13"/>
        <v>0</v>
      </c>
      <c r="Q60" s="64">
        <f t="shared" si="13"/>
        <v>0</v>
      </c>
      <c r="R60" s="64">
        <f t="shared" si="13"/>
        <v>0</v>
      </c>
      <c r="S60" s="64">
        <f t="shared" si="13"/>
        <v>0</v>
      </c>
      <c r="T60" s="64">
        <f t="shared" si="13"/>
        <v>0</v>
      </c>
      <c r="U60" s="64">
        <f t="shared" si="13"/>
        <v>0</v>
      </c>
    </row>
    <row r="61" spans="1:21" x14ac:dyDescent="0.2">
      <c r="A61" s="87" t="s">
        <v>133</v>
      </c>
      <c r="B61" s="64">
        <f t="shared" ref="B61:U61" si="14">VLOOKUP(B58,$AD9:$AE18,2,FALSE)</f>
        <v>6</v>
      </c>
      <c r="C61" s="64">
        <f t="shared" si="14"/>
        <v>6</v>
      </c>
      <c r="D61" s="64">
        <f t="shared" si="14"/>
        <v>6</v>
      </c>
      <c r="E61" s="64">
        <f t="shared" si="14"/>
        <v>6</v>
      </c>
      <c r="F61" s="64">
        <f t="shared" si="14"/>
        <v>6</v>
      </c>
      <c r="G61" s="64">
        <f t="shared" si="14"/>
        <v>6</v>
      </c>
      <c r="H61" s="64">
        <f t="shared" si="14"/>
        <v>6</v>
      </c>
      <c r="I61" s="64">
        <f t="shared" si="14"/>
        <v>6</v>
      </c>
      <c r="J61" s="64">
        <f t="shared" si="14"/>
        <v>6</v>
      </c>
      <c r="K61" s="64">
        <f t="shared" si="14"/>
        <v>6</v>
      </c>
      <c r="L61" s="64">
        <f t="shared" si="14"/>
        <v>6</v>
      </c>
      <c r="M61" s="64">
        <f t="shared" si="14"/>
        <v>6</v>
      </c>
      <c r="N61" s="64">
        <f t="shared" si="14"/>
        <v>6</v>
      </c>
      <c r="O61" s="64">
        <f t="shared" si="14"/>
        <v>6</v>
      </c>
      <c r="P61" s="64" t="e">
        <f t="shared" si="14"/>
        <v>#N/A</v>
      </c>
      <c r="Q61" s="64" t="e">
        <f t="shared" si="14"/>
        <v>#N/A</v>
      </c>
      <c r="R61" s="64" t="e">
        <f t="shared" si="14"/>
        <v>#N/A</v>
      </c>
      <c r="S61" s="64" t="e">
        <f t="shared" si="14"/>
        <v>#N/A</v>
      </c>
      <c r="T61" s="64" t="e">
        <f t="shared" si="14"/>
        <v>#N/A</v>
      </c>
      <c r="U61" s="64" t="e">
        <f t="shared" si="14"/>
        <v>#N/A</v>
      </c>
    </row>
    <row r="62" spans="1:21" x14ac:dyDescent="0.2">
      <c r="A62" s="87" t="s">
        <v>134</v>
      </c>
      <c r="B62" s="65">
        <f>B31</f>
        <v>90</v>
      </c>
      <c r="C62" s="65">
        <f>B32</f>
        <v>90</v>
      </c>
      <c r="D62" s="65">
        <f>B33</f>
        <v>90</v>
      </c>
      <c r="E62" s="65">
        <f>B34</f>
        <v>90</v>
      </c>
      <c r="F62" s="65">
        <f>B35</f>
        <v>90</v>
      </c>
      <c r="G62" s="65">
        <f>B36</f>
        <v>90</v>
      </c>
      <c r="H62" s="65">
        <f>B37</f>
        <v>90</v>
      </c>
      <c r="I62" s="65">
        <f>B38</f>
        <v>90</v>
      </c>
      <c r="J62" s="65">
        <f>B39</f>
        <v>90</v>
      </c>
      <c r="K62" s="65">
        <f>B40</f>
        <v>90</v>
      </c>
      <c r="L62" s="65">
        <f>B41</f>
        <v>90</v>
      </c>
      <c r="M62" s="65">
        <f>B42</f>
        <v>90</v>
      </c>
      <c r="N62" s="65">
        <f>B43</f>
        <v>90</v>
      </c>
      <c r="O62" s="65">
        <f>B44</f>
        <v>90</v>
      </c>
      <c r="P62" s="65">
        <f>B45</f>
        <v>0</v>
      </c>
      <c r="Q62" s="65">
        <f>B46</f>
        <v>0</v>
      </c>
      <c r="R62" s="65">
        <f>B47</f>
        <v>0</v>
      </c>
      <c r="S62" s="65">
        <f>B48</f>
        <v>0</v>
      </c>
      <c r="T62" s="65">
        <f>B49</f>
        <v>0</v>
      </c>
      <c r="U62" s="65">
        <f>B50</f>
        <v>0</v>
      </c>
    </row>
    <row r="63" spans="1:21" ht="38.25" x14ac:dyDescent="0.2">
      <c r="A63" s="88" t="s">
        <v>155</v>
      </c>
      <c r="B63" s="65">
        <f>$E55*(B62/100)</f>
        <v>0</v>
      </c>
      <c r="C63" s="65">
        <f t="shared" ref="C63:U63" si="15">$E55*(C62/100)</f>
        <v>0</v>
      </c>
      <c r="D63" s="65">
        <f t="shared" si="15"/>
        <v>0</v>
      </c>
      <c r="E63" s="65">
        <f t="shared" si="15"/>
        <v>0</v>
      </c>
      <c r="F63" s="65">
        <f>$E55*(F62/100)</f>
        <v>0</v>
      </c>
      <c r="G63" s="65">
        <f t="shared" si="15"/>
        <v>0</v>
      </c>
      <c r="H63" s="65">
        <f t="shared" si="15"/>
        <v>0</v>
      </c>
      <c r="I63" s="65">
        <f t="shared" si="15"/>
        <v>0</v>
      </c>
      <c r="J63" s="65">
        <f t="shared" si="15"/>
        <v>0</v>
      </c>
      <c r="K63" s="65">
        <f t="shared" si="15"/>
        <v>0</v>
      </c>
      <c r="L63" s="65">
        <f t="shared" si="15"/>
        <v>0</v>
      </c>
      <c r="M63" s="65">
        <f t="shared" si="15"/>
        <v>0</v>
      </c>
      <c r="N63" s="65">
        <f t="shared" si="15"/>
        <v>0</v>
      </c>
      <c r="O63" s="65">
        <f t="shared" si="15"/>
        <v>0</v>
      </c>
      <c r="P63" s="65">
        <f t="shared" si="15"/>
        <v>0</v>
      </c>
      <c r="Q63" s="65">
        <f t="shared" si="15"/>
        <v>0</v>
      </c>
      <c r="R63" s="65">
        <f t="shared" si="15"/>
        <v>0</v>
      </c>
      <c r="S63" s="65">
        <f t="shared" si="15"/>
        <v>0</v>
      </c>
      <c r="T63" s="65">
        <f t="shared" si="15"/>
        <v>0</v>
      </c>
      <c r="U63" s="65">
        <f t="shared" si="15"/>
        <v>0</v>
      </c>
    </row>
    <row r="64" spans="1:21" ht="63.75" x14ac:dyDescent="0.2">
      <c r="A64" s="88" t="s">
        <v>156</v>
      </c>
      <c r="B64" s="65">
        <f>(B59-B60)*B61</f>
        <v>-5.3999999999999968</v>
      </c>
      <c r="C64" s="65">
        <f t="shared" ref="C64:U64" si="16">(C59-C60)*C61</f>
        <v>-2.3999999999999968</v>
      </c>
      <c r="D64" s="65">
        <f t="shared" si="16"/>
        <v>-0.59999999999999787</v>
      </c>
      <c r="E64" s="65">
        <f t="shared" si="16"/>
        <v>1.7999999999999989</v>
      </c>
      <c r="F64" s="65">
        <f t="shared" si="16"/>
        <v>0</v>
      </c>
      <c r="G64" s="65">
        <f t="shared" si="16"/>
        <v>-2.3999999999999968</v>
      </c>
      <c r="H64" s="65">
        <f t="shared" si="16"/>
        <v>-1.2000000000000011</v>
      </c>
      <c r="I64" s="65">
        <f t="shared" si="16"/>
        <v>1.7999999999999989</v>
      </c>
      <c r="J64" s="65">
        <f t="shared" si="16"/>
        <v>3</v>
      </c>
      <c r="K64" s="65">
        <f t="shared" si="16"/>
        <v>4.2000000000000011</v>
      </c>
      <c r="L64" s="65">
        <f t="shared" si="16"/>
        <v>2.4000000000000021</v>
      </c>
      <c r="M64" s="65">
        <f t="shared" si="16"/>
        <v>2.4000000000000021</v>
      </c>
      <c r="N64" s="65">
        <f t="shared" si="16"/>
        <v>0</v>
      </c>
      <c r="O64" s="65">
        <f t="shared" si="16"/>
        <v>2.4000000000000021</v>
      </c>
      <c r="P64" s="65" t="e">
        <f t="shared" si="16"/>
        <v>#N/A</v>
      </c>
      <c r="Q64" s="65" t="e">
        <f t="shared" si="16"/>
        <v>#N/A</v>
      </c>
      <c r="R64" s="65" t="e">
        <f t="shared" si="16"/>
        <v>#N/A</v>
      </c>
      <c r="S64" s="65" t="e">
        <f t="shared" si="16"/>
        <v>#N/A</v>
      </c>
      <c r="T64" s="65" t="e">
        <f t="shared" si="16"/>
        <v>#N/A</v>
      </c>
      <c r="U64" s="65" t="e">
        <f t="shared" si="16"/>
        <v>#N/A</v>
      </c>
    </row>
    <row r="65" spans="1:21" ht="51" x14ac:dyDescent="0.2">
      <c r="A65" s="88" t="s">
        <v>157</v>
      </c>
      <c r="B65" s="65">
        <f>B63-B64</f>
        <v>5.3999999999999968</v>
      </c>
      <c r="C65" s="65">
        <f t="shared" ref="C65:U65" si="17">C63-C64</f>
        <v>2.3999999999999968</v>
      </c>
      <c r="D65" s="65">
        <f t="shared" si="17"/>
        <v>0.59999999999999787</v>
      </c>
      <c r="E65" s="65">
        <f t="shared" si="17"/>
        <v>-1.7999999999999989</v>
      </c>
      <c r="F65" s="65">
        <f t="shared" si="17"/>
        <v>0</v>
      </c>
      <c r="G65" s="65">
        <f t="shared" si="17"/>
        <v>2.3999999999999968</v>
      </c>
      <c r="H65" s="65">
        <f t="shared" si="17"/>
        <v>1.2000000000000011</v>
      </c>
      <c r="I65" s="65">
        <f t="shared" si="17"/>
        <v>-1.7999999999999989</v>
      </c>
      <c r="J65" s="65">
        <f t="shared" si="17"/>
        <v>-3</v>
      </c>
      <c r="K65" s="65">
        <f t="shared" si="17"/>
        <v>-4.2000000000000011</v>
      </c>
      <c r="L65" s="65">
        <f t="shared" si="17"/>
        <v>-2.4000000000000021</v>
      </c>
      <c r="M65" s="65">
        <f t="shared" si="17"/>
        <v>-2.4000000000000021</v>
      </c>
      <c r="N65" s="65">
        <f t="shared" si="17"/>
        <v>0</v>
      </c>
      <c r="O65" s="65">
        <f t="shared" si="17"/>
        <v>-2.4000000000000021</v>
      </c>
      <c r="P65" s="65" t="e">
        <f t="shared" si="17"/>
        <v>#N/A</v>
      </c>
      <c r="Q65" s="65" t="e">
        <f t="shared" si="17"/>
        <v>#N/A</v>
      </c>
      <c r="R65" s="65" t="e">
        <f t="shared" si="17"/>
        <v>#N/A</v>
      </c>
      <c r="S65" s="65" t="e">
        <f t="shared" si="17"/>
        <v>#N/A</v>
      </c>
      <c r="T65" s="65" t="e">
        <f t="shared" si="17"/>
        <v>#N/A</v>
      </c>
      <c r="U65" s="65" t="e">
        <f t="shared" si="17"/>
        <v>#N/A</v>
      </c>
    </row>
    <row r="66" spans="1:21" ht="38.25" x14ac:dyDescent="0.2">
      <c r="A66" s="88" t="s">
        <v>148</v>
      </c>
      <c r="B66" s="66" t="str">
        <f>IF(B64&lt;=B63,"OVER","UNDER")</f>
        <v>OVER</v>
      </c>
      <c r="C66" s="66" t="str">
        <f t="shared" ref="C66:U66" si="18">IF(C64&lt;=C63,"OVER","UNDER")</f>
        <v>OVER</v>
      </c>
      <c r="D66" s="66" t="str">
        <f t="shared" si="18"/>
        <v>OVER</v>
      </c>
      <c r="E66" s="66" t="str">
        <f t="shared" si="18"/>
        <v>UNDER</v>
      </c>
      <c r="F66" s="66" t="str">
        <f t="shared" si="18"/>
        <v>OVER</v>
      </c>
      <c r="G66" s="66" t="str">
        <f t="shared" si="18"/>
        <v>OVER</v>
      </c>
      <c r="H66" s="66" t="str">
        <f t="shared" si="18"/>
        <v>OVER</v>
      </c>
      <c r="I66" s="66" t="str">
        <f t="shared" si="18"/>
        <v>UNDER</v>
      </c>
      <c r="J66" s="66" t="str">
        <f t="shared" si="18"/>
        <v>UNDER</v>
      </c>
      <c r="K66" s="66" t="str">
        <f t="shared" si="18"/>
        <v>UNDER</v>
      </c>
      <c r="L66" s="66" t="str">
        <f t="shared" si="18"/>
        <v>UNDER</v>
      </c>
      <c r="M66" s="66" t="str">
        <f t="shared" si="18"/>
        <v>UNDER</v>
      </c>
      <c r="N66" s="66" t="str">
        <f t="shared" si="18"/>
        <v>OVER</v>
      </c>
      <c r="O66" s="66" t="str">
        <f t="shared" si="18"/>
        <v>UNDER</v>
      </c>
      <c r="P66" s="66" t="e">
        <f t="shared" si="18"/>
        <v>#N/A</v>
      </c>
      <c r="Q66" s="66" t="e">
        <f t="shared" si="18"/>
        <v>#N/A</v>
      </c>
      <c r="R66" s="66" t="e">
        <f t="shared" si="18"/>
        <v>#N/A</v>
      </c>
      <c r="S66" s="66" t="e">
        <f t="shared" si="18"/>
        <v>#N/A</v>
      </c>
      <c r="T66" s="66" t="e">
        <f t="shared" si="18"/>
        <v>#N/A</v>
      </c>
      <c r="U66" s="66" t="e">
        <f t="shared" si="18"/>
        <v>#N/A</v>
      </c>
    </row>
  </sheetData>
  <sheetProtection algorithmName="SHA-512" hashValue="VCWkkbS2EXlpP7jskbuFX8Mkdtas610SLXMSsIB/R10C++LAwjgvFQ2nxRf6TjPMPNiN1vNxJfSGA3klv++ZaA==" saltValue="xJ66iE0HpUKYMIYA14y+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7" operator="greaterThan">
      <formula>$B$51</formula>
    </cfRule>
  </conditionalFormatting>
  <conditionalFormatting sqref="B66:U66">
    <cfRule type="cellIs" dxfId="250" priority="12" operator="equal">
      <formula>"UNDER"</formula>
    </cfRule>
    <cfRule type="cellIs" dxfId="249" priority="13" operator="equal">
      <formula>"OVER"</formula>
    </cfRule>
  </conditionalFormatting>
  <conditionalFormatting sqref="C31:C50">
    <cfRule type="cellIs" dxfId="248" priority="36" operator="greaterThan">
      <formula>$C$51</formula>
    </cfRule>
  </conditionalFormatting>
  <conditionalFormatting sqref="C17:V19">
    <cfRule type="cellIs" dxfId="247" priority="33" operator="equal">
      <formula>0</formula>
    </cfRule>
  </conditionalFormatting>
  <conditionalFormatting sqref="C20:V21">
    <cfRule type="cellIs" dxfId="246" priority="38" operator="equal">
      <formula>"DECREASE"</formula>
    </cfRule>
    <cfRule type="cellIs" dxfId="245" priority="39" operator="equal">
      <formula>"INCREASE"</formula>
    </cfRule>
  </conditionalFormatting>
  <conditionalFormatting sqref="C21:V21">
    <cfRule type="cellIs" dxfId="244" priority="14" operator="equal">
      <formula>0</formula>
    </cfRule>
  </conditionalFormatting>
  <conditionalFormatting sqref="C22:V23">
    <cfRule type="cellIs" dxfId="243" priority="18" operator="equal">
      <formula>0</formula>
    </cfRule>
  </conditionalFormatting>
  <conditionalFormatting sqref="C24:V24">
    <cfRule type="cellIs" dxfId="242" priority="19" operator="equal">
      <formula>"DECREASE"</formula>
    </cfRule>
    <cfRule type="cellIs" dxfId="241" priority="20" operator="equal">
      <formula>"INCREASE"</formula>
    </cfRule>
  </conditionalFormatting>
  <conditionalFormatting sqref="G31:G50">
    <cfRule type="cellIs" dxfId="240" priority="32" operator="greaterThan">
      <formula>$G$51</formula>
    </cfRule>
  </conditionalFormatting>
  <conditionalFormatting sqref="H31:H50">
    <cfRule type="cellIs" dxfId="239" priority="31" operator="greaterThan">
      <formula>$H$51</formula>
    </cfRule>
  </conditionalFormatting>
  <conditionalFormatting sqref="I1">
    <cfRule type="cellIs" dxfId="238" priority="4" operator="between">
      <formula>0.1</formula>
      <formula>5</formula>
    </cfRule>
  </conditionalFormatting>
  <conditionalFormatting sqref="I2">
    <cfRule type="cellIs" dxfId="237" priority="3" operator="greaterThan">
      <formula>5000.1</formula>
    </cfRule>
  </conditionalFormatting>
  <conditionalFormatting sqref="I3">
    <cfRule type="cellIs" dxfId="236" priority="2" operator="greaterThan">
      <formula>40000.01</formula>
    </cfRule>
  </conditionalFormatting>
  <conditionalFormatting sqref="I31:I50">
    <cfRule type="cellIs" dxfId="235" priority="30" operator="greaterThan">
      <formula>$I$51</formula>
    </cfRule>
  </conditionalFormatting>
  <conditionalFormatting sqref="J31:J50">
    <cfRule type="cellIs" dxfId="234" priority="9" operator="greaterThan">
      <formula>$J$51</formula>
    </cfRule>
  </conditionalFormatting>
  <conditionalFormatting sqref="K31:K50">
    <cfRule type="cellIs" dxfId="233" priority="29" operator="greaterThan">
      <formula>$K$51</formula>
    </cfRule>
  </conditionalFormatting>
  <conditionalFormatting sqref="L3">
    <cfRule type="cellIs" dxfId="232" priority="5" operator="lessThan">
      <formula>30</formula>
    </cfRule>
    <cfRule type="cellIs" dxfId="231" priority="6" operator="greaterThanOrEqual">
      <formula>30</formula>
    </cfRule>
  </conditionalFormatting>
  <conditionalFormatting sqref="L31:L50">
    <cfRule type="cellIs" dxfId="230" priority="28" operator="greaterThan">
      <formula>$L$51</formula>
    </cfRule>
  </conditionalFormatting>
  <conditionalFormatting sqref="M31:M50">
    <cfRule type="cellIs" dxfId="229" priority="27" operator="greaterThan">
      <formula>$M$51</formula>
    </cfRule>
  </conditionalFormatting>
  <conditionalFormatting sqref="P31:P50">
    <cfRule type="cellIs" dxfId="228" priority="26" operator="greaterThan">
      <formula>$P$51</formula>
    </cfRule>
  </conditionalFormatting>
  <conditionalFormatting sqref="R31:R50">
    <cfRule type="cellIs" dxfId="227" priority="25" operator="greaterThan">
      <formula>$R$51</formula>
    </cfRule>
  </conditionalFormatting>
  <conditionalFormatting sqref="S31:S50">
    <cfRule type="cellIs" dxfId="226" priority="24" operator="greaterThan">
      <formula>$S$51</formula>
    </cfRule>
  </conditionalFormatting>
  <conditionalFormatting sqref="T31:T50">
    <cfRule type="cellIs" dxfId="225" priority="23" operator="greaterThan">
      <formula>$T$51</formula>
    </cfRule>
  </conditionalFormatting>
  <conditionalFormatting sqref="U31:U50">
    <cfRule type="cellIs" dxfId="224"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G1" sqref="G1:H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v>6.1</v>
      </c>
      <c r="J1" s="158" t="s">
        <v>153</v>
      </c>
      <c r="K1" s="159"/>
      <c r="L1" s="109">
        <v>133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t="s">
        <v>168</v>
      </c>
      <c r="G2" s="136" t="s">
        <v>110</v>
      </c>
      <c r="H2" s="137"/>
      <c r="I2" s="110"/>
      <c r="J2" s="138" t="s">
        <v>158</v>
      </c>
      <c r="K2" s="139"/>
      <c r="L2" s="110">
        <v>0.7</v>
      </c>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t="s">
        <v>78</v>
      </c>
      <c r="G3" s="138" t="s">
        <v>159</v>
      </c>
      <c r="H3" s="139"/>
      <c r="I3" s="110"/>
      <c r="J3" s="160" t="s">
        <v>154</v>
      </c>
      <c r="K3" s="161"/>
      <c r="L3" s="110">
        <f>(L1/(L2*10000))*100</f>
        <v>1.9</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32.617402290000001</v>
      </c>
      <c r="D18" s="12">
        <f>$D32</f>
        <v>32.617402290000001</v>
      </c>
      <c r="E18" s="12">
        <f>$D33</f>
        <v>32.617402290000001</v>
      </c>
      <c r="F18" s="12">
        <f>$D34</f>
        <v>32.617402290000001</v>
      </c>
      <c r="G18" s="12">
        <f>$D35</f>
        <v>32.617402290000001</v>
      </c>
      <c r="H18" s="12">
        <f>$D36</f>
        <v>32.617402290000001</v>
      </c>
      <c r="I18" s="12">
        <f>$D37</f>
        <v>32.617402290000001</v>
      </c>
      <c r="J18" s="12">
        <f>$D38</f>
        <v>32.617402290000001</v>
      </c>
      <c r="K18" s="12">
        <f>$D39</f>
        <v>32.617402290000001</v>
      </c>
      <c r="L18" s="12">
        <f>$D40</f>
        <v>32.617402290000001</v>
      </c>
      <c r="M18" s="12">
        <f>$D41</f>
        <v>32.617402290000001</v>
      </c>
      <c r="N18" s="12">
        <f>$D42</f>
        <v>32.617402290000001</v>
      </c>
      <c r="O18" s="12">
        <f>$D43</f>
        <v>32.617402290000001</v>
      </c>
      <c r="P18" s="12">
        <f>$D44</f>
        <v>32.617402290000001</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-47.28259770999999</v>
      </c>
      <c r="D19" s="12">
        <f t="shared" ref="D19:V19" si="1">D18-D17</f>
        <v>-47.28259770999999</v>
      </c>
      <c r="E19" s="12">
        <f t="shared" si="1"/>
        <v>-47.28259770999999</v>
      </c>
      <c r="F19" s="12">
        <f t="shared" si="1"/>
        <v>-47.28259770999999</v>
      </c>
      <c r="G19" s="12">
        <f t="shared" si="1"/>
        <v>-47.28259770999999</v>
      </c>
      <c r="H19" s="12">
        <f t="shared" si="1"/>
        <v>-47.28259770999999</v>
      </c>
      <c r="I19" s="12">
        <f t="shared" si="1"/>
        <v>-47.28259770999999</v>
      </c>
      <c r="J19" s="12">
        <f t="shared" si="1"/>
        <v>-6.4825977100000003</v>
      </c>
      <c r="K19" s="12">
        <f t="shared" si="1"/>
        <v>-6.4825977100000003</v>
      </c>
      <c r="L19" s="12">
        <f t="shared" si="1"/>
        <v>-6.4825977100000003</v>
      </c>
      <c r="M19" s="12">
        <f t="shared" si="1"/>
        <v>-6.4825977100000003</v>
      </c>
      <c r="N19" s="12">
        <f t="shared" si="1"/>
        <v>-6.4825977100000003</v>
      </c>
      <c r="O19" s="12">
        <f t="shared" si="1"/>
        <v>-6.4825977100000003</v>
      </c>
      <c r="P19" s="12">
        <f t="shared" si="1"/>
        <v>-47.28259770999999</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1.6333274924999999</v>
      </c>
      <c r="D22" s="12">
        <f>$E32</f>
        <v>1.6333274924999999</v>
      </c>
      <c r="E22" s="12">
        <f>$E33</f>
        <v>1.6333274924999999</v>
      </c>
      <c r="F22" s="12">
        <f>$E34</f>
        <v>1.6333274924999999</v>
      </c>
      <c r="G22" s="12">
        <f>$E35</f>
        <v>1.6333274924999999</v>
      </c>
      <c r="H22" s="12">
        <f>$E36</f>
        <v>1.6333274924999999</v>
      </c>
      <c r="I22" s="12">
        <f>$E37</f>
        <v>1.6333274924999999</v>
      </c>
      <c r="J22" s="12">
        <f>$E38</f>
        <v>1.6333274924999999</v>
      </c>
      <c r="K22" s="12">
        <f>$E39</f>
        <v>1.6333274924999999</v>
      </c>
      <c r="L22" s="12">
        <f>$E40</f>
        <v>1.6333274924999999</v>
      </c>
      <c r="M22" s="12">
        <f>$E41</f>
        <v>1.6333274924999999</v>
      </c>
      <c r="N22" s="12">
        <f>$E42</f>
        <v>1.6333274924999999</v>
      </c>
      <c r="O22" s="12">
        <f>$E43</f>
        <v>1.6333274924999999</v>
      </c>
      <c r="P22" s="12">
        <f>$E44</f>
        <v>1.6333274924999999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-280.36667250750003</v>
      </c>
      <c r="D23" s="12">
        <f t="shared" ref="D23:V23" si="3">D22-D21</f>
        <v>-280.36667250750003</v>
      </c>
      <c r="E23" s="12">
        <f t="shared" si="3"/>
        <v>-280.36667250750003</v>
      </c>
      <c r="F23" s="12">
        <f t="shared" si="3"/>
        <v>-280.36667250750003</v>
      </c>
      <c r="G23" s="12">
        <f t="shared" si="3"/>
        <v>-280.36667250750003</v>
      </c>
      <c r="H23" s="12">
        <f t="shared" si="3"/>
        <v>-280.36667250750003</v>
      </c>
      <c r="I23" s="12">
        <f t="shared" si="3"/>
        <v>-280.36667250750003</v>
      </c>
      <c r="J23" s="12">
        <f t="shared" si="3"/>
        <v>-136.3666725075</v>
      </c>
      <c r="K23" s="12">
        <f t="shared" si="3"/>
        <v>-136.3666725075</v>
      </c>
      <c r="L23" s="12">
        <f t="shared" si="3"/>
        <v>-136.3666725075</v>
      </c>
      <c r="M23" s="12">
        <f t="shared" si="3"/>
        <v>-136.3666725075</v>
      </c>
      <c r="N23" s="12">
        <f t="shared" si="3"/>
        <v>-136.3666725075</v>
      </c>
      <c r="O23" s="12">
        <f t="shared" si="3"/>
        <v>-136.3666725075</v>
      </c>
      <c r="P23" s="12">
        <f t="shared" si="3"/>
        <v>-280.36667250750003</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5.91</v>
      </c>
      <c r="C28" s="11">
        <v>0.7</v>
      </c>
      <c r="D28" s="11">
        <v>0.14599999999999999</v>
      </c>
      <c r="E28" s="11">
        <v>1.3899999999999999E-2</v>
      </c>
      <c r="F28" s="11">
        <v>312</v>
      </c>
      <c r="G28" s="11">
        <v>8.91</v>
      </c>
      <c r="H28" s="11">
        <v>208</v>
      </c>
      <c r="I28" s="11">
        <v>29.1</v>
      </c>
      <c r="J28" s="11">
        <v>0.34</v>
      </c>
      <c r="K28" s="15">
        <v>0.68</v>
      </c>
      <c r="L28" s="11">
        <v>23.5</v>
      </c>
      <c r="M28" s="11">
        <v>16</v>
      </c>
      <c r="N28" s="11">
        <v>2960</v>
      </c>
      <c r="O28" s="11">
        <v>404000</v>
      </c>
      <c r="P28" s="11"/>
      <c r="Q28" s="11">
        <v>4870</v>
      </c>
      <c r="R28" s="11"/>
      <c r="S28" s="11">
        <v>22.6</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165</v>
      </c>
      <c r="C31" s="65">
        <f>IF(C$27="%w/w SAR",((C$28*10)*$B31),IF(C$27="%w/w DM",(((C$28*10)*($B$28/100))*$B31),IF(C$27="kg/t SAR",(C$28*$B31),IF(C$27="kg/t DM",((C$28*($B$28/100))*$B31),IF(C$27="mg/kg SAR",((C$28*0.001)*$B31),IF(C$27="mg/kg DM",(((C$28*0.001)*($B$28/100))*$B31),0))))))</f>
        <v>68.260500000000008</v>
      </c>
      <c r="D31" s="65">
        <f>(IF(D$27="%w/w SAR",((D$28*10)*$B31),IF(D$27="%w/w DM",(((D$28*10)*($B$28/100))*$B31),IF(D$27="kg/t SAR",(D$28*$B31),IF(D$27="kg/t DM",((D$28*($B$28/100))*$B31),IF(D$27="mg/kg SAR",((D$28*0.001)*$B31),IF(D$27="mg/kg DM",(((D$28*0.001)*($B$28/100))*$B31),"0")))))))*2.291</f>
        <v>32.617402290000001</v>
      </c>
      <c r="E31" s="65">
        <f>(IF(E$27="%w/w SAR",((E$28*10)*$B31),IF(E$27="%w/w DM",(((E$28*10)*($B$28/100))*$B31),IF(E$27="kg/t SAR",(E$28*$B31),IF(E$27="kg/t DM",((E$28*($B$28/100))*$B31),IF(E$27="mg/kg SAR",((E$28*0.001)*$B31),IF(E$27="mg/kg DM",(((E$28*0.001)*($B$28/100))*$B31),"0")))))))*1.205</f>
        <v>1.6333274924999999</v>
      </c>
      <c r="F31" s="65">
        <f>(IF(F$27="%w/w SAR",((F$28*10)*$B31),IF(F$27="%w/w DM",(((F$28*10)*($B$28/100))*$B31),IF(F$27="kg/t SAR",(F$28*$B31),IF(F$27="kg/t DM",((F$28*($B$28/100))*$B31),IF(F$27="mg/kg SAR",((F$28*0.001)*$B31),IF(F$27="mg/kg DM",(((F$28*0.001)*($B$28/100))*$B31),"0")))))))*1.658</f>
        <v>5.0444119439999993</v>
      </c>
      <c r="G31" s="65">
        <f t="shared" ref="G31:P46" si="5">IF(G$27="%w/w SAR",((G$28*10)*$B31),IF(G$27="%w/w DM",(((G$28*10)*($B$28/100))*$B31),IF(G$27="kg/t SAR",(G$28*$B31),IF(G$27="kg/t DM",((G$28*($B$28/100))*$B31),IF(G$27="mg/kg SAR",((G$28*0.001)*$B31),IF(G$27="mg/kg DM",(((G$28*0.001)*($B$28/100))*$B31),0))))))</f>
        <v>8.6885864999999993E-2</v>
      </c>
      <c r="H31" s="65">
        <f t="shared" si="5"/>
        <v>2.0283120000000001</v>
      </c>
      <c r="I31" s="65">
        <f t="shared" si="5"/>
        <v>0.28376865000000001</v>
      </c>
      <c r="J31" s="65">
        <f t="shared" si="5"/>
        <v>3.3155100000000002E-3</v>
      </c>
      <c r="K31" s="65">
        <f t="shared" si="5"/>
        <v>6.6310200000000005E-3</v>
      </c>
      <c r="L31" s="65">
        <f t="shared" si="5"/>
        <v>0.22916025000000001</v>
      </c>
      <c r="M31" s="65">
        <f t="shared" si="5"/>
        <v>0.156024</v>
      </c>
      <c r="N31" s="65">
        <f t="shared" si="5"/>
        <v>28.864440000000002</v>
      </c>
      <c r="O31" s="65">
        <f t="shared" si="5"/>
        <v>3939.6060000000002</v>
      </c>
      <c r="P31" s="65">
        <f t="shared" si="5"/>
        <v>0</v>
      </c>
      <c r="Q31" s="65">
        <f>(IF(Q$27="%w/w SAR",((Q$28*10)*$B31),IF(Q$27="%w/w DM",(((Q$28*10)*($B$28/100))*$B31),IF(Q$27="kg/t SAR",(Q$28*$B31),IF(Q$27="kg/t DM",((Q$28*($B$28/100))*$B31),IF(Q$27="mg/kg SAR",((Q$28*0.001)*$B31),IF(Q$27="mg/kg DM",(((Q$28*0.001)*($B$28/100))*$B31),0)))))))*2.5</f>
        <v>118.72451249999999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0.22038389999999999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165</v>
      </c>
      <c r="C32" s="65">
        <f t="shared" ref="C32:C50" si="6">IF(C$27="%w/w SAR",((C$28*10)*$B32),IF(C$27="%w/w DM",(((C$28*10)*($B$28/100))*$B32),IF(C$27="kg/t SAR",(C$28*$B32),IF(C$27="kg/t DM",((C$28*($B$28/100))*$B32),IF(C$27="mg/kg SAR",((C$28*0.001)*$B32),IF(C$27="mg/kg DM",(((C$28*0.001)*($B$28/100))*$B32),0))))))</f>
        <v>68.260500000000008</v>
      </c>
      <c r="D32" s="65">
        <f t="shared" ref="D32:D50" si="7">(IF(D$27="%w/w SAR",((D$28*10)*$B32),IF(D$27="%w/w DM",(((D$28*10)*($B$28/100))*$B32),IF(D$27="kg/t SAR",(D$28*$B32),IF(D$27="kg/t DM",((D$28*($B$28/100))*$B32),IF(D$27="mg/kg SAR",((D$28*0.001)*$B32),IF(D$27="mg/kg DM",(((D$28*0.001)*($B$28/100))*$B32),"0")))))))*2.291</f>
        <v>32.617402290000001</v>
      </c>
      <c r="E32" s="65">
        <f t="shared" ref="E32:E50" si="8">(IF(E$27="%w/w SAR",((E$28*10)*$B32),IF(E$27="%w/w DM",(((E$28*10)*($B$28/100))*$B32),IF(E$27="kg/t SAR",(E$28*$B32),IF(E$27="kg/t DM",((E$28*($B$28/100))*$B32),IF(E$27="mg/kg SAR",((E$28*0.001)*$B32),IF(E$27="mg/kg DM",(((E$28*0.001)*($B$28/100))*$B32),"0")))))))*1.205</f>
        <v>1.6333274924999999</v>
      </c>
      <c r="F32" s="65">
        <f t="shared" ref="F32:F50" si="9">(IF(F$27="%w/w SAR",((F$28*10)*$B32),IF(F$27="%w/w DM",(((F$28*10)*($B$28/100))*$B32),IF(F$27="kg/t SAR",(F$28*$B32),IF(F$27="kg/t DM",((F$28*($B$28/100))*$B32),IF(F$27="mg/kg SAR",((F$28*0.001)*$B32),IF(F$27="mg/kg DM",(((F$28*0.001)*($B$28/100))*$B32),"0")))))))*1.658</f>
        <v>5.0444119439999993</v>
      </c>
      <c r="G32" s="65">
        <f t="shared" si="5"/>
        <v>8.6885864999999993E-2</v>
      </c>
      <c r="H32" s="65">
        <f t="shared" si="5"/>
        <v>2.0283120000000001</v>
      </c>
      <c r="I32" s="65">
        <f t="shared" si="5"/>
        <v>0.28376865000000001</v>
      </c>
      <c r="J32" s="65">
        <f t="shared" si="5"/>
        <v>3.3155100000000002E-3</v>
      </c>
      <c r="K32" s="65">
        <f t="shared" si="5"/>
        <v>6.6310200000000005E-3</v>
      </c>
      <c r="L32" s="65">
        <f t="shared" si="5"/>
        <v>0.22916025000000001</v>
      </c>
      <c r="M32" s="65">
        <f t="shared" si="5"/>
        <v>0.156024</v>
      </c>
      <c r="N32" s="65">
        <f t="shared" si="5"/>
        <v>28.864440000000002</v>
      </c>
      <c r="O32" s="65">
        <f t="shared" si="5"/>
        <v>3939.6060000000002</v>
      </c>
      <c r="P32" s="65">
        <f t="shared" si="5"/>
        <v>0</v>
      </c>
      <c r="Q32" s="65">
        <f t="shared" ref="Q32:Q50" si="10">(IF(Q$27="%w/w SAR",((Q$28*10)*$B32),IF(Q$27="%w/w DM",(((Q$28*10)*($B$28/100))*$B32),IF(Q$27="kg/t SAR",(Q$28*$B32),IF(Q$27="kg/t DM",((Q$28*($B$28/100))*$B32),IF(Q$27="mg/kg SAR",((Q$28*0.001)*$B32),IF(Q$27="mg/kg DM",(((Q$28*0.001)*($B$28/100))*$B32),0)))))))*2.5</f>
        <v>118.72451249999999</v>
      </c>
      <c r="R32" s="65">
        <f t="shared" ref="R32:U50" si="11">IF(R$27="%w/w SAR",((R$28*10)*$B32),IF(R$27="%w/w DM",(((R$28*10)*($B$28/100))*$B32),IF(R$27="kg/t SAR",(R$28*$B32),IF(R$27="kg/t DM",((R$28*($B$28/100))*$B32),IF(R$27="mg/kg SAR",((R$28*0.001)*$B32),IF(R$27="mg/kg DM",(((R$28*0.001)*($B$28/100))*$B32),0))))))</f>
        <v>0</v>
      </c>
      <c r="S32" s="65">
        <f t="shared" si="11"/>
        <v>0.22038389999999999</v>
      </c>
      <c r="T32" s="65">
        <f t="shared" si="11"/>
        <v>0</v>
      </c>
      <c r="U32" s="126">
        <f t="shared" si="11"/>
        <v>0</v>
      </c>
    </row>
    <row r="33" spans="1:21" s="48" customFormat="1" x14ac:dyDescent="0.25">
      <c r="A33" s="125">
        <f>E8</f>
        <v>3</v>
      </c>
      <c r="B33" s="11">
        <v>165</v>
      </c>
      <c r="C33" s="65">
        <f t="shared" si="6"/>
        <v>68.260500000000008</v>
      </c>
      <c r="D33" s="65">
        <f t="shared" si="7"/>
        <v>32.617402290000001</v>
      </c>
      <c r="E33" s="65">
        <f t="shared" si="8"/>
        <v>1.6333274924999999</v>
      </c>
      <c r="F33" s="65">
        <f t="shared" si="9"/>
        <v>5.0444119439999993</v>
      </c>
      <c r="G33" s="65">
        <f t="shared" si="5"/>
        <v>8.6885864999999993E-2</v>
      </c>
      <c r="H33" s="65">
        <f t="shared" si="5"/>
        <v>2.0283120000000001</v>
      </c>
      <c r="I33" s="65">
        <f t="shared" si="5"/>
        <v>0.28376865000000001</v>
      </c>
      <c r="J33" s="65">
        <f t="shared" si="5"/>
        <v>3.3155100000000002E-3</v>
      </c>
      <c r="K33" s="65">
        <f t="shared" si="5"/>
        <v>6.6310200000000005E-3</v>
      </c>
      <c r="L33" s="65">
        <f t="shared" si="5"/>
        <v>0.22916025000000001</v>
      </c>
      <c r="M33" s="65">
        <f t="shared" si="5"/>
        <v>0.156024</v>
      </c>
      <c r="N33" s="65">
        <f t="shared" si="5"/>
        <v>28.864440000000002</v>
      </c>
      <c r="O33" s="65">
        <f t="shared" si="5"/>
        <v>3939.6060000000002</v>
      </c>
      <c r="P33" s="65">
        <f t="shared" si="5"/>
        <v>0</v>
      </c>
      <c r="Q33" s="65">
        <f t="shared" si="10"/>
        <v>118.72451249999999</v>
      </c>
      <c r="R33" s="65">
        <f t="shared" si="11"/>
        <v>0</v>
      </c>
      <c r="S33" s="65">
        <f t="shared" si="11"/>
        <v>0.22038389999999999</v>
      </c>
      <c r="T33" s="65">
        <f t="shared" si="11"/>
        <v>0</v>
      </c>
      <c r="U33" s="126">
        <f t="shared" si="11"/>
        <v>0</v>
      </c>
    </row>
    <row r="34" spans="1:21" s="48" customFormat="1" x14ac:dyDescent="0.25">
      <c r="A34" s="125">
        <f>F8</f>
        <v>4</v>
      </c>
      <c r="B34" s="11">
        <v>165</v>
      </c>
      <c r="C34" s="65">
        <f t="shared" si="6"/>
        <v>68.260500000000008</v>
      </c>
      <c r="D34" s="65">
        <f t="shared" si="7"/>
        <v>32.617402290000001</v>
      </c>
      <c r="E34" s="65">
        <f t="shared" si="8"/>
        <v>1.6333274924999999</v>
      </c>
      <c r="F34" s="65">
        <f t="shared" si="9"/>
        <v>5.0444119439999993</v>
      </c>
      <c r="G34" s="65">
        <f t="shared" si="5"/>
        <v>8.6885864999999993E-2</v>
      </c>
      <c r="H34" s="65">
        <f t="shared" si="5"/>
        <v>2.0283120000000001</v>
      </c>
      <c r="I34" s="65">
        <f t="shared" si="5"/>
        <v>0.28376865000000001</v>
      </c>
      <c r="J34" s="65">
        <f t="shared" si="5"/>
        <v>3.3155100000000002E-3</v>
      </c>
      <c r="K34" s="65">
        <f t="shared" si="5"/>
        <v>6.6310200000000005E-3</v>
      </c>
      <c r="L34" s="65">
        <f t="shared" si="5"/>
        <v>0.22916025000000001</v>
      </c>
      <c r="M34" s="65">
        <f t="shared" si="5"/>
        <v>0.156024</v>
      </c>
      <c r="N34" s="65">
        <f t="shared" si="5"/>
        <v>28.864440000000002</v>
      </c>
      <c r="O34" s="65">
        <f t="shared" si="5"/>
        <v>3939.6060000000002</v>
      </c>
      <c r="P34" s="65">
        <f t="shared" si="5"/>
        <v>0</v>
      </c>
      <c r="Q34" s="65">
        <f t="shared" si="10"/>
        <v>118.72451249999999</v>
      </c>
      <c r="R34" s="65">
        <f t="shared" si="11"/>
        <v>0</v>
      </c>
      <c r="S34" s="65">
        <f t="shared" si="11"/>
        <v>0.22038389999999999</v>
      </c>
      <c r="T34" s="65">
        <f t="shared" si="11"/>
        <v>0</v>
      </c>
      <c r="U34" s="126">
        <f t="shared" si="11"/>
        <v>0</v>
      </c>
    </row>
    <row r="35" spans="1:21" s="48" customFormat="1" x14ac:dyDescent="0.25">
      <c r="A35" s="125">
        <f>G8</f>
        <v>5</v>
      </c>
      <c r="B35" s="11">
        <v>165</v>
      </c>
      <c r="C35" s="65">
        <f t="shared" si="6"/>
        <v>68.260500000000008</v>
      </c>
      <c r="D35" s="65">
        <f t="shared" si="7"/>
        <v>32.617402290000001</v>
      </c>
      <c r="E35" s="65">
        <f t="shared" si="8"/>
        <v>1.6333274924999999</v>
      </c>
      <c r="F35" s="65">
        <f t="shared" si="9"/>
        <v>5.0444119439999993</v>
      </c>
      <c r="G35" s="65">
        <f t="shared" si="5"/>
        <v>8.6885864999999993E-2</v>
      </c>
      <c r="H35" s="65">
        <f t="shared" si="5"/>
        <v>2.0283120000000001</v>
      </c>
      <c r="I35" s="65">
        <f t="shared" si="5"/>
        <v>0.28376865000000001</v>
      </c>
      <c r="J35" s="65">
        <f t="shared" si="5"/>
        <v>3.3155100000000002E-3</v>
      </c>
      <c r="K35" s="65">
        <f t="shared" si="5"/>
        <v>6.6310200000000005E-3</v>
      </c>
      <c r="L35" s="65">
        <f t="shared" si="5"/>
        <v>0.22916025000000001</v>
      </c>
      <c r="M35" s="65">
        <f t="shared" si="5"/>
        <v>0.156024</v>
      </c>
      <c r="N35" s="65">
        <f t="shared" si="5"/>
        <v>28.864440000000002</v>
      </c>
      <c r="O35" s="65">
        <f t="shared" si="5"/>
        <v>3939.6060000000002</v>
      </c>
      <c r="P35" s="65">
        <f t="shared" si="5"/>
        <v>0</v>
      </c>
      <c r="Q35" s="65">
        <f t="shared" si="10"/>
        <v>118.72451249999999</v>
      </c>
      <c r="R35" s="65">
        <f t="shared" si="11"/>
        <v>0</v>
      </c>
      <c r="S35" s="65">
        <f t="shared" si="11"/>
        <v>0.22038389999999999</v>
      </c>
      <c r="T35" s="65">
        <f t="shared" si="11"/>
        <v>0</v>
      </c>
      <c r="U35" s="126">
        <f t="shared" si="11"/>
        <v>0</v>
      </c>
    </row>
    <row r="36" spans="1:21" s="48" customFormat="1" x14ac:dyDescent="0.25">
      <c r="A36" s="125">
        <f>H8</f>
        <v>6</v>
      </c>
      <c r="B36" s="11">
        <v>165</v>
      </c>
      <c r="C36" s="65">
        <f t="shared" si="6"/>
        <v>68.260500000000008</v>
      </c>
      <c r="D36" s="65">
        <f t="shared" si="7"/>
        <v>32.617402290000001</v>
      </c>
      <c r="E36" s="65">
        <f t="shared" si="8"/>
        <v>1.6333274924999999</v>
      </c>
      <c r="F36" s="65">
        <f t="shared" si="9"/>
        <v>5.0444119439999993</v>
      </c>
      <c r="G36" s="65">
        <f t="shared" si="5"/>
        <v>8.6885864999999993E-2</v>
      </c>
      <c r="H36" s="65">
        <f t="shared" si="5"/>
        <v>2.0283120000000001</v>
      </c>
      <c r="I36" s="65">
        <f t="shared" si="5"/>
        <v>0.28376865000000001</v>
      </c>
      <c r="J36" s="65">
        <f t="shared" si="5"/>
        <v>3.3155100000000002E-3</v>
      </c>
      <c r="K36" s="65">
        <f t="shared" si="5"/>
        <v>6.6310200000000005E-3</v>
      </c>
      <c r="L36" s="65">
        <f t="shared" si="5"/>
        <v>0.22916025000000001</v>
      </c>
      <c r="M36" s="65">
        <f t="shared" si="5"/>
        <v>0.156024</v>
      </c>
      <c r="N36" s="65">
        <f t="shared" si="5"/>
        <v>28.864440000000002</v>
      </c>
      <c r="O36" s="65">
        <f t="shared" si="5"/>
        <v>3939.6060000000002</v>
      </c>
      <c r="P36" s="65">
        <f t="shared" si="5"/>
        <v>0</v>
      </c>
      <c r="Q36" s="65">
        <f t="shared" si="10"/>
        <v>118.72451249999999</v>
      </c>
      <c r="R36" s="65">
        <f t="shared" si="11"/>
        <v>0</v>
      </c>
      <c r="S36" s="65">
        <f t="shared" si="11"/>
        <v>0.22038389999999999</v>
      </c>
      <c r="T36" s="65">
        <f t="shared" si="11"/>
        <v>0</v>
      </c>
      <c r="U36" s="126">
        <f t="shared" si="11"/>
        <v>0</v>
      </c>
    </row>
    <row r="37" spans="1:21" s="48" customFormat="1" x14ac:dyDescent="0.25">
      <c r="A37" s="125">
        <f>I8</f>
        <v>7</v>
      </c>
      <c r="B37" s="11">
        <v>165</v>
      </c>
      <c r="C37" s="65">
        <f t="shared" si="6"/>
        <v>68.260500000000008</v>
      </c>
      <c r="D37" s="65">
        <f t="shared" si="7"/>
        <v>32.617402290000001</v>
      </c>
      <c r="E37" s="65">
        <f t="shared" si="8"/>
        <v>1.6333274924999999</v>
      </c>
      <c r="F37" s="65">
        <f t="shared" si="9"/>
        <v>5.0444119439999993</v>
      </c>
      <c r="G37" s="65">
        <f t="shared" si="5"/>
        <v>8.6885864999999993E-2</v>
      </c>
      <c r="H37" s="65">
        <f t="shared" si="5"/>
        <v>2.0283120000000001</v>
      </c>
      <c r="I37" s="65">
        <f t="shared" si="5"/>
        <v>0.28376865000000001</v>
      </c>
      <c r="J37" s="65">
        <f t="shared" si="5"/>
        <v>3.3155100000000002E-3</v>
      </c>
      <c r="K37" s="65">
        <f t="shared" si="5"/>
        <v>6.6310200000000005E-3</v>
      </c>
      <c r="L37" s="65">
        <f t="shared" si="5"/>
        <v>0.22916025000000001</v>
      </c>
      <c r="M37" s="65">
        <f t="shared" si="5"/>
        <v>0.156024</v>
      </c>
      <c r="N37" s="65">
        <f t="shared" si="5"/>
        <v>28.864440000000002</v>
      </c>
      <c r="O37" s="65">
        <f t="shared" si="5"/>
        <v>3939.6060000000002</v>
      </c>
      <c r="P37" s="65">
        <f t="shared" si="5"/>
        <v>0</v>
      </c>
      <c r="Q37" s="65">
        <f t="shared" si="10"/>
        <v>118.72451249999999</v>
      </c>
      <c r="R37" s="65">
        <f t="shared" si="11"/>
        <v>0</v>
      </c>
      <c r="S37" s="65">
        <f t="shared" si="11"/>
        <v>0.22038389999999999</v>
      </c>
      <c r="T37" s="65">
        <f t="shared" si="11"/>
        <v>0</v>
      </c>
      <c r="U37" s="126">
        <f t="shared" si="11"/>
        <v>0</v>
      </c>
    </row>
    <row r="38" spans="1:21" s="48" customFormat="1" x14ac:dyDescent="0.25">
      <c r="A38" s="125">
        <f>J8</f>
        <v>9</v>
      </c>
      <c r="B38" s="11">
        <v>165</v>
      </c>
      <c r="C38" s="65">
        <f t="shared" si="6"/>
        <v>68.260500000000008</v>
      </c>
      <c r="D38" s="65">
        <f t="shared" si="7"/>
        <v>32.617402290000001</v>
      </c>
      <c r="E38" s="65">
        <f t="shared" si="8"/>
        <v>1.6333274924999999</v>
      </c>
      <c r="F38" s="65">
        <f t="shared" si="9"/>
        <v>5.0444119439999993</v>
      </c>
      <c r="G38" s="65">
        <f t="shared" si="5"/>
        <v>8.6885864999999993E-2</v>
      </c>
      <c r="H38" s="65">
        <f t="shared" si="5"/>
        <v>2.0283120000000001</v>
      </c>
      <c r="I38" s="65">
        <f t="shared" si="5"/>
        <v>0.28376865000000001</v>
      </c>
      <c r="J38" s="65">
        <f t="shared" si="5"/>
        <v>3.3155100000000002E-3</v>
      </c>
      <c r="K38" s="65">
        <f t="shared" si="5"/>
        <v>6.6310200000000005E-3</v>
      </c>
      <c r="L38" s="65">
        <f t="shared" si="5"/>
        <v>0.22916025000000001</v>
      </c>
      <c r="M38" s="65">
        <f t="shared" si="5"/>
        <v>0.156024</v>
      </c>
      <c r="N38" s="65">
        <f t="shared" si="5"/>
        <v>28.864440000000002</v>
      </c>
      <c r="O38" s="65">
        <f t="shared" si="5"/>
        <v>3939.6060000000002</v>
      </c>
      <c r="P38" s="65">
        <f t="shared" si="5"/>
        <v>0</v>
      </c>
      <c r="Q38" s="65">
        <f t="shared" si="10"/>
        <v>118.72451249999999</v>
      </c>
      <c r="R38" s="65">
        <f t="shared" si="11"/>
        <v>0</v>
      </c>
      <c r="S38" s="65">
        <f t="shared" si="11"/>
        <v>0.22038389999999999</v>
      </c>
      <c r="T38" s="65">
        <f t="shared" si="11"/>
        <v>0</v>
      </c>
      <c r="U38" s="126">
        <f t="shared" si="11"/>
        <v>0</v>
      </c>
    </row>
    <row r="39" spans="1:21" s="48" customFormat="1" x14ac:dyDescent="0.25">
      <c r="A39" s="125">
        <f>K8</f>
        <v>10</v>
      </c>
      <c r="B39" s="11">
        <v>165</v>
      </c>
      <c r="C39" s="65">
        <f t="shared" si="6"/>
        <v>68.260500000000008</v>
      </c>
      <c r="D39" s="65">
        <f t="shared" si="7"/>
        <v>32.617402290000001</v>
      </c>
      <c r="E39" s="65">
        <f t="shared" si="8"/>
        <v>1.6333274924999999</v>
      </c>
      <c r="F39" s="65">
        <f t="shared" si="9"/>
        <v>5.0444119439999993</v>
      </c>
      <c r="G39" s="65">
        <f t="shared" si="5"/>
        <v>8.6885864999999993E-2</v>
      </c>
      <c r="H39" s="65">
        <f t="shared" si="5"/>
        <v>2.0283120000000001</v>
      </c>
      <c r="I39" s="65">
        <f t="shared" si="5"/>
        <v>0.28376865000000001</v>
      </c>
      <c r="J39" s="65">
        <f t="shared" si="5"/>
        <v>3.3155100000000002E-3</v>
      </c>
      <c r="K39" s="65">
        <f t="shared" si="5"/>
        <v>6.6310200000000005E-3</v>
      </c>
      <c r="L39" s="65">
        <f t="shared" si="5"/>
        <v>0.22916025000000001</v>
      </c>
      <c r="M39" s="65">
        <f t="shared" si="5"/>
        <v>0.156024</v>
      </c>
      <c r="N39" s="65">
        <f t="shared" si="5"/>
        <v>28.864440000000002</v>
      </c>
      <c r="O39" s="65">
        <f t="shared" si="5"/>
        <v>3939.6060000000002</v>
      </c>
      <c r="P39" s="65">
        <f t="shared" si="5"/>
        <v>0</v>
      </c>
      <c r="Q39" s="65">
        <f t="shared" si="10"/>
        <v>118.72451249999999</v>
      </c>
      <c r="R39" s="65">
        <f t="shared" si="11"/>
        <v>0</v>
      </c>
      <c r="S39" s="65">
        <f t="shared" si="11"/>
        <v>0.22038389999999999</v>
      </c>
      <c r="T39" s="65">
        <f t="shared" si="11"/>
        <v>0</v>
      </c>
      <c r="U39" s="126">
        <f t="shared" si="11"/>
        <v>0</v>
      </c>
    </row>
    <row r="40" spans="1:21" s="48" customFormat="1" x14ac:dyDescent="0.25">
      <c r="A40" s="125">
        <f>L8</f>
        <v>11</v>
      </c>
      <c r="B40" s="11">
        <v>165</v>
      </c>
      <c r="C40" s="65">
        <f t="shared" si="6"/>
        <v>68.260500000000008</v>
      </c>
      <c r="D40" s="65">
        <f t="shared" si="7"/>
        <v>32.617402290000001</v>
      </c>
      <c r="E40" s="65">
        <f t="shared" si="8"/>
        <v>1.6333274924999999</v>
      </c>
      <c r="F40" s="65">
        <f t="shared" si="9"/>
        <v>5.0444119439999993</v>
      </c>
      <c r="G40" s="65">
        <f t="shared" si="5"/>
        <v>8.6885864999999993E-2</v>
      </c>
      <c r="H40" s="65">
        <f t="shared" si="5"/>
        <v>2.0283120000000001</v>
      </c>
      <c r="I40" s="65">
        <f t="shared" si="5"/>
        <v>0.28376865000000001</v>
      </c>
      <c r="J40" s="65">
        <f t="shared" si="5"/>
        <v>3.3155100000000002E-3</v>
      </c>
      <c r="K40" s="65">
        <f t="shared" si="5"/>
        <v>6.6310200000000005E-3</v>
      </c>
      <c r="L40" s="65">
        <f t="shared" si="5"/>
        <v>0.22916025000000001</v>
      </c>
      <c r="M40" s="65">
        <f t="shared" si="5"/>
        <v>0.156024</v>
      </c>
      <c r="N40" s="65">
        <f t="shared" si="5"/>
        <v>28.864440000000002</v>
      </c>
      <c r="O40" s="65">
        <f t="shared" si="5"/>
        <v>3939.6060000000002</v>
      </c>
      <c r="P40" s="65">
        <f t="shared" si="5"/>
        <v>0</v>
      </c>
      <c r="Q40" s="65">
        <f t="shared" si="10"/>
        <v>118.72451249999999</v>
      </c>
      <c r="R40" s="65">
        <f t="shared" si="11"/>
        <v>0</v>
      </c>
      <c r="S40" s="65">
        <f t="shared" si="11"/>
        <v>0.22038389999999999</v>
      </c>
      <c r="T40" s="65">
        <f t="shared" si="11"/>
        <v>0</v>
      </c>
      <c r="U40" s="126">
        <f t="shared" si="11"/>
        <v>0</v>
      </c>
    </row>
    <row r="41" spans="1:21" s="48" customFormat="1" x14ac:dyDescent="0.25">
      <c r="A41" s="125">
        <f>M8</f>
        <v>12</v>
      </c>
      <c r="B41" s="11">
        <v>165</v>
      </c>
      <c r="C41" s="65">
        <f t="shared" si="6"/>
        <v>68.260500000000008</v>
      </c>
      <c r="D41" s="65">
        <f t="shared" si="7"/>
        <v>32.617402290000001</v>
      </c>
      <c r="E41" s="65">
        <f t="shared" si="8"/>
        <v>1.6333274924999999</v>
      </c>
      <c r="F41" s="65">
        <f t="shared" si="9"/>
        <v>5.0444119439999993</v>
      </c>
      <c r="G41" s="65">
        <f t="shared" si="5"/>
        <v>8.6885864999999993E-2</v>
      </c>
      <c r="H41" s="65">
        <f t="shared" si="5"/>
        <v>2.0283120000000001</v>
      </c>
      <c r="I41" s="65">
        <f t="shared" si="5"/>
        <v>0.28376865000000001</v>
      </c>
      <c r="J41" s="65">
        <f t="shared" si="5"/>
        <v>3.3155100000000002E-3</v>
      </c>
      <c r="K41" s="65">
        <f t="shared" si="5"/>
        <v>6.6310200000000005E-3</v>
      </c>
      <c r="L41" s="65">
        <f t="shared" si="5"/>
        <v>0.22916025000000001</v>
      </c>
      <c r="M41" s="65">
        <f t="shared" si="5"/>
        <v>0.156024</v>
      </c>
      <c r="N41" s="65">
        <f t="shared" si="5"/>
        <v>28.864440000000002</v>
      </c>
      <c r="O41" s="65">
        <f t="shared" si="5"/>
        <v>3939.6060000000002</v>
      </c>
      <c r="P41" s="65">
        <f t="shared" si="5"/>
        <v>0</v>
      </c>
      <c r="Q41" s="65">
        <f t="shared" si="10"/>
        <v>118.72451249999999</v>
      </c>
      <c r="R41" s="65">
        <f t="shared" si="11"/>
        <v>0</v>
      </c>
      <c r="S41" s="65">
        <f t="shared" si="11"/>
        <v>0.22038389999999999</v>
      </c>
      <c r="T41" s="65">
        <f t="shared" si="11"/>
        <v>0</v>
      </c>
      <c r="U41" s="126">
        <f t="shared" si="11"/>
        <v>0</v>
      </c>
    </row>
    <row r="42" spans="1:21" s="48" customFormat="1" x14ac:dyDescent="0.25">
      <c r="A42" s="125">
        <f>N8</f>
        <v>13</v>
      </c>
      <c r="B42" s="11">
        <v>165</v>
      </c>
      <c r="C42" s="65">
        <f t="shared" si="6"/>
        <v>68.260500000000008</v>
      </c>
      <c r="D42" s="65">
        <f t="shared" si="7"/>
        <v>32.617402290000001</v>
      </c>
      <c r="E42" s="65">
        <f t="shared" si="8"/>
        <v>1.6333274924999999</v>
      </c>
      <c r="F42" s="65">
        <f t="shared" si="9"/>
        <v>5.0444119439999993</v>
      </c>
      <c r="G42" s="65">
        <f t="shared" si="5"/>
        <v>8.6885864999999993E-2</v>
      </c>
      <c r="H42" s="65">
        <f t="shared" si="5"/>
        <v>2.0283120000000001</v>
      </c>
      <c r="I42" s="65">
        <f t="shared" si="5"/>
        <v>0.28376865000000001</v>
      </c>
      <c r="J42" s="65">
        <f t="shared" si="5"/>
        <v>3.3155100000000002E-3</v>
      </c>
      <c r="K42" s="65">
        <f t="shared" si="5"/>
        <v>6.6310200000000005E-3</v>
      </c>
      <c r="L42" s="65">
        <f t="shared" si="5"/>
        <v>0.22916025000000001</v>
      </c>
      <c r="M42" s="65">
        <f t="shared" si="5"/>
        <v>0.156024</v>
      </c>
      <c r="N42" s="65">
        <f t="shared" si="5"/>
        <v>28.864440000000002</v>
      </c>
      <c r="O42" s="65">
        <f t="shared" si="5"/>
        <v>3939.6060000000002</v>
      </c>
      <c r="P42" s="65">
        <f t="shared" si="5"/>
        <v>0</v>
      </c>
      <c r="Q42" s="65">
        <f t="shared" si="10"/>
        <v>118.72451249999999</v>
      </c>
      <c r="R42" s="65">
        <f t="shared" si="11"/>
        <v>0</v>
      </c>
      <c r="S42" s="65">
        <f t="shared" si="11"/>
        <v>0.22038389999999999</v>
      </c>
      <c r="T42" s="65">
        <f t="shared" si="11"/>
        <v>0</v>
      </c>
      <c r="U42" s="126">
        <f t="shared" si="11"/>
        <v>0</v>
      </c>
    </row>
    <row r="43" spans="1:21" s="48" customFormat="1" x14ac:dyDescent="0.25">
      <c r="A43" s="125">
        <f>O8</f>
        <v>14</v>
      </c>
      <c r="B43" s="11">
        <v>165</v>
      </c>
      <c r="C43" s="65">
        <f t="shared" si="6"/>
        <v>68.260500000000008</v>
      </c>
      <c r="D43" s="65">
        <f t="shared" si="7"/>
        <v>32.617402290000001</v>
      </c>
      <c r="E43" s="65">
        <f t="shared" si="8"/>
        <v>1.6333274924999999</v>
      </c>
      <c r="F43" s="65">
        <f t="shared" si="9"/>
        <v>5.0444119439999993</v>
      </c>
      <c r="G43" s="65">
        <f t="shared" si="5"/>
        <v>8.6885864999999993E-2</v>
      </c>
      <c r="H43" s="65">
        <f t="shared" si="5"/>
        <v>2.0283120000000001</v>
      </c>
      <c r="I43" s="65">
        <f t="shared" si="5"/>
        <v>0.28376865000000001</v>
      </c>
      <c r="J43" s="65">
        <f t="shared" si="5"/>
        <v>3.3155100000000002E-3</v>
      </c>
      <c r="K43" s="65">
        <f t="shared" si="5"/>
        <v>6.6310200000000005E-3</v>
      </c>
      <c r="L43" s="65">
        <f t="shared" si="5"/>
        <v>0.22916025000000001</v>
      </c>
      <c r="M43" s="65">
        <f t="shared" si="5"/>
        <v>0.156024</v>
      </c>
      <c r="N43" s="65">
        <f t="shared" si="5"/>
        <v>28.864440000000002</v>
      </c>
      <c r="O43" s="65">
        <f t="shared" si="5"/>
        <v>3939.6060000000002</v>
      </c>
      <c r="P43" s="65">
        <f t="shared" si="5"/>
        <v>0</v>
      </c>
      <c r="Q43" s="65">
        <f t="shared" si="10"/>
        <v>118.72451249999999</v>
      </c>
      <c r="R43" s="65">
        <f t="shared" si="11"/>
        <v>0</v>
      </c>
      <c r="S43" s="65">
        <f t="shared" si="11"/>
        <v>0.22038389999999999</v>
      </c>
      <c r="T43" s="65">
        <f t="shared" si="11"/>
        <v>0</v>
      </c>
      <c r="U43" s="126">
        <f t="shared" si="11"/>
        <v>0</v>
      </c>
    </row>
    <row r="44" spans="1:21" s="48" customFormat="1" x14ac:dyDescent="0.25">
      <c r="A44" s="125">
        <f>P8</f>
        <v>15</v>
      </c>
      <c r="B44" s="11">
        <v>165</v>
      </c>
      <c r="C44" s="65">
        <f t="shared" si="6"/>
        <v>68.260500000000008</v>
      </c>
      <c r="D44" s="65">
        <f t="shared" si="7"/>
        <v>32.617402290000001</v>
      </c>
      <c r="E44" s="65">
        <f t="shared" si="8"/>
        <v>1.6333274924999999</v>
      </c>
      <c r="F44" s="65">
        <f t="shared" si="9"/>
        <v>5.0444119439999993</v>
      </c>
      <c r="G44" s="65">
        <f t="shared" si="5"/>
        <v>8.6885864999999993E-2</v>
      </c>
      <c r="H44" s="65">
        <f t="shared" si="5"/>
        <v>2.0283120000000001</v>
      </c>
      <c r="I44" s="65">
        <f t="shared" si="5"/>
        <v>0.28376865000000001</v>
      </c>
      <c r="J44" s="65">
        <f t="shared" si="5"/>
        <v>3.3155100000000002E-3</v>
      </c>
      <c r="K44" s="65">
        <f t="shared" si="5"/>
        <v>6.6310200000000005E-3</v>
      </c>
      <c r="L44" s="65">
        <f t="shared" si="5"/>
        <v>0.22916025000000001</v>
      </c>
      <c r="M44" s="65">
        <f t="shared" si="5"/>
        <v>0.156024</v>
      </c>
      <c r="N44" s="65">
        <f t="shared" si="5"/>
        <v>28.864440000000002</v>
      </c>
      <c r="O44" s="65">
        <f t="shared" si="5"/>
        <v>3939.6060000000002</v>
      </c>
      <c r="P44" s="65">
        <f t="shared" si="5"/>
        <v>0</v>
      </c>
      <c r="Q44" s="65">
        <f t="shared" si="10"/>
        <v>118.72451249999999</v>
      </c>
      <c r="R44" s="65">
        <f t="shared" si="11"/>
        <v>0</v>
      </c>
      <c r="S44" s="65">
        <f t="shared" si="11"/>
        <v>0.22038389999999999</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165</v>
      </c>
      <c r="C62" s="65">
        <f>B32</f>
        <v>165</v>
      </c>
      <c r="D62" s="65">
        <f>B33</f>
        <v>165</v>
      </c>
      <c r="E62" s="65">
        <f>B34</f>
        <v>165</v>
      </c>
      <c r="F62" s="65">
        <f>B35</f>
        <v>165</v>
      </c>
      <c r="G62" s="65">
        <f>B36</f>
        <v>165</v>
      </c>
      <c r="H62" s="65">
        <f>B37</f>
        <v>165</v>
      </c>
      <c r="I62" s="65">
        <f>B38</f>
        <v>165</v>
      </c>
      <c r="J62" s="65">
        <f>B39</f>
        <v>165</v>
      </c>
      <c r="K62" s="65">
        <f>B40</f>
        <v>165</v>
      </c>
      <c r="L62" s="65">
        <f>B41</f>
        <v>165</v>
      </c>
      <c r="M62" s="65">
        <f>B42</f>
        <v>165</v>
      </c>
      <c r="N62" s="65">
        <f>B43</f>
        <v>165</v>
      </c>
      <c r="O62" s="65">
        <f>B44</f>
        <v>165</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C7uQ7OY1BKBp2KD7+R9rvtBWrmq6s5PMxTQ4nqZ8cDxcgYlwlrBlaabq+SqA0Cc44rPJLoG3/vjC1bx+eKzqg==" saltValue="QOJRl+OKD0rX+6mca+GHO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7" operator="greaterThan">
      <formula>$B$51</formula>
    </cfRule>
  </conditionalFormatting>
  <conditionalFormatting sqref="B66:U66">
    <cfRule type="cellIs" dxfId="222" priority="12" operator="equal">
      <formula>"UNDER"</formula>
    </cfRule>
    <cfRule type="cellIs" dxfId="221" priority="13" operator="equal">
      <formula>"OVER"</formula>
    </cfRule>
  </conditionalFormatting>
  <conditionalFormatting sqref="C31:C50">
    <cfRule type="cellIs" dxfId="220" priority="36" operator="greaterThan">
      <formula>$C$51</formula>
    </cfRule>
  </conditionalFormatting>
  <conditionalFormatting sqref="C17:V19">
    <cfRule type="cellIs" dxfId="219" priority="33" operator="equal">
      <formula>0</formula>
    </cfRule>
  </conditionalFormatting>
  <conditionalFormatting sqref="C20:V21">
    <cfRule type="cellIs" dxfId="218" priority="38" operator="equal">
      <formula>"DECREASE"</formula>
    </cfRule>
    <cfRule type="cellIs" dxfId="217" priority="39" operator="equal">
      <formula>"INCREASE"</formula>
    </cfRule>
  </conditionalFormatting>
  <conditionalFormatting sqref="C21:V21">
    <cfRule type="cellIs" dxfId="216" priority="14" operator="equal">
      <formula>0</formula>
    </cfRule>
  </conditionalFormatting>
  <conditionalFormatting sqref="C22:V23">
    <cfRule type="cellIs" dxfId="215" priority="18" operator="equal">
      <formula>0</formula>
    </cfRule>
  </conditionalFormatting>
  <conditionalFormatting sqref="C24:V24">
    <cfRule type="cellIs" dxfId="214" priority="19" operator="equal">
      <formula>"DECREASE"</formula>
    </cfRule>
    <cfRule type="cellIs" dxfId="213" priority="20" operator="equal">
      <formula>"INCREASE"</formula>
    </cfRule>
  </conditionalFormatting>
  <conditionalFormatting sqref="G31:G50">
    <cfRule type="cellIs" dxfId="212" priority="32" operator="greaterThan">
      <formula>$G$51</formula>
    </cfRule>
  </conditionalFormatting>
  <conditionalFormatting sqref="H31:H50">
    <cfRule type="cellIs" dxfId="211" priority="31" operator="greaterThan">
      <formula>$H$51</formula>
    </cfRule>
  </conditionalFormatting>
  <conditionalFormatting sqref="I1">
    <cfRule type="cellIs" dxfId="210" priority="4" operator="between">
      <formula>0.1</formula>
      <formula>5</formula>
    </cfRule>
  </conditionalFormatting>
  <conditionalFormatting sqref="I2">
    <cfRule type="cellIs" dxfId="209" priority="3" operator="greaterThan">
      <formula>5000.1</formula>
    </cfRule>
  </conditionalFormatting>
  <conditionalFormatting sqref="I3">
    <cfRule type="cellIs" dxfId="208" priority="2" operator="greaterThan">
      <formula>40000.01</formula>
    </cfRule>
  </conditionalFormatting>
  <conditionalFormatting sqref="I31:I50">
    <cfRule type="cellIs" dxfId="207" priority="30" operator="greaterThan">
      <formula>$I$51</formula>
    </cfRule>
  </conditionalFormatting>
  <conditionalFormatting sqref="J31:J50">
    <cfRule type="cellIs" dxfId="206" priority="9" operator="greaterThan">
      <formula>$J$51</formula>
    </cfRule>
  </conditionalFormatting>
  <conditionalFormatting sqref="K31:K50">
    <cfRule type="cellIs" dxfId="205" priority="29" operator="greaterThan">
      <formula>$K$51</formula>
    </cfRule>
  </conditionalFormatting>
  <conditionalFormatting sqref="L3">
    <cfRule type="cellIs" dxfId="204" priority="5" operator="lessThan">
      <formula>30</formula>
    </cfRule>
    <cfRule type="cellIs" dxfId="203" priority="6" operator="greaterThanOrEqual">
      <formula>30</formula>
    </cfRule>
  </conditionalFormatting>
  <conditionalFormatting sqref="L31:L50">
    <cfRule type="cellIs" dxfId="202" priority="28" operator="greaterThan">
      <formula>$L$51</formula>
    </cfRule>
  </conditionalFormatting>
  <conditionalFormatting sqref="M31:M50">
    <cfRule type="cellIs" dxfId="201" priority="27" operator="greaterThan">
      <formula>$M$51</formula>
    </cfRule>
  </conditionalFormatting>
  <conditionalFormatting sqref="P31:P50">
    <cfRule type="cellIs" dxfId="200" priority="26" operator="greaterThan">
      <formula>$P$51</formula>
    </cfRule>
  </conditionalFormatting>
  <conditionalFormatting sqref="R31:R50">
    <cfRule type="cellIs" dxfId="199" priority="25" operator="greaterThan">
      <formula>$R$51</formula>
    </cfRule>
  </conditionalFormatting>
  <conditionalFormatting sqref="S31:S50">
    <cfRule type="cellIs" dxfId="198" priority="24" operator="greaterThan">
      <formula>$S$51</formula>
    </cfRule>
  </conditionalFormatting>
  <conditionalFormatting sqref="T31:T50">
    <cfRule type="cellIs" dxfId="197" priority="23" operator="greaterThan">
      <formula>$T$51</formula>
    </cfRule>
  </conditionalFormatting>
  <conditionalFormatting sqref="U31:U50">
    <cfRule type="cellIs" dxfId="196"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G1" zoomScale="90" zoomScaleNormal="90" workbookViewId="0">
      <selection activeCell="O38" sqref="O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v>6.5</v>
      </c>
      <c r="J1" s="158" t="s">
        <v>153</v>
      </c>
      <c r="K1" s="159"/>
      <c r="L1" s="109">
        <v>56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t="s">
        <v>168</v>
      </c>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t="s">
        <v>78</v>
      </c>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118.37688640000002</v>
      </c>
      <c r="D18" s="12">
        <f>$D32</f>
        <v>118.37688640000002</v>
      </c>
      <c r="E18" s="12">
        <f>$D33</f>
        <v>118.37688640000002</v>
      </c>
      <c r="F18" s="12">
        <f>$D34</f>
        <v>118.37688640000002</v>
      </c>
      <c r="G18" s="12">
        <f>$D35</f>
        <v>118.37688640000002</v>
      </c>
      <c r="H18" s="12">
        <f>$D36</f>
        <v>118.37688640000002</v>
      </c>
      <c r="I18" s="12">
        <f>$D37</f>
        <v>118.37688640000002</v>
      </c>
      <c r="J18" s="12">
        <f>$D38</f>
        <v>118.37688640000002</v>
      </c>
      <c r="K18" s="12">
        <f>$D39</f>
        <v>118.37688640000002</v>
      </c>
      <c r="L18" s="12">
        <f>$D40</f>
        <v>118.37688640000002</v>
      </c>
      <c r="M18" s="12">
        <f>$D41</f>
        <v>118.37688640000002</v>
      </c>
      <c r="N18" s="12">
        <f>$D42</f>
        <v>118.37688640000002</v>
      </c>
      <c r="O18" s="12">
        <f>$D43</f>
        <v>118.37688640000002</v>
      </c>
      <c r="P18" s="12">
        <f>$D44</f>
        <v>118.37688640000002</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38.476886400000026</v>
      </c>
      <c r="D19" s="12">
        <f t="shared" ref="D19:V19" si="1">D18-D17</f>
        <v>38.476886400000026</v>
      </c>
      <c r="E19" s="12">
        <f t="shared" si="1"/>
        <v>38.476886400000026</v>
      </c>
      <c r="F19" s="12">
        <f t="shared" si="1"/>
        <v>38.476886400000026</v>
      </c>
      <c r="G19" s="12">
        <f t="shared" si="1"/>
        <v>38.476886400000026</v>
      </c>
      <c r="H19" s="12">
        <f t="shared" si="1"/>
        <v>38.476886400000026</v>
      </c>
      <c r="I19" s="12">
        <f t="shared" si="1"/>
        <v>38.476886400000026</v>
      </c>
      <c r="J19" s="12">
        <f t="shared" si="1"/>
        <v>79.276886400000024</v>
      </c>
      <c r="K19" s="12">
        <f t="shared" si="1"/>
        <v>79.276886400000024</v>
      </c>
      <c r="L19" s="12">
        <f t="shared" si="1"/>
        <v>79.276886400000024</v>
      </c>
      <c r="M19" s="12">
        <f t="shared" si="1"/>
        <v>79.276886400000024</v>
      </c>
      <c r="N19" s="12">
        <f t="shared" si="1"/>
        <v>79.276886400000024</v>
      </c>
      <c r="O19" s="12">
        <f t="shared" si="1"/>
        <v>79.276886400000024</v>
      </c>
      <c r="P19" s="12">
        <f t="shared" si="1"/>
        <v>38.476886400000026</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4.4167696450000014</v>
      </c>
      <c r="D22" s="12">
        <f>$E32</f>
        <v>4.4167696450000014</v>
      </c>
      <c r="E22" s="12">
        <f>$E33</f>
        <v>4.4167696450000014</v>
      </c>
      <c r="F22" s="12">
        <f>$E34</f>
        <v>4.4167696450000014</v>
      </c>
      <c r="G22" s="12">
        <f>$E35</f>
        <v>4.4167696450000014</v>
      </c>
      <c r="H22" s="12">
        <f>$E36</f>
        <v>4.4167696450000014</v>
      </c>
      <c r="I22" s="12">
        <f>$E37</f>
        <v>4.4167696450000014</v>
      </c>
      <c r="J22" s="12">
        <f>$E38</f>
        <v>4.4167696450000014</v>
      </c>
      <c r="K22" s="12">
        <f>$E39</f>
        <v>4.4167696450000014</v>
      </c>
      <c r="L22" s="12">
        <f>$E40</f>
        <v>4.4167696450000014</v>
      </c>
      <c r="M22" s="12">
        <f>$E41</f>
        <v>4.4167696450000014</v>
      </c>
      <c r="N22" s="12">
        <f>$E42</f>
        <v>4.4167696450000014</v>
      </c>
      <c r="O22" s="12">
        <f>$E43</f>
        <v>4.4167696450000014</v>
      </c>
      <c r="P22" s="12">
        <f>$E44</f>
        <v>4.4167696450000014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-277.58323035500001</v>
      </c>
      <c r="D23" s="12">
        <f t="shared" ref="D23:V23" si="3">D22-D21</f>
        <v>-277.58323035500001</v>
      </c>
      <c r="E23" s="12">
        <f t="shared" si="3"/>
        <v>-277.58323035500001</v>
      </c>
      <c r="F23" s="12">
        <f t="shared" si="3"/>
        <v>-277.58323035500001</v>
      </c>
      <c r="G23" s="12">
        <f t="shared" si="3"/>
        <v>-277.58323035500001</v>
      </c>
      <c r="H23" s="12">
        <f t="shared" si="3"/>
        <v>-277.58323035500001</v>
      </c>
      <c r="I23" s="12">
        <f t="shared" si="3"/>
        <v>-277.58323035500001</v>
      </c>
      <c r="J23" s="12">
        <f t="shared" si="3"/>
        <v>-133.58323035500001</v>
      </c>
      <c r="K23" s="12">
        <f t="shared" si="3"/>
        <v>-133.58323035500001</v>
      </c>
      <c r="L23" s="12">
        <f t="shared" si="3"/>
        <v>-133.58323035500001</v>
      </c>
      <c r="M23" s="12">
        <f t="shared" si="3"/>
        <v>-133.58323035500001</v>
      </c>
      <c r="N23" s="12">
        <f t="shared" si="3"/>
        <v>-133.58323035500001</v>
      </c>
      <c r="O23" s="12">
        <f t="shared" si="3"/>
        <v>-133.58323035500001</v>
      </c>
      <c r="P23" s="12">
        <f t="shared" si="3"/>
        <v>-277.58323035500001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24.1</v>
      </c>
      <c r="C28" s="11">
        <v>0.879</v>
      </c>
      <c r="D28" s="11">
        <v>0.32</v>
      </c>
      <c r="E28" s="11">
        <v>2.2700000000000001E-2</v>
      </c>
      <c r="F28" s="11">
        <v>696</v>
      </c>
      <c r="G28" s="11">
        <v>26.5</v>
      </c>
      <c r="H28" s="11">
        <v>153</v>
      </c>
      <c r="I28" s="11">
        <v>26.3</v>
      </c>
      <c r="J28" s="11">
        <v>0.11</v>
      </c>
      <c r="K28" s="15">
        <v>0.42</v>
      </c>
      <c r="L28" s="11">
        <v>22</v>
      </c>
      <c r="M28" s="11">
        <v>9.2899999999999991</v>
      </c>
      <c r="N28" s="11">
        <v>3150</v>
      </c>
      <c r="O28" s="11">
        <v>246000</v>
      </c>
      <c r="P28" s="11"/>
      <c r="Q28" s="11">
        <v>2730</v>
      </c>
      <c r="R28" s="11"/>
      <c r="S28" s="11">
        <v>24.1</v>
      </c>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67</v>
      </c>
      <c r="C31" s="65">
        <f>IF(C$27="%w/w SAR",((C$28*10)*$B31),IF(C$27="%w/w DM",(((C$28*10)*($B$28/100))*$B31),IF(C$27="kg/t SAR",(C$28*$B31),IF(C$27="kg/t DM",((C$28*($B$28/100))*$B31),IF(C$27="mg/kg SAR",((C$28*0.001)*$B31),IF(C$27="mg/kg DM",(((C$28*0.001)*($B$28/100))*$B31),0))))))</f>
        <v>141.93212999999997</v>
      </c>
      <c r="D31" s="65">
        <f>(IF(D$27="%w/w SAR",((D$28*10)*$B31),IF(D$27="%w/w DM",(((D$28*10)*($B$28/100))*$B31),IF(D$27="kg/t SAR",(D$28*$B31),IF(D$27="kg/t DM",((D$28*($B$28/100))*$B31),IF(D$27="mg/kg SAR",((D$28*0.001)*$B31),IF(D$27="mg/kg DM",(((D$28*0.001)*($B$28/100))*$B31),"0")))))))*2.291</f>
        <v>118.37688640000002</v>
      </c>
      <c r="E31" s="65">
        <f>(IF(E$27="%w/w SAR",((E$28*10)*$B31),IF(E$27="%w/w DM",(((E$28*10)*($B$28/100))*$B31),IF(E$27="kg/t SAR",(E$28*$B31),IF(E$27="kg/t DM",((E$28*($B$28/100))*$B31),IF(E$27="mg/kg SAR",((E$28*0.001)*$B31),IF(E$27="mg/kg DM",(((E$28*0.001)*($B$28/100))*$B31),"0")))))))*1.205</f>
        <v>4.4167696450000014</v>
      </c>
      <c r="F31" s="65">
        <f>(IF(F$27="%w/w SAR",((F$28*10)*$B31),IF(F$27="%w/w DM",(((F$28*10)*($B$28/100))*$B31),IF(F$27="kg/t SAR",(F$28*$B31),IF(F$27="kg/t DM",((F$28*($B$28/100))*$B31),IF(F$27="mg/kg SAR",((F$28*0.001)*$B31),IF(F$27="mg/kg DM",(((F$28*0.001)*($B$28/100))*$B31),"0")))))))*1.658</f>
        <v>18.633121296000002</v>
      </c>
      <c r="G31" s="65">
        <f t="shared" ref="G31:P46" si="5">IF(G$27="%w/w SAR",((G$28*10)*$B31),IF(G$27="%w/w DM",(((G$28*10)*($B$28/100))*$B31),IF(G$27="kg/t SAR",(G$28*$B31),IF(G$27="kg/t DM",((G$28*($B$28/100))*$B31),IF(G$27="mg/kg SAR",((G$28*0.001)*$B31),IF(G$27="mg/kg DM",(((G$28*0.001)*($B$28/100))*$B31),0))))))</f>
        <v>0.42789550000000004</v>
      </c>
      <c r="H31" s="65">
        <f t="shared" si="5"/>
        <v>2.470491</v>
      </c>
      <c r="I31" s="65">
        <f t="shared" si="5"/>
        <v>0.42466610000000005</v>
      </c>
      <c r="J31" s="65">
        <f t="shared" si="5"/>
        <v>1.7761700000000001E-3</v>
      </c>
      <c r="K31" s="65">
        <f t="shared" si="5"/>
        <v>6.7817400000000005E-3</v>
      </c>
      <c r="L31" s="65">
        <f t="shared" si="5"/>
        <v>0.35523399999999999</v>
      </c>
      <c r="M31" s="65">
        <f t="shared" si="5"/>
        <v>0.15000563</v>
      </c>
      <c r="N31" s="65">
        <f t="shared" si="5"/>
        <v>50.863050000000001</v>
      </c>
      <c r="O31" s="65">
        <f t="shared" si="5"/>
        <v>3972.1620000000003</v>
      </c>
      <c r="P31" s="65">
        <f t="shared" si="5"/>
        <v>0</v>
      </c>
      <c r="Q31" s="65">
        <f>(IF(Q$27="%w/w SAR",((Q$28*10)*$B31),IF(Q$27="%w/w DM",(((Q$28*10)*($B$28/100))*$B31),IF(Q$27="kg/t SAR",(Q$28*$B31),IF(Q$27="kg/t DM",((Q$28*($B$28/100))*$B31),IF(Q$27="mg/kg SAR",((Q$28*0.001)*$B31),IF(Q$27="mg/kg DM",(((Q$28*0.001)*($B$28/100))*$B31),0)))))))*2.5</f>
        <v>110.203275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0.38914270000000006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67</v>
      </c>
      <c r="C32" s="65">
        <f t="shared" ref="C32:C50" si="6">IF(C$27="%w/w SAR",((C$28*10)*$B32),IF(C$27="%w/w DM",(((C$28*10)*($B$28/100))*$B32),IF(C$27="kg/t SAR",(C$28*$B32),IF(C$27="kg/t DM",((C$28*($B$28/100))*$B32),IF(C$27="mg/kg SAR",((C$28*0.001)*$B32),IF(C$27="mg/kg DM",(((C$28*0.001)*($B$28/100))*$B32),0))))))</f>
        <v>141.93212999999997</v>
      </c>
      <c r="D32" s="65">
        <f t="shared" ref="D32:D50" si="7">(IF(D$27="%w/w SAR",((D$28*10)*$B32),IF(D$27="%w/w DM",(((D$28*10)*($B$28/100))*$B32),IF(D$27="kg/t SAR",(D$28*$B32),IF(D$27="kg/t DM",((D$28*($B$28/100))*$B32),IF(D$27="mg/kg SAR",((D$28*0.001)*$B32),IF(D$27="mg/kg DM",(((D$28*0.001)*($B$28/100))*$B32),"0")))))))*2.291</f>
        <v>118.37688640000002</v>
      </c>
      <c r="E32" s="65">
        <f t="shared" ref="E32:E50" si="8">(IF(E$27="%w/w SAR",((E$28*10)*$B32),IF(E$27="%w/w DM",(((E$28*10)*($B$28/100))*$B32),IF(E$27="kg/t SAR",(E$28*$B32),IF(E$27="kg/t DM",((E$28*($B$28/100))*$B32),IF(E$27="mg/kg SAR",((E$28*0.001)*$B32),IF(E$27="mg/kg DM",(((E$28*0.001)*($B$28/100))*$B32),"0")))))))*1.205</f>
        <v>4.4167696450000014</v>
      </c>
      <c r="F32" s="65">
        <f t="shared" ref="F32:F50" si="9">(IF(F$27="%w/w SAR",((F$28*10)*$B32),IF(F$27="%w/w DM",(((F$28*10)*($B$28/100))*$B32),IF(F$27="kg/t SAR",(F$28*$B32),IF(F$27="kg/t DM",((F$28*($B$28/100))*$B32),IF(F$27="mg/kg SAR",((F$28*0.001)*$B32),IF(F$27="mg/kg DM",(((F$28*0.001)*($B$28/100))*$B32),"0")))))))*1.658</f>
        <v>18.633121296000002</v>
      </c>
      <c r="G32" s="65">
        <f t="shared" si="5"/>
        <v>0.42789550000000004</v>
      </c>
      <c r="H32" s="65">
        <f t="shared" si="5"/>
        <v>2.470491</v>
      </c>
      <c r="I32" s="65">
        <f t="shared" si="5"/>
        <v>0.42466610000000005</v>
      </c>
      <c r="J32" s="65">
        <f t="shared" si="5"/>
        <v>1.7761700000000001E-3</v>
      </c>
      <c r="K32" s="65">
        <f t="shared" si="5"/>
        <v>6.7817400000000005E-3</v>
      </c>
      <c r="L32" s="65">
        <f t="shared" si="5"/>
        <v>0.35523399999999999</v>
      </c>
      <c r="M32" s="65">
        <f t="shared" si="5"/>
        <v>0.15000563</v>
      </c>
      <c r="N32" s="65">
        <f t="shared" si="5"/>
        <v>50.863050000000001</v>
      </c>
      <c r="O32" s="65">
        <f t="shared" si="5"/>
        <v>3972.1620000000003</v>
      </c>
      <c r="P32" s="65">
        <f t="shared" si="5"/>
        <v>0</v>
      </c>
      <c r="Q32" s="65">
        <f t="shared" ref="Q32:Q50" si="10">(IF(Q$27="%w/w SAR",((Q$28*10)*$B32),IF(Q$27="%w/w DM",(((Q$28*10)*($B$28/100))*$B32),IF(Q$27="kg/t SAR",(Q$28*$B32),IF(Q$27="kg/t DM",((Q$28*($B$28/100))*$B32),IF(Q$27="mg/kg SAR",((Q$28*0.001)*$B32),IF(Q$27="mg/kg DM",(((Q$28*0.001)*($B$28/100))*$B32),0)))))))*2.5</f>
        <v>110.203275</v>
      </c>
      <c r="R32" s="65">
        <f t="shared" ref="R32:U50" si="11">IF(R$27="%w/w SAR",((R$28*10)*$B32),IF(R$27="%w/w DM",(((R$28*10)*($B$28/100))*$B32),IF(R$27="kg/t SAR",(R$28*$B32),IF(R$27="kg/t DM",((R$28*($B$28/100))*$B32),IF(R$27="mg/kg SAR",((R$28*0.001)*$B32),IF(R$27="mg/kg DM",(((R$28*0.001)*($B$28/100))*$B32),0))))))</f>
        <v>0</v>
      </c>
      <c r="S32" s="65">
        <f t="shared" si="11"/>
        <v>0.38914270000000006</v>
      </c>
      <c r="T32" s="65">
        <f t="shared" si="11"/>
        <v>0</v>
      </c>
      <c r="U32" s="126">
        <f t="shared" si="11"/>
        <v>0</v>
      </c>
    </row>
    <row r="33" spans="1:21" s="48" customFormat="1" x14ac:dyDescent="0.25">
      <c r="A33" s="125">
        <f>E8</f>
        <v>3</v>
      </c>
      <c r="B33" s="11">
        <v>67</v>
      </c>
      <c r="C33" s="65">
        <f t="shared" si="6"/>
        <v>141.93212999999997</v>
      </c>
      <c r="D33" s="65">
        <f t="shared" si="7"/>
        <v>118.37688640000002</v>
      </c>
      <c r="E33" s="65">
        <f t="shared" si="8"/>
        <v>4.4167696450000014</v>
      </c>
      <c r="F33" s="65">
        <f t="shared" si="9"/>
        <v>18.633121296000002</v>
      </c>
      <c r="G33" s="65">
        <f t="shared" si="5"/>
        <v>0.42789550000000004</v>
      </c>
      <c r="H33" s="65">
        <f t="shared" si="5"/>
        <v>2.470491</v>
      </c>
      <c r="I33" s="65">
        <f t="shared" si="5"/>
        <v>0.42466610000000005</v>
      </c>
      <c r="J33" s="65">
        <f t="shared" si="5"/>
        <v>1.7761700000000001E-3</v>
      </c>
      <c r="K33" s="65">
        <f t="shared" si="5"/>
        <v>6.7817400000000005E-3</v>
      </c>
      <c r="L33" s="65">
        <f t="shared" si="5"/>
        <v>0.35523399999999999</v>
      </c>
      <c r="M33" s="65">
        <f t="shared" si="5"/>
        <v>0.15000563</v>
      </c>
      <c r="N33" s="65">
        <f t="shared" si="5"/>
        <v>50.863050000000001</v>
      </c>
      <c r="O33" s="65">
        <f t="shared" si="5"/>
        <v>3972.1620000000003</v>
      </c>
      <c r="P33" s="65">
        <f t="shared" si="5"/>
        <v>0</v>
      </c>
      <c r="Q33" s="65">
        <f t="shared" si="10"/>
        <v>110.203275</v>
      </c>
      <c r="R33" s="65">
        <f t="shared" si="11"/>
        <v>0</v>
      </c>
      <c r="S33" s="65">
        <f t="shared" si="11"/>
        <v>0.38914270000000006</v>
      </c>
      <c r="T33" s="65">
        <f t="shared" si="11"/>
        <v>0</v>
      </c>
      <c r="U33" s="126">
        <f t="shared" si="11"/>
        <v>0</v>
      </c>
    </row>
    <row r="34" spans="1:21" s="48" customFormat="1" x14ac:dyDescent="0.25">
      <c r="A34" s="125">
        <f>F8</f>
        <v>4</v>
      </c>
      <c r="B34" s="11">
        <v>67</v>
      </c>
      <c r="C34" s="65">
        <f t="shared" si="6"/>
        <v>141.93212999999997</v>
      </c>
      <c r="D34" s="65">
        <f t="shared" si="7"/>
        <v>118.37688640000002</v>
      </c>
      <c r="E34" s="65">
        <f t="shared" si="8"/>
        <v>4.4167696450000014</v>
      </c>
      <c r="F34" s="65">
        <f t="shared" si="9"/>
        <v>18.633121296000002</v>
      </c>
      <c r="G34" s="65">
        <f t="shared" si="5"/>
        <v>0.42789550000000004</v>
      </c>
      <c r="H34" s="65">
        <f t="shared" si="5"/>
        <v>2.470491</v>
      </c>
      <c r="I34" s="65">
        <f t="shared" si="5"/>
        <v>0.42466610000000005</v>
      </c>
      <c r="J34" s="65">
        <f t="shared" si="5"/>
        <v>1.7761700000000001E-3</v>
      </c>
      <c r="K34" s="65">
        <f t="shared" si="5"/>
        <v>6.7817400000000005E-3</v>
      </c>
      <c r="L34" s="65">
        <f t="shared" si="5"/>
        <v>0.35523399999999999</v>
      </c>
      <c r="M34" s="65">
        <f t="shared" si="5"/>
        <v>0.15000563</v>
      </c>
      <c r="N34" s="65">
        <f t="shared" si="5"/>
        <v>50.863050000000001</v>
      </c>
      <c r="O34" s="65">
        <f t="shared" si="5"/>
        <v>3972.1620000000003</v>
      </c>
      <c r="P34" s="65">
        <f t="shared" si="5"/>
        <v>0</v>
      </c>
      <c r="Q34" s="65">
        <f t="shared" si="10"/>
        <v>110.203275</v>
      </c>
      <c r="R34" s="65">
        <f t="shared" si="11"/>
        <v>0</v>
      </c>
      <c r="S34" s="65">
        <f t="shared" si="11"/>
        <v>0.38914270000000006</v>
      </c>
      <c r="T34" s="65">
        <f t="shared" si="11"/>
        <v>0</v>
      </c>
      <c r="U34" s="126">
        <f t="shared" si="11"/>
        <v>0</v>
      </c>
    </row>
    <row r="35" spans="1:21" s="48" customFormat="1" x14ac:dyDescent="0.25">
      <c r="A35" s="125">
        <f>G8</f>
        <v>5</v>
      </c>
      <c r="B35" s="11">
        <v>67</v>
      </c>
      <c r="C35" s="65">
        <f t="shared" si="6"/>
        <v>141.93212999999997</v>
      </c>
      <c r="D35" s="65">
        <f t="shared" si="7"/>
        <v>118.37688640000002</v>
      </c>
      <c r="E35" s="65">
        <f t="shared" si="8"/>
        <v>4.4167696450000014</v>
      </c>
      <c r="F35" s="65">
        <f t="shared" si="9"/>
        <v>18.633121296000002</v>
      </c>
      <c r="G35" s="65">
        <f t="shared" si="5"/>
        <v>0.42789550000000004</v>
      </c>
      <c r="H35" s="65">
        <f t="shared" si="5"/>
        <v>2.470491</v>
      </c>
      <c r="I35" s="65">
        <f t="shared" si="5"/>
        <v>0.42466610000000005</v>
      </c>
      <c r="J35" s="65">
        <f t="shared" si="5"/>
        <v>1.7761700000000001E-3</v>
      </c>
      <c r="K35" s="65">
        <f t="shared" si="5"/>
        <v>6.7817400000000005E-3</v>
      </c>
      <c r="L35" s="65">
        <f t="shared" si="5"/>
        <v>0.35523399999999999</v>
      </c>
      <c r="M35" s="65">
        <f t="shared" si="5"/>
        <v>0.15000563</v>
      </c>
      <c r="N35" s="65">
        <f t="shared" si="5"/>
        <v>50.863050000000001</v>
      </c>
      <c r="O35" s="65">
        <f t="shared" si="5"/>
        <v>3972.1620000000003</v>
      </c>
      <c r="P35" s="65">
        <f t="shared" si="5"/>
        <v>0</v>
      </c>
      <c r="Q35" s="65">
        <f t="shared" si="10"/>
        <v>110.203275</v>
      </c>
      <c r="R35" s="65">
        <f t="shared" si="11"/>
        <v>0</v>
      </c>
      <c r="S35" s="65">
        <f t="shared" si="11"/>
        <v>0.38914270000000006</v>
      </c>
      <c r="T35" s="65">
        <f t="shared" si="11"/>
        <v>0</v>
      </c>
      <c r="U35" s="126">
        <f t="shared" si="11"/>
        <v>0</v>
      </c>
    </row>
    <row r="36" spans="1:21" s="48" customFormat="1" x14ac:dyDescent="0.25">
      <c r="A36" s="125">
        <f>H8</f>
        <v>6</v>
      </c>
      <c r="B36" s="11">
        <v>67</v>
      </c>
      <c r="C36" s="65">
        <f t="shared" si="6"/>
        <v>141.93212999999997</v>
      </c>
      <c r="D36" s="65">
        <f t="shared" si="7"/>
        <v>118.37688640000002</v>
      </c>
      <c r="E36" s="65">
        <f t="shared" si="8"/>
        <v>4.4167696450000014</v>
      </c>
      <c r="F36" s="65">
        <f t="shared" si="9"/>
        <v>18.633121296000002</v>
      </c>
      <c r="G36" s="65">
        <f t="shared" si="5"/>
        <v>0.42789550000000004</v>
      </c>
      <c r="H36" s="65">
        <f t="shared" si="5"/>
        <v>2.470491</v>
      </c>
      <c r="I36" s="65">
        <f t="shared" si="5"/>
        <v>0.42466610000000005</v>
      </c>
      <c r="J36" s="65">
        <f t="shared" si="5"/>
        <v>1.7761700000000001E-3</v>
      </c>
      <c r="K36" s="65">
        <f t="shared" si="5"/>
        <v>6.7817400000000005E-3</v>
      </c>
      <c r="L36" s="65">
        <f t="shared" si="5"/>
        <v>0.35523399999999999</v>
      </c>
      <c r="M36" s="65">
        <f t="shared" si="5"/>
        <v>0.15000563</v>
      </c>
      <c r="N36" s="65">
        <f t="shared" si="5"/>
        <v>50.863050000000001</v>
      </c>
      <c r="O36" s="65">
        <f t="shared" si="5"/>
        <v>3972.1620000000003</v>
      </c>
      <c r="P36" s="65">
        <f t="shared" si="5"/>
        <v>0</v>
      </c>
      <c r="Q36" s="65">
        <f t="shared" si="10"/>
        <v>110.203275</v>
      </c>
      <c r="R36" s="65">
        <f t="shared" si="11"/>
        <v>0</v>
      </c>
      <c r="S36" s="65">
        <f t="shared" si="11"/>
        <v>0.38914270000000006</v>
      </c>
      <c r="T36" s="65">
        <f t="shared" si="11"/>
        <v>0</v>
      </c>
      <c r="U36" s="126">
        <f t="shared" si="11"/>
        <v>0</v>
      </c>
    </row>
    <row r="37" spans="1:21" s="48" customFormat="1" x14ac:dyDescent="0.25">
      <c r="A37" s="125">
        <f>I8</f>
        <v>7</v>
      </c>
      <c r="B37" s="11">
        <v>67</v>
      </c>
      <c r="C37" s="65">
        <f t="shared" si="6"/>
        <v>141.93212999999997</v>
      </c>
      <c r="D37" s="65">
        <f t="shared" si="7"/>
        <v>118.37688640000002</v>
      </c>
      <c r="E37" s="65">
        <f t="shared" si="8"/>
        <v>4.4167696450000014</v>
      </c>
      <c r="F37" s="65">
        <f t="shared" si="9"/>
        <v>18.633121296000002</v>
      </c>
      <c r="G37" s="65">
        <f t="shared" si="5"/>
        <v>0.42789550000000004</v>
      </c>
      <c r="H37" s="65">
        <f t="shared" si="5"/>
        <v>2.470491</v>
      </c>
      <c r="I37" s="65">
        <f t="shared" si="5"/>
        <v>0.42466610000000005</v>
      </c>
      <c r="J37" s="65">
        <f t="shared" si="5"/>
        <v>1.7761700000000001E-3</v>
      </c>
      <c r="K37" s="65">
        <f t="shared" si="5"/>
        <v>6.7817400000000005E-3</v>
      </c>
      <c r="L37" s="65">
        <f t="shared" si="5"/>
        <v>0.35523399999999999</v>
      </c>
      <c r="M37" s="65">
        <f t="shared" si="5"/>
        <v>0.15000563</v>
      </c>
      <c r="N37" s="65">
        <f t="shared" si="5"/>
        <v>50.863050000000001</v>
      </c>
      <c r="O37" s="65">
        <f t="shared" si="5"/>
        <v>3972.1620000000003</v>
      </c>
      <c r="P37" s="65">
        <f t="shared" si="5"/>
        <v>0</v>
      </c>
      <c r="Q37" s="65">
        <f t="shared" si="10"/>
        <v>110.203275</v>
      </c>
      <c r="R37" s="65">
        <f t="shared" si="11"/>
        <v>0</v>
      </c>
      <c r="S37" s="65">
        <f t="shared" si="11"/>
        <v>0.38914270000000006</v>
      </c>
      <c r="T37" s="65">
        <f t="shared" si="11"/>
        <v>0</v>
      </c>
      <c r="U37" s="126">
        <f t="shared" si="11"/>
        <v>0</v>
      </c>
    </row>
    <row r="38" spans="1:21" s="48" customFormat="1" x14ac:dyDescent="0.25">
      <c r="A38" s="125">
        <f>J8</f>
        <v>9</v>
      </c>
      <c r="B38" s="11">
        <v>67</v>
      </c>
      <c r="C38" s="65">
        <f t="shared" si="6"/>
        <v>141.93212999999997</v>
      </c>
      <c r="D38" s="65">
        <f t="shared" si="7"/>
        <v>118.37688640000002</v>
      </c>
      <c r="E38" s="65">
        <f t="shared" si="8"/>
        <v>4.4167696450000014</v>
      </c>
      <c r="F38" s="65">
        <f t="shared" si="9"/>
        <v>18.633121296000002</v>
      </c>
      <c r="G38" s="65">
        <f t="shared" si="5"/>
        <v>0.42789550000000004</v>
      </c>
      <c r="H38" s="65">
        <f t="shared" si="5"/>
        <v>2.470491</v>
      </c>
      <c r="I38" s="65">
        <f t="shared" si="5"/>
        <v>0.42466610000000005</v>
      </c>
      <c r="J38" s="65">
        <f t="shared" si="5"/>
        <v>1.7761700000000001E-3</v>
      </c>
      <c r="K38" s="65">
        <f t="shared" si="5"/>
        <v>6.7817400000000005E-3</v>
      </c>
      <c r="L38" s="65">
        <f t="shared" si="5"/>
        <v>0.35523399999999999</v>
      </c>
      <c r="M38" s="65">
        <f t="shared" si="5"/>
        <v>0.15000563</v>
      </c>
      <c r="N38" s="65">
        <f t="shared" si="5"/>
        <v>50.863050000000001</v>
      </c>
      <c r="O38" s="65">
        <f t="shared" si="5"/>
        <v>3972.1620000000003</v>
      </c>
      <c r="P38" s="65">
        <f t="shared" si="5"/>
        <v>0</v>
      </c>
      <c r="Q38" s="65">
        <f t="shared" si="10"/>
        <v>110.203275</v>
      </c>
      <c r="R38" s="65">
        <f t="shared" si="11"/>
        <v>0</v>
      </c>
      <c r="S38" s="65">
        <f t="shared" si="11"/>
        <v>0.38914270000000006</v>
      </c>
      <c r="T38" s="65">
        <f t="shared" si="11"/>
        <v>0</v>
      </c>
      <c r="U38" s="126">
        <f t="shared" si="11"/>
        <v>0</v>
      </c>
    </row>
    <row r="39" spans="1:21" s="48" customFormat="1" x14ac:dyDescent="0.25">
      <c r="A39" s="125">
        <f>K8</f>
        <v>10</v>
      </c>
      <c r="B39" s="11">
        <v>67</v>
      </c>
      <c r="C39" s="65">
        <f t="shared" si="6"/>
        <v>141.93212999999997</v>
      </c>
      <c r="D39" s="65">
        <f t="shared" si="7"/>
        <v>118.37688640000002</v>
      </c>
      <c r="E39" s="65">
        <f t="shared" si="8"/>
        <v>4.4167696450000014</v>
      </c>
      <c r="F39" s="65">
        <f t="shared" si="9"/>
        <v>18.633121296000002</v>
      </c>
      <c r="G39" s="65">
        <f t="shared" si="5"/>
        <v>0.42789550000000004</v>
      </c>
      <c r="H39" s="65">
        <f t="shared" si="5"/>
        <v>2.470491</v>
      </c>
      <c r="I39" s="65">
        <f t="shared" si="5"/>
        <v>0.42466610000000005</v>
      </c>
      <c r="J39" s="65">
        <f t="shared" si="5"/>
        <v>1.7761700000000001E-3</v>
      </c>
      <c r="K39" s="65">
        <f t="shared" si="5"/>
        <v>6.7817400000000005E-3</v>
      </c>
      <c r="L39" s="65">
        <f t="shared" si="5"/>
        <v>0.35523399999999999</v>
      </c>
      <c r="M39" s="65">
        <f t="shared" si="5"/>
        <v>0.15000563</v>
      </c>
      <c r="N39" s="65">
        <f t="shared" si="5"/>
        <v>50.863050000000001</v>
      </c>
      <c r="O39" s="65">
        <f t="shared" si="5"/>
        <v>3972.1620000000003</v>
      </c>
      <c r="P39" s="65">
        <f t="shared" si="5"/>
        <v>0</v>
      </c>
      <c r="Q39" s="65">
        <f t="shared" si="10"/>
        <v>110.203275</v>
      </c>
      <c r="R39" s="65">
        <f t="shared" si="11"/>
        <v>0</v>
      </c>
      <c r="S39" s="65">
        <f t="shared" si="11"/>
        <v>0.38914270000000006</v>
      </c>
      <c r="T39" s="65">
        <f t="shared" si="11"/>
        <v>0</v>
      </c>
      <c r="U39" s="126">
        <f t="shared" si="11"/>
        <v>0</v>
      </c>
    </row>
    <row r="40" spans="1:21" s="48" customFormat="1" x14ac:dyDescent="0.25">
      <c r="A40" s="125">
        <f>L8</f>
        <v>11</v>
      </c>
      <c r="B40" s="11">
        <v>67</v>
      </c>
      <c r="C40" s="65">
        <f t="shared" si="6"/>
        <v>141.93212999999997</v>
      </c>
      <c r="D40" s="65">
        <f t="shared" si="7"/>
        <v>118.37688640000002</v>
      </c>
      <c r="E40" s="65">
        <f t="shared" si="8"/>
        <v>4.4167696450000014</v>
      </c>
      <c r="F40" s="65">
        <f t="shared" si="9"/>
        <v>18.633121296000002</v>
      </c>
      <c r="G40" s="65">
        <f t="shared" si="5"/>
        <v>0.42789550000000004</v>
      </c>
      <c r="H40" s="65">
        <f t="shared" si="5"/>
        <v>2.470491</v>
      </c>
      <c r="I40" s="65">
        <f t="shared" si="5"/>
        <v>0.42466610000000005</v>
      </c>
      <c r="J40" s="65">
        <f t="shared" si="5"/>
        <v>1.7761700000000001E-3</v>
      </c>
      <c r="K40" s="65">
        <f t="shared" si="5"/>
        <v>6.7817400000000005E-3</v>
      </c>
      <c r="L40" s="65">
        <f t="shared" si="5"/>
        <v>0.35523399999999999</v>
      </c>
      <c r="M40" s="65">
        <f t="shared" si="5"/>
        <v>0.15000563</v>
      </c>
      <c r="N40" s="65">
        <f t="shared" si="5"/>
        <v>50.863050000000001</v>
      </c>
      <c r="O40" s="65">
        <f t="shared" si="5"/>
        <v>3972.1620000000003</v>
      </c>
      <c r="P40" s="65">
        <f t="shared" si="5"/>
        <v>0</v>
      </c>
      <c r="Q40" s="65">
        <f t="shared" si="10"/>
        <v>110.203275</v>
      </c>
      <c r="R40" s="65">
        <f t="shared" si="11"/>
        <v>0</v>
      </c>
      <c r="S40" s="65">
        <f t="shared" si="11"/>
        <v>0.38914270000000006</v>
      </c>
      <c r="T40" s="65">
        <f t="shared" si="11"/>
        <v>0</v>
      </c>
      <c r="U40" s="126">
        <f t="shared" si="11"/>
        <v>0</v>
      </c>
    </row>
    <row r="41" spans="1:21" s="48" customFormat="1" x14ac:dyDescent="0.25">
      <c r="A41" s="125">
        <f>M8</f>
        <v>12</v>
      </c>
      <c r="B41" s="11">
        <v>67</v>
      </c>
      <c r="C41" s="65">
        <f t="shared" si="6"/>
        <v>141.93212999999997</v>
      </c>
      <c r="D41" s="65">
        <f t="shared" si="7"/>
        <v>118.37688640000002</v>
      </c>
      <c r="E41" s="65">
        <f t="shared" si="8"/>
        <v>4.4167696450000014</v>
      </c>
      <c r="F41" s="65">
        <f t="shared" si="9"/>
        <v>18.633121296000002</v>
      </c>
      <c r="G41" s="65">
        <f t="shared" si="5"/>
        <v>0.42789550000000004</v>
      </c>
      <c r="H41" s="65">
        <f t="shared" si="5"/>
        <v>2.470491</v>
      </c>
      <c r="I41" s="65">
        <f t="shared" si="5"/>
        <v>0.42466610000000005</v>
      </c>
      <c r="J41" s="65">
        <f t="shared" si="5"/>
        <v>1.7761700000000001E-3</v>
      </c>
      <c r="K41" s="65">
        <f t="shared" si="5"/>
        <v>6.7817400000000005E-3</v>
      </c>
      <c r="L41" s="65">
        <f t="shared" si="5"/>
        <v>0.35523399999999999</v>
      </c>
      <c r="M41" s="65">
        <f t="shared" si="5"/>
        <v>0.15000563</v>
      </c>
      <c r="N41" s="65">
        <f t="shared" si="5"/>
        <v>50.863050000000001</v>
      </c>
      <c r="O41" s="65">
        <f t="shared" si="5"/>
        <v>3972.1620000000003</v>
      </c>
      <c r="P41" s="65">
        <f t="shared" si="5"/>
        <v>0</v>
      </c>
      <c r="Q41" s="65">
        <f t="shared" si="10"/>
        <v>110.203275</v>
      </c>
      <c r="R41" s="65">
        <f t="shared" si="11"/>
        <v>0</v>
      </c>
      <c r="S41" s="65">
        <f t="shared" si="11"/>
        <v>0.38914270000000006</v>
      </c>
      <c r="T41" s="65">
        <f t="shared" si="11"/>
        <v>0</v>
      </c>
      <c r="U41" s="126">
        <f t="shared" si="11"/>
        <v>0</v>
      </c>
    </row>
    <row r="42" spans="1:21" s="48" customFormat="1" x14ac:dyDescent="0.25">
      <c r="A42" s="125">
        <f>N8</f>
        <v>13</v>
      </c>
      <c r="B42" s="11">
        <v>67</v>
      </c>
      <c r="C42" s="65">
        <f t="shared" si="6"/>
        <v>141.93212999999997</v>
      </c>
      <c r="D42" s="65">
        <f t="shared" si="7"/>
        <v>118.37688640000002</v>
      </c>
      <c r="E42" s="65">
        <f t="shared" si="8"/>
        <v>4.4167696450000014</v>
      </c>
      <c r="F42" s="65">
        <f t="shared" si="9"/>
        <v>18.633121296000002</v>
      </c>
      <c r="G42" s="65">
        <f t="shared" si="5"/>
        <v>0.42789550000000004</v>
      </c>
      <c r="H42" s="65">
        <f t="shared" si="5"/>
        <v>2.470491</v>
      </c>
      <c r="I42" s="65">
        <f t="shared" si="5"/>
        <v>0.42466610000000005</v>
      </c>
      <c r="J42" s="65">
        <f t="shared" si="5"/>
        <v>1.7761700000000001E-3</v>
      </c>
      <c r="K42" s="65">
        <f t="shared" si="5"/>
        <v>6.7817400000000005E-3</v>
      </c>
      <c r="L42" s="65">
        <f t="shared" si="5"/>
        <v>0.35523399999999999</v>
      </c>
      <c r="M42" s="65">
        <f t="shared" si="5"/>
        <v>0.15000563</v>
      </c>
      <c r="N42" s="65">
        <f t="shared" si="5"/>
        <v>50.863050000000001</v>
      </c>
      <c r="O42" s="65">
        <f t="shared" si="5"/>
        <v>3972.1620000000003</v>
      </c>
      <c r="P42" s="65">
        <f t="shared" si="5"/>
        <v>0</v>
      </c>
      <c r="Q42" s="65">
        <f t="shared" si="10"/>
        <v>110.203275</v>
      </c>
      <c r="R42" s="65">
        <f t="shared" si="11"/>
        <v>0</v>
      </c>
      <c r="S42" s="65">
        <f t="shared" si="11"/>
        <v>0.38914270000000006</v>
      </c>
      <c r="T42" s="65">
        <f t="shared" si="11"/>
        <v>0</v>
      </c>
      <c r="U42" s="126">
        <f t="shared" si="11"/>
        <v>0</v>
      </c>
    </row>
    <row r="43" spans="1:21" s="48" customFormat="1" x14ac:dyDescent="0.25">
      <c r="A43" s="125">
        <f>O8</f>
        <v>14</v>
      </c>
      <c r="B43" s="11">
        <v>67</v>
      </c>
      <c r="C43" s="65">
        <f t="shared" si="6"/>
        <v>141.93212999999997</v>
      </c>
      <c r="D43" s="65">
        <f t="shared" si="7"/>
        <v>118.37688640000002</v>
      </c>
      <c r="E43" s="65">
        <f t="shared" si="8"/>
        <v>4.4167696450000014</v>
      </c>
      <c r="F43" s="65">
        <f t="shared" si="9"/>
        <v>18.633121296000002</v>
      </c>
      <c r="G43" s="65">
        <f t="shared" si="5"/>
        <v>0.42789550000000004</v>
      </c>
      <c r="H43" s="65">
        <f t="shared" si="5"/>
        <v>2.470491</v>
      </c>
      <c r="I43" s="65">
        <f t="shared" si="5"/>
        <v>0.42466610000000005</v>
      </c>
      <c r="J43" s="65">
        <f t="shared" si="5"/>
        <v>1.7761700000000001E-3</v>
      </c>
      <c r="K43" s="65">
        <f t="shared" si="5"/>
        <v>6.7817400000000005E-3</v>
      </c>
      <c r="L43" s="65">
        <f t="shared" si="5"/>
        <v>0.35523399999999999</v>
      </c>
      <c r="M43" s="65">
        <f t="shared" si="5"/>
        <v>0.15000563</v>
      </c>
      <c r="N43" s="65">
        <f t="shared" si="5"/>
        <v>50.863050000000001</v>
      </c>
      <c r="O43" s="65">
        <f t="shared" si="5"/>
        <v>3972.1620000000003</v>
      </c>
      <c r="P43" s="65">
        <f t="shared" si="5"/>
        <v>0</v>
      </c>
      <c r="Q43" s="65">
        <f t="shared" si="10"/>
        <v>110.203275</v>
      </c>
      <c r="R43" s="65">
        <f t="shared" si="11"/>
        <v>0</v>
      </c>
      <c r="S43" s="65">
        <f t="shared" si="11"/>
        <v>0.38914270000000006</v>
      </c>
      <c r="T43" s="65">
        <f t="shared" si="11"/>
        <v>0</v>
      </c>
      <c r="U43" s="126">
        <f t="shared" si="11"/>
        <v>0</v>
      </c>
    </row>
    <row r="44" spans="1:21" s="48" customFormat="1" x14ac:dyDescent="0.25">
      <c r="A44" s="125">
        <f>P8</f>
        <v>15</v>
      </c>
      <c r="B44" s="11">
        <v>67</v>
      </c>
      <c r="C44" s="65">
        <f t="shared" si="6"/>
        <v>141.93212999999997</v>
      </c>
      <c r="D44" s="65">
        <f t="shared" si="7"/>
        <v>118.37688640000002</v>
      </c>
      <c r="E44" s="65">
        <f t="shared" si="8"/>
        <v>4.4167696450000014</v>
      </c>
      <c r="F44" s="65">
        <f t="shared" si="9"/>
        <v>18.633121296000002</v>
      </c>
      <c r="G44" s="65">
        <f t="shared" si="5"/>
        <v>0.42789550000000004</v>
      </c>
      <c r="H44" s="65">
        <f t="shared" si="5"/>
        <v>2.470491</v>
      </c>
      <c r="I44" s="65">
        <f t="shared" si="5"/>
        <v>0.42466610000000005</v>
      </c>
      <c r="J44" s="65">
        <f t="shared" si="5"/>
        <v>1.7761700000000001E-3</v>
      </c>
      <c r="K44" s="65">
        <f t="shared" si="5"/>
        <v>6.7817400000000005E-3</v>
      </c>
      <c r="L44" s="65">
        <f t="shared" si="5"/>
        <v>0.35523399999999999</v>
      </c>
      <c r="M44" s="65">
        <f t="shared" si="5"/>
        <v>0.15000563</v>
      </c>
      <c r="N44" s="65">
        <f t="shared" si="5"/>
        <v>50.863050000000001</v>
      </c>
      <c r="O44" s="65">
        <f t="shared" si="5"/>
        <v>3972.1620000000003</v>
      </c>
      <c r="P44" s="65">
        <f t="shared" si="5"/>
        <v>0</v>
      </c>
      <c r="Q44" s="65">
        <f t="shared" si="10"/>
        <v>110.203275</v>
      </c>
      <c r="R44" s="65">
        <f t="shared" si="11"/>
        <v>0</v>
      </c>
      <c r="S44" s="65">
        <f t="shared" si="11"/>
        <v>0.38914270000000006</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67</v>
      </c>
      <c r="C62" s="65">
        <f>B32</f>
        <v>67</v>
      </c>
      <c r="D62" s="65">
        <f>B33</f>
        <v>67</v>
      </c>
      <c r="E62" s="65">
        <f>B34</f>
        <v>67</v>
      </c>
      <c r="F62" s="65">
        <f>B35</f>
        <v>67</v>
      </c>
      <c r="G62" s="65">
        <f>B36</f>
        <v>67</v>
      </c>
      <c r="H62" s="65">
        <f>B37</f>
        <v>67</v>
      </c>
      <c r="I62" s="65">
        <f>B38</f>
        <v>67</v>
      </c>
      <c r="J62" s="65">
        <f>B39</f>
        <v>67</v>
      </c>
      <c r="K62" s="65">
        <f>B40</f>
        <v>67</v>
      </c>
      <c r="L62" s="65">
        <f>B41</f>
        <v>67</v>
      </c>
      <c r="M62" s="65">
        <f>B42</f>
        <v>67</v>
      </c>
      <c r="N62" s="65">
        <f>B43</f>
        <v>67</v>
      </c>
      <c r="O62" s="65">
        <f>B44</f>
        <v>67</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n5jWDvgNehFVKdeGJwyxAWH45zLhKNu1oGRtix76GDNS1UUV/VALtHFnHIvpa1geoUPXwjLrOIFdzBJXKqTKw==" saltValue="c4aILgvXoXZHv0lf5HIVS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7" operator="greaterThan">
      <formula>$B$51</formula>
    </cfRule>
  </conditionalFormatting>
  <conditionalFormatting sqref="B66:U66">
    <cfRule type="cellIs" dxfId="194" priority="12" operator="equal">
      <formula>"UNDER"</formula>
    </cfRule>
    <cfRule type="cellIs" dxfId="193" priority="13" operator="equal">
      <formula>"OVER"</formula>
    </cfRule>
  </conditionalFormatting>
  <conditionalFormatting sqref="C31:C50">
    <cfRule type="cellIs" dxfId="192" priority="36" operator="greaterThan">
      <formula>$C$51</formula>
    </cfRule>
  </conditionalFormatting>
  <conditionalFormatting sqref="C17:V19">
    <cfRule type="cellIs" dxfId="191" priority="33" operator="equal">
      <formula>0</formula>
    </cfRule>
  </conditionalFormatting>
  <conditionalFormatting sqref="C20:V21">
    <cfRule type="cellIs" dxfId="190" priority="38" operator="equal">
      <formula>"DECREASE"</formula>
    </cfRule>
    <cfRule type="cellIs" dxfId="189" priority="39" operator="equal">
      <formula>"INCREASE"</formula>
    </cfRule>
  </conditionalFormatting>
  <conditionalFormatting sqref="C21:V21">
    <cfRule type="cellIs" dxfId="188" priority="14" operator="equal">
      <formula>0</formula>
    </cfRule>
  </conditionalFormatting>
  <conditionalFormatting sqref="C22:V23">
    <cfRule type="cellIs" dxfId="187" priority="18" operator="equal">
      <formula>0</formula>
    </cfRule>
  </conditionalFormatting>
  <conditionalFormatting sqref="C24:V24">
    <cfRule type="cellIs" dxfId="186" priority="19" operator="equal">
      <formula>"DECREASE"</formula>
    </cfRule>
    <cfRule type="cellIs" dxfId="185" priority="20" operator="equal">
      <formula>"INCREASE"</formula>
    </cfRule>
  </conditionalFormatting>
  <conditionalFormatting sqref="G31:G50">
    <cfRule type="cellIs" dxfId="184" priority="32" operator="greaterThan">
      <formula>$G$51</formula>
    </cfRule>
  </conditionalFormatting>
  <conditionalFormatting sqref="H31:H50">
    <cfRule type="cellIs" dxfId="183" priority="31" operator="greaterThan">
      <formula>$H$51</formula>
    </cfRule>
  </conditionalFormatting>
  <conditionalFormatting sqref="I1">
    <cfRule type="cellIs" dxfId="182" priority="4" operator="between">
      <formula>0.1</formula>
      <formula>5</formula>
    </cfRule>
  </conditionalFormatting>
  <conditionalFormatting sqref="I2">
    <cfRule type="cellIs" dxfId="181" priority="3" operator="greaterThan">
      <formula>5000.1</formula>
    </cfRule>
  </conditionalFormatting>
  <conditionalFormatting sqref="I3">
    <cfRule type="cellIs" dxfId="180" priority="2" operator="greaterThan">
      <formula>40000.01</formula>
    </cfRule>
  </conditionalFormatting>
  <conditionalFormatting sqref="I31:I50">
    <cfRule type="cellIs" dxfId="179" priority="30" operator="greaterThan">
      <formula>$I$51</formula>
    </cfRule>
  </conditionalFormatting>
  <conditionalFormatting sqref="J31:J50">
    <cfRule type="cellIs" dxfId="178" priority="9" operator="greaterThan">
      <formula>$J$51</formula>
    </cfRule>
  </conditionalFormatting>
  <conditionalFormatting sqref="K31:K50">
    <cfRule type="cellIs" dxfId="177" priority="29" operator="greaterThan">
      <formula>$K$51</formula>
    </cfRule>
  </conditionalFormatting>
  <conditionalFormatting sqref="L3">
    <cfRule type="cellIs" dxfId="176" priority="5" operator="lessThan">
      <formula>30</formula>
    </cfRule>
    <cfRule type="cellIs" dxfId="175" priority="6" operator="greaterThanOrEqual">
      <formula>30</formula>
    </cfRule>
  </conditionalFormatting>
  <conditionalFormatting sqref="L31:L50">
    <cfRule type="cellIs" dxfId="174" priority="28" operator="greaterThan">
      <formula>$L$51</formula>
    </cfRule>
  </conditionalFormatting>
  <conditionalFormatting sqref="M31:M50">
    <cfRule type="cellIs" dxfId="173" priority="27" operator="greaterThan">
      <formula>$M$51</formula>
    </cfRule>
  </conditionalFormatting>
  <conditionalFormatting sqref="P31:P50">
    <cfRule type="cellIs" dxfId="172" priority="26" operator="greaterThan">
      <formula>$P$51</formula>
    </cfRule>
  </conditionalFormatting>
  <conditionalFormatting sqref="R31:R50">
    <cfRule type="cellIs" dxfId="171" priority="25" operator="greaterThan">
      <formula>$R$51</formula>
    </cfRule>
  </conditionalFormatting>
  <conditionalFormatting sqref="S31:S50">
    <cfRule type="cellIs" dxfId="170" priority="24" operator="greaterThan">
      <formula>$S$51</formula>
    </cfRule>
  </conditionalFormatting>
  <conditionalFormatting sqref="T31:T50">
    <cfRule type="cellIs" dxfId="169" priority="23" operator="greaterThan">
      <formula>$T$51</formula>
    </cfRule>
  </conditionalFormatting>
  <conditionalFormatting sqref="U31:U50">
    <cfRule type="cellIs" dxfId="168"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E40" sqref="E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Kc9ZDAFRe3OtHD8kZl/MsXWUA+AduZkL0PfCrxmeBMLvI2u6EOllHBfQq4Yv8T2NVCiKTrMujkAPrBLSCIpVrQ==" saltValue="DRawd+BKDNViYWRcf2eVn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7" operator="greaterThan">
      <formula>$B$51</formula>
    </cfRule>
  </conditionalFormatting>
  <conditionalFormatting sqref="B66:U66">
    <cfRule type="cellIs" dxfId="166" priority="12" operator="equal">
      <formula>"UNDER"</formula>
    </cfRule>
    <cfRule type="cellIs" dxfId="165" priority="13" operator="equal">
      <formula>"OVER"</formula>
    </cfRule>
  </conditionalFormatting>
  <conditionalFormatting sqref="C31:C50">
    <cfRule type="cellIs" dxfId="164" priority="36" operator="greaterThan">
      <formula>$C$51</formula>
    </cfRule>
  </conditionalFormatting>
  <conditionalFormatting sqref="C17:V19">
    <cfRule type="cellIs" dxfId="163" priority="33" operator="equal">
      <formula>0</formula>
    </cfRule>
  </conditionalFormatting>
  <conditionalFormatting sqref="C20:V21">
    <cfRule type="cellIs" dxfId="162" priority="38" operator="equal">
      <formula>"DECREASE"</formula>
    </cfRule>
    <cfRule type="cellIs" dxfId="161" priority="39" operator="equal">
      <formula>"INCREASE"</formula>
    </cfRule>
  </conditionalFormatting>
  <conditionalFormatting sqref="C21:V21">
    <cfRule type="cellIs" dxfId="160" priority="14" operator="equal">
      <formula>0</formula>
    </cfRule>
  </conditionalFormatting>
  <conditionalFormatting sqref="C22:V23">
    <cfRule type="cellIs" dxfId="159" priority="18" operator="equal">
      <formula>0</formula>
    </cfRule>
  </conditionalFormatting>
  <conditionalFormatting sqref="C24:V24">
    <cfRule type="cellIs" dxfId="158" priority="19" operator="equal">
      <formula>"DECREASE"</formula>
    </cfRule>
    <cfRule type="cellIs" dxfId="157" priority="20" operator="equal">
      <formula>"INCREASE"</formula>
    </cfRule>
  </conditionalFormatting>
  <conditionalFormatting sqref="G31:G50">
    <cfRule type="cellIs" dxfId="156" priority="32" operator="greaterThan">
      <formula>$G$51</formula>
    </cfRule>
  </conditionalFormatting>
  <conditionalFormatting sqref="H31:H50">
    <cfRule type="cellIs" dxfId="155" priority="31" operator="greaterThan">
      <formula>$H$51</formula>
    </cfRule>
  </conditionalFormatting>
  <conditionalFormatting sqref="I1">
    <cfRule type="cellIs" dxfId="154" priority="4" operator="between">
      <formula>0.1</formula>
      <formula>5</formula>
    </cfRule>
  </conditionalFormatting>
  <conditionalFormatting sqref="I2">
    <cfRule type="cellIs" dxfId="153" priority="3" operator="greaterThan">
      <formula>5000.1</formula>
    </cfRule>
  </conditionalFormatting>
  <conditionalFormatting sqref="I3">
    <cfRule type="cellIs" dxfId="152" priority="2" operator="greaterThan">
      <formula>40000.01</formula>
    </cfRule>
  </conditionalFormatting>
  <conditionalFormatting sqref="I31:I50">
    <cfRule type="cellIs" dxfId="151" priority="30" operator="greaterThan">
      <formula>$I$51</formula>
    </cfRule>
  </conditionalFormatting>
  <conditionalFormatting sqref="J31:J50">
    <cfRule type="cellIs" dxfId="150" priority="9" operator="greaterThan">
      <formula>$J$51</formula>
    </cfRule>
  </conditionalFormatting>
  <conditionalFormatting sqref="K31:K50">
    <cfRule type="cellIs" dxfId="149" priority="29" operator="greaterThan">
      <formula>$K$51</formula>
    </cfRule>
  </conditionalFormatting>
  <conditionalFormatting sqref="L3">
    <cfRule type="cellIs" dxfId="148" priority="5" operator="lessThan">
      <formula>30</formula>
    </cfRule>
    <cfRule type="cellIs" dxfId="147" priority="6" operator="greaterThanOrEqual">
      <formula>30</formula>
    </cfRule>
  </conditionalFormatting>
  <conditionalFormatting sqref="L31:L50">
    <cfRule type="cellIs" dxfId="146" priority="28" operator="greaterThan">
      <formula>$L$51</formula>
    </cfRule>
  </conditionalFormatting>
  <conditionalFormatting sqref="M31:M50">
    <cfRule type="cellIs" dxfId="145" priority="27" operator="greaterThan">
      <formula>$M$51</formula>
    </cfRule>
  </conditionalFormatting>
  <conditionalFormatting sqref="P31:P50">
    <cfRule type="cellIs" dxfId="144" priority="26" operator="greaterThan">
      <formula>$P$51</formula>
    </cfRule>
  </conditionalFormatting>
  <conditionalFormatting sqref="R31:R50">
    <cfRule type="cellIs" dxfId="143" priority="25" operator="greaterThan">
      <formula>$R$51</formula>
    </cfRule>
  </conditionalFormatting>
  <conditionalFormatting sqref="S31:S50">
    <cfRule type="cellIs" dxfId="142" priority="24" operator="greaterThan">
      <formula>$S$51</formula>
    </cfRule>
  </conditionalFormatting>
  <conditionalFormatting sqref="T31:T50">
    <cfRule type="cellIs" dxfId="141" priority="23" operator="greaterThan">
      <formula>$T$51</formula>
    </cfRule>
  </conditionalFormatting>
  <conditionalFormatting sqref="U31:U50">
    <cfRule type="cellIs" dxfId="140"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38" sqref="E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7IJmaLjWGcG+uWqtBbqQSzZw6myeFjkZw/y1nIj1KykBoLpgmpjxr9/9RRh+mNVuVRQ2KhRB00d1Gn5nt11/Iw==" saltValue="aPbbGZjpsMfNPqhrtNo2r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7" operator="greaterThan">
      <formula>$B$51</formula>
    </cfRule>
  </conditionalFormatting>
  <conditionalFormatting sqref="B66:U66">
    <cfRule type="cellIs" dxfId="138" priority="12" operator="equal">
      <formula>"UNDER"</formula>
    </cfRule>
    <cfRule type="cellIs" dxfId="137" priority="13" operator="equal">
      <formula>"OVER"</formula>
    </cfRule>
  </conditionalFormatting>
  <conditionalFormatting sqref="C31:C50">
    <cfRule type="cellIs" dxfId="136" priority="36" operator="greaterThan">
      <formula>$C$51</formula>
    </cfRule>
  </conditionalFormatting>
  <conditionalFormatting sqref="C17:V19">
    <cfRule type="cellIs" dxfId="135" priority="33" operator="equal">
      <formula>0</formula>
    </cfRule>
  </conditionalFormatting>
  <conditionalFormatting sqref="C20:V21">
    <cfRule type="cellIs" dxfId="134" priority="38" operator="equal">
      <formula>"DECREASE"</formula>
    </cfRule>
    <cfRule type="cellIs" dxfId="133" priority="39" operator="equal">
      <formula>"INCREASE"</formula>
    </cfRule>
  </conditionalFormatting>
  <conditionalFormatting sqref="C21:V21">
    <cfRule type="cellIs" dxfId="132" priority="14" operator="equal">
      <formula>0</formula>
    </cfRule>
  </conditionalFormatting>
  <conditionalFormatting sqref="C22:V23">
    <cfRule type="cellIs" dxfId="131" priority="18" operator="equal">
      <formula>0</formula>
    </cfRule>
  </conditionalFormatting>
  <conditionalFormatting sqref="C24:V24">
    <cfRule type="cellIs" dxfId="130" priority="19" operator="equal">
      <formula>"DECREASE"</formula>
    </cfRule>
    <cfRule type="cellIs" dxfId="129" priority="20" operator="equal">
      <formula>"INCREASE"</formula>
    </cfRule>
  </conditionalFormatting>
  <conditionalFormatting sqref="G31:G50">
    <cfRule type="cellIs" dxfId="128" priority="32" operator="greaterThan">
      <formula>$G$51</formula>
    </cfRule>
  </conditionalFormatting>
  <conditionalFormatting sqref="H31:H50">
    <cfRule type="cellIs" dxfId="127" priority="31" operator="greaterThan">
      <formula>$H$51</formula>
    </cfRule>
  </conditionalFormatting>
  <conditionalFormatting sqref="I1">
    <cfRule type="cellIs" dxfId="126" priority="4" operator="between">
      <formula>0.1</formula>
      <formula>5</formula>
    </cfRule>
  </conditionalFormatting>
  <conditionalFormatting sqref="I2">
    <cfRule type="cellIs" dxfId="125" priority="3" operator="greaterThan">
      <formula>5000.1</formula>
    </cfRule>
  </conditionalFormatting>
  <conditionalFormatting sqref="I3">
    <cfRule type="cellIs" dxfId="124" priority="2" operator="greaterThan">
      <formula>40000.01</formula>
    </cfRule>
  </conditionalFormatting>
  <conditionalFormatting sqref="I31:I50">
    <cfRule type="cellIs" dxfId="123" priority="30" operator="greaterThan">
      <formula>$I$51</formula>
    </cfRule>
  </conditionalFormatting>
  <conditionalFormatting sqref="J31:J50">
    <cfRule type="cellIs" dxfId="122" priority="9" operator="greaterThan">
      <formula>$J$51</formula>
    </cfRule>
  </conditionalFormatting>
  <conditionalFormatting sqref="K31:K50">
    <cfRule type="cellIs" dxfId="121" priority="29" operator="greaterThan">
      <formula>$K$51</formula>
    </cfRule>
  </conditionalFormatting>
  <conditionalFormatting sqref="L3">
    <cfRule type="cellIs" dxfId="120" priority="5" operator="lessThan">
      <formula>30</formula>
    </cfRule>
    <cfRule type="cellIs" dxfId="119" priority="6" operator="greaterThanOrEqual">
      <formula>30</formula>
    </cfRule>
  </conditionalFormatting>
  <conditionalFormatting sqref="L31:L50">
    <cfRule type="cellIs" dxfId="118" priority="28" operator="greaterThan">
      <formula>$L$51</formula>
    </cfRule>
  </conditionalFormatting>
  <conditionalFormatting sqref="M31:M50">
    <cfRule type="cellIs" dxfId="117" priority="27" operator="greaterThan">
      <formula>$M$51</formula>
    </cfRule>
  </conditionalFormatting>
  <conditionalFormatting sqref="P31:P50">
    <cfRule type="cellIs" dxfId="116" priority="26" operator="greaterThan">
      <formula>$P$51</formula>
    </cfRule>
  </conditionalFormatting>
  <conditionalFormatting sqref="R31:R50">
    <cfRule type="cellIs" dxfId="115" priority="25" operator="greaterThan">
      <formula>$R$51</formula>
    </cfRule>
  </conditionalFormatting>
  <conditionalFormatting sqref="S31:S50">
    <cfRule type="cellIs" dxfId="114" priority="24" operator="greaterThan">
      <formula>$S$51</formula>
    </cfRule>
  </conditionalFormatting>
  <conditionalFormatting sqref="T31:T50">
    <cfRule type="cellIs" dxfId="113" priority="23" operator="greaterThan">
      <formula>$T$51</formula>
    </cfRule>
  </conditionalFormatting>
  <conditionalFormatting sqref="U31:U50">
    <cfRule type="cellIs" dxfId="112"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42" sqref="F4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MJHIc93PRA3x+6LbZdnnTzBiGpEDzgd7Idzs+CbU386eKKIt+RVfE+Qc8MLxiZuM2JrVB/9zxFiw+g4ny5MZA==" saltValue="mSAyv/MpoRDyG7S19PKys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7" operator="greaterThan">
      <formula>$B$51</formula>
    </cfRule>
  </conditionalFormatting>
  <conditionalFormatting sqref="B66:U66">
    <cfRule type="cellIs" dxfId="110" priority="12" operator="equal">
      <formula>"UNDER"</formula>
    </cfRule>
    <cfRule type="cellIs" dxfId="109" priority="13" operator="equal">
      <formula>"OVER"</formula>
    </cfRule>
  </conditionalFormatting>
  <conditionalFormatting sqref="C31:C50">
    <cfRule type="cellIs" dxfId="108" priority="36" operator="greaterThan">
      <formula>$C$51</formula>
    </cfRule>
  </conditionalFormatting>
  <conditionalFormatting sqref="C17:V19">
    <cfRule type="cellIs" dxfId="107" priority="33" operator="equal">
      <formula>0</formula>
    </cfRule>
  </conditionalFormatting>
  <conditionalFormatting sqref="C20:V21">
    <cfRule type="cellIs" dxfId="106" priority="38" operator="equal">
      <formula>"DECREASE"</formula>
    </cfRule>
    <cfRule type="cellIs" dxfId="105" priority="39" operator="equal">
      <formula>"INCREASE"</formula>
    </cfRule>
  </conditionalFormatting>
  <conditionalFormatting sqref="C21:V21">
    <cfRule type="cellIs" dxfId="104" priority="14" operator="equal">
      <formula>0</formula>
    </cfRule>
  </conditionalFormatting>
  <conditionalFormatting sqref="C22:V23">
    <cfRule type="cellIs" dxfId="103" priority="18" operator="equal">
      <formula>0</formula>
    </cfRule>
  </conditionalFormatting>
  <conditionalFormatting sqref="C24:V24">
    <cfRule type="cellIs" dxfId="102" priority="19" operator="equal">
      <formula>"DECREASE"</formula>
    </cfRule>
    <cfRule type="cellIs" dxfId="101" priority="20" operator="equal">
      <formula>"INCREASE"</formula>
    </cfRule>
  </conditionalFormatting>
  <conditionalFormatting sqref="G31:G50">
    <cfRule type="cellIs" dxfId="100" priority="32" operator="greaterThan">
      <formula>$G$51</formula>
    </cfRule>
  </conditionalFormatting>
  <conditionalFormatting sqref="H31:H50">
    <cfRule type="cellIs" dxfId="99" priority="31" operator="greaterThan">
      <formula>$H$51</formula>
    </cfRule>
  </conditionalFormatting>
  <conditionalFormatting sqref="I1">
    <cfRule type="cellIs" dxfId="98" priority="4" operator="between">
      <formula>0.1</formula>
      <formula>5</formula>
    </cfRule>
  </conditionalFormatting>
  <conditionalFormatting sqref="I2">
    <cfRule type="cellIs" dxfId="97" priority="3" operator="greaterThan">
      <formula>5000.1</formula>
    </cfRule>
  </conditionalFormatting>
  <conditionalFormatting sqref="I3">
    <cfRule type="cellIs" dxfId="96" priority="2" operator="greaterThan">
      <formula>40000.01</formula>
    </cfRule>
  </conditionalFormatting>
  <conditionalFormatting sqref="I31:I50">
    <cfRule type="cellIs" dxfId="95" priority="30" operator="greaterThan">
      <formula>$I$51</formula>
    </cfRule>
  </conditionalFormatting>
  <conditionalFormatting sqref="J31:J50">
    <cfRule type="cellIs" dxfId="94" priority="9" operator="greaterThan">
      <formula>$J$51</formula>
    </cfRule>
  </conditionalFormatting>
  <conditionalFormatting sqref="K31:K50">
    <cfRule type="cellIs" dxfId="93" priority="29" operator="greaterThan">
      <formula>$K$51</formula>
    </cfRule>
  </conditionalFormatting>
  <conditionalFormatting sqref="L3">
    <cfRule type="cellIs" dxfId="92" priority="5" operator="lessThan">
      <formula>30</formula>
    </cfRule>
    <cfRule type="cellIs" dxfId="91" priority="6" operator="greaterThanOrEqual">
      <formula>30</formula>
    </cfRule>
  </conditionalFormatting>
  <conditionalFormatting sqref="L31:L50">
    <cfRule type="cellIs" dxfId="90" priority="28" operator="greaterThan">
      <formula>$L$51</formula>
    </cfRule>
  </conditionalFormatting>
  <conditionalFormatting sqref="M31:M50">
    <cfRule type="cellIs" dxfId="89" priority="27" operator="greaterThan">
      <formula>$M$51</formula>
    </cfRule>
  </conditionalFormatting>
  <conditionalFormatting sqref="P31:P50">
    <cfRule type="cellIs" dxfId="88" priority="26" operator="greaterThan">
      <formula>$P$51</formula>
    </cfRule>
  </conditionalFormatting>
  <conditionalFormatting sqref="R31:R50">
    <cfRule type="cellIs" dxfId="87" priority="25" operator="greaterThan">
      <formula>$R$51</formula>
    </cfRule>
  </conditionalFormatting>
  <conditionalFormatting sqref="S31:S50">
    <cfRule type="cellIs" dxfId="86" priority="24" operator="greaterThan">
      <formula>$S$51</formula>
    </cfRule>
  </conditionalFormatting>
  <conditionalFormatting sqref="T31:T50">
    <cfRule type="cellIs" dxfId="85" priority="23" operator="greaterThan">
      <formula>$T$51</formula>
    </cfRule>
  </conditionalFormatting>
  <conditionalFormatting sqref="U31:U50">
    <cfRule type="cellIs" dxfId="84"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41" sqref="F4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Odf+zTzyC9mQ4C5F91cZN/gyN4O/KIsmjd/iMwwQownZHjBdHve8I9uc/yHro0IuuISfG7xGIV421thUQRms+Q==" saltValue="5vtltCbZck6ZXR2NYdtiX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7" operator="greaterThan">
      <formula>$B$51</formula>
    </cfRule>
  </conditionalFormatting>
  <conditionalFormatting sqref="B66:U66">
    <cfRule type="cellIs" dxfId="82" priority="12" operator="equal">
      <formula>"UNDER"</formula>
    </cfRule>
    <cfRule type="cellIs" dxfId="81" priority="13" operator="equal">
      <formula>"OVER"</formula>
    </cfRule>
  </conditionalFormatting>
  <conditionalFormatting sqref="C31:C50">
    <cfRule type="cellIs" dxfId="80" priority="36" operator="greaterThan">
      <formula>$C$51</formula>
    </cfRule>
  </conditionalFormatting>
  <conditionalFormatting sqref="C17:V19">
    <cfRule type="cellIs" dxfId="79" priority="33" operator="equal">
      <formula>0</formula>
    </cfRule>
  </conditionalFormatting>
  <conditionalFormatting sqref="C20:V21">
    <cfRule type="cellIs" dxfId="78" priority="38" operator="equal">
      <formula>"DECREASE"</formula>
    </cfRule>
    <cfRule type="cellIs" dxfId="77" priority="39" operator="equal">
      <formula>"INCREASE"</formula>
    </cfRule>
  </conditionalFormatting>
  <conditionalFormatting sqref="C21:V21">
    <cfRule type="cellIs" dxfId="76" priority="14" operator="equal">
      <formula>0</formula>
    </cfRule>
  </conditionalFormatting>
  <conditionalFormatting sqref="C22:V23">
    <cfRule type="cellIs" dxfId="75" priority="18" operator="equal">
      <formula>0</formula>
    </cfRule>
  </conditionalFormatting>
  <conditionalFormatting sqref="C24:V24">
    <cfRule type="cellIs" dxfId="74" priority="19" operator="equal">
      <formula>"DECREASE"</formula>
    </cfRule>
    <cfRule type="cellIs" dxfId="73" priority="20" operator="equal">
      <formula>"INCREASE"</formula>
    </cfRule>
  </conditionalFormatting>
  <conditionalFormatting sqref="G31:G50">
    <cfRule type="cellIs" dxfId="72" priority="32" operator="greaterThan">
      <formula>$G$51</formula>
    </cfRule>
  </conditionalFormatting>
  <conditionalFormatting sqref="H31:H50">
    <cfRule type="cellIs" dxfId="71" priority="31" operator="greaterThan">
      <formula>$H$51</formula>
    </cfRule>
  </conditionalFormatting>
  <conditionalFormatting sqref="I1">
    <cfRule type="cellIs" dxfId="70" priority="4" operator="between">
      <formula>0.1</formula>
      <formula>5</formula>
    </cfRule>
  </conditionalFormatting>
  <conditionalFormatting sqref="I2">
    <cfRule type="cellIs" dxfId="69" priority="3" operator="greaterThan">
      <formula>5000.1</formula>
    </cfRule>
  </conditionalFormatting>
  <conditionalFormatting sqref="I3">
    <cfRule type="cellIs" dxfId="68" priority="2" operator="greaterThan">
      <formula>40000.01</formula>
    </cfRule>
  </conditionalFormatting>
  <conditionalFormatting sqref="I31:I50">
    <cfRule type="cellIs" dxfId="67" priority="30" operator="greaterThan">
      <formula>$I$51</formula>
    </cfRule>
  </conditionalFormatting>
  <conditionalFormatting sqref="J31:J50">
    <cfRule type="cellIs" dxfId="66" priority="9" operator="greaterThan">
      <formula>$J$51</formula>
    </cfRule>
  </conditionalFormatting>
  <conditionalFormatting sqref="K31:K50">
    <cfRule type="cellIs" dxfId="65" priority="29" operator="greaterThan">
      <formula>$K$51</formula>
    </cfRule>
  </conditionalFormatting>
  <conditionalFormatting sqref="L3">
    <cfRule type="cellIs" dxfId="64" priority="5" operator="lessThan">
      <formula>30</formula>
    </cfRule>
    <cfRule type="cellIs" dxfId="63" priority="6" operator="greaterThanOrEqual">
      <formula>30</formula>
    </cfRule>
  </conditionalFormatting>
  <conditionalFormatting sqref="L31:L50">
    <cfRule type="cellIs" dxfId="62" priority="28" operator="greaterThan">
      <formula>$L$51</formula>
    </cfRule>
  </conditionalFormatting>
  <conditionalFormatting sqref="M31:M50">
    <cfRule type="cellIs" dxfId="61" priority="27" operator="greaterThan">
      <formula>$M$51</formula>
    </cfRule>
  </conditionalFormatting>
  <conditionalFormatting sqref="P31:P50">
    <cfRule type="cellIs" dxfId="60" priority="26" operator="greaterThan">
      <formula>$P$51</formula>
    </cfRule>
  </conditionalFormatting>
  <conditionalFormatting sqref="R31:R50">
    <cfRule type="cellIs" dxfId="59" priority="25" operator="greaterThan">
      <formula>$R$51</formula>
    </cfRule>
  </conditionalFormatting>
  <conditionalFormatting sqref="S31:S50">
    <cfRule type="cellIs" dxfId="58" priority="24" operator="greaterThan">
      <formula>$S$51</formula>
    </cfRule>
  </conditionalFormatting>
  <conditionalFormatting sqref="T31:T50">
    <cfRule type="cellIs" dxfId="57" priority="23" operator="greaterThan">
      <formula>$T$51</formula>
    </cfRule>
  </conditionalFormatting>
  <conditionalFormatting sqref="U31:U50">
    <cfRule type="cellIs" dxfId="56"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39" sqref="G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cP6enLxdc/F8/d0x9TalBlRdZxBFmUNcq0GGZg2oVaGtsvKREnNQtOLf5cbLLm+8bf3SI+g3wvhEsUHeWHFxQ==" saltValue="s3gbf0+nnAOnJNZhlfSCp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7" operator="greaterThan">
      <formula>$B$51</formula>
    </cfRule>
  </conditionalFormatting>
  <conditionalFormatting sqref="B66:U66">
    <cfRule type="cellIs" dxfId="54" priority="12" operator="equal">
      <formula>"UNDER"</formula>
    </cfRule>
    <cfRule type="cellIs" dxfId="53" priority="13" operator="equal">
      <formula>"OVER"</formula>
    </cfRule>
  </conditionalFormatting>
  <conditionalFormatting sqref="C31:C50">
    <cfRule type="cellIs" dxfId="52" priority="36" operator="greaterThan">
      <formula>$C$51</formula>
    </cfRule>
  </conditionalFormatting>
  <conditionalFormatting sqref="C17:V19">
    <cfRule type="cellIs" dxfId="51" priority="33" operator="equal">
      <formula>0</formula>
    </cfRule>
  </conditionalFormatting>
  <conditionalFormatting sqref="C20:V21">
    <cfRule type="cellIs" dxfId="50" priority="38" operator="equal">
      <formula>"DECREASE"</formula>
    </cfRule>
    <cfRule type="cellIs" dxfId="49" priority="39" operator="equal">
      <formula>"INCREASE"</formula>
    </cfRule>
  </conditionalFormatting>
  <conditionalFormatting sqref="C21:V21">
    <cfRule type="cellIs" dxfId="48" priority="14" operator="equal">
      <formula>0</formula>
    </cfRule>
  </conditionalFormatting>
  <conditionalFormatting sqref="C22:V23">
    <cfRule type="cellIs" dxfId="47" priority="18" operator="equal">
      <formula>0</formula>
    </cfRule>
  </conditionalFormatting>
  <conditionalFormatting sqref="C24:V24">
    <cfRule type="cellIs" dxfId="46" priority="19" operator="equal">
      <formula>"DECREASE"</formula>
    </cfRule>
    <cfRule type="cellIs" dxfId="45" priority="20" operator="equal">
      <formula>"INCREASE"</formula>
    </cfRule>
  </conditionalFormatting>
  <conditionalFormatting sqref="G31:G50">
    <cfRule type="cellIs" dxfId="44" priority="32" operator="greaterThan">
      <formula>$G$51</formula>
    </cfRule>
  </conditionalFormatting>
  <conditionalFormatting sqref="H31:H50">
    <cfRule type="cellIs" dxfId="43" priority="31" operator="greaterThan">
      <formula>$H$51</formula>
    </cfRule>
  </conditionalFormatting>
  <conditionalFormatting sqref="I1">
    <cfRule type="cellIs" dxfId="42" priority="4" operator="between">
      <formula>0.1</formula>
      <formula>5</formula>
    </cfRule>
  </conditionalFormatting>
  <conditionalFormatting sqref="I2">
    <cfRule type="cellIs" dxfId="41" priority="3" operator="greaterThan">
      <formula>5000.1</formula>
    </cfRule>
  </conditionalFormatting>
  <conditionalFormatting sqref="I3">
    <cfRule type="cellIs" dxfId="40" priority="2" operator="greaterThan">
      <formula>40000.01</formula>
    </cfRule>
  </conditionalFormatting>
  <conditionalFormatting sqref="I31:I50">
    <cfRule type="cellIs" dxfId="39" priority="30" operator="greaterThan">
      <formula>$I$51</formula>
    </cfRule>
  </conditionalFormatting>
  <conditionalFormatting sqref="J31:J50">
    <cfRule type="cellIs" dxfId="38" priority="9" operator="greaterThan">
      <formula>$J$51</formula>
    </cfRule>
  </conditionalFormatting>
  <conditionalFormatting sqref="K31:K50">
    <cfRule type="cellIs" dxfId="37" priority="29" operator="greaterThan">
      <formula>$K$51</formula>
    </cfRule>
  </conditionalFormatting>
  <conditionalFormatting sqref="L3">
    <cfRule type="cellIs" dxfId="36" priority="5" operator="lessThan">
      <formula>30</formula>
    </cfRule>
    <cfRule type="cellIs" dxfId="35" priority="6" operator="greaterThanOrEqual">
      <formula>30</formula>
    </cfRule>
  </conditionalFormatting>
  <conditionalFormatting sqref="L31:L50">
    <cfRule type="cellIs" dxfId="34" priority="28" operator="greaterThan">
      <formula>$L$51</formula>
    </cfRule>
  </conditionalFormatting>
  <conditionalFormatting sqref="M31:M50">
    <cfRule type="cellIs" dxfId="33" priority="27" operator="greaterThan">
      <formula>$M$51</formula>
    </cfRule>
  </conditionalFormatting>
  <conditionalFormatting sqref="P31:P50">
    <cfRule type="cellIs" dxfId="32" priority="26" operator="greaterThan">
      <formula>$P$51</formula>
    </cfRule>
  </conditionalFormatting>
  <conditionalFormatting sqref="R31:R50">
    <cfRule type="cellIs" dxfId="31" priority="25" operator="greaterThan">
      <formula>$R$51</formula>
    </cfRule>
  </conditionalFormatting>
  <conditionalFormatting sqref="S31:S50">
    <cfRule type="cellIs" dxfId="30" priority="24" operator="greaterThan">
      <formula>$S$51</formula>
    </cfRule>
  </conditionalFormatting>
  <conditionalFormatting sqref="T31:T50">
    <cfRule type="cellIs" dxfId="29" priority="23" operator="greaterThan">
      <formula>$T$51</formula>
    </cfRule>
  </conditionalFormatting>
  <conditionalFormatting sqref="U31:U50">
    <cfRule type="cellIs" dxfId="28"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F39" sqref="F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PAN-027540</v>
      </c>
      <c r="D1" s="167"/>
      <c r="E1" s="106" t="s">
        <v>45</v>
      </c>
      <c r="F1" s="113">
        <f>'Field data and Waste 1'!F1</f>
        <v>43.6</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f>'Field data and Waste 1'!C4:D4</f>
        <v>0</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9</v>
      </c>
      <c r="K8" s="49">
        <f>'Field data and Waste 1'!K8</f>
        <v>10</v>
      </c>
      <c r="L8" s="49">
        <f>'Field data and Waste 1'!L8</f>
        <v>11</v>
      </c>
      <c r="M8" s="49">
        <f>'Field data and Waste 1'!M8</f>
        <v>12</v>
      </c>
      <c r="N8" s="49">
        <f>'Field data and Waste 1'!N8</f>
        <v>13</v>
      </c>
      <c r="O8" s="49">
        <f>'Field data and Waste 1'!O8</f>
        <v>14</v>
      </c>
      <c r="P8" s="49">
        <f>'Field data and Waste 1'!P8</f>
        <v>15</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7.1</v>
      </c>
      <c r="D10" s="49">
        <f>'Field data and Waste 1'!D10</f>
        <v>6.6</v>
      </c>
      <c r="E10" s="49">
        <f>'Field data and Waste 1'!E10</f>
        <v>6.3</v>
      </c>
      <c r="F10" s="49">
        <f>'Field data and Waste 1'!F10</f>
        <v>5.9</v>
      </c>
      <c r="G10" s="49">
        <f>'Field data and Waste 1'!G10</f>
        <v>6.2</v>
      </c>
      <c r="H10" s="49">
        <f>'Field data and Waste 1'!H10</f>
        <v>6.6</v>
      </c>
      <c r="I10" s="49">
        <f>'Field data and Waste 1'!I10</f>
        <v>6.4</v>
      </c>
      <c r="J10" s="49">
        <f>'Field data and Waste 1'!J10</f>
        <v>5.9</v>
      </c>
      <c r="K10" s="49">
        <f>'Field data and Waste 1'!K10</f>
        <v>5.7</v>
      </c>
      <c r="L10" s="49">
        <f>'Field data and Waste 1'!L10</f>
        <v>5.5</v>
      </c>
      <c r="M10" s="49">
        <f>'Field data and Waste 1'!M10</f>
        <v>5.8</v>
      </c>
      <c r="N10" s="49">
        <f>'Field data and Waste 1'!N10</f>
        <v>5.8</v>
      </c>
      <c r="O10" s="49">
        <f>'Field data and Waste 1'!O10</f>
        <v>6.2</v>
      </c>
      <c r="P10" s="49">
        <f>'Field data and Waste 1'!P10</f>
        <v>5.8</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0</v>
      </c>
      <c r="D11" s="49">
        <f>'Field data and Waste 1'!D11</f>
        <v>1</v>
      </c>
      <c r="E11" s="49">
        <f>'Field data and Waste 1'!E11</f>
        <v>0</v>
      </c>
      <c r="F11" s="49">
        <f>'Field data and Waste 1'!F11</f>
        <v>1</v>
      </c>
      <c r="G11" s="49">
        <f>'Field data and Waste 1'!G11</f>
        <v>0</v>
      </c>
      <c r="H11" s="49">
        <f>'Field data and Waste 1'!H11</f>
        <v>0</v>
      </c>
      <c r="I11" s="49">
        <f>'Field data and Waste 1'!I11</f>
        <v>0</v>
      </c>
      <c r="J11" s="49">
        <f>'Field data and Waste 1'!J11</f>
        <v>1</v>
      </c>
      <c r="K11" s="49">
        <f>'Field data and Waste 1'!K11</f>
        <v>1</v>
      </c>
      <c r="L11" s="49">
        <f>'Field data and Waste 1'!L11</f>
        <v>1</v>
      </c>
      <c r="M11" s="49">
        <f>'Field data and Waste 1'!M11</f>
        <v>1</v>
      </c>
      <c r="N11" s="49">
        <f>'Field data and Waste 1'!N11</f>
        <v>0</v>
      </c>
      <c r="O11" s="49">
        <f>'Field data and Waste 1'!O11</f>
        <v>1</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3</v>
      </c>
      <c r="E12" s="49">
        <f>'Field data and Waste 1'!E12</f>
        <v>1</v>
      </c>
      <c r="F12" s="49">
        <f>'Field data and Waste 1'!F12</f>
        <v>1</v>
      </c>
      <c r="G12" s="49">
        <f>'Field data and Waste 1'!G12</f>
        <v>1</v>
      </c>
      <c r="H12" s="49">
        <f>'Field data and Waste 1'!H12</f>
        <v>1</v>
      </c>
      <c r="I12" s="49">
        <f>'Field data and Waste 1'!I12</f>
        <v>0</v>
      </c>
      <c r="J12" s="49">
        <f>'Field data and Waste 1'!J12</f>
        <v>1</v>
      </c>
      <c r="K12" s="49">
        <f>'Field data and Waste 1'!K12</f>
        <v>2</v>
      </c>
      <c r="L12" s="49">
        <f>'Field data and Waste 1'!L12</f>
        <v>1</v>
      </c>
      <c r="M12" s="49">
        <f>'Field data and Waste 1'!M12</f>
        <v>0</v>
      </c>
      <c r="N12" s="49">
        <f>'Field data and Waste 1'!N12</f>
        <v>0</v>
      </c>
      <c r="O12" s="49">
        <f>'Field data and Waste 1'!O12</f>
        <v>1</v>
      </c>
      <c r="P12" s="49">
        <f>'Field data and Waste 1'!P12</f>
        <v>1</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3</v>
      </c>
      <c r="D13" s="49">
        <f>'Field data and Waste 1'!D13</f>
        <v>4</v>
      </c>
      <c r="E13" s="49">
        <f>'Field data and Waste 1'!E13</f>
        <v>3</v>
      </c>
      <c r="F13" s="49">
        <f>'Field data and Waste 1'!F13</f>
        <v>2</v>
      </c>
      <c r="G13" s="49">
        <f>'Field data and Waste 1'!G13</f>
        <v>2</v>
      </c>
      <c r="H13" s="49">
        <f>'Field data and Waste 1'!H13</f>
        <v>2</v>
      </c>
      <c r="I13" s="49">
        <f>'Field data and Waste 1'!I13</f>
        <v>2</v>
      </c>
      <c r="J13" s="49">
        <f>'Field data and Waste 1'!J13</f>
        <v>2</v>
      </c>
      <c r="K13" s="49">
        <f>'Field data and Waste 1'!K13</f>
        <v>3</v>
      </c>
      <c r="L13" s="49">
        <f>'Field data and Waste 1'!L13</f>
        <v>3</v>
      </c>
      <c r="M13" s="49">
        <f>'Field data and Waste 1'!M13</f>
        <v>3</v>
      </c>
      <c r="N13" s="49">
        <f>'Field data and Waste 1'!N13</f>
        <v>3</v>
      </c>
      <c r="O13" s="49">
        <f>'Field data and Waste 1'!O13</f>
        <v>2</v>
      </c>
      <c r="P13" s="49">
        <f>'Field data and Waste 1'!P13</f>
        <v>2</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 xml:space="preserve">Grass Silage (25% DM) </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47</v>
      </c>
      <c r="G15" s="49">
        <f>'Field data and Waste 1'!G15</f>
        <v>47</v>
      </c>
      <c r="H15" s="49">
        <f>'Field data and Waste 1'!H15</f>
        <v>47</v>
      </c>
      <c r="I15" s="49">
        <f>'Field data and Waste 1'!I15</f>
        <v>47</v>
      </c>
      <c r="J15" s="49">
        <f>'Field data and Waste 1'!J15</f>
        <v>23</v>
      </c>
      <c r="K15" s="49">
        <f>'Field data and Waste 1'!K15</f>
        <v>23</v>
      </c>
      <c r="L15" s="49">
        <f>'Field data and Waste 1'!L15</f>
        <v>23</v>
      </c>
      <c r="M15" s="49">
        <f>'Field data and Waste 1'!M15</f>
        <v>23</v>
      </c>
      <c r="N15" s="49">
        <f>'Field data and Waste 1'!N15</f>
        <v>23</v>
      </c>
      <c r="O15" s="49">
        <f>'Field data and Waste 1'!O15</f>
        <v>23</v>
      </c>
      <c r="P15" s="49">
        <f>'Field data and Waste 1'!P15</f>
        <v>47</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39.1</v>
      </c>
      <c r="K17" s="20">
        <f t="shared" si="0"/>
        <v>39.1</v>
      </c>
      <c r="L17" s="20">
        <f t="shared" si="0"/>
        <v>39.1</v>
      </c>
      <c r="M17" s="20">
        <f t="shared" si="0"/>
        <v>39.1</v>
      </c>
      <c r="N17" s="20">
        <f t="shared" si="0"/>
        <v>39.1</v>
      </c>
      <c r="O17" s="20">
        <f t="shared" si="0"/>
        <v>39.1</v>
      </c>
      <c r="P17" s="20">
        <f t="shared" si="0"/>
        <v>79.899999999999991</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-39.1</v>
      </c>
      <c r="K19" s="12">
        <f t="shared" si="1"/>
        <v>-39.1</v>
      </c>
      <c r="L19" s="12">
        <f t="shared" si="1"/>
        <v>-39.1</v>
      </c>
      <c r="M19" s="12">
        <f t="shared" si="1"/>
        <v>-39.1</v>
      </c>
      <c r="N19" s="12">
        <f t="shared" si="1"/>
        <v>-39.1</v>
      </c>
      <c r="O19" s="12">
        <f t="shared" si="1"/>
        <v>-39.1</v>
      </c>
      <c r="P19" s="12">
        <f t="shared" si="1"/>
        <v>-79.899999999999991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138</v>
      </c>
      <c r="K21" s="20">
        <f t="shared" si="2"/>
        <v>138</v>
      </c>
      <c r="L21" s="20">
        <f t="shared" si="2"/>
        <v>138</v>
      </c>
      <c r="M21" s="20">
        <f t="shared" si="2"/>
        <v>138</v>
      </c>
      <c r="N21" s="20">
        <f t="shared" si="2"/>
        <v>138</v>
      </c>
      <c r="O21" s="20">
        <f t="shared" si="2"/>
        <v>138</v>
      </c>
      <c r="P21" s="20">
        <f t="shared" si="2"/>
        <v>282</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-138</v>
      </c>
      <c r="K23" s="12">
        <f t="shared" si="3"/>
        <v>-138</v>
      </c>
      <c r="L23" s="12">
        <f t="shared" si="3"/>
        <v>-138</v>
      </c>
      <c r="M23" s="12">
        <f t="shared" si="3"/>
        <v>-138</v>
      </c>
      <c r="N23" s="12">
        <f t="shared" si="3"/>
        <v>-138</v>
      </c>
      <c r="O23" s="12">
        <f t="shared" si="3"/>
        <v>-138</v>
      </c>
      <c r="P23" s="12">
        <f t="shared" si="3"/>
        <v>-282</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15</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7.1</v>
      </c>
      <c r="C60" s="64">
        <f t="shared" ref="C60:U60" si="14">D10</f>
        <v>6.6</v>
      </c>
      <c r="D60" s="64">
        <f t="shared" si="14"/>
        <v>6.3</v>
      </c>
      <c r="E60" s="64">
        <f t="shared" si="14"/>
        <v>5.9</v>
      </c>
      <c r="F60" s="64">
        <f t="shared" si="14"/>
        <v>6.2</v>
      </c>
      <c r="G60" s="64">
        <f t="shared" si="14"/>
        <v>6.6</v>
      </c>
      <c r="H60" s="64">
        <f t="shared" si="14"/>
        <v>6.4</v>
      </c>
      <c r="I60" s="64">
        <f t="shared" si="14"/>
        <v>5.9</v>
      </c>
      <c r="J60" s="64">
        <f t="shared" si="14"/>
        <v>5.7</v>
      </c>
      <c r="K60" s="64">
        <f t="shared" si="14"/>
        <v>5.5</v>
      </c>
      <c r="L60" s="64">
        <f t="shared" si="14"/>
        <v>5.8</v>
      </c>
      <c r="M60" s="64">
        <f t="shared" si="14"/>
        <v>5.8</v>
      </c>
      <c r="N60" s="64">
        <f t="shared" si="14"/>
        <v>6.2</v>
      </c>
      <c r="O60" s="64">
        <f t="shared" si="14"/>
        <v>5.8</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-5.3999999999999968</v>
      </c>
      <c r="C64" s="65">
        <f t="shared" ref="C64:U64" si="17">(C59-C60)*C61</f>
        <v>-2.3999999999999968</v>
      </c>
      <c r="D64" s="65">
        <f t="shared" si="17"/>
        <v>-0.59999999999999787</v>
      </c>
      <c r="E64" s="65">
        <f t="shared" si="17"/>
        <v>1.7999999999999989</v>
      </c>
      <c r="F64" s="65">
        <f t="shared" si="17"/>
        <v>0</v>
      </c>
      <c r="G64" s="65">
        <f t="shared" si="17"/>
        <v>-2.3999999999999968</v>
      </c>
      <c r="H64" s="65">
        <f t="shared" si="17"/>
        <v>-1.2000000000000011</v>
      </c>
      <c r="I64" s="65">
        <f t="shared" si="17"/>
        <v>1.7999999999999989</v>
      </c>
      <c r="J64" s="65">
        <f t="shared" si="17"/>
        <v>3</v>
      </c>
      <c r="K64" s="65">
        <f t="shared" si="17"/>
        <v>4.2000000000000011</v>
      </c>
      <c r="L64" s="65">
        <f t="shared" si="17"/>
        <v>2.4000000000000021</v>
      </c>
      <c r="M64" s="65">
        <f t="shared" si="17"/>
        <v>2.4000000000000021</v>
      </c>
      <c r="N64" s="65">
        <f t="shared" si="17"/>
        <v>0</v>
      </c>
      <c r="O64" s="65">
        <f t="shared" si="17"/>
        <v>2.4000000000000021</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5.3999999999999968</v>
      </c>
      <c r="C65" s="65">
        <f t="shared" ref="C65:U65" si="18">C63-C64</f>
        <v>2.3999999999999968</v>
      </c>
      <c r="D65" s="65">
        <f t="shared" si="18"/>
        <v>0.59999999999999787</v>
      </c>
      <c r="E65" s="65">
        <f t="shared" si="18"/>
        <v>-1.7999999999999989</v>
      </c>
      <c r="F65" s="65">
        <f t="shared" si="18"/>
        <v>0</v>
      </c>
      <c r="G65" s="65">
        <f t="shared" si="18"/>
        <v>2.3999999999999968</v>
      </c>
      <c r="H65" s="65">
        <f t="shared" si="18"/>
        <v>1.2000000000000011</v>
      </c>
      <c r="I65" s="65">
        <f t="shared" si="18"/>
        <v>-1.7999999999999989</v>
      </c>
      <c r="J65" s="65">
        <f t="shared" si="18"/>
        <v>-3</v>
      </c>
      <c r="K65" s="65">
        <f t="shared" si="18"/>
        <v>-4.2000000000000011</v>
      </c>
      <c r="L65" s="65">
        <f t="shared" si="18"/>
        <v>-2.4000000000000021</v>
      </c>
      <c r="M65" s="65">
        <f t="shared" si="18"/>
        <v>-2.4000000000000021</v>
      </c>
      <c r="N65" s="65">
        <f t="shared" si="18"/>
        <v>0</v>
      </c>
      <c r="O65" s="65">
        <f t="shared" si="18"/>
        <v>-2.4000000000000021</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UNDER</v>
      </c>
      <c r="F66" s="66" t="str">
        <f t="shared" si="19"/>
        <v>OVER</v>
      </c>
      <c r="G66" s="66" t="str">
        <f t="shared" si="19"/>
        <v>OVER</v>
      </c>
      <c r="H66" s="66" t="str">
        <f t="shared" si="19"/>
        <v>OVER</v>
      </c>
      <c r="I66" s="66" t="str">
        <f t="shared" si="19"/>
        <v>UNDER</v>
      </c>
      <c r="J66" s="66" t="str">
        <f t="shared" si="19"/>
        <v>UNDER</v>
      </c>
      <c r="K66" s="66" t="str">
        <f t="shared" si="19"/>
        <v>UNDER</v>
      </c>
      <c r="L66" s="66" t="str">
        <f t="shared" si="19"/>
        <v>UNDER</v>
      </c>
      <c r="M66" s="66" t="str">
        <f t="shared" si="19"/>
        <v>UNDER</v>
      </c>
      <c r="N66" s="66" t="str">
        <f t="shared" si="19"/>
        <v>OVER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psex/ncFMZYOzDntnPDQOkNc3I/jPLJOAUC7/yn0k9r8qHtU4DktKzj/jn0gljmQRO4GFBMKuOneksJmrgRGsA==" saltValue="EjUI8ZMqMPlhuDPAZIOXz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7" operator="greaterThan">
      <formula>$B$51</formula>
    </cfRule>
  </conditionalFormatting>
  <conditionalFormatting sqref="B66:U66">
    <cfRule type="cellIs" dxfId="26" priority="12" operator="equal">
      <formula>"UNDER"</formula>
    </cfRule>
    <cfRule type="cellIs" dxfId="25" priority="13" operator="equal">
      <formula>"OVER"</formula>
    </cfRule>
  </conditionalFormatting>
  <conditionalFormatting sqref="C31:C50">
    <cfRule type="cellIs" dxfId="24" priority="36" operator="greaterThan">
      <formula>$C$51</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150</v>
      </c>
      <c r="C3" s="24">
        <f>'Field data and Waste 1'!C31</f>
        <v>195</v>
      </c>
      <c r="D3" s="24">
        <f>'Field data and Waste 1'!D31</f>
        <v>113.06085</v>
      </c>
      <c r="E3" s="24">
        <f>'Field data and Waste 1'!E31</f>
        <v>41.030250000000009</v>
      </c>
      <c r="F3" s="24">
        <f>'Field data and Waste 1'!F31</f>
        <v>7.9832700000000001</v>
      </c>
      <c r="G3" s="24">
        <f>'Field data and Waste 1'!G31</f>
        <v>3.4500000000000003E-2</v>
      </c>
      <c r="H3" s="24">
        <f>'Field data and Waste 1'!H31</f>
        <v>0.32850000000000001</v>
      </c>
      <c r="I3" s="24">
        <f>'Field data and Waste 1'!I31</f>
        <v>7.4999999999999997E-2</v>
      </c>
      <c r="J3" s="24">
        <f>'Field data and Waste 1'!J31</f>
        <v>1.5E-3</v>
      </c>
      <c r="K3" s="24">
        <f>'Field data and Waste 1'!K31</f>
        <v>7.5000000000000006E-3</v>
      </c>
      <c r="L3" s="24">
        <f>'Field data and Waste 1'!L31</f>
        <v>3.0000000000000002E-2</v>
      </c>
      <c r="M3" s="24">
        <f>'Field data and Waste 1'!M31</f>
        <v>5.2499999999999998E-2</v>
      </c>
      <c r="N3" s="24">
        <f>'Field data and Waste 1'!N31</f>
        <v>0</v>
      </c>
      <c r="O3" s="24">
        <f>'Field data and Waste 1'!O31</f>
        <v>0</v>
      </c>
      <c r="P3" s="24">
        <f>'Field data and Waste 1'!P31</f>
        <v>44.25</v>
      </c>
      <c r="Q3" s="24">
        <f>'Field data and Waste 1'!Q31</f>
        <v>34.799999999999997</v>
      </c>
      <c r="R3" s="24">
        <f>'Field data and Waste 1'!R31</f>
        <v>0</v>
      </c>
      <c r="S3" s="24">
        <f>'Field data and Waste 1'!S31</f>
        <v>0</v>
      </c>
      <c r="T3" s="24">
        <f>'Field data and Waste 1'!T31</f>
        <v>0</v>
      </c>
      <c r="U3" s="24">
        <f>'Field data and Waste 1'!U31</f>
        <v>0</v>
      </c>
    </row>
    <row r="4" spans="1:21" x14ac:dyDescent="0.2">
      <c r="A4" s="27">
        <v>2</v>
      </c>
      <c r="B4" s="24">
        <f>'Waste 2'!B31</f>
        <v>90</v>
      </c>
      <c r="C4" s="24">
        <f>'Waste 2'!C31</f>
        <v>198.00000000000003</v>
      </c>
      <c r="D4" s="24">
        <f>'Waste 2'!D31</f>
        <v>88.867889999999989</v>
      </c>
      <c r="E4" s="24">
        <f>'Waste 2'!E31</f>
        <v>22.449150000000003</v>
      </c>
      <c r="F4" s="24">
        <f>'Waste 2'!F31</f>
        <v>4.1930820000000004</v>
      </c>
      <c r="G4" s="24">
        <f>'Waste 2'!G31</f>
        <v>1.8000000000000002E-2</v>
      </c>
      <c r="H4" s="24">
        <f>'Waste 2'!H31</f>
        <v>9.7199999999999995E-2</v>
      </c>
      <c r="I4" s="24">
        <f>'Waste 2'!I31</f>
        <v>4.4999999999999998E-2</v>
      </c>
      <c r="J4" s="24">
        <f>'Waste 2'!J31</f>
        <v>9.0000000000000008E-4</v>
      </c>
      <c r="K4" s="24">
        <f>'Waste 2'!K31</f>
        <v>4.5000000000000005E-3</v>
      </c>
      <c r="L4" s="24">
        <f>'Waste 2'!L31</f>
        <v>1.8000000000000002E-2</v>
      </c>
      <c r="M4" s="24">
        <f>'Waste 2'!M31</f>
        <v>1.8000000000000002E-2</v>
      </c>
      <c r="N4" s="24">
        <f>'Waste 2'!N31</f>
        <v>0</v>
      </c>
      <c r="O4" s="24">
        <f>'Waste 2'!O31</f>
        <v>0</v>
      </c>
      <c r="P4" s="24">
        <f>'Waste 2'!P31</f>
        <v>26.73</v>
      </c>
      <c r="Q4" s="24">
        <f>'Waste 2'!Q31</f>
        <v>20.362499999999997</v>
      </c>
      <c r="R4" s="24">
        <f>'Waste 2'!R31</f>
        <v>0</v>
      </c>
      <c r="S4" s="24">
        <f>'Waste 2'!S31</f>
        <v>0</v>
      </c>
      <c r="T4" s="24">
        <f>'Waste 2'!T31</f>
        <v>0</v>
      </c>
      <c r="U4" s="24">
        <f>'Waste 2'!U31</f>
        <v>0</v>
      </c>
    </row>
    <row r="5" spans="1:21" x14ac:dyDescent="0.2">
      <c r="A5" s="27">
        <v>3</v>
      </c>
      <c r="B5" s="24">
        <f>'Waste 3'!B31</f>
        <v>165</v>
      </c>
      <c r="C5" s="24">
        <f>'Waste 3'!C31</f>
        <v>68.260500000000008</v>
      </c>
      <c r="D5" s="24">
        <f>'Waste 3'!D31</f>
        <v>32.617402290000001</v>
      </c>
      <c r="E5" s="24">
        <f>'Waste 3'!E31</f>
        <v>1.6333274924999999</v>
      </c>
      <c r="F5" s="24">
        <f>'Waste 3'!F31</f>
        <v>5.0444119439999993</v>
      </c>
      <c r="G5" s="24">
        <f>'Waste 3'!G31</f>
        <v>8.6885864999999993E-2</v>
      </c>
      <c r="H5" s="24">
        <f>'Waste 3'!H31</f>
        <v>2.0283120000000001</v>
      </c>
      <c r="I5" s="24">
        <f>'Waste 3'!I31</f>
        <v>0.28376865000000001</v>
      </c>
      <c r="J5" s="24">
        <f>'Waste 3'!J31</f>
        <v>3.3155100000000002E-3</v>
      </c>
      <c r="K5" s="24">
        <f>'Waste 3'!K31</f>
        <v>6.6310200000000005E-3</v>
      </c>
      <c r="L5" s="24">
        <f>'Waste 3'!L31</f>
        <v>0.22916025000000001</v>
      </c>
      <c r="M5" s="24">
        <f>'Waste 3'!M31</f>
        <v>0.156024</v>
      </c>
      <c r="N5" s="24">
        <f>'Waste 3'!N31</f>
        <v>28.864440000000002</v>
      </c>
      <c r="O5" s="24">
        <f>'Waste 3'!O31</f>
        <v>3939.6060000000002</v>
      </c>
      <c r="P5" s="24">
        <f>'Waste 3'!P31</f>
        <v>0</v>
      </c>
      <c r="Q5" s="24">
        <f>'Waste 3'!Q31</f>
        <v>118.72451249999999</v>
      </c>
      <c r="R5" s="24">
        <f>'Waste 3'!R31</f>
        <v>0</v>
      </c>
      <c r="S5" s="24">
        <f>'Waste 3'!S31</f>
        <v>0.22038389999999999</v>
      </c>
      <c r="T5" s="24">
        <f>'Waste 3'!T31</f>
        <v>0</v>
      </c>
      <c r="U5" s="24">
        <f>'Waste 3'!U31</f>
        <v>0</v>
      </c>
    </row>
    <row r="6" spans="1:21" x14ac:dyDescent="0.2">
      <c r="A6" s="27">
        <v>4</v>
      </c>
      <c r="B6" s="24">
        <f>'Waste 4'!B31</f>
        <v>67</v>
      </c>
      <c r="C6" s="24">
        <f>'Waste 4'!C31</f>
        <v>141.93212999999997</v>
      </c>
      <c r="D6" s="24">
        <f>'Waste 4'!D31</f>
        <v>118.37688640000002</v>
      </c>
      <c r="E6" s="24">
        <f>'Waste 4'!E31</f>
        <v>4.4167696450000014</v>
      </c>
      <c r="F6" s="24">
        <f>'Waste 4'!F31</f>
        <v>18.633121296000002</v>
      </c>
      <c r="G6" s="24">
        <f>'Waste 4'!G31</f>
        <v>0.42789550000000004</v>
      </c>
      <c r="H6" s="24">
        <f>'Waste 4'!H31</f>
        <v>2.470491</v>
      </c>
      <c r="I6" s="24">
        <f>'Waste 4'!I31</f>
        <v>0.42466610000000005</v>
      </c>
      <c r="J6" s="24">
        <f>'Waste 4'!J31</f>
        <v>1.7761700000000001E-3</v>
      </c>
      <c r="K6" s="24">
        <f>'Waste 4'!K31</f>
        <v>6.7817400000000005E-3</v>
      </c>
      <c r="L6" s="24">
        <f>'Waste 4'!L31</f>
        <v>0.35523399999999999</v>
      </c>
      <c r="M6" s="24">
        <f>'Waste 4'!M31</f>
        <v>0.15000563</v>
      </c>
      <c r="N6" s="24">
        <f>'Waste 4'!N31</f>
        <v>50.863050000000001</v>
      </c>
      <c r="O6" s="24">
        <f>'Waste 4'!O31</f>
        <v>3972.1620000000003</v>
      </c>
      <c r="P6" s="24">
        <f>'Waste 4'!P31</f>
        <v>0</v>
      </c>
      <c r="Q6" s="24">
        <f>'Waste 4'!Q31</f>
        <v>110.203275</v>
      </c>
      <c r="R6" s="24">
        <f>'Waste 4'!R31</f>
        <v>0</v>
      </c>
      <c r="S6" s="24">
        <f>'Waste 4'!S31</f>
        <v>0.38914270000000006</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472</v>
      </c>
      <c r="C13" s="68">
        <f t="shared" ref="C13:U13" si="0">SUM(C3:C12)</f>
        <v>603.19263000000001</v>
      </c>
      <c r="D13" s="68">
        <f t="shared" si="0"/>
        <v>352.92302869000002</v>
      </c>
      <c r="E13" s="68">
        <f t="shared" si="0"/>
        <v>69.529497137500016</v>
      </c>
      <c r="F13" s="68">
        <f t="shared" si="0"/>
        <v>35.853885240000004</v>
      </c>
      <c r="G13" s="68">
        <f t="shared" si="0"/>
        <v>0.56728136500000004</v>
      </c>
      <c r="H13" s="68">
        <f t="shared" si="0"/>
        <v>4.9245029999999996</v>
      </c>
      <c r="I13" s="68">
        <f t="shared" si="0"/>
        <v>0.82843475</v>
      </c>
      <c r="J13" s="68">
        <f t="shared" si="0"/>
        <v>7.4916800000000006E-3</v>
      </c>
      <c r="K13" s="68">
        <f t="shared" si="0"/>
        <v>2.5412760000000003E-2</v>
      </c>
      <c r="L13" s="68">
        <f t="shared" si="0"/>
        <v>0.63239424999999994</v>
      </c>
      <c r="M13" s="68">
        <f t="shared" si="0"/>
        <v>0.37652963</v>
      </c>
      <c r="N13" s="68">
        <f t="shared" si="0"/>
        <v>79.727490000000003</v>
      </c>
      <c r="O13" s="68">
        <f t="shared" si="0"/>
        <v>7911.768</v>
      </c>
      <c r="P13" s="68">
        <f t="shared" si="0"/>
        <v>70.98</v>
      </c>
      <c r="Q13" s="68">
        <f t="shared" si="0"/>
        <v>284.09028749999999</v>
      </c>
      <c r="R13" s="68">
        <f t="shared" si="0"/>
        <v>0</v>
      </c>
      <c r="S13" s="68">
        <f t="shared" si="0"/>
        <v>0.60952660000000003</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150</v>
      </c>
      <c r="D3" s="24">
        <f>'Field data and Waste 1'!C31</f>
        <v>195</v>
      </c>
      <c r="E3" s="24">
        <f>'Field data and Waste 1'!D31</f>
        <v>113.06085</v>
      </c>
      <c r="F3" s="24">
        <f>'Field data and Waste 1'!E31</f>
        <v>41.030250000000009</v>
      </c>
      <c r="G3" s="24">
        <f>'Field data and Waste 1'!F31</f>
        <v>7.9832700000000001</v>
      </c>
      <c r="H3" s="24">
        <f>'Field data and Waste 1'!G31</f>
        <v>3.4500000000000003E-2</v>
      </c>
      <c r="I3" s="24">
        <f>'Field data and Waste 1'!H31</f>
        <v>0.32850000000000001</v>
      </c>
      <c r="J3" s="24">
        <f>'Field data and Waste 1'!I31</f>
        <v>7.4999999999999997E-2</v>
      </c>
      <c r="K3" s="24">
        <f>'Field data and Waste 1'!J31</f>
        <v>1.5E-3</v>
      </c>
      <c r="L3" s="24">
        <f>'Field data and Waste 1'!K31</f>
        <v>7.5000000000000006E-3</v>
      </c>
      <c r="M3" s="24">
        <f>'Field data and Waste 1'!L31</f>
        <v>3.0000000000000002E-2</v>
      </c>
      <c r="N3" s="24">
        <f>'Field data and Waste 1'!M31</f>
        <v>5.2499999999999998E-2</v>
      </c>
      <c r="O3" s="24">
        <f>'Field data and Waste 1'!N31</f>
        <v>0</v>
      </c>
      <c r="P3" s="24">
        <f>'Field data and Waste 1'!O31</f>
        <v>0</v>
      </c>
      <c r="Q3" s="24">
        <f>'Field data and Waste 1'!P31</f>
        <v>44.25</v>
      </c>
      <c r="R3" s="24">
        <f>'Field data and Waste 1'!Q31</f>
        <v>34.799999999999997</v>
      </c>
      <c r="S3" s="24">
        <f>'Field data and Waste 1'!R31</f>
        <v>0</v>
      </c>
      <c r="T3" s="24">
        <f>'Field data and Waste 1'!S31</f>
        <v>0</v>
      </c>
      <c r="U3" s="24">
        <f>'Field data and Waste 1'!T31</f>
        <v>0</v>
      </c>
      <c r="V3" s="24">
        <f>'Field data and Waste 1'!U31</f>
        <v>0</v>
      </c>
    </row>
    <row r="4" spans="1:22" x14ac:dyDescent="0.2">
      <c r="A4" s="27">
        <v>2</v>
      </c>
      <c r="B4" s="78"/>
      <c r="C4" s="24">
        <f>'Waste 2'!B31</f>
        <v>90</v>
      </c>
      <c r="D4" s="24">
        <f>'Waste 2'!C31</f>
        <v>198.00000000000003</v>
      </c>
      <c r="E4" s="24">
        <f>'Waste 2'!D31</f>
        <v>88.867889999999989</v>
      </c>
      <c r="F4" s="24">
        <f>'Waste 2'!E31</f>
        <v>22.449150000000003</v>
      </c>
      <c r="G4" s="24">
        <f>'Waste 2'!F31</f>
        <v>4.1930820000000004</v>
      </c>
      <c r="H4" s="24">
        <f>'Waste 2'!G31</f>
        <v>1.8000000000000002E-2</v>
      </c>
      <c r="I4" s="24">
        <f>'Waste 2'!H31</f>
        <v>9.7199999999999995E-2</v>
      </c>
      <c r="J4" s="24">
        <f>'Waste 2'!I31</f>
        <v>4.4999999999999998E-2</v>
      </c>
      <c r="K4" s="24">
        <f>'Waste 2'!J31</f>
        <v>9.0000000000000008E-4</v>
      </c>
      <c r="L4" s="24">
        <f>'Waste 2'!K31</f>
        <v>4.5000000000000005E-3</v>
      </c>
      <c r="M4" s="24">
        <f>'Waste 2'!L31</f>
        <v>1.8000000000000002E-2</v>
      </c>
      <c r="N4" s="24">
        <f>'Waste 2'!M31</f>
        <v>1.8000000000000002E-2</v>
      </c>
      <c r="O4" s="24">
        <f>'Waste 2'!N31</f>
        <v>0</v>
      </c>
      <c r="P4" s="24">
        <f>'Waste 2'!O31</f>
        <v>0</v>
      </c>
      <c r="Q4" s="24">
        <f>'Waste 2'!P31</f>
        <v>26.73</v>
      </c>
      <c r="R4" s="24">
        <f>'Waste 2'!Q31</f>
        <v>20.362499999999997</v>
      </c>
      <c r="S4" s="24">
        <f>'Waste 2'!R31</f>
        <v>0</v>
      </c>
      <c r="T4" s="24">
        <f>'Waste 2'!S31</f>
        <v>0</v>
      </c>
      <c r="U4" s="24">
        <f>'Waste 2'!T31</f>
        <v>0</v>
      </c>
      <c r="V4" s="24">
        <f>'Waste 2'!U31</f>
        <v>0</v>
      </c>
    </row>
    <row r="5" spans="1:22" x14ac:dyDescent="0.2">
      <c r="A5" s="27">
        <v>3</v>
      </c>
      <c r="B5" s="78"/>
      <c r="C5" s="24">
        <f>'Waste 3'!B31</f>
        <v>165</v>
      </c>
      <c r="D5" s="24">
        <f>'Waste 3'!C31</f>
        <v>68.260500000000008</v>
      </c>
      <c r="E5" s="24">
        <f>'Waste 3'!D31</f>
        <v>32.617402290000001</v>
      </c>
      <c r="F5" s="24">
        <f>'Waste 3'!E31</f>
        <v>1.6333274924999999</v>
      </c>
      <c r="G5" s="24">
        <f>'Waste 3'!F31</f>
        <v>5.0444119439999993</v>
      </c>
      <c r="H5" s="24">
        <f>'Waste 3'!G31</f>
        <v>8.6885864999999993E-2</v>
      </c>
      <c r="I5" s="24">
        <f>'Waste 3'!H31</f>
        <v>2.0283120000000001</v>
      </c>
      <c r="J5" s="24">
        <f>'Waste 3'!I31</f>
        <v>0.28376865000000001</v>
      </c>
      <c r="K5" s="24">
        <f>'Waste 3'!J31</f>
        <v>3.3155100000000002E-3</v>
      </c>
      <c r="L5" s="24">
        <f>'Waste 3'!K31</f>
        <v>6.6310200000000005E-3</v>
      </c>
      <c r="M5" s="24">
        <f>'Waste 3'!L31</f>
        <v>0.22916025000000001</v>
      </c>
      <c r="N5" s="24">
        <f>'Waste 3'!M31</f>
        <v>0.156024</v>
      </c>
      <c r="O5" s="24">
        <f>'Waste 3'!N31</f>
        <v>28.864440000000002</v>
      </c>
      <c r="P5" s="24">
        <f>'Waste 3'!O31</f>
        <v>3939.6060000000002</v>
      </c>
      <c r="Q5" s="24">
        <f>'Waste 3'!P31</f>
        <v>0</v>
      </c>
      <c r="R5" s="24">
        <f>'Waste 3'!Q31</f>
        <v>118.72451249999999</v>
      </c>
      <c r="S5" s="24">
        <f>'Waste 3'!R31</f>
        <v>0</v>
      </c>
      <c r="T5" s="24">
        <f>'Waste 3'!S31</f>
        <v>0.22038389999999999</v>
      </c>
      <c r="U5" s="24">
        <f>'Waste 3'!T31</f>
        <v>0</v>
      </c>
      <c r="V5" s="24">
        <f>'Waste 3'!U31</f>
        <v>0</v>
      </c>
    </row>
    <row r="6" spans="1:22" x14ac:dyDescent="0.2">
      <c r="A6" s="27">
        <v>4</v>
      </c>
      <c r="B6" s="78"/>
      <c r="C6" s="24">
        <f>'Waste 4'!B31</f>
        <v>67</v>
      </c>
      <c r="D6" s="24">
        <f>'Waste 4'!C31</f>
        <v>141.93212999999997</v>
      </c>
      <c r="E6" s="24">
        <f>'Waste 4'!D31</f>
        <v>118.37688640000002</v>
      </c>
      <c r="F6" s="24">
        <f>'Waste 4'!E31</f>
        <v>4.4167696450000014</v>
      </c>
      <c r="G6" s="24">
        <f>'Waste 4'!F31</f>
        <v>18.633121296000002</v>
      </c>
      <c r="H6" s="24">
        <f>'Waste 4'!G31</f>
        <v>0.42789550000000004</v>
      </c>
      <c r="I6" s="24">
        <f>'Waste 4'!H31</f>
        <v>2.470491</v>
      </c>
      <c r="J6" s="24">
        <f>'Waste 4'!I31</f>
        <v>0.42466610000000005</v>
      </c>
      <c r="K6" s="24">
        <f>'Waste 4'!J31</f>
        <v>1.7761700000000001E-3</v>
      </c>
      <c r="L6" s="24">
        <f>'Waste 4'!K31</f>
        <v>6.7817400000000005E-3</v>
      </c>
      <c r="M6" s="24">
        <f>'Waste 4'!L31</f>
        <v>0.35523399999999999</v>
      </c>
      <c r="N6" s="24">
        <f>'Waste 4'!M31</f>
        <v>0.15000563</v>
      </c>
      <c r="O6" s="24">
        <f>'Waste 4'!N31</f>
        <v>50.863050000000001</v>
      </c>
      <c r="P6" s="24">
        <f>'Waste 4'!O31</f>
        <v>3972.1620000000003</v>
      </c>
      <c r="Q6" s="24">
        <f>'Waste 4'!P31</f>
        <v>0</v>
      </c>
      <c r="R6" s="24">
        <f>'Waste 4'!Q31</f>
        <v>110.203275</v>
      </c>
      <c r="S6" s="24">
        <f>'Waste 4'!R31</f>
        <v>0</v>
      </c>
      <c r="T6" s="24">
        <f>'Waste 4'!S31</f>
        <v>0.38914270000000006</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150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150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90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165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67</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REGU-195-6594041</_dlc_DocId>
    <_dlc_DocIdUrl xmlns="9be56660-2c31-41ef-bc00-23e72f632f2a">
      <Url>https://cyfoethnaturiolcymru.sharepoint.com/teams/Regulatory/Permitting/_layouts/15/DocIdRedir.aspx?ID=REGU-195-6594041</Url>
      <Description>REGU-195-6594041</Description>
    </_dlc_DocIdUrl>
    <Site_x0020_Name xmlns="859f7ad6-93f6-4205-b62b-a17f28acbbac">Stepside Agri Mobile Plant</Site_x0020_Name>
    <Internal_x002f_External xmlns="859f7ad6-93f6-4205-b62b-a17f28acbbac">Internal document</Internal_x002f_External>
    <Post_x0020_code xmlns="859f7ad6-93f6-4205-b62b-a17f28acbbac">Mobile Plant</Post_x0020_cod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2025-02-03T00:00:00+00:00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C731FD97-00EF-45B6-917F-2402B72B877B}"/>
</file>

<file path=customXml/itemProps4.xml><?xml version="1.0" encoding="utf-8"?>
<ds:datastoreItem xmlns:ds="http://schemas.openxmlformats.org/officeDocument/2006/customXml" ds:itemID="{3EB88BFD-E29A-4849-A8E6-116EB74B98EA}">
  <ds:schemaRefs>
    <ds:schemaRef ds:uri="http://www.w3.org/XML/1998/namespace"/>
    <ds:schemaRef ds:uri="http://schemas.microsoft.com/office/infopath/2007/PartnerControls"/>
    <ds:schemaRef ds:uri="http://purl.org/dc/dcmitype/"/>
    <ds:schemaRef ds:uri="http://schemas.microsoft.com/office/2006/documentManagement/types"/>
    <ds:schemaRef ds:uri="http://purl.org/dc/elements/1.1/"/>
    <ds:schemaRef ds:uri="9be56660-2c31-41ef-bc00-23e72f632f2a"/>
    <ds:schemaRef ds:uri="http://schemas.openxmlformats.org/package/2006/metadata/core-properties"/>
    <ds:schemaRef ds:uri="http://schemas.microsoft.com/office/2006/metadata/properties"/>
    <ds:schemaRef ds:uri="http://purl.org/dc/terms/"/>
  </ds:schemaRefs>
</ds:datastoreItem>
</file>

<file path=customXml/itemProps5.xml><?xml version="1.0" encoding="utf-8"?>
<ds:datastoreItem xmlns:ds="http://schemas.openxmlformats.org/officeDocument/2006/customXml" ds:itemID="{005A6009-330B-432E-BBB7-92EB868EF18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2025-01-29T17:05:55Z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b915ac2d-e9c4-470e-9c2a-1296dd4e4bac</vt:lpwstr>
  </property>
  <property fmtid="{D5CDD505-2E9C-101B-9397-08002B2CF9AE}" pid="4" name="Order">
    <vt:r8>11628600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