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hiannon Smith/PAN-028024 - ByProduct/"/>
    </mc:Choice>
  </mc:AlternateContent>
  <xr:revisionPtr revIDLastSave="0" documentId="13_ncr:1_{11B1D6AB-81B2-45D7-BA7E-5B05573237D6}" xr6:coauthVersionLast="47" xr6:coauthVersionMax="47" xr10:uidLastSave="{00000000-0000-0000-0000-000000000000}"/>
  <bookViews>
    <workbookView xWindow="-105" yWindow="0" windowWidth="19410" windowHeight="20985" tabRatio="870" xr2:uid="{00000000-000D-0000-FFFF-FFFF00000000}"/>
  </bookViews>
  <sheets>
    <sheet name="Elan WTW" sheetId="1" r:id="rId1"/>
    <sheet name="Llyswen WTW" sheetId="21" r:id="rId2"/>
    <sheet name="Talybont WTW" sheetId="27" r:id="rId3"/>
    <sheet name="Andigestion" sheetId="28"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G65" i="1" l="1"/>
  <c r="H65" i="1"/>
  <c r="I65" i="1"/>
  <c r="J65" i="1"/>
  <c r="K65" i="1"/>
  <c r="L65" i="1"/>
  <c r="N65" i="1"/>
  <c r="P65" i="1"/>
  <c r="Q65" i="1"/>
  <c r="R65" i="1"/>
  <c r="S65" i="1"/>
  <c r="T65" i="1"/>
  <c r="U65" i="1"/>
  <c r="G65" i="21"/>
  <c r="H65" i="21"/>
  <c r="I65" i="21"/>
  <c r="J65" i="21"/>
  <c r="K65" i="21"/>
  <c r="L65" i="21"/>
  <c r="N65" i="21"/>
  <c r="P65" i="21"/>
  <c r="Q65" i="21"/>
  <c r="R65" i="21"/>
  <c r="S65" i="21"/>
  <c r="T65" i="21"/>
  <c r="U65" i="21"/>
  <c r="G65" i="27"/>
  <c r="H65" i="27"/>
  <c r="I65" i="27"/>
  <c r="J65" i="27"/>
  <c r="K65" i="27"/>
  <c r="L65" i="27"/>
  <c r="N65" i="27"/>
  <c r="P65" i="27"/>
  <c r="Q65" i="27"/>
  <c r="R65" i="27"/>
  <c r="S65" i="27"/>
  <c r="T65" i="27"/>
  <c r="U65" i="27"/>
  <c r="G65" i="28"/>
  <c r="H65" i="28"/>
  <c r="I65" i="28"/>
  <c r="J65" i="28"/>
  <c r="K65" i="28"/>
  <c r="L65" i="28"/>
  <c r="N65" i="28"/>
  <c r="P65" i="28"/>
  <c r="Q65" i="28"/>
  <c r="R65" i="28"/>
  <c r="S65" i="28"/>
  <c r="T65" i="28"/>
  <c r="U65" i="28"/>
  <c r="G65" i="30"/>
  <c r="H65" i="30"/>
  <c r="I65" i="30"/>
  <c r="J65" i="30"/>
  <c r="K65" i="30"/>
  <c r="L65" i="30"/>
  <c r="N65" i="30"/>
  <c r="P65" i="30"/>
  <c r="Q65" i="30"/>
  <c r="R65" i="30"/>
  <c r="S65" i="30"/>
  <c r="T65" i="30"/>
  <c r="U65" i="30"/>
  <c r="G65" i="26"/>
  <c r="H65" i="26"/>
  <c r="I65" i="26"/>
  <c r="J65" i="26"/>
  <c r="K65" i="26"/>
  <c r="L65" i="26"/>
  <c r="N65" i="26"/>
  <c r="P65" i="26"/>
  <c r="Q65" i="26"/>
  <c r="R65" i="26"/>
  <c r="S65" i="26"/>
  <c r="T65" i="26"/>
  <c r="U65" i="26"/>
  <c r="G65" i="24"/>
  <c r="H65" i="24"/>
  <c r="I65" i="24"/>
  <c r="J65" i="24"/>
  <c r="K65" i="24"/>
  <c r="L65" i="24"/>
  <c r="N65" i="24"/>
  <c r="P65" i="24"/>
  <c r="Q65" i="24"/>
  <c r="R65" i="24"/>
  <c r="S65" i="24"/>
  <c r="T65" i="24"/>
  <c r="U65" i="24"/>
  <c r="G65" i="29"/>
  <c r="H65" i="29"/>
  <c r="I65" i="29"/>
  <c r="J65" i="29"/>
  <c r="K65" i="29"/>
  <c r="L65" i="29"/>
  <c r="N65" i="29"/>
  <c r="P65" i="29"/>
  <c r="Q65" i="29"/>
  <c r="R65" i="29"/>
  <c r="S65" i="29"/>
  <c r="T65" i="29"/>
  <c r="U65" i="29"/>
  <c r="G65" i="23"/>
  <c r="H65" i="23"/>
  <c r="I65" i="23"/>
  <c r="J65" i="23"/>
  <c r="K65" i="23"/>
  <c r="L65" i="23"/>
  <c r="N65" i="23"/>
  <c r="P65" i="23"/>
  <c r="Q65" i="23"/>
  <c r="R65" i="23"/>
  <c r="S65" i="23"/>
  <c r="T65" i="23"/>
  <c r="U65" i="23"/>
  <c r="G65" i="22"/>
  <c r="H65" i="22"/>
  <c r="I65" i="22"/>
  <c r="J65" i="22"/>
  <c r="K65" i="22"/>
  <c r="L65" i="22"/>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M22" i="28"/>
  <c r="V20" i="28"/>
  <c r="U20" i="28"/>
  <c r="T20" i="28"/>
  <c r="S20" i="28"/>
  <c r="R20" i="28"/>
  <c r="Q20" i="28"/>
  <c r="P20" i="28"/>
  <c r="O20" i="28"/>
  <c r="N20" i="28"/>
  <c r="M20" i="28"/>
  <c r="L20" i="28"/>
  <c r="K20" i="28"/>
  <c r="J20" i="28"/>
  <c r="I20" i="28"/>
  <c r="H20" i="28"/>
  <c r="N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M20" i="27"/>
  <c r="L20" i="27"/>
  <c r="K20" i="27"/>
  <c r="J20" i="27"/>
  <c r="I20" i="27"/>
  <c r="H20" i="27"/>
  <c r="U18" i="27"/>
  <c r="T18" i="27"/>
  <c r="S18" i="27"/>
  <c r="R18" i="27"/>
  <c r="O18" i="27"/>
  <c r="L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V18"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U24" i="28" s="1"/>
  <c r="I4" i="20"/>
  <c r="J4" i="19"/>
  <c r="J18" i="19" s="1"/>
  <c r="I59" i="21"/>
  <c r="J17" i="21"/>
  <c r="J19" i="21" s="1"/>
  <c r="J21" i="2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23" i="22" s="1"/>
  <c r="E17" i="22"/>
  <c r="E19" i="22" s="1"/>
  <c r="L59" i="22"/>
  <c r="M21" i="22"/>
  <c r="M23" i="22" s="1"/>
  <c r="M17" i="22"/>
  <c r="T59" i="22"/>
  <c r="U21" i="22"/>
  <c r="U17" i="22"/>
  <c r="U19" i="22" s="1"/>
  <c r="D59" i="27"/>
  <c r="E17" i="27"/>
  <c r="E19" i="27" s="1"/>
  <c r="E20" i="27" s="1"/>
  <c r="L59" i="27"/>
  <c r="M17" i="27"/>
  <c r="M19" i="27" s="1"/>
  <c r="T59" i="27"/>
  <c r="U17" i="27"/>
  <c r="S59" i="22"/>
  <c r="T21" i="22"/>
  <c r="T17" i="22"/>
  <c r="G21" i="23"/>
  <c r="G23" i="23" s="1"/>
  <c r="G17" i="23"/>
  <c r="G19" i="23" s="1"/>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S24"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23" i="23" s="1"/>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D19" i="27" s="1"/>
  <c r="D20" i="27" s="1"/>
  <c r="K59" i="27"/>
  <c r="L17" i="27"/>
  <c r="S59" i="27"/>
  <c r="T17" i="27"/>
  <c r="T19" i="27" s="1"/>
  <c r="C59" i="28"/>
  <c r="D21" i="28"/>
  <c r="D23" i="28" s="1"/>
  <c r="D24" i="28" s="1"/>
  <c r="D17" i="28"/>
  <c r="D19" i="28" s="1"/>
  <c r="D20" i="28" s="1"/>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P21" i="21"/>
  <c r="P23" i="21" s="1"/>
  <c r="P24" i="21" s="1"/>
  <c r="P17" i="21"/>
  <c r="H21" i="21"/>
  <c r="H17" i="21"/>
  <c r="H19"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F20" i="27" s="1"/>
  <c r="M59" i="27"/>
  <c r="N17" i="27"/>
  <c r="U59" i="27"/>
  <c r="V17" i="27"/>
  <c r="E59" i="28"/>
  <c r="F17" i="28"/>
  <c r="F21" i="28"/>
  <c r="F23" i="28" s="1"/>
  <c r="F24" i="28" s="1"/>
  <c r="M59" i="28"/>
  <c r="N17" i="28"/>
  <c r="N19" i="28" s="1"/>
  <c r="N21" i="28"/>
  <c r="U59" i="28"/>
  <c r="V17" i="28"/>
  <c r="V21" i="28"/>
  <c r="D59" i="29"/>
  <c r="E17" i="29"/>
  <c r="E19" i="29" s="1"/>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9" i="21" s="1"/>
  <c r="G20" i="21" s="1"/>
  <c r="G17" i="22"/>
  <c r="G21" i="22"/>
  <c r="O17" i="22"/>
  <c r="O19" i="22" s="1"/>
  <c r="O21" i="22"/>
  <c r="O23" i="22" s="1"/>
  <c r="H59" i="23"/>
  <c r="I21" i="23"/>
  <c r="I23" i="23" s="1"/>
  <c r="I17" i="23"/>
  <c r="P59" i="23"/>
  <c r="Q17" i="23"/>
  <c r="Q21" i="23"/>
  <c r="Q23" i="23" s="1"/>
  <c r="C59" i="24"/>
  <c r="D17" i="24"/>
  <c r="D19" i="24" s="1"/>
  <c r="D21" i="24"/>
  <c r="D23" i="24" s="1"/>
  <c r="K59" i="24"/>
  <c r="L21" i="24"/>
  <c r="L17" i="24"/>
  <c r="L19" i="24" s="1"/>
  <c r="S59" i="24"/>
  <c r="T21" i="24"/>
  <c r="T17" i="24"/>
  <c r="T19" i="24" s="1"/>
  <c r="H21" i="26"/>
  <c r="H23" i="26" s="1"/>
  <c r="H17" i="26"/>
  <c r="P21" i="26"/>
  <c r="P17" i="26"/>
  <c r="F59" i="28"/>
  <c r="G17" i="28"/>
  <c r="G19" i="28" s="1"/>
  <c r="G20" i="28" s="1"/>
  <c r="G21" i="28"/>
  <c r="G23" i="28" s="1"/>
  <c r="G24" i="28" s="1"/>
  <c r="N59" i="28"/>
  <c r="O17" i="28"/>
  <c r="O19" i="28" s="1"/>
  <c r="O21" i="28"/>
  <c r="E59" i="29"/>
  <c r="F17" i="29"/>
  <c r="F19" i="29" s="1"/>
  <c r="F21" i="29"/>
  <c r="M59" i="29"/>
  <c r="N17" i="29"/>
  <c r="N19" i="29" s="1"/>
  <c r="N21" i="29"/>
  <c r="N23" i="29" s="1"/>
  <c r="U59" i="29"/>
  <c r="V17" i="29"/>
  <c r="V21" i="29"/>
  <c r="V23" i="29" s="1"/>
  <c r="D59" i="30"/>
  <c r="E17" i="30"/>
  <c r="E19" i="30" s="1"/>
  <c r="E21" i="30"/>
  <c r="E23" i="30" s="1"/>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19" i="24" s="1"/>
  <c r="E21" i="24"/>
  <c r="E23" i="24" s="1"/>
  <c r="L59" i="24"/>
  <c r="M17" i="24"/>
  <c r="M19" i="24" s="1"/>
  <c r="M21" i="24"/>
  <c r="M23" i="24" s="1"/>
  <c r="T59" i="24"/>
  <c r="U21" i="24"/>
  <c r="U17" i="24"/>
  <c r="H59" i="26"/>
  <c r="I17" i="26"/>
  <c r="I21" i="26"/>
  <c r="I23" i="26" s="1"/>
  <c r="P59" i="26"/>
  <c r="Q17" i="26"/>
  <c r="Q19" i="26" s="1"/>
  <c r="Q21" i="26"/>
  <c r="E63" i="26"/>
  <c r="H17" i="27"/>
  <c r="P17" i="27"/>
  <c r="P19" i="27" s="1"/>
  <c r="H21" i="28"/>
  <c r="H23" i="28" s="1"/>
  <c r="H24" i="28" s="1"/>
  <c r="H17" i="28"/>
  <c r="P21" i="28"/>
  <c r="P17" i="28"/>
  <c r="P19" i="28" s="1"/>
  <c r="G17" i="29"/>
  <c r="G21" i="29"/>
  <c r="G23" i="29" s="1"/>
  <c r="O17" i="29"/>
  <c r="O21" i="29"/>
  <c r="E59" i="30"/>
  <c r="F21" i="30"/>
  <c r="F17" i="30"/>
  <c r="F19" i="30" s="1"/>
  <c r="M59" i="30"/>
  <c r="N21" i="30"/>
  <c r="N23" i="30" s="1"/>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21" i="23"/>
  <c r="K23" i="23" s="1"/>
  <c r="R59" i="23"/>
  <c r="S17" i="23"/>
  <c r="S19" i="23" s="1"/>
  <c r="S21" i="23"/>
  <c r="E59" i="24"/>
  <c r="F21" i="24"/>
  <c r="F23" i="24" s="1"/>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24" i="28" s="1"/>
  <c r="I17" i="28"/>
  <c r="Q21" i="28"/>
  <c r="Q23" i="28" s="1"/>
  <c r="Q24" i="28" s="1"/>
  <c r="Q17" i="28"/>
  <c r="Q19" i="28" s="1"/>
  <c r="H21" i="29"/>
  <c r="H23" i="29" s="1"/>
  <c r="H17" i="29"/>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D23" i="23" s="1"/>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1" i="28"/>
  <c r="J23" i="28" s="1"/>
  <c r="J24" i="28" s="1"/>
  <c r="Q59" i="28"/>
  <c r="R21" i="28"/>
  <c r="R23" i="28" s="1"/>
  <c r="R24"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C64" i="21" s="1"/>
  <c r="G23" i="22"/>
  <c r="K58" i="21"/>
  <c r="K61" i="21" s="1"/>
  <c r="K64" i="21" s="1"/>
  <c r="R19" i="24"/>
  <c r="I21" i="27"/>
  <c r="I23" i="27" s="1"/>
  <c r="I24" i="27" s="1"/>
  <c r="Q21" i="27"/>
  <c r="R58" i="21"/>
  <c r="R61" i="21" s="1"/>
  <c r="R64" i="21" s="1"/>
  <c r="O57" i="21"/>
  <c r="A43" i="21"/>
  <c r="J58" i="21"/>
  <c r="J61" i="21" s="1"/>
  <c r="G23" i="26"/>
  <c r="D58" i="29"/>
  <c r="D61" i="29" s="1"/>
  <c r="P23" i="26"/>
  <c r="G21" i="27"/>
  <c r="G23" i="27" s="1"/>
  <c r="G24" i="27" s="1"/>
  <c r="O21" i="27"/>
  <c r="O23" i="27" s="1"/>
  <c r="O24" i="27" s="1"/>
  <c r="D58" i="30"/>
  <c r="D61" i="30" s="1"/>
  <c r="L58" i="30"/>
  <c r="L61" i="30" s="1"/>
  <c r="L64" i="30" s="1"/>
  <c r="R58" i="23"/>
  <c r="R61" i="23" s="1"/>
  <c r="H21" i="27"/>
  <c r="H23" i="27" s="1"/>
  <c r="H24" i="27" s="1"/>
  <c r="P21" i="27"/>
  <c r="J58" i="22"/>
  <c r="J61" i="22" s="1"/>
  <c r="J58" i="26"/>
  <c r="J61" i="26" s="1"/>
  <c r="J23" i="23"/>
  <c r="R19" i="23"/>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H64" i="22" s="1"/>
  <c r="P58" i="22"/>
  <c r="P61" i="22" s="1"/>
  <c r="P64" i="22" s="1"/>
  <c r="F59" i="22"/>
  <c r="K58" i="29"/>
  <c r="K61" i="29" s="1"/>
  <c r="I58" i="23"/>
  <c r="I61" i="23" s="1"/>
  <c r="I64" i="23" s="1"/>
  <c r="Q58" i="23"/>
  <c r="Q61" i="23" s="1"/>
  <c r="L58" i="29"/>
  <c r="L61" i="29" s="1"/>
  <c r="T58" i="29"/>
  <c r="T61" i="29" s="1"/>
  <c r="T64" i="29" s="1"/>
  <c r="I23" i="30"/>
  <c r="Q23" i="30"/>
  <c r="U23" i="30"/>
  <c r="J58" i="28"/>
  <c r="J61" i="28" s="1"/>
  <c r="J64" i="28" s="1"/>
  <c r="R58" i="22"/>
  <c r="R61" i="22" s="1"/>
  <c r="R64" i="22" s="1"/>
  <c r="J58" i="23"/>
  <c r="J61" i="23" s="1"/>
  <c r="J64" i="23" s="1"/>
  <c r="J58" i="24"/>
  <c r="J61" i="24" s="1"/>
  <c r="J64" i="24" s="1"/>
  <c r="R58" i="24"/>
  <c r="R61" i="24" s="1"/>
  <c r="F57" i="24"/>
  <c r="T58" i="30"/>
  <c r="T61" i="30" s="1"/>
  <c r="T64" i="30" s="1"/>
  <c r="C58" i="23"/>
  <c r="C61" i="23" s="1"/>
  <c r="C64" i="23" s="1"/>
  <c r="C65"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J19" i="27"/>
  <c r="R21" i="27"/>
  <c r="R23" i="27" s="1"/>
  <c r="R24" i="27" s="1"/>
  <c r="E58" i="27"/>
  <c r="E61" i="27" s="1"/>
  <c r="M58" i="27"/>
  <c r="M61" i="27" s="1"/>
  <c r="U58" i="27"/>
  <c r="U61" i="27" s="1"/>
  <c r="I58" i="29"/>
  <c r="I61" i="29" s="1"/>
  <c r="I64"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M58" i="23"/>
  <c r="M61" i="23" s="1"/>
  <c r="U58" i="23"/>
  <c r="U61" i="23" s="1"/>
  <c r="U64" i="23" s="1"/>
  <c r="V19" i="23"/>
  <c r="O23" i="24"/>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C64" i="22" s="1"/>
  <c r="C65" i="22" s="1"/>
  <c r="K58" i="22"/>
  <c r="K61" i="22" s="1"/>
  <c r="K64" i="22" s="1"/>
  <c r="S58" i="22"/>
  <c r="S61" i="22" s="1"/>
  <c r="S64" i="22" s="1"/>
  <c r="F57" i="23"/>
  <c r="L23" i="24"/>
  <c r="T23" i="24"/>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65" i="24" s="1"/>
  <c r="D58" i="28"/>
  <c r="D61"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C64" i="27" s="1"/>
  <c r="C65" i="27" s="1"/>
  <c r="K58" i="27"/>
  <c r="K61" i="27" s="1"/>
  <c r="K64" i="27" s="1"/>
  <c r="S58" i="27"/>
  <c r="S61" i="27" s="1"/>
  <c r="S64" i="27" s="1"/>
  <c r="P57" i="27"/>
  <c r="N59" i="27"/>
  <c r="H58" i="28"/>
  <c r="H61" i="28" s="1"/>
  <c r="P58" i="28"/>
  <c r="P61" i="28" s="1"/>
  <c r="N57" i="28"/>
  <c r="L23" i="29"/>
  <c r="T23" i="29"/>
  <c r="G58" i="29"/>
  <c r="G61" i="29" s="1"/>
  <c r="O58" i="29"/>
  <c r="O61" i="29" s="1"/>
  <c r="P59" i="29"/>
  <c r="I57" i="30"/>
  <c r="M19" i="21"/>
  <c r="G57" i="21"/>
  <c r="J19" i="22"/>
  <c r="E58" i="22"/>
  <c r="E61" i="22" s="1"/>
  <c r="E64" i="22" s="1"/>
  <c r="E65" i="22" s="1"/>
  <c r="M58" i="22"/>
  <c r="M61" i="22" s="1"/>
  <c r="M64" i="22" s="1"/>
  <c r="M65" i="22" s="1"/>
  <c r="U58" i="22"/>
  <c r="U61" i="22" s="1"/>
  <c r="A45" i="22"/>
  <c r="O57" i="22"/>
  <c r="H58" i="23"/>
  <c r="H61" i="23" s="1"/>
  <c r="H64" i="23" s="1"/>
  <c r="P58" i="23"/>
  <c r="P61" i="23" s="1"/>
  <c r="P64" i="23" s="1"/>
  <c r="I58" i="24"/>
  <c r="I61" i="24" s="1"/>
  <c r="Q58" i="24"/>
  <c r="Q61" i="24" s="1"/>
  <c r="Q64" i="24" s="1"/>
  <c r="E58" i="26"/>
  <c r="E61" i="26" s="1"/>
  <c r="M58" i="26"/>
  <c r="M61" i="26" s="1"/>
  <c r="M64" i="26" s="1"/>
  <c r="U58" i="26"/>
  <c r="U61" i="26" s="1"/>
  <c r="N57" i="26"/>
  <c r="P59" i="27"/>
  <c r="I58" i="28"/>
  <c r="I61" i="28" s="1"/>
  <c r="I64"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H23" i="30"/>
  <c r="G23" i="30"/>
  <c r="R19" i="30"/>
  <c r="F63" i="30"/>
  <c r="N63" i="30"/>
  <c r="K19" i="30"/>
  <c r="S19" i="30"/>
  <c r="S23" i="30"/>
  <c r="A31" i="30"/>
  <c r="A33" i="30"/>
  <c r="A39" i="30"/>
  <c r="A41" i="30"/>
  <c r="A47" i="30"/>
  <c r="A49" i="30"/>
  <c r="G57" i="30"/>
  <c r="O57" i="30"/>
  <c r="G59" i="30"/>
  <c r="G64" i="30" s="1"/>
  <c r="O59" i="30"/>
  <c r="G63" i="30"/>
  <c r="O63" i="30"/>
  <c r="P63" i="30"/>
  <c r="I63" i="30"/>
  <c r="Q63" i="30"/>
  <c r="T19" i="30"/>
  <c r="N19" i="30"/>
  <c r="V19" i="30"/>
  <c r="F23" i="30"/>
  <c r="B63" i="30"/>
  <c r="J63" i="30"/>
  <c r="R63" i="30"/>
  <c r="M19" i="30"/>
  <c r="G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M23" i="29"/>
  <c r="U23" i="29"/>
  <c r="I57" i="29"/>
  <c r="Q57" i="29"/>
  <c r="I63" i="29"/>
  <c r="Q63" i="29"/>
  <c r="V19" i="29"/>
  <c r="F23" i="29"/>
  <c r="B63" i="29"/>
  <c r="J63" i="29"/>
  <c r="R63" i="29"/>
  <c r="L19" i="29"/>
  <c r="G19" i="29"/>
  <c r="O19" i="29"/>
  <c r="A32" i="29"/>
  <c r="A34" i="29"/>
  <c r="A40" i="29"/>
  <c r="A42" i="29"/>
  <c r="A48" i="29"/>
  <c r="A50" i="29"/>
  <c r="C63" i="29"/>
  <c r="K63" i="29"/>
  <c r="S63" i="29"/>
  <c r="H19" i="29"/>
  <c r="P19" i="29"/>
  <c r="D63" i="29"/>
  <c r="L63" i="29"/>
  <c r="T63" i="29"/>
  <c r="E63" i="29"/>
  <c r="M63" i="29"/>
  <c r="K19" i="28"/>
  <c r="S19" i="28"/>
  <c r="K23" i="28"/>
  <c r="K24" i="28" s="1"/>
  <c r="A31" i="28"/>
  <c r="A33" i="28"/>
  <c r="A37" i="28"/>
  <c r="A39" i="28"/>
  <c r="A41" i="28"/>
  <c r="A45" i="28"/>
  <c r="A47" i="28"/>
  <c r="A49" i="28"/>
  <c r="G57" i="28"/>
  <c r="O57" i="28"/>
  <c r="G59" i="28"/>
  <c r="O59" i="28"/>
  <c r="G63" i="28"/>
  <c r="O63" i="28"/>
  <c r="L19" i="28"/>
  <c r="L23" i="28"/>
  <c r="L24" i="28" s="1"/>
  <c r="T23" i="28"/>
  <c r="T24" i="28" s="1"/>
  <c r="H59" i="28"/>
  <c r="P59" i="28"/>
  <c r="H63" i="28"/>
  <c r="P63" i="28"/>
  <c r="M19" i="28"/>
  <c r="U19" i="28"/>
  <c r="M23" i="28"/>
  <c r="M24" i="28" s="1"/>
  <c r="I57" i="28"/>
  <c r="Q57" i="28"/>
  <c r="I63" i="28"/>
  <c r="Q63" i="28"/>
  <c r="R19" i="28"/>
  <c r="F19" i="28"/>
  <c r="F20" i="28" s="1"/>
  <c r="V19" i="28"/>
  <c r="N23" i="28"/>
  <c r="N24" i="28" s="1"/>
  <c r="V23" i="28"/>
  <c r="V24" i="28" s="1"/>
  <c r="B63" i="28"/>
  <c r="J63" i="28"/>
  <c r="R63" i="28"/>
  <c r="A32" i="28"/>
  <c r="A34" i="28"/>
  <c r="A40" i="28"/>
  <c r="A42" i="28"/>
  <c r="A48" i="28"/>
  <c r="A50" i="28"/>
  <c r="C63" i="28"/>
  <c r="K63" i="28"/>
  <c r="S63" i="28"/>
  <c r="H19" i="28"/>
  <c r="D63" i="28"/>
  <c r="L63" i="28"/>
  <c r="T63" i="28"/>
  <c r="I19"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L19" i="27"/>
  <c r="H19" i="27"/>
  <c r="D63" i="27"/>
  <c r="L63" i="27"/>
  <c r="T63" i="27"/>
  <c r="H63" i="27"/>
  <c r="Q19" i="27"/>
  <c r="E63" i="27"/>
  <c r="M63" i="27"/>
  <c r="U64" i="26"/>
  <c r="U66" i="26" s="1"/>
  <c r="O23" i="26"/>
  <c r="J23" i="26"/>
  <c r="H64" i="26"/>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U19" i="24"/>
  <c r="U23" i="24"/>
  <c r="I57" i="24"/>
  <c r="Q57" i="24"/>
  <c r="I63" i="24"/>
  <c r="Q63" i="24"/>
  <c r="F19"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L23" i="23"/>
  <c r="T23" i="23"/>
  <c r="E19" i="23"/>
  <c r="M19" i="23"/>
  <c r="E23" i="23"/>
  <c r="M23" i="23"/>
  <c r="I57" i="23"/>
  <c r="Q57" i="23"/>
  <c r="F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L19" i="22"/>
  <c r="T19" i="22"/>
  <c r="L23" i="22"/>
  <c r="T23" i="22"/>
  <c r="K23" i="22"/>
  <c r="A31" i="22"/>
  <c r="A33" i="22"/>
  <c r="A41" i="22"/>
  <c r="A47" i="22"/>
  <c r="M19" i="22"/>
  <c r="U23" i="22"/>
  <c r="I57" i="22"/>
  <c r="Q57" i="22"/>
  <c r="K19" i="22"/>
  <c r="A39" i="22"/>
  <c r="A49" i="22"/>
  <c r="N19" i="22"/>
  <c r="V19" i="22"/>
  <c r="V23" i="22"/>
  <c r="G19" i="22"/>
  <c r="A32" i="22"/>
  <c r="A34" i="22"/>
  <c r="A40" i="22"/>
  <c r="A42" i="22"/>
  <c r="A48" i="22"/>
  <c r="A50" i="22"/>
  <c r="P19" i="22"/>
  <c r="P64" i="21"/>
  <c r="H23" i="21"/>
  <c r="H24" i="21" s="1"/>
  <c r="L23" i="21"/>
  <c r="L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Q19" i="21"/>
  <c r="J23" i="21"/>
  <c r="J24" i="21" s="1"/>
  <c r="R23" i="21"/>
  <c r="R24" i="21" s="1"/>
  <c r="I19" i="2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D65" i="27" l="1"/>
  <c r="C23" i="21"/>
  <c r="C24" i="21" s="1"/>
  <c r="C65" i="21"/>
  <c r="D64" i="30"/>
  <c r="D65" i="30" s="1"/>
  <c r="O64" i="21"/>
  <c r="O65" i="21" s="1"/>
  <c r="F64" i="26"/>
  <c r="F66" i="26" s="1"/>
  <c r="E64" i="23"/>
  <c r="E65" i="23" s="1"/>
  <c r="E64" i="27"/>
  <c r="E65" i="27" s="1"/>
  <c r="D64" i="28"/>
  <c r="D65" i="28" s="1"/>
  <c r="C64" i="30"/>
  <c r="C65" i="30" s="1"/>
  <c r="M66" i="26"/>
  <c r="M65" i="26"/>
  <c r="F65" i="26"/>
  <c r="L64" i="22"/>
  <c r="D64" i="22"/>
  <c r="D65" i="22" s="1"/>
  <c r="Q64" i="22"/>
  <c r="U64" i="22"/>
  <c r="U66" i="22" s="1"/>
  <c r="S64" i="23"/>
  <c r="M64" i="23"/>
  <c r="R64" i="23"/>
  <c r="R66" i="23" s="1"/>
  <c r="M64" i="29"/>
  <c r="M65" i="29" s="1"/>
  <c r="D64" i="29"/>
  <c r="D65" i="29" s="1"/>
  <c r="O64" i="24"/>
  <c r="I64" i="24"/>
  <c r="M64" i="24"/>
  <c r="M65" i="24" s="1"/>
  <c r="S64" i="24"/>
  <c r="T64" i="26"/>
  <c r="T66" i="26" s="1"/>
  <c r="E64" i="26"/>
  <c r="M64" i="28"/>
  <c r="M65" i="28" s="1"/>
  <c r="S64" i="28"/>
  <c r="P64" i="27"/>
  <c r="G64" i="21"/>
  <c r="G66" i="21" s="1"/>
  <c r="S64" i="21"/>
  <c r="S66" i="21" s="1"/>
  <c r="E64" i="21"/>
  <c r="F64" i="21"/>
  <c r="N64" i="28"/>
  <c r="N66" i="28" s="1"/>
  <c r="J64" i="21"/>
  <c r="J66" i="21" s="1"/>
  <c r="F64" i="24"/>
  <c r="F64" i="28"/>
  <c r="D64" i="26"/>
  <c r="D65" i="26" s="1"/>
  <c r="H64" i="29"/>
  <c r="H66" i="29" s="1"/>
  <c r="S64" i="30"/>
  <c r="S66" i="30" s="1"/>
  <c r="Q64" i="23"/>
  <c r="Q66" i="23" s="1"/>
  <c r="F64" i="30"/>
  <c r="K64" i="23"/>
  <c r="K66" i="23" s="1"/>
  <c r="R64" i="26"/>
  <c r="E64" i="24"/>
  <c r="J64" i="22"/>
  <c r="J66" i="22" s="1"/>
  <c r="H64" i="21"/>
  <c r="H64" i="28"/>
  <c r="H66" i="28" s="1"/>
  <c r="G64" i="28"/>
  <c r="G66" i="28" s="1"/>
  <c r="P64" i="26"/>
  <c r="E64" i="28"/>
  <c r="N64" i="23"/>
  <c r="J64" i="26"/>
  <c r="B64" i="23"/>
  <c r="M64" i="27"/>
  <c r="H64" i="27"/>
  <c r="H66" i="27" s="1"/>
  <c r="G64" i="22"/>
  <c r="G66" i="22" s="1"/>
  <c r="L64" i="29"/>
  <c r="G64" i="24"/>
  <c r="G66" i="24" s="1"/>
  <c r="H64" i="24"/>
  <c r="H66" i="24" s="1"/>
  <c r="D64" i="23"/>
  <c r="D65" i="23" s="1"/>
  <c r="K64" i="24"/>
  <c r="P64" i="24"/>
  <c r="U64" i="29"/>
  <c r="U66" i="29" s="1"/>
  <c r="O66" i="21"/>
  <c r="M64" i="30"/>
  <c r="K64" i="26"/>
  <c r="K66" i="26" s="1"/>
  <c r="C64" i="28"/>
  <c r="C64" i="24"/>
  <c r="L64" i="27"/>
  <c r="L66" i="27" s="1"/>
  <c r="R64" i="24"/>
  <c r="R66" i="24" s="1"/>
  <c r="K64" i="29"/>
  <c r="K66" i="29" s="1"/>
  <c r="J64" i="29"/>
  <c r="J66" i="29" s="1"/>
  <c r="E64" i="29"/>
  <c r="M64" i="21"/>
  <c r="M65" i="21" s="1"/>
  <c r="P64" i="28"/>
  <c r="P66" i="28" s="1"/>
  <c r="I64" i="21"/>
  <c r="I66" i="21" s="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6" i="27" s="1"/>
  <c r="N64" i="30"/>
  <c r="N66" i="30" s="1"/>
  <c r="L66" i="30"/>
  <c r="J66" i="28"/>
  <c r="G64" i="26"/>
  <c r="G66" i="26" s="1"/>
  <c r="G64" i="29"/>
  <c r="G66" i="29" s="1"/>
  <c r="F64" i="22"/>
  <c r="O64" i="26"/>
  <c r="R66" i="22"/>
  <c r="L66" i="22"/>
  <c r="T66" i="24"/>
  <c r="U66" i="23"/>
  <c r="P64" i="30"/>
  <c r="P66" i="30" s="1"/>
  <c r="C66" i="23"/>
  <c r="P66" i="23"/>
  <c r="E66" i="22"/>
  <c r="T66" i="23"/>
  <c r="Q66" i="21"/>
  <c r="P66" i="21"/>
  <c r="K66" i="27"/>
  <c r="G64" i="23"/>
  <c r="G66" i="23" s="1"/>
  <c r="Q66" i="24"/>
  <c r="R66" i="27"/>
  <c r="C66" i="27"/>
  <c r="H66" i="23"/>
  <c r="J66" i="27"/>
  <c r="G64" i="27"/>
  <c r="G66" i="27" s="1"/>
  <c r="G66" i="30"/>
  <c r="J66" i="30"/>
  <c r="F64" i="27"/>
  <c r="T66" i="27"/>
  <c r="L66" i="29"/>
  <c r="Q66" i="22"/>
  <c r="J66" i="26"/>
  <c r="C66" i="22"/>
  <c r="T66" i="21"/>
  <c r="S66" i="23"/>
  <c r="H66" i="30"/>
  <c r="E66" i="30"/>
  <c r="S66" i="24"/>
  <c r="L66" i="21"/>
  <c r="S66" i="26"/>
  <c r="L66" i="28"/>
  <c r="L66" i="26"/>
  <c r="T66" i="30"/>
  <c r="C66" i="29"/>
  <c r="H66" i="22"/>
  <c r="R66" i="28"/>
  <c r="N64" i="26"/>
  <c r="N66" i="26" s="1"/>
  <c r="O64" i="29"/>
  <c r="P64" i="29"/>
  <c r="P66" i="29" s="1"/>
  <c r="S64" i="1"/>
  <c r="R66" i="26"/>
  <c r="D66" i="27"/>
  <c r="N64" i="29"/>
  <c r="N66" i="29" s="1"/>
  <c r="R66" i="30"/>
  <c r="L66" i="23"/>
  <c r="O66" i="22"/>
  <c r="R64" i="1"/>
  <c r="J66" i="23"/>
  <c r="Q64" i="1"/>
  <c r="U64" i="1"/>
  <c r="P64" i="1"/>
  <c r="E66" i="27"/>
  <c r="J66" i="24"/>
  <c r="Q66" i="29"/>
  <c r="F64" i="29"/>
  <c r="O64" i="23"/>
  <c r="O64" i="30"/>
  <c r="N64" i="24"/>
  <c r="N66" i="24" s="1"/>
  <c r="B66" i="30"/>
  <c r="B66" i="24"/>
  <c r="K66" i="30"/>
  <c r="C66" i="30"/>
  <c r="I66" i="30"/>
  <c r="R66" i="29"/>
  <c r="I66" i="29"/>
  <c r="S66" i="29"/>
  <c r="T66" i="28"/>
  <c r="D66" i="28"/>
  <c r="Q66" i="28"/>
  <c r="I66" i="28"/>
  <c r="S66" i="28"/>
  <c r="K66" i="28"/>
  <c r="Q66" i="27"/>
  <c r="I66" i="27"/>
  <c r="P66" i="27"/>
  <c r="Q66" i="26"/>
  <c r="P66" i="26"/>
  <c r="C66" i="26"/>
  <c r="I66" i="26"/>
  <c r="H66" i="26"/>
  <c r="L66" i="24"/>
  <c r="I66" i="24"/>
  <c r="P66" i="24"/>
  <c r="D66" i="24"/>
  <c r="K66" i="24"/>
  <c r="I66" i="23"/>
  <c r="N66" i="23"/>
  <c r="I66" i="22"/>
  <c r="M66" i="22"/>
  <c r="S66" i="22"/>
  <c r="K66" i="22"/>
  <c r="T66" i="22"/>
  <c r="H66" i="21"/>
  <c r="K66" i="21"/>
  <c r="C66" i="21"/>
  <c r="D66" i="21"/>
  <c r="R66" i="21"/>
  <c r="N64" i="1"/>
  <c r="M64" i="1"/>
  <c r="M65" i="1" s="1"/>
  <c r="T64" i="1"/>
  <c r="L64" i="1"/>
  <c r="J64" i="1"/>
  <c r="K64" i="1"/>
  <c r="O64" i="1"/>
  <c r="O65" i="1" s="1"/>
  <c r="C64" i="1"/>
  <c r="C65" i="1" s="1"/>
  <c r="I64" i="1"/>
  <c r="H64" i="1"/>
  <c r="G64" i="1"/>
  <c r="F64" i="1"/>
  <c r="E64" i="1"/>
  <c r="E65" i="1" s="1"/>
  <c r="D64" i="1"/>
  <c r="D65" i="1" s="1"/>
  <c r="B64" i="1"/>
  <c r="D63" i="1"/>
  <c r="L63" i="1"/>
  <c r="F63" i="1"/>
  <c r="R63" i="1"/>
  <c r="J63" i="1"/>
  <c r="Q63" i="1"/>
  <c r="Q66" i="1" s="1"/>
  <c r="I63" i="1"/>
  <c r="C63" i="1"/>
  <c r="K63" i="1"/>
  <c r="P63" i="1"/>
  <c r="H63" i="1"/>
  <c r="T63" i="1"/>
  <c r="T66" i="1" s="1"/>
  <c r="S63" i="1"/>
  <c r="O63" i="1"/>
  <c r="G63" i="1"/>
  <c r="N63" i="1"/>
  <c r="E63" i="1"/>
  <c r="B63" i="1"/>
  <c r="U63" i="1"/>
  <c r="M63" i="1"/>
  <c r="E66" i="23" l="1"/>
  <c r="O66" i="26"/>
  <c r="O65" i="26"/>
  <c r="O66" i="28"/>
  <c r="O65" i="28"/>
  <c r="O66" i="27"/>
  <c r="O65" i="27"/>
  <c r="O66" i="29"/>
  <c r="O65" i="29"/>
  <c r="O66" i="24"/>
  <c r="O65" i="24"/>
  <c r="O66" i="30"/>
  <c r="O65" i="30"/>
  <c r="O66" i="23"/>
  <c r="O65" i="23"/>
  <c r="F65" i="1"/>
  <c r="B65" i="1"/>
  <c r="M66" i="29"/>
  <c r="M66" i="24"/>
  <c r="M66" i="28"/>
  <c r="D66" i="26"/>
  <c r="D66" i="23"/>
  <c r="D66" i="22"/>
  <c r="D66" i="29"/>
  <c r="M66" i="23"/>
  <c r="M65" i="23"/>
  <c r="M66" i="27"/>
  <c r="M65" i="27"/>
  <c r="M66" i="21"/>
  <c r="M66" i="30"/>
  <c r="M65" i="30"/>
  <c r="F66" i="21"/>
  <c r="F65" i="21"/>
  <c r="F66" i="29"/>
  <c r="F65" i="29"/>
  <c r="F66" i="23"/>
  <c r="F65" i="23"/>
  <c r="F66" i="27"/>
  <c r="F65" i="27"/>
  <c r="F66" i="22"/>
  <c r="F65" i="22"/>
  <c r="F66" i="28"/>
  <c r="F65" i="28"/>
  <c r="F66" i="24"/>
  <c r="F65" i="24"/>
  <c r="F66" i="30"/>
  <c r="F65" i="30"/>
  <c r="E66" i="28"/>
  <c r="E65" i="28"/>
  <c r="E66" i="29"/>
  <c r="E65" i="29"/>
  <c r="E66" i="26"/>
  <c r="E65" i="26"/>
  <c r="E66" i="21"/>
  <c r="E65" i="21"/>
  <c r="E66" i="24"/>
  <c r="E65" i="24"/>
  <c r="C66" i="24"/>
  <c r="C65" i="24"/>
  <c r="C66" i="28"/>
  <c r="C65" i="28"/>
  <c r="B66" i="26"/>
  <c r="B65" i="26"/>
  <c r="B66" i="27"/>
  <c r="B65" i="27"/>
  <c r="B66" i="28"/>
  <c r="B65" i="28"/>
  <c r="B66" i="23"/>
  <c r="B65" i="23"/>
  <c r="B66" i="29"/>
  <c r="B65" i="29"/>
  <c r="B66" i="22"/>
  <c r="B65" i="22"/>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<sst xmlns="http://schemas.openxmlformats.org/spreadsheetml/2006/main" count="2120" uniqueCount="176">
  <si>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</si>
  <si>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</si>
  <si>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</si>
  <si>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</si>
  <si>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</si>
  <si>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</si>
  <si>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</si>
  <si>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</si>
  <si>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</si>
  <si>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</si>
  <si>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</si>
  <si>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</si>
  <si>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</si>
  <si>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</si>
  <si>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</si>
  <si>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</si>
  <si>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</si>
  <si>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</si>
  <si>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</si>
  <si>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</si>
  <si>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</si>
  <si>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</si>
  <si>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</si>
  <si>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</si>
  <si>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</si>
  <si>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</si>
  <si>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</si>
  <si>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</si>
  <si>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</si>
  <si>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</si>
  <si>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</si>
  <si>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</si>
  <si>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</si>
  <si>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</si>
  <si>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</si>
  <si>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</si>
  <si>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</si>
  <si>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</si>
  <si>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</si>
  <si>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</si>
  <si>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</si>
  <si>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</si>
  <si>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</si>
  <si>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</si>
  <si>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</si>
  <si>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</si>
  <si>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</si>
  <si>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</si>
  <si>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</si>
  <si>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</si>
  <si>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</si>
  <si>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</si>
  <si>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</si>
  <si>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</si>
  <si>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</si>
  <si>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</si>
  <si>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</si>
  <si>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</si>
  <si>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</si>
  <si>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</si>
  <si>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</si>
  <si>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</si>
  <si>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</si>
  <si>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</si>
  <si>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</si>
  <si>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</si>
  <si>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</si>
  <si>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</si>
  <si>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</si>
  <si>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</si>
  <si>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</si>
  <si>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</si>
  <si>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</si>
  <si>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</si>
  <si>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</si>
  <si>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</si>
  <si>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</si>
  <si>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</si>
  <si>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</si>
  <si>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</si>
  <si>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</si>
  <si>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</si>
  <si>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</si>
  <si>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</si>
  <si>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</si>
  <si>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</si>
  <si>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</si>
  <si>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</si>
  <si>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</si>
  <si>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</si>
  <si>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</si>
  <si>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</si>
  <si>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</si>
  <si>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</si>
  <si>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</si>
  <si>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</si>
  <si>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</si>
  <si>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</si>
  <si>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</si>
  <si>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</si>
  <si>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</si>
  <si>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</si>
  <si>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</si>
  <si>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</si>
  <si>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</si>
  <si>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</si>
  <si>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</si>
  <si>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</si>
  <si>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</si>
  <si>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</si>
  <si>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</si>
  <si>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</si>
  <si>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</si>
  <si>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</si>
  <si>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</si>
  <si>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</si>
  <si>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</si>
  <si>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</si>
  <si>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</si>
  <si>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</si>
  <si>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</si>
  <si>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</si>
  <si>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</si>
  <si>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</si>
  <si>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</si>
  <si>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</si>
  <si>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</si>
  <si>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</si>
  <si>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</si>
  <si>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</si>
  <si>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</si>
  <si>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</si>
  <si>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</si>
  <si>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</si>
  <si>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</si>
  <si>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</si>
  <si>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</si>
  <si>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</si>
  <si>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</si>
  <si>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</si>
  <si>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</si>
  <si>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</si>
  <si>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</si>
  <si>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</si>
  <si>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</si>
  <si>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</si>
  <si>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</si>
  <si>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</si>
  <si>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</si>
  <si>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</si>
  <si>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</si>
  <si>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</si>
  <si>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</si>
  <si>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</si>
  <si>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</si>
  <si>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</si>
  <si>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</si>
  <si>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</si>
  <si>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</si>
  <si>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</si>
  <si>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PAN-028024</t>
  </si>
  <si>
    <t>EPR/GP3792SK</t>
  </si>
  <si>
    <t>ByProduct Recovery Limited</t>
  </si>
  <si>
    <t>Rosedew Farm</t>
  </si>
  <si>
    <t>Rhiannon Smith</t>
  </si>
  <si>
    <t>48.7ha</t>
  </si>
  <si>
    <t>4a</t>
  </si>
  <si>
    <t>3 FIELD REMOVED</t>
  </si>
  <si>
    <t>4b</t>
  </si>
  <si>
    <t>M</t>
  </si>
  <si>
    <t>19 09 02</t>
  </si>
  <si>
    <t>Elan WTW Sludge</t>
  </si>
  <si>
    <t xml:space="preserve">Llyswen WTW </t>
  </si>
  <si>
    <t>Talybont WTW</t>
  </si>
  <si>
    <t>19 06 06</t>
  </si>
  <si>
    <t>Andigestion Ltd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</si>
</sst>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0">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99" dataDxfId="397" headerRowBorderDxfId="398" tableBorderDxfId="396" totalsRowBorderDxfId="395">
  <autoFilter ref="AI1:AN26" xr:uid="{F8B5EC87-3095-445A-A980-2CFAA0A7B9A2}"/>
  <sortState xmlns:xlrd2="http://schemas.microsoft.com/office/spreadsheetml/2017/richdata2" ref="AI2:AL25">
    <sortCondition ref="AL1:AL25"/>
  </sortState>
  <tableColumns count="6">
    <tableColumn id="1" xr3:uid="{360F44E4-7249-415F-8D5E-41D249F9A162}" name="Crop" dataDxfId="394"/>
    <tableColumn id="2" xr3:uid="{55E07717-B4EC-4E8A-B9A9-34F3CF85E32D}" name="P Offtake" dataDxfId="393"/>
    <tableColumn id="3" xr3:uid="{7B25FA52-8104-4FE3-AED4-B53CBFDF89B2}" name="K Offtake" dataDxfId="392"/>
    <tableColumn id="4" xr3:uid="{0DBAE461-2D09-43C8-9342-3980D552AE4D}" name="Order" dataDxfId="391"/>
    <tableColumn id="5" xr3:uid="{52CACE7B-0CBA-46FC-9F24-02CBD6100239}" name="Lime pH requirement" dataDxfId="390"/>
    <tableColumn id="6" xr3:uid="{F1432630-9B16-4266-8147-CE754A715307}" name="Column1" dataDxfId="38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7E96A84B-948F-445F-BD6E-30CC8E6E6DD1}" name="Crop" dataDxfId="383"/>
    <tableColumn id="2" xr3:uid="{12657DDB-F680-47DE-ABB1-8675D5F91E41}" name="P Offtake" dataDxfId="382"/>
    <tableColumn id="3" xr3:uid="{DEB99109-D325-4F98-8A71-E70C03433437}" name="K Offtake" dataDxfId="381"/>
    <tableColumn id="4" xr3:uid="{E96A561F-7E7F-4FB3-97AA-0B35D8C8E93A}" name="Order" dataDxfId="380"/>
    <tableColumn id="5" xr3:uid="{181DD475-0A71-4C52-AF1A-8BFF46F5A827}" name="Lime pH requirement" dataDxfId="379"/>
    <tableColumn id="6" xr3:uid="{AC3FA7E8-D76B-43A3-B715-04446DFF63C6}" name="Column1" dataDxfId="37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7" dataDxfId="375" headerRowBorderDxfId="376" tableBorderDxfId="374" totalsRowBorderDxfId="373">
  <autoFilter ref="AI1:AN26" xr:uid="{F8B5EC87-3095-445A-A980-2CFAA0A7B9A2}"/>
  <sortState xmlns:xlrd2="http://schemas.microsoft.com/office/spreadsheetml/2017/richdata2" ref="AI2:AL25">
    <sortCondition ref="AL1:AL25"/>
  </sortState>
  <tableColumns count="6">
    <tableColumn id="1" xr3:uid="{06008BA1-A1E9-4286-B67A-352533C06A26}" name="Crop" dataDxfId="372"/>
    <tableColumn id="2" xr3:uid="{2AEB5EEB-C9D1-41DC-913E-953A33D1A4AF}" name="P Offtake" dataDxfId="371"/>
    <tableColumn id="3" xr3:uid="{8FA16A0B-1017-4CEE-862E-0A8CBD8EB3D3}" name="K Offtake" dataDxfId="370"/>
    <tableColumn id="4" xr3:uid="{E7A3B8CD-4036-47F4-B818-C3F22E80C749}" name="Order" dataDxfId="369"/>
    <tableColumn id="5" xr3:uid="{8F3EBD84-7904-4559-9B5C-63088B792C98}" name="Lime pH requirement" dataDxfId="368"/>
    <tableColumn id="6" xr3:uid="{A21DD95A-C955-4510-9114-E3F1CB645370}" name="Column1" dataDxfId="36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6" dataDxfId="364" headerRowBorderDxfId="365" tableBorderDxfId="363" totalsRowBorderDxfId="362">
  <autoFilter ref="AI1:AN26" xr:uid="{F8B5EC87-3095-445A-A980-2CFAA0A7B9A2}"/>
  <sortState xmlns:xlrd2="http://schemas.microsoft.com/office/spreadsheetml/2017/richdata2" ref="AI2:AL25">
    <sortCondition ref="AL1:AL25"/>
  </sortState>
  <tableColumns count="6">
    <tableColumn id="1" xr3:uid="{11579FCC-3D9F-49AD-888D-5D79B801F6AE}" name="Crop" dataDxfId="361"/>
    <tableColumn id="2" xr3:uid="{05C08116-56D5-4CC6-A649-B06AF891B931}" name="P Offtake" dataDxfId="360"/>
    <tableColumn id="3" xr3:uid="{59CDE959-192B-4757-9203-A0F691CF0F96}" name="K Offtake" dataDxfId="359"/>
    <tableColumn id="4" xr3:uid="{9FB8E4F7-B91F-4CE0-AF39-D4895D0ECF2F}" name="Order" dataDxfId="358"/>
    <tableColumn id="5" xr3:uid="{688FF2A4-D7C6-4425-A915-A9ADD700A9EE}" name="Lime pH requirement" dataDxfId="357"/>
    <tableColumn id="6" xr3:uid="{05FC5CFF-3D81-4B5F-87C7-2364076F2714}" name="Column1" dataDxfId="35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5" dataDxfId="353" headerRowBorderDxfId="354" tableBorderDxfId="352" totalsRowBorderDxfId="351">
  <autoFilter ref="AI1:AN26" xr:uid="{F8B5EC87-3095-445A-A980-2CFAA0A7B9A2}"/>
  <sortState xmlns:xlrd2="http://schemas.microsoft.com/office/spreadsheetml/2017/richdata2" ref="AI2:AL25">
    <sortCondition ref="AL1:AL25"/>
  </sortState>
  <tableColumns count="6">
    <tableColumn id="1" xr3:uid="{973D7FFB-D248-4199-9B2E-B3C6CC09D382}" name="Crop" dataDxfId="350"/>
    <tableColumn id="2" xr3:uid="{7F2A3986-EC86-4CF9-BD10-791170BA6682}" name="P Offtake" dataDxfId="349"/>
    <tableColumn id="3" xr3:uid="{D6129C35-9DC6-42E5-AE3F-EA3A083168E6}" name="K Offtake" dataDxfId="348"/>
    <tableColumn id="4" xr3:uid="{C1CC42B5-564A-4DE7-B817-B7D686FE9A11}" name="Order" dataDxfId="347"/>
    <tableColumn id="5" xr3:uid="{620F3ABD-564C-411A-8DEA-CE1A34F9FC36}" name="Lime pH requirement" dataDxfId="346"/>
    <tableColumn id="6" xr3:uid="{76C9BC4F-4FF3-4AFB-8E7B-16DC0CC3E97C}" name="Column1" dataDxfId="34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4" dataDxfId="342" headerRowBorderDxfId="343" tableBorderDxfId="341" totalsRowBorderDxfId="340">
  <autoFilter ref="AI1:AN26" xr:uid="{F8B5EC87-3095-445A-A980-2CFAA0A7B9A2}"/>
  <sortState xmlns:xlrd2="http://schemas.microsoft.com/office/spreadsheetml/2017/richdata2" ref="AI2:AL25">
    <sortCondition ref="AL1:AL25"/>
  </sortState>
  <tableColumns count="6">
    <tableColumn id="1" xr3:uid="{D13A12FC-EAE6-4280-A219-C2622262E5F4}" name="Crop" dataDxfId="339"/>
    <tableColumn id="2" xr3:uid="{FD06C4A3-4B75-490D-88CF-232C7DC3EFC6}" name="P Offtake" dataDxfId="338"/>
    <tableColumn id="3" xr3:uid="{B043BEFF-10D4-4840-989B-BB13A502ECDF}" name="K Offtake" dataDxfId="337"/>
    <tableColumn id="4" xr3:uid="{48481FDC-5D20-466C-B554-D45886EA366A}" name="Order" dataDxfId="336"/>
    <tableColumn id="5" xr3:uid="{9E0852D2-9D0D-44AB-98B7-FBA51F331ACF}" name="Lime pH requirement" dataDxfId="335"/>
    <tableColumn id="6" xr3:uid="{29F9C4A5-6854-4F37-8BD1-0DD9B6024A55}" name="Column1" dataDxfId="33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3" dataDxfId="331" headerRowBorderDxfId="332" tableBorderDxfId="330" totalsRowBorderDxfId="329">
  <autoFilter ref="AI1:AN26" xr:uid="{F8B5EC87-3095-445A-A980-2CFAA0A7B9A2}"/>
  <sortState xmlns:xlrd2="http://schemas.microsoft.com/office/spreadsheetml/2017/richdata2" ref="AI2:AL25">
    <sortCondition ref="AL1:AL25"/>
  </sortState>
  <tableColumns count="6">
    <tableColumn id="1" xr3:uid="{1B554ED3-7AAF-4192-827C-B071945474B8}" name="Crop" dataDxfId="328"/>
    <tableColumn id="2" xr3:uid="{35F435E0-8D8E-44D1-84BD-C2FF51C3F944}" name="P Offtake" dataDxfId="327"/>
    <tableColumn id="3" xr3:uid="{38465C9D-AA8F-443A-80F5-96D1F6258317}" name="K Offtake" dataDxfId="326"/>
    <tableColumn id="4" xr3:uid="{E0C0E6AF-5628-4BC3-9625-81A87B93D279}" name="Order" dataDxfId="325"/>
    <tableColumn id="5" xr3:uid="{ACDE1D9A-7F94-4404-BDDC-1235C32C758F}" name="Lime pH requirement" dataDxfId="324"/>
    <tableColumn id="6" xr3:uid="{B093C9DF-C4CF-4906-9658-89F446EB9C12}" name="Column1" dataDxfId="32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2" dataDxfId="320" headerRowBorderDxfId="321" tableBorderDxfId="319" totalsRowBorderDxfId="318">
  <autoFilter ref="AI1:AN26" xr:uid="{F8B5EC87-3095-445A-A980-2CFAA0A7B9A2}"/>
  <sortState xmlns:xlrd2="http://schemas.microsoft.com/office/spreadsheetml/2017/richdata2" ref="AI2:AL25">
    <sortCondition ref="AL1:AL25"/>
  </sortState>
  <tableColumns count="6">
    <tableColumn id="1" xr3:uid="{C4B2E6E9-5990-417D-9E04-7933BDF1FC69}" name="Crop" dataDxfId="317"/>
    <tableColumn id="2" xr3:uid="{E74EF8D0-6C68-49B8-AE52-40C276CA5FC9}" name="P Offtake" dataDxfId="316"/>
    <tableColumn id="3" xr3:uid="{9E0A7857-36E3-482D-B4B2-65B90760417F}" name="K Offtake" dataDxfId="315"/>
    <tableColumn id="4" xr3:uid="{A78867D2-7566-4070-AF99-15EE4CEB1699}" name="Order" dataDxfId="314"/>
    <tableColumn id="5" xr3:uid="{240FD5FA-5659-468E-8544-C93086800EC9}" name="Lime pH requirement" dataDxfId="313"/>
    <tableColumn id="6" xr3:uid="{D5C8E9C3-9076-473B-AE62-DA32692BAABC}" name="Column1" dataDxfId="3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1" dataDxfId="309" headerRowBorderDxfId="310" tableBorderDxfId="308" totalsRowBorderDxfId="307">
  <autoFilter ref="AI1:AN26" xr:uid="{F8B5EC87-3095-445A-A980-2CFAA0A7B9A2}"/>
  <sortState xmlns:xlrd2="http://schemas.microsoft.com/office/spreadsheetml/2017/richdata2" ref="AI2:AL25">
    <sortCondition ref="AL1:AL25"/>
  </sortState>
  <tableColumns count="6">
    <tableColumn id="1" xr3:uid="{82F1A1D2-F5AA-4D76-98E8-3C18592FB8CF}" name="Crop" dataDxfId="306"/>
    <tableColumn id="2" xr3:uid="{17F60BEE-3BBA-4198-AA21-518EC4696EB6}" name="P Offtake" dataDxfId="305"/>
    <tableColumn id="3" xr3:uid="{95D820EB-2583-433A-A070-6E8356E186E7}" name="K Offtake" dataDxfId="304"/>
    <tableColumn id="4" xr3:uid="{F3AE1839-F59F-4A70-B11A-A32E3FDD1A00}" name="Order" dataDxfId="303"/>
    <tableColumn id="5" xr3:uid="{C52880C5-B266-4CF0-9A11-778ABC47F9F0}" name="Lime pH requirement" dataDxfId="302"/>
    <tableColumn id="6" xr3:uid="{233F7657-9414-44B1-9E43-A91A69CB97ED}" name="Column1" dataDxfId="30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0" dataDxfId="298" headerRowBorderDxfId="299" tableBorderDxfId="297" totalsRowBorderDxfId="296">
  <autoFilter ref="AI1:AN26" xr:uid="{F8B5EC87-3095-445A-A980-2CFAA0A7B9A2}"/>
  <sortState xmlns:xlrd2="http://schemas.microsoft.com/office/spreadsheetml/2017/richdata2" ref="AI2:AL25">
    <sortCondition ref="AL1:AL25"/>
  </sortState>
  <tableColumns count="6">
    <tableColumn id="1" xr3:uid="{34C99CE0-FFE9-4282-9A7F-89014FFD2010}" name="Crop" dataDxfId="295"/>
    <tableColumn id="2" xr3:uid="{D81725A7-3522-491F-9BAF-35ADAADB5C49}" name="P Offtake" dataDxfId="294"/>
    <tableColumn id="3" xr3:uid="{E1F3CA70-D73E-4B9D-9A9F-F209536EAEFF}" name="K Offtake" dataDxfId="293"/>
    <tableColumn id="4" xr3:uid="{41F03B60-DF58-4AA1-9642-EF87A44AF9EC}" name="Order" dataDxfId="292"/>
    <tableColumn id="5" xr3:uid="{F3D9EC0E-6F67-4466-B24D-F47864B8CBA4}" name="Lime pH requirement" dataDxfId="291"/>
    <tableColumn id="6" xr3:uid="{D49CA6DF-7C49-4445-A0D2-0F2C2FDFB7ED}" name="Column1" dataDxfId="29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115" zoomScaleNormal="115" workbookViewId="0">
      <selection activeCell="G6" sqref="G6"/>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30" t="s">
        <v>41</v>
      </c>
      <c r="B1" s="131"/>
      <c r="C1" s="160" t="s">
        <v>160</v>
      </c>
      <c r="D1" s="161"/>
      <c r="E1" s="106" t="s">
        <v>45</v>
      </c>
      <c r="F1" s="109" t="s">
        <v>165</v>
      </c>
      <c r="G1" s="162" t="s">
        <v>43</v>
      </c>
      <c r="H1" s="163"/>
      <c r="I1" s="109">
        <v>7.6</v>
      </c>
      <c r="J1" s="130" t="s">
        <v>153</v>
      </c>
      <c r="K1" s="131"/>
      <c r="L1" s="109">
        <v>242</v>
      </c>
      <c r="AB1" s="13"/>
      <c r="AC1" s="13"/>
      <c r="AD1" s="22" t="s">
        <v>126</v>
      </c>
      <c r="AE1" s="13"/>
      <c r="AF1" s="13"/>
      <c r="AG1" s="13"/>
      <c r="AH1" s="13"/>
      <c r="AI1" s="30" t="s">
        <v>79</v>
      </c>
      <c r="AJ1" s="31" t="s">
        <v>94</v>
      </c>
      <c r="AK1" s="32" t="s">
        <v>95</v>
      </c>
      <c r="AL1" s="33" t="s">
        <v>125</v>
      </c>
      <c r="AM1" s="33" t="s">
        <v>131</v>
      </c>
      <c r="AN1" s="33" t="s">
        <v>111</v>
      </c>
    </row>
    <row r="2" spans="1:40" x14ac:dyDescent="0.2">
      <c r="A2" s="132" t="s">
        <v>87</v>
      </c>
      <c r="B2" s="133"/>
      <c r="C2" s="154" t="s">
        <v>161</v>
      </c>
      <c r="D2" s="155"/>
      <c r="E2" s="96" t="s">
        <v>109</v>
      </c>
      <c r="F2" s="110" t="s">
        <v>170</v>
      </c>
      <c r="G2" s="164" t="s">
        <v>110</v>
      </c>
      <c r="H2" s="165"/>
      <c r="I2" s="110"/>
      <c r="J2" s="132" t="s">
        <v>158</v>
      </c>
      <c r="K2" s="133"/>
      <c r="L2" s="110">
        <v>0.72</v>
      </c>
      <c r="AB2" s="22" t="s">
        <v>56</v>
      </c>
      <c r="AC2" s="13"/>
      <c r="AD2" s="22" t="s">
        <v>70</v>
      </c>
      <c r="AE2" s="13"/>
      <c r="AF2" s="13"/>
      <c r="AG2" s="34" t="s">
        <v>76</v>
      </c>
      <c r="AH2" s="13"/>
      <c r="AI2" s="35" t="s">
        <v>126</v>
      </c>
      <c r="AJ2" s="36">
        <v>0</v>
      </c>
      <c r="AK2" s="37">
        <v>0</v>
      </c>
      <c r="AL2" s="7">
        <v>0</v>
      </c>
      <c r="AM2" s="9">
        <v>0</v>
      </c>
      <c r="AN2" s="9">
        <v>0</v>
      </c>
    </row>
    <row r="3" spans="1:40" x14ac:dyDescent="0.2">
      <c r="A3" s="134" t="s">
        <v>42</v>
      </c>
      <c r="B3" s="135"/>
      <c r="C3" s="154" t="s">
        <v>162</v>
      </c>
      <c r="D3" s="155"/>
      <c r="E3" s="96" t="s">
        <v>108</v>
      </c>
      <c r="F3" s="111" t="s">
        <v>78</v>
      </c>
      <c r="G3" s="132" t="s">
        <v>159</v>
      </c>
      <c r="H3" s="133"/>
      <c r="I3" s="110"/>
      <c r="J3" s="134" t="s">
        <v>154</v>
      </c>
      <c r="K3" s="135"/>
      <c r="L3" s="110">
        <f>(L1/(L2*10000))*100</f>
        <v>3.3611111111111112</v>
      </c>
      <c r="AB3" s="22" t="s">
        <v>57</v>
      </c>
      <c r="AC3" s="13"/>
      <c r="AD3" s="22" t="s">
        <v>71</v>
      </c>
      <c r="AE3" s="13"/>
      <c r="AF3" s="13"/>
      <c r="AG3" s="34" t="s">
        <v>77</v>
      </c>
      <c r="AH3" s="13"/>
      <c r="AI3" s="38" t="s">
        <v>113</v>
      </c>
      <c r="AJ3" s="39">
        <v>1.7</v>
      </c>
      <c r="AK3" s="40">
        <v>6</v>
      </c>
      <c r="AL3" s="41">
        <v>1</v>
      </c>
      <c r="AM3" s="9">
        <v>6.2</v>
      </c>
      <c r="AN3" s="9" t="s">
        <v>112</v>
      </c>
    </row>
    <row r="4" spans="1:40" x14ac:dyDescent="0.2">
      <c r="A4" s="132" t="s">
        <v>0</v>
      </c>
      <c r="B4" s="133"/>
      <c r="C4" s="156" t="s">
        <v>163</v>
      </c>
      <c r="D4" s="157"/>
      <c r="E4" s="99" t="s">
        <v>1</v>
      </c>
      <c r="F4" s="110" t="s">
        <v>171</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25">
      <c r="A5" s="146" t="s">
        <v>47</v>
      </c>
      <c r="B5" s="147"/>
      <c r="C5" s="158" t="s">
        <v>164</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x14ac:dyDescent="0.2">
      <c r="A8" s="132" t="s">
        <v>2</v>
      </c>
      <c r="B8" s="133"/>
      <c r="C8" s="11">
        <v>1</v>
      </c>
      <c r="D8" s="11">
        <v>2</v>
      </c>
      <c r="E8" s="11" t="s">
        <v>167</v>
      </c>
      <c r="F8" s="11" t="s">
        <v>166</v>
      </c>
      <c r="G8" s="11" t="s">
        <v>168</v>
      </c>
      <c r="H8" s="11"/>
      <c r="I8" s="11"/>
      <c r="J8" s="11"/>
      <c r="K8" s="11"/>
      <c r="L8" s="11"/>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x14ac:dyDescent="0.2">
      <c r="A9" s="132" t="s">
        <v>3</v>
      </c>
      <c r="B9" s="133"/>
      <c r="C9" s="11" t="s">
        <v>169</v>
      </c>
      <c r="D9" s="11">
        <v>1</v>
      </c>
      <c r="E9" s="11" t="s">
        <v>169</v>
      </c>
      <c r="F9" s="11">
        <v>1</v>
      </c>
      <c r="G9" s="11">
        <v>1</v>
      </c>
      <c r="H9" s="11"/>
      <c r="I9" s="11"/>
      <c r="J9" s="11"/>
      <c r="K9" s="11"/>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x14ac:dyDescent="0.2">
      <c r="A10" s="132" t="s">
        <v>4</v>
      </c>
      <c r="B10" s="133"/>
      <c r="C10" s="11">
        <v>6.5</v>
      </c>
      <c r="D10" s="11">
        <v>7.2</v>
      </c>
      <c r="E10" s="11">
        <v>7.3</v>
      </c>
      <c r="F10" s="11">
        <v>7.1</v>
      </c>
      <c r="G10" s="11">
        <v>7.1</v>
      </c>
      <c r="H10" s="11"/>
      <c r="I10" s="11"/>
      <c r="J10" s="11"/>
      <c r="K10" s="11"/>
      <c r="L10" s="11"/>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x14ac:dyDescent="0.2">
      <c r="A11" s="132" t="s">
        <v>5</v>
      </c>
      <c r="B11" s="133"/>
      <c r="C11" s="11">
        <v>3</v>
      </c>
      <c r="D11" s="11">
        <v>3</v>
      </c>
      <c r="E11" s="11">
        <v>3</v>
      </c>
      <c r="F11" s="11">
        <v>3</v>
      </c>
      <c r="G11" s="11">
        <v>3</v>
      </c>
      <c r="H11" s="11"/>
      <c r="I11" s="11"/>
      <c r="J11" s="11"/>
      <c r="K11" s="11"/>
      <c r="L11" s="11"/>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x14ac:dyDescent="0.2">
      <c r="A12" s="132" t="s">
        <v>6</v>
      </c>
      <c r="B12" s="133"/>
      <c r="C12" s="11">
        <v>2</v>
      </c>
      <c r="D12" s="11">
        <v>2</v>
      </c>
      <c r="E12" s="11">
        <v>2</v>
      </c>
      <c r="F12" s="11">
        <v>2</v>
      </c>
      <c r="G12" s="11">
        <v>2</v>
      </c>
      <c r="H12" s="11"/>
      <c r="I12" s="11"/>
      <c r="J12" s="11"/>
      <c r="K12" s="11"/>
      <c r="L12" s="11"/>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x14ac:dyDescent="0.2">
      <c r="A13" s="132" t="s">
        <v>7</v>
      </c>
      <c r="B13" s="133"/>
      <c r="C13" s="11">
        <v>3</v>
      </c>
      <c r="D13" s="11">
        <v>3</v>
      </c>
      <c r="E13" s="11">
        <v>3</v>
      </c>
      <c r="F13" s="11">
        <v>3</v>
      </c>
      <c r="G13" s="11">
        <v>3</v>
      </c>
      <c r="H13" s="11"/>
      <c r="I13" s="11"/>
      <c r="J13" s="11"/>
      <c r="K13" s="11"/>
      <c r="L13" s="11"/>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x14ac:dyDescent="0.2">
      <c r="A14" s="150" t="s">
        <v>8</v>
      </c>
      <c r="B14" s="151"/>
      <c r="C14" s="82" t="s">
        <v>113</v>
      </c>
      <c r="D14" s="82" t="s">
        <v>96</v>
      </c>
      <c r="E14" s="82" t="s">
        <v>113</v>
      </c>
      <c r="F14" s="82" t="s">
        <v>124</v>
      </c>
      <c r="G14" s="82" t="s">
        <v>124</v>
      </c>
      <c r="H14" s="82"/>
      <c r="I14" s="82"/>
      <c r="J14" s="82"/>
      <c r="K14" s="82"/>
      <c r="L14" s="82"/>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x14ac:dyDescent="0.2">
      <c r="A15" s="148" t="s">
        <v>9</v>
      </c>
      <c r="B15" s="149"/>
      <c r="C15" s="11">
        <v>38</v>
      </c>
      <c r="D15" s="11">
        <v>6.5</v>
      </c>
      <c r="E15" s="11">
        <v>38</v>
      </c>
      <c r="F15" s="11">
        <v>8</v>
      </c>
      <c r="G15" s="11">
        <v>8</v>
      </c>
      <c r="H15" s="11"/>
      <c r="I15" s="11"/>
      <c r="J15" s="11"/>
      <c r="K15" s="11"/>
      <c r="L15" s="11"/>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25">
      <c r="A16" s="152" t="s">
        <v>44</v>
      </c>
      <c r="B16" s="153"/>
      <c r="C16" s="100" t="s">
        <v>72</v>
      </c>
      <c r="D16" s="100" t="s">
        <v>72</v>
      </c>
      <c r="E16" s="100" t="s">
        <v>72</v>
      </c>
      <c r="F16" s="100" t="s">
        <v>72</v>
      </c>
      <c r="G16" s="100" t="s">
        <v>72</v>
      </c>
      <c r="H16" s="100"/>
      <c r="I16" s="100"/>
      <c r="J16" s="100"/>
      <c r="K16" s="100"/>
      <c r="L16" s="100"/>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55.25</v>
      </c>
      <c r="E17" s="20">
        <f t="shared" si="0"/>
        <v>64.599999999999994</v>
      </c>
      <c r="F17" s="20">
        <f t="shared" si="0"/>
        <v>56</v>
      </c>
      <c r="G17" s="20">
        <f t="shared" si="0"/>
        <v>56</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6.4048341500000001</v>
      </c>
      <c r="D18" s="12">
        <f>$D32</f>
        <v>6.4048341500000001</v>
      </c>
      <c r="E18" s="12">
        <f>$D33</f>
        <v>6.4048341500000001</v>
      </c>
      <c r="F18" s="12">
        <f>$D34</f>
        <v>6.4048341500000001</v>
      </c>
      <c r="G18" s="12">
        <f>$D35</f>
        <v>6.4048341500000001</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-58.195165849999995</v>
      </c>
      <c r="D19" s="12">
        <f t="shared" ref="D19:V19" si="1">D18-D17</f>
        <v>-48.845165850000001</v>
      </c>
      <c r="E19" s="12">
        <f t="shared" si="1"/>
        <v>-58.195165849999995</v>
      </c>
      <c r="F19" s="12">
        <f t="shared" si="1"/>
        <v>-49.595165850000001</v>
      </c>
      <c r="G19" s="12">
        <f t="shared" si="1"/>
        <v>-49.595165850000001</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68.25</v>
      </c>
      <c r="E21" s="20">
        <f t="shared" si="2"/>
        <v>228</v>
      </c>
      <c r="F21" s="20">
        <f t="shared" si="2"/>
        <v>84</v>
      </c>
      <c r="G21" s="20">
        <f t="shared" si="2"/>
        <v>84</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0.75835168750000015</v>
      </c>
      <c r="D22" s="12">
        <f>$E32</f>
        <v>0.75835168750000015</v>
      </c>
      <c r="E22" s="12">
        <f>$E33</f>
        <v>0.75835168750000015</v>
      </c>
      <c r="F22" s="12">
        <f>$E34</f>
        <v>0.75835168750000015</v>
      </c>
      <c r="G22" s="12">
        <f>$E35</f>
        <v>0.75835168750000015</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-227.24164831249999</v>
      </c>
      <c r="D23" s="12">
        <f t="shared" ref="D23:V23" si="3">D22-D21</f>
        <v>-67.491648312500004</v>
      </c>
      <c r="E23" s="12">
        <f t="shared" si="3"/>
        <v>-227.24164831249999</v>
      </c>
      <c r="F23" s="12">
        <f t="shared" si="3"/>
        <v>-83.241648312500004</v>
      </c>
      <c r="G23" s="12">
        <f t="shared" si="3"/>
        <v>-83.241648312500004</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e">
        <f t="shared" si="4"/>
        <v>#N/A</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2.5299999999999998</v>
      </c>
      <c r="C28" s="11">
        <v>0.72</v>
      </c>
      <c r="D28" s="11">
        <v>4.4200000000000003E-2</v>
      </c>
      <c r="E28" s="11">
        <v>9.9500000000000005E-3</v>
      </c>
      <c r="F28" s="11">
        <v>691</v>
      </c>
      <c r="G28" s="11">
        <v>11.1</v>
      </c>
      <c r="H28" s="11">
        <v>92.1</v>
      </c>
      <c r="I28" s="11">
        <v>6.2</v>
      </c>
      <c r="J28" s="11">
        <v>0.11</v>
      </c>
      <c r="K28" s="15">
        <v>1.58</v>
      </c>
      <c r="L28" s="11">
        <v>21.9</v>
      </c>
      <c r="M28" s="11">
        <v>17.600000000000001</v>
      </c>
      <c r="N28" s="11">
        <v>1840</v>
      </c>
      <c r="O28" s="11">
        <v>363000</v>
      </c>
      <c r="P28" s="11"/>
      <c r="Q28" s="11">
        <v>1880</v>
      </c>
      <c r="R28" s="11"/>
      <c r="S28" s="11">
        <v>40.1</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v>250</v>
      </c>
      <c r="C31" s="65">
        <f>IF(C$27="%w/w SAR",((C$28*10)*$B31),IF(C$27="%w/w DM",(((C$28*10)*($B$28/100))*$B31),IF(C$27="kg/t SAR",(C$28*$B31),IF(C$27="kg/t DM",((C$28*($B$28/100))*$B31),IF(C$27="mg/kg SAR",((C$28*0.001)*$B31),IF(C$27="mg/kg DM",(((C$28*0.001)*($B$28/100))*$B31),0))))))</f>
        <v>45.54</v>
      </c>
      <c r="D31" s="65">
        <f>(IF(D$27="%w/w SAR",((D$28*10)*$B31),IF(D$27="%w/w DM",(((D$28*10)*($B$28/100))*$B31),IF(D$27="kg/t SAR",(D$28*$B31),IF(D$27="kg/t DM",((D$28*($B$28/100))*$B31),IF(D$27="mg/kg SAR",((D$28*0.001)*$B31),IF(D$27="mg/kg DM",(((D$28*0.001)*($B$28/100))*$B31),"0")))))))*2.291</f>
        <v>6.4048341500000001</v>
      </c>
      <c r="E31" s="65">
        <f>(IF(E$27="%w/w SAR",((E$28*10)*$B31),IF(E$27="%w/w DM",(((E$28*10)*($B$28/100))*$B31),IF(E$27="kg/t SAR",(E$28*$B31),IF(E$27="kg/t DM",((E$28*($B$28/100))*$B31),IF(E$27="mg/kg SAR",((E$28*0.001)*$B31),IF(E$27="mg/kg DM",(((E$28*0.001)*($B$28/100))*$B31),"0")))))))*1.205</f>
        <v>0.75835168750000015</v>
      </c>
      <c r="F31" s="65">
        <f>(IF(F$27="%w/w SAR",((F$28*10)*$B31),IF(F$27="%w/w DM",(((F$28*10)*($B$28/100))*$B31),IF(F$27="kg/t SAR",(F$28*$B31),IF(F$27="kg/t DM",((F$28*($B$28/100))*$B31),IF(F$27="mg/kg SAR",((F$28*0.001)*$B31),IF(F$27="mg/kg DM",(((F$28*0.001)*($B$28/100))*$B31),"0")))))))*1.658</f>
        <v>7.246413350000001</v>
      </c>
      <c r="G31" s="65">
        <f t="shared" ref="G31:P31" si="5">IF(G$27="%w/w SAR",((G$28*10)*$B31),IF(G$27="%w/w DM",(((G$28*10)*($B$28/100))*$B31),IF(G$27="kg/t SAR",(G$28*$B31),IF(G$27="kg/t DM",((G$28*($B$28/100))*$B31),IF(G$27="mg/kg SAR",((G$28*0.001)*$B31),IF(G$27="mg/kg DM",(((G$28*0.001)*($B$28/100))*$B31),0))))))</f>
        <v>7.0207500000000006E-2</v>
      </c>
      <c r="H31" s="65">
        <f t="shared" si="5"/>
        <v>0.58253250000000001</v>
      </c>
      <c r="I31" s="65">
        <f t="shared" si="5"/>
        <v>3.9215E-2</v>
      </c>
      <c r="J31" s="65">
        <f t="shared" si="5"/>
        <v>6.9574999999999997E-4</v>
      </c>
      <c r="K31" s="65">
        <f t="shared" si="5"/>
        <v>9.9935000000000006E-3</v>
      </c>
      <c r="L31" s="65">
        <f t="shared" si="5"/>
        <v>0.13851749999999999</v>
      </c>
      <c r="M31" s="65">
        <f t="shared" si="5"/>
        <v>0.11132</v>
      </c>
      <c r="N31" s="65">
        <f t="shared" si="5"/>
        <v>11.638</v>
      </c>
      <c r="O31" s="65">
        <f t="shared" si="5"/>
        <v>2295.9749999999999</v>
      </c>
      <c r="P31" s="65">
        <f t="shared" si="5"/>
        <v>0</v>
      </c>
      <c r="Q31" s="65">
        <f>(IF(Q$27="%w/w SAR",((Q$28*10)*$B31),IF(Q$27="%w/w DM",(((Q$28*10)*($B$28/100))*$B31),IF(Q$27="kg/t SAR",(Q$28*$B31),IF(Q$27="kg/t DM",((Q$28*($B$28/100))*$B31),IF(Q$27="mg/kg SAR",((Q$28*0.001)*$B31),IF(Q$27="mg/kg DM",(((Q$28*0.001)*($B$28/100))*$B31),0)))))))*2.5</f>
        <v>29.727499999999999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0.25363249999999998</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v>250</v>
      </c>
      <c r="C32" s="65">
        <f t="shared" ref="C32:C50" si="6">IF(C$27="%w/w SAR",((C$28*10)*$B32),IF(C$27="%w/w DM",(((C$28*10)*($B$28/100))*$B32),IF(C$27="kg/t SAR",(C$28*$B32),IF(C$27="kg/t DM",((C$28*($B$28/100))*$B32),IF(C$27="mg/kg SAR",((C$28*0.001)*$B32),IF(C$27="mg/kg DM",(((C$28*0.001)*($B$28/100))*$B32),0))))))</f>
        <v>45.54</v>
      </c>
      <c r="D32" s="65">
        <f t="shared" ref="D32:D50" si="7">(IF(D$27="%w/w SAR",((D$28*10)*$B32),IF(D$27="%w/w DM",(((D$28*10)*($B$28/100))*$B32),IF(D$27="kg/t SAR",(D$28*$B32),IF(D$27="kg/t DM",((D$28*($B$28/100))*$B32),IF(D$27="mg/kg SAR",((D$28*0.001)*$B32),IF(D$27="mg/kg DM",(((D$28*0.001)*($B$28/100))*$B32),"0")))))))*2.291</f>
        <v>6.4048341500000001</v>
      </c>
      <c r="E32" s="65">
        <f t="shared" ref="E32:E50" si="8">(IF(E$27="%w/w SAR",((E$28*10)*$B32),IF(E$27="%w/w DM",(((E$28*10)*($B$28/100))*$B32),IF(E$27="kg/t SAR",(E$28*$B32),IF(E$27="kg/t DM",((E$28*($B$28/100))*$B32),IF(E$27="mg/kg SAR",((E$28*0.001)*$B32),IF(E$27="mg/kg DM",(((E$28*0.001)*($B$28/100))*$B32),"0")))))))*1.205</f>
        <v>0.75835168750000015</v>
      </c>
      <c r="F32" s="65">
        <f t="shared" ref="F32:F50" si="9">(IF(F$27="%w/w SAR",((F$28*10)*$B32),IF(F$27="%w/w DM",(((F$28*10)*($B$28/100))*$B32),IF(F$27="kg/t SAR",(F$28*$B32),IF(F$27="kg/t DM",((F$28*($B$28/100))*$B32),IF(F$27="mg/kg SAR",((F$28*0.001)*$B32),IF(F$27="mg/kg DM",(((F$28*0.001)*($B$28/100))*$B32),"0")))))))*1.658</f>
        <v>7.246413350000001</v>
      </c>
      <c r="G32" s="65">
        <f t="shared" ref="G32:P50" si="10">IF(G$27="%w/w SAR",((G$28*10)*$B32),IF(G$27="%w/w DM",(((G$28*10)*($B$28/100))*$B32),IF(G$27="kg/t SAR",(G$28*$B32),IF(G$27="kg/t DM",((G$28*($B$28/100))*$B32),IF(G$27="mg/kg SAR",((G$28*0.001)*$B32),IF(G$27="mg/kg DM",(((G$28*0.001)*($B$28/100))*$B32),0))))))</f>
        <v>7.0207500000000006E-2</v>
      </c>
      <c r="H32" s="65">
        <f t="shared" si="10"/>
        <v>0.58253250000000001</v>
      </c>
      <c r="I32" s="65">
        <f t="shared" si="10"/>
        <v>3.9215E-2</v>
      </c>
      <c r="J32" s="65">
        <f t="shared" si="10"/>
        <v>6.9574999999999997E-4</v>
      </c>
      <c r="K32" s="65">
        <f t="shared" si="10"/>
        <v>9.9935000000000006E-3</v>
      </c>
      <c r="L32" s="65">
        <f t="shared" si="10"/>
        <v>0.13851749999999999</v>
      </c>
      <c r="M32" s="65">
        <f t="shared" si="10"/>
        <v>0.11132</v>
      </c>
      <c r="N32" s="65">
        <f t="shared" si="10"/>
        <v>11.638</v>
      </c>
      <c r="O32" s="65">
        <f t="shared" si="10"/>
        <v>2295.9749999999999</v>
      </c>
      <c r="P32" s="65">
        <f t="shared" si="10"/>
        <v>0</v>
      </c>
      <c r="Q32" s="65">
        <f t="shared" ref="Q32:Q50" si="11">(IF(Q$27="%w/w SAR",((Q$28*10)*$B32),IF(Q$27="%w/w DM",(((Q$28*10)*($B$28/100))*$B32),IF(Q$27="kg/t SAR",(Q$28*$B32),IF(Q$27="kg/t DM",((Q$28*($B$28/100))*$B32),IF(Q$27="mg/kg SAR",((Q$28*0.001)*$B32),IF(Q$27="mg/kg DM",(((Q$28*0.001)*($B$28/100))*$B32),0)))))))*2.5</f>
        <v>29.727499999999999</v>
      </c>
      <c r="R32" s="65">
        <f t="shared" ref="R32:U50" si="12">IF(R$27="%w/w SAR",((R$28*10)*$B32),IF(R$27="%w/w DM",(((R$28*10)*($B$28/100))*$B32),IF(R$27="kg/t SAR",(R$28*$B32),IF(R$27="kg/t DM",((R$28*($B$28/100))*$B32),IF(R$27="mg/kg SAR",((R$28*0.001)*$B32),IF(R$27="mg/kg DM",(((R$28*0.001)*($B$28/100))*$B32),0))))))</f>
        <v>0</v>
      </c>
      <c r="S32" s="65">
        <f t="shared" si="12"/>
        <v>0.25363249999999998</v>
      </c>
      <c r="T32" s="65">
        <f t="shared" si="12"/>
        <v>0</v>
      </c>
      <c r="U32" s="126">
        <f t="shared" si="12"/>
        <v>0</v>
      </c>
    </row>
    <row r="33" spans="1:21" s="48" customFormat="1" x14ac:dyDescent="0.25">
      <c r="A33" s="125" t="str">
        <f>E8</f>
        <v>3 FIELD REMOVED</v>
      </c>
      <c r="B33" s="11">
        <v>250</v>
      </c>
      <c r="C33" s="65">
        <f t="shared" si="6"/>
        <v>45.54</v>
      </c>
      <c r="D33" s="65">
        <f t="shared" si="7"/>
        <v>6.4048341500000001</v>
      </c>
      <c r="E33" s="65">
        <f t="shared" si="8"/>
        <v>0.75835168750000015</v>
      </c>
      <c r="F33" s="65">
        <f t="shared" si="9"/>
        <v>7.246413350000001</v>
      </c>
      <c r="G33" s="65">
        <f t="shared" si="10"/>
        <v>7.0207500000000006E-2</v>
      </c>
      <c r="H33" s="65">
        <f t="shared" si="10"/>
        <v>0.58253250000000001</v>
      </c>
      <c r="I33" s="65">
        <f t="shared" si="10"/>
        <v>3.9215E-2</v>
      </c>
      <c r="J33" s="65">
        <f t="shared" si="10"/>
        <v>6.9574999999999997E-4</v>
      </c>
      <c r="K33" s="65">
        <f t="shared" si="10"/>
        <v>9.9935000000000006E-3</v>
      </c>
      <c r="L33" s="65">
        <f t="shared" si="10"/>
        <v>0.13851749999999999</v>
      </c>
      <c r="M33" s="65">
        <f t="shared" si="10"/>
        <v>0.11132</v>
      </c>
      <c r="N33" s="65">
        <f t="shared" si="10"/>
        <v>11.638</v>
      </c>
      <c r="O33" s="65">
        <f t="shared" si="10"/>
        <v>2295.9749999999999</v>
      </c>
      <c r="P33" s="65">
        <f t="shared" si="10"/>
        <v>0</v>
      </c>
      <c r="Q33" s="65">
        <f t="shared" si="11"/>
        <v>29.727499999999999</v>
      </c>
      <c r="R33" s="65">
        <f t="shared" si="12"/>
        <v>0</v>
      </c>
      <c r="S33" s="65">
        <f t="shared" si="12"/>
        <v>0.25363249999999998</v>
      </c>
      <c r="T33" s="65">
        <f t="shared" si="12"/>
        <v>0</v>
      </c>
      <c r="U33" s="126">
        <f t="shared" si="12"/>
        <v>0</v>
      </c>
    </row>
    <row r="34" spans="1:21" s="48" customFormat="1" x14ac:dyDescent="0.25">
      <c r="A34" s="125" t="str">
        <f>F8</f>
        <v>4a</v>
      </c>
      <c r="B34" s="11">
        <v>250</v>
      </c>
      <c r="C34" s="65">
        <f t="shared" si="6"/>
        <v>45.54</v>
      </c>
      <c r="D34" s="65">
        <f t="shared" si="7"/>
        <v>6.4048341500000001</v>
      </c>
      <c r="E34" s="65">
        <f t="shared" si="8"/>
        <v>0.75835168750000015</v>
      </c>
      <c r="F34" s="65">
        <f t="shared" si="9"/>
        <v>7.246413350000001</v>
      </c>
      <c r="G34" s="65">
        <f t="shared" si="10"/>
        <v>7.0207500000000006E-2</v>
      </c>
      <c r="H34" s="65">
        <f t="shared" si="10"/>
        <v>0.58253250000000001</v>
      </c>
      <c r="I34" s="65">
        <f t="shared" si="10"/>
        <v>3.9215E-2</v>
      </c>
      <c r="J34" s="65">
        <f t="shared" si="10"/>
        <v>6.9574999999999997E-4</v>
      </c>
      <c r="K34" s="65">
        <f t="shared" si="10"/>
        <v>9.9935000000000006E-3</v>
      </c>
      <c r="L34" s="65">
        <f t="shared" si="10"/>
        <v>0.13851749999999999</v>
      </c>
      <c r="M34" s="65">
        <f t="shared" si="10"/>
        <v>0.11132</v>
      </c>
      <c r="N34" s="65">
        <f t="shared" si="10"/>
        <v>11.638</v>
      </c>
      <c r="O34" s="65">
        <f t="shared" si="10"/>
        <v>2295.9749999999999</v>
      </c>
      <c r="P34" s="65">
        <f t="shared" si="10"/>
        <v>0</v>
      </c>
      <c r="Q34" s="65">
        <f t="shared" si="11"/>
        <v>29.727499999999999</v>
      </c>
      <c r="R34" s="65">
        <f t="shared" si="12"/>
        <v>0</v>
      </c>
      <c r="S34" s="65">
        <f t="shared" si="12"/>
        <v>0.25363249999999998</v>
      </c>
      <c r="T34" s="65">
        <f t="shared" si="12"/>
        <v>0</v>
      </c>
      <c r="U34" s="126">
        <f t="shared" si="12"/>
        <v>0</v>
      </c>
    </row>
    <row r="35" spans="1:21" s="48" customFormat="1" x14ac:dyDescent="0.25">
      <c r="A35" s="125" t="str">
        <f>G8</f>
        <v>4b</v>
      </c>
      <c r="B35" s="11">
        <v>250</v>
      </c>
      <c r="C35" s="65">
        <f t="shared" si="6"/>
        <v>45.54</v>
      </c>
      <c r="D35" s="65">
        <f t="shared" si="7"/>
        <v>6.4048341500000001</v>
      </c>
      <c r="E35" s="65">
        <f t="shared" si="8"/>
        <v>0.75835168750000015</v>
      </c>
      <c r="F35" s="65">
        <f t="shared" si="9"/>
        <v>7.246413350000001</v>
      </c>
      <c r="G35" s="65">
        <f t="shared" si="10"/>
        <v>7.0207500000000006E-2</v>
      </c>
      <c r="H35" s="65">
        <f t="shared" si="10"/>
        <v>0.58253250000000001</v>
      </c>
      <c r="I35" s="65">
        <f t="shared" si="10"/>
        <v>3.9215E-2</v>
      </c>
      <c r="J35" s="65">
        <f t="shared" si="10"/>
        <v>6.9574999999999997E-4</v>
      </c>
      <c r="K35" s="65">
        <f t="shared" si="10"/>
        <v>9.9935000000000006E-3</v>
      </c>
      <c r="L35" s="65">
        <f t="shared" si="10"/>
        <v>0.13851749999999999</v>
      </c>
      <c r="M35" s="65">
        <f t="shared" si="10"/>
        <v>0.11132</v>
      </c>
      <c r="N35" s="65">
        <f t="shared" si="10"/>
        <v>11.638</v>
      </c>
      <c r="O35" s="65">
        <f t="shared" si="10"/>
        <v>2295.9749999999999</v>
      </c>
      <c r="P35" s="65">
        <f t="shared" si="10"/>
        <v>0</v>
      </c>
      <c r="Q35" s="65">
        <f t="shared" si="11"/>
        <v>29.727499999999999</v>
      </c>
      <c r="R35" s="65">
        <f t="shared" si="12"/>
        <v>0</v>
      </c>
      <c r="S35" s="65">
        <f t="shared" si="12"/>
        <v>0.25363249999999998</v>
      </c>
      <c r="T35" s="65">
        <f t="shared" si="12"/>
        <v>0</v>
      </c>
      <c r="U35" s="126">
        <f t="shared" si="12"/>
        <v>0</v>
      </c>
    </row>
    <row r="36" spans="1:21" s="48" customFormat="1" x14ac:dyDescent="0.25">
      <c r="A36" s="125">
        <f>H8</f>
        <v>0</v>
      </c>
      <c r="B36" s="11"/>
      <c r="C36" s="65">
        <f t="shared" si="6"/>
        <v>0</v>
      </c>
      <c r="D36" s="65">
        <f t="shared" si="7"/>
        <v>0</v>
      </c>
      <c r="E36" s="65">
        <f t="shared" si="8"/>
        <v>0</v>
      </c>
      <c r="F36" s="65">
        <f t="shared" si="9"/>
        <v>0</v>
      </c>
      <c r="G36" s="65">
        <f t="shared" si="10"/>
        <v>0</v>
      </c>
      <c r="H36" s="65">
        <f t="shared" si="10"/>
        <v>0</v>
      </c>
      <c r="I36" s="65">
        <f t="shared" si="10"/>
        <v>0</v>
      </c>
      <c r="J36" s="65">
        <f t="shared" si="10"/>
        <v>0</v>
      </c>
      <c r="K36" s="65">
        <f t="shared" si="10"/>
        <v>0</v>
      </c>
      <c r="L36" s="65">
        <f t="shared" si="10"/>
        <v>0</v>
      </c>
      <c r="M36" s="65">
        <f t="shared" si="10"/>
        <v>0</v>
      </c>
      <c r="N36" s="65">
        <f t="shared" si="10"/>
        <v>0</v>
      </c>
      <c r="O36" s="65">
        <f t="shared" si="10"/>
        <v>0</v>
      </c>
      <c r="P36" s="65">
        <f t="shared" si="10"/>
        <v>0</v>
      </c>
      <c r="Q36" s="65">
        <f t="shared" si="11"/>
        <v>0</v>
      </c>
      <c r="R36" s="65">
        <f t="shared" si="12"/>
        <v>0</v>
      </c>
      <c r="S36" s="65">
        <f t="shared" si="12"/>
        <v>0</v>
      </c>
      <c r="T36" s="65">
        <f t="shared" si="12"/>
        <v>0</v>
      </c>
      <c r="U36" s="126">
        <f t="shared" si="12"/>
        <v>0</v>
      </c>
    </row>
    <row r="37" spans="1:21" s="48" customFormat="1" x14ac:dyDescent="0.25">
      <c r="A37" s="125">
        <f>I8</f>
        <v>0</v>
      </c>
      <c r="B37" s="11"/>
      <c r="C37" s="65">
        <f t="shared" si="6"/>
        <v>0</v>
      </c>
      <c r="D37" s="65">
        <f t="shared" si="7"/>
        <v>0</v>
      </c>
      <c r="E37" s="65">
        <f t="shared" si="8"/>
        <v>0</v>
      </c>
      <c r="F37" s="65">
        <f t="shared" si="9"/>
        <v>0</v>
      </c>
      <c r="G37" s="65">
        <f t="shared" si="10"/>
        <v>0</v>
      </c>
      <c r="H37" s="65">
        <f t="shared" si="10"/>
        <v>0</v>
      </c>
      <c r="I37" s="65">
        <f t="shared" si="10"/>
        <v>0</v>
      </c>
      <c r="J37" s="65">
        <f t="shared" si="10"/>
        <v>0</v>
      </c>
      <c r="K37" s="65">
        <f t="shared" si="10"/>
        <v>0</v>
      </c>
      <c r="L37" s="65">
        <f t="shared" si="10"/>
        <v>0</v>
      </c>
      <c r="M37" s="65">
        <f t="shared" si="10"/>
        <v>0</v>
      </c>
      <c r="N37" s="65">
        <f t="shared" si="10"/>
        <v>0</v>
      </c>
      <c r="O37" s="65">
        <f t="shared" si="10"/>
        <v>0</v>
      </c>
      <c r="P37" s="65">
        <f t="shared" si="10"/>
        <v>0</v>
      </c>
      <c r="Q37" s="65">
        <f t="shared" si="11"/>
        <v>0</v>
      </c>
      <c r="R37" s="65">
        <f t="shared" si="12"/>
        <v>0</v>
      </c>
      <c r="S37" s="65">
        <f t="shared" si="12"/>
        <v>0</v>
      </c>
      <c r="T37" s="65">
        <f t="shared" si="12"/>
        <v>0</v>
      </c>
      <c r="U37" s="126">
        <f t="shared" si="12"/>
        <v>0</v>
      </c>
    </row>
    <row r="38" spans="1:21" s="48" customFormat="1" x14ac:dyDescent="0.25">
      <c r="A38" s="125">
        <f>J8</f>
        <v>0</v>
      </c>
      <c r="B38" s="11"/>
      <c r="C38" s="65">
        <f t="shared" si="6"/>
        <v>0</v>
      </c>
      <c r="D38" s="65">
        <f t="shared" si="7"/>
        <v>0</v>
      </c>
      <c r="E38" s="65">
        <f t="shared" si="8"/>
        <v>0</v>
      </c>
      <c r="F38" s="65">
        <f t="shared" si="9"/>
        <v>0</v>
      </c>
      <c r="G38" s="65">
        <f t="shared" si="10"/>
        <v>0</v>
      </c>
      <c r="H38" s="65">
        <f t="shared" si="10"/>
        <v>0</v>
      </c>
      <c r="I38" s="65">
        <f t="shared" si="10"/>
        <v>0</v>
      </c>
      <c r="J38" s="65">
        <f t="shared" si="10"/>
        <v>0</v>
      </c>
      <c r="K38" s="65">
        <f t="shared" si="10"/>
        <v>0</v>
      </c>
      <c r="L38" s="65">
        <f t="shared" si="10"/>
        <v>0</v>
      </c>
      <c r="M38" s="65">
        <f t="shared" si="10"/>
        <v>0</v>
      </c>
      <c r="N38" s="65">
        <f t="shared" si="10"/>
        <v>0</v>
      </c>
      <c r="O38" s="65">
        <f t="shared" si="10"/>
        <v>0</v>
      </c>
      <c r="P38" s="65">
        <f t="shared" si="10"/>
        <v>0</v>
      </c>
      <c r="Q38" s="65">
        <f t="shared" si="11"/>
        <v>0</v>
      </c>
      <c r="R38" s="65">
        <f t="shared" si="12"/>
        <v>0</v>
      </c>
      <c r="S38" s="65">
        <f t="shared" si="12"/>
        <v>0</v>
      </c>
      <c r="T38" s="65">
        <f t="shared" si="12"/>
        <v>0</v>
      </c>
      <c r="U38" s="126">
        <f t="shared" si="12"/>
        <v>0</v>
      </c>
    </row>
    <row r="39" spans="1:21" s="48" customFormat="1" x14ac:dyDescent="0.25">
      <c r="A39" s="125">
        <f>K8</f>
        <v>0</v>
      </c>
      <c r="B39" s="11"/>
      <c r="C39" s="65">
        <f t="shared" si="6"/>
        <v>0</v>
      </c>
      <c r="D39" s="65">
        <f t="shared" si="7"/>
        <v>0</v>
      </c>
      <c r="E39" s="65">
        <f t="shared" si="8"/>
        <v>0</v>
      </c>
      <c r="F39" s="65">
        <f t="shared" si="9"/>
        <v>0</v>
      </c>
      <c r="G39" s="65">
        <f t="shared" si="10"/>
        <v>0</v>
      </c>
      <c r="H39" s="65">
        <f t="shared" si="10"/>
        <v>0</v>
      </c>
      <c r="I39" s="65">
        <f t="shared" si="10"/>
        <v>0</v>
      </c>
      <c r="J39" s="65">
        <f t="shared" si="10"/>
        <v>0</v>
      </c>
      <c r="K39" s="65">
        <f t="shared" si="10"/>
        <v>0</v>
      </c>
      <c r="L39" s="65">
        <f t="shared" si="10"/>
        <v>0</v>
      </c>
      <c r="M39" s="65">
        <f t="shared" si="10"/>
        <v>0</v>
      </c>
      <c r="N39" s="65">
        <f t="shared" si="10"/>
        <v>0</v>
      </c>
      <c r="O39" s="65">
        <f t="shared" si="10"/>
        <v>0</v>
      </c>
      <c r="P39" s="65">
        <f t="shared" si="10"/>
        <v>0</v>
      </c>
      <c r="Q39" s="65">
        <f t="shared" si="11"/>
        <v>0</v>
      </c>
      <c r="R39" s="65">
        <f t="shared" si="12"/>
        <v>0</v>
      </c>
      <c r="S39" s="65">
        <f t="shared" si="12"/>
        <v>0</v>
      </c>
      <c r="T39" s="65">
        <f t="shared" si="12"/>
        <v>0</v>
      </c>
      <c r="U39" s="126">
        <f t="shared" si="12"/>
        <v>0</v>
      </c>
    </row>
    <row r="40" spans="1:21" s="48" customFormat="1" x14ac:dyDescent="0.25">
      <c r="A40" s="125">
        <f>L8</f>
        <v>0</v>
      </c>
      <c r="B40" s="11"/>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x14ac:dyDescent="0.2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x14ac:dyDescent="0.2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x14ac:dyDescent="0.2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x14ac:dyDescent="0.2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x14ac:dyDescent="0.2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x14ac:dyDescent="0.2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x14ac:dyDescent="0.2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x14ac:dyDescent="0.2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x14ac:dyDescent="0.2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3">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t="str">
        <f t="shared" si="13"/>
        <v>3 FIELD REMOVED</v>
      </c>
      <c r="E57" s="8" t="str">
        <f t="shared" si="13"/>
        <v>4a</v>
      </c>
      <c r="F57" s="8" t="str">
        <f t="shared" si="13"/>
        <v>4b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"&amp;(VLOOKUP(C14,Table24[],6,FALSE))</f>
        <v>Medium/Clay I Grass</v>
      </c>
      <c r="C58" s="10" t="str">
        <f>D16&amp;" I "&amp;(VLOOKUP(D14,Table24[],6,FALSE))</f>
        <v>Medium/Clay I Arable</v>
      </c>
      <c r="D58" s="10" t="str">
        <f>E16&amp;" I "&amp;(VLOOKUP(E14,Table24[],6,FALSE))</f>
        <v>Medium/Clay I Grass</v>
      </c>
      <c r="E58" s="10" t="str">
        <f>F16&amp;" I "&amp;(VLOOKUP(F14,Table24[],6,FALSE))</f>
        <v>Medium/Clay I Arable</v>
      </c>
      <c r="F58" s="10" t="str">
        <f>G16&amp;" I "&amp;(VLOOKUP(G14,Table24[],6,FALSE))</f>
        <v>Medium/Clay I Arable</v>
      </c>
      <c r="G58" s="10" t="e">
        <f>H16&amp;" I "&amp;(VLOOKUP(H14,Table24[],6,FALSE))</f>
        <v>#N/A</v>
      </c>
      <c r="H58" s="10" t="e">
        <f>I16&amp;" I "&amp;(VLOOKUP(I14,Table24[],6,FALSE))</f>
        <v>#N/A</v>
      </c>
      <c r="I58" s="10" t="e">
        <f>J16&amp;" I "&amp;(VLOOKUP(J14,Table24[],6,FALSE))</f>
        <v>#N/A</v>
      </c>
      <c r="J58" s="10" t="e">
        <f>K16&amp;" I "&amp;(VLOOKUP(K14,Table24[],6,FALSE))</f>
        <v>#N/A</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x14ac:dyDescent="0.2">
      <c r="A59" s="87" t="s">
        <v>132</v>
      </c>
      <c r="B59" s="64">
        <f>VLOOKUP(C$14,Table24[],5,FALSE)</f>
        <v>6.2</v>
      </c>
      <c r="C59" s="64">
        <f>VLOOKUP(D$14,Table24[],5,FALSE)</f>
        <v>6.7</v>
      </c>
      <c r="D59" s="64">
        <f>VLOOKUP(E$14,Table24[],5,FALSE)</f>
        <v>6.2</v>
      </c>
      <c r="E59" s="64">
        <f>VLOOKUP(F$14,Table24[],5,FALSE)</f>
        <v>6.7</v>
      </c>
      <c r="F59" s="64">
        <f>VLOOKUP(G$14,Table24[],5,FALSE)</f>
        <v>6.7</v>
      </c>
      <c r="G59" s="64" t="e">
        <f>VLOOKUP(H$14,Table24[],5,FALSE)</f>
        <v>#N/A</v>
      </c>
      <c r="H59" s="64" t="e">
        <f>VLOOKUP(I$14,Table24[],5,FALSE)</f>
        <v>#N/A</v>
      </c>
      <c r="I59" s="64" t="e">
        <f>VLOOKUP(J$14,Table24[],5,FALSE)</f>
        <v>#N/A</v>
      </c>
      <c r="J59" s="64" t="e">
        <f>VLOOKUP(K$14,Table24[],5,FALSE)</f>
        <v>#N/A</v>
      </c>
      <c r="K59" s="64" t="e">
        <f>VLOOKUP(L$14,Table24[],5,FALSE)</f>
        <v>#N/A</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x14ac:dyDescent="0.2">
      <c r="A60" s="87" t="s">
        <v>4</v>
      </c>
      <c r="B60" s="64">
        <f>C10</f>
        <v>6.5</v>
      </c>
      <c r="C60" s="64">
        <f t="shared" ref="C60:U60" si="14">D10</f>
        <v>7.2</v>
      </c>
      <c r="D60" s="64">
        <f t="shared" si="14"/>
        <v>7.3</v>
      </c>
      <c r="E60" s="64">
        <f t="shared" si="14"/>
        <v>7.1</v>
      </c>
      <c r="F60" s="64">
        <f t="shared" si="14"/>
        <v>7.1</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8</v>
      </c>
      <c r="D61" s="64">
        <f t="shared" si="15"/>
        <v>6</v>
      </c>
      <c r="E61" s="64">
        <f t="shared" si="15"/>
        <v>8</v>
      </c>
      <c r="F61" s="64">
        <f t="shared" si="15"/>
        <v>8</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250</v>
      </c>
      <c r="D62" s="65">
        <f>B33</f>
        <v>250</v>
      </c>
      <c r="E62" s="65">
        <f>B34</f>
        <v>250</v>
      </c>
      <c r="F62" s="65">
        <f>B35</f>
        <v>250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-1.7999999999999989</v>
      </c>
      <c r="C64" s="65">
        <f t="shared" ref="C64:U64" si="17">(C59-C60)*C61</f>
        <v>-4</v>
      </c>
      <c r="D64" s="65">
        <f t="shared" si="17"/>
        <v>-6.5999999999999979</v>
      </c>
      <c r="E64" s="65">
        <f t="shared" si="17"/>
        <v>-3.1999999999999957</v>
      </c>
      <c r="F64" s="65">
        <f t="shared" si="17"/>
        <v>-3.1999999999999957</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1.7999999999999989</v>
      </c>
      <c r="C65" s="65">
        <f t="shared" ref="C65:U65" si="18">C63-C64</f>
        <v>4</v>
      </c>
      <c r="D65" s="65">
        <f t="shared" si="18"/>
        <v>6.5999999999999979</v>
      </c>
      <c r="E65" s="65">
        <f t="shared" si="18"/>
        <v>3.1999999999999957</v>
      </c>
      <c r="F65" s="65">
        <f t="shared" si="18"/>
        <v>3.1999999999999957</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KWploFlsb9lwYjEI5NFX35Y5Bb/qRvJoGVgoWSbsskNSWtxhvxTHGALa4PYl7Kw2mFyjYqbQPArVCAAirviNA==" saltValue="x4iLLz7q8vlMizgKyhwZL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89" priority="46" operator="greaterThan">
      <formula>$B$51</formula>
    </cfRule>
  </conditionalFormatting>
  <conditionalFormatting sqref="B66:U66">
    <cfRule type="cellIs" dxfId="288" priority="8" operator="equal">
      <formula>"UNDER"</formula>
    </cfRule>
    <cfRule type="cellIs" dxfId="287" priority="9" operator="equal">
      <formula>"OVER"</formula>
    </cfRule>
  </conditionalFormatting>
  <conditionalFormatting sqref="C31:C50">
    <cfRule type="cellIs" dxfId="286" priority="45" operator="greaterThan">
      <formula>$C$51</formula>
    </cfRule>
  </conditionalFormatting>
  <conditionalFormatting sqref="C11:V12">
    <cfRule type="cellIs" dxfId="285" priority="1" operator="greaterThan">
      <formula>2</formula>
    </cfRule>
  </conditionalFormatting>
  <conditionalFormatting sqref="C17:V19">
    <cfRule type="cellIs" dxfId="284" priority="38" operator="equal">
      <formula>0</formula>
    </cfRule>
  </conditionalFormatting>
  <conditionalFormatting sqref="C20:V21">
    <cfRule type="cellIs" dxfId="283" priority="47" operator="equal">
      <formula>"DECREASE"</formula>
    </cfRule>
    <cfRule type="cellIs" dxfId="282" priority="48" operator="equal">
      <formula>"INCREASE"</formula>
    </cfRule>
  </conditionalFormatting>
  <conditionalFormatting sqref="C21:V21">
    <cfRule type="cellIs" dxfId="281" priority="12" operator="equal">
      <formula>0</formula>
    </cfRule>
  </conditionalFormatting>
  <conditionalFormatting sqref="C22:V23">
    <cfRule type="cellIs" dxfId="280" priority="19" operator="equal">
      <formula>0</formula>
    </cfRule>
  </conditionalFormatting>
  <conditionalFormatting sqref="C24:V24">
    <cfRule type="cellIs" dxfId="279" priority="20" operator="equal">
      <formula>"DECREASE"</formula>
    </cfRule>
    <cfRule type="cellIs" dxfId="278" priority="21" operator="equal">
      <formula>"INCREASE"</formula>
    </cfRule>
  </conditionalFormatting>
  <conditionalFormatting sqref="G31:G50">
    <cfRule type="cellIs" dxfId="277" priority="35" operator="greaterThan">
      <formula>$G$51</formula>
    </cfRule>
  </conditionalFormatting>
  <conditionalFormatting sqref="H31:H50">
    <cfRule type="cellIs" dxfId="276" priority="34" operator="greaterThan">
      <formula>$H$51</formula>
    </cfRule>
  </conditionalFormatting>
  <conditionalFormatting sqref="I1">
    <cfRule type="cellIs" dxfId="275" priority="15" operator="between">
      <formula>0.1</formula>
      <formula>5</formula>
    </cfRule>
  </conditionalFormatting>
  <conditionalFormatting sqref="I2">
    <cfRule type="cellIs" dxfId="274" priority="14" operator="greaterThan">
      <formula>5000.1</formula>
    </cfRule>
  </conditionalFormatting>
  <conditionalFormatting sqref="I3">
    <cfRule type="cellIs" dxfId="273" priority="13" operator="greaterThan">
      <formula>40000.01</formula>
    </cfRule>
  </conditionalFormatting>
  <conditionalFormatting sqref="I31:I50">
    <cfRule type="cellIs" dxfId="272" priority="33" operator="greaterThan">
      <formula>$I$51</formula>
    </cfRule>
  </conditionalFormatting>
  <conditionalFormatting sqref="J31:J50">
    <cfRule type="cellIs" dxfId="271" priority="7" operator="greaterThan">
      <formula>$J$51</formula>
    </cfRule>
  </conditionalFormatting>
  <conditionalFormatting sqref="K31:K50">
    <cfRule type="cellIs" dxfId="270" priority="31" operator="greaterThan">
      <formula>$K$51</formula>
    </cfRule>
  </conditionalFormatting>
  <conditionalFormatting sqref="L3">
    <cfRule type="cellIs" dxfId="269" priority="5" operator="lessThan">
      <formula>30</formula>
    </cfRule>
    <cfRule type="cellIs" dxfId="268" priority="6" operator="greaterThanOrEqual">
      <formula>30</formula>
    </cfRule>
  </conditionalFormatting>
  <conditionalFormatting sqref="L31:L50">
    <cfRule type="cellIs" dxfId="267" priority="30" operator="greaterThan">
      <formula>$L$51</formula>
    </cfRule>
  </conditionalFormatting>
  <conditionalFormatting sqref="M31:M50">
    <cfRule type="cellIs" dxfId="266" priority="29" operator="greaterThan">
      <formula>$M$51</formula>
    </cfRule>
  </conditionalFormatting>
  <conditionalFormatting sqref="P31:P50">
    <cfRule type="cellIs" dxfId="265" priority="28" operator="greaterThan">
      <formula>$P$51</formula>
    </cfRule>
  </conditionalFormatting>
  <conditionalFormatting sqref="R31:R50">
    <cfRule type="cellIs" dxfId="264" priority="27" operator="greaterThan">
      <formula>$R$51</formula>
    </cfRule>
  </conditionalFormatting>
  <conditionalFormatting sqref="S31:S50">
    <cfRule type="cellIs" dxfId="263" priority="26" operator="greaterThan">
      <formula>$S$51</formula>
    </cfRule>
  </conditionalFormatting>
  <conditionalFormatting sqref="T31:T50">
    <cfRule type="cellIs" dxfId="262" priority="25" operator="greaterThan">
      <formula>$T$51</formula>
    </cfRule>
  </conditionalFormatting>
  <conditionalFormatting sqref="U31:U50">
    <cfRule type="cellIs" dxfId="261" priority="24"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H40" sqref="H40"/>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'Elan WTW'!C1:D1</f>
        <v>PAN-028024</v>
      </c>
      <c r="D1" s="173"/>
      <c r="E1" s="106" t="s">
        <v>45</v>
      </c>
      <c r="F1" s="113" t="str">
        <f>'Elan WTW'!F1</f>
        <v>48.7ha</v>
      </c>
      <c r="G1" s="162" t="s">
        <v>43</v>
      </c>
      <c r="H1" s="163"/>
      <c r="I1" s="109">
        <v>7.1</v>
      </c>
      <c r="J1" s="130" t="s">
        <v>153</v>
      </c>
      <c r="K1" s="131"/>
      <c r="L1" s="109">
        <v>140</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'Elan WTW'!C2:D2</f>
        <v>EPR/GP3792SK</v>
      </c>
      <c r="D2" s="169"/>
      <c r="E2" s="96" t="s">
        <v>109</v>
      </c>
      <c r="F2" s="110" t="s">
        <v>170</v>
      </c>
      <c r="G2" s="164" t="s">
        <v>110</v>
      </c>
      <c r="H2" s="165"/>
      <c r="I2" s="110"/>
      <c r="J2" s="132" t="s">
        <v>158</v>
      </c>
      <c r="K2" s="133"/>
      <c r="L2" s="110">
        <v>1.1599999999999999</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'Elan WTW'!C3:D3</f>
        <v>ByProduct Recovery Limited</v>
      </c>
      <c r="D3" s="169"/>
      <c r="E3" s="96" t="s">
        <v>108</v>
      </c>
      <c r="F3" s="111" t="s">
        <v>78</v>
      </c>
      <c r="G3" s="132" t="s">
        <v>159</v>
      </c>
      <c r="H3" s="133"/>
      <c r="I3" s="110"/>
      <c r="J3" s="134" t="s">
        <v>154</v>
      </c>
      <c r="K3" s="135"/>
      <c r="L3" s="110">
        <f>(L1/(L2*10000))*100</f>
        <v>1.2068965517241379</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'Elan WTW'!C4:D4</f>
        <v>Rosedew Farm</v>
      </c>
      <c r="D4" s="171"/>
      <c r="E4" s="99" t="s">
        <v>1</v>
      </c>
      <c r="F4" s="110" t="s">
        <v>172</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'Elan WTW'!C5:D5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f>'Elan WTW'!C8</f>
        <v>1</v>
      </c>
      <c r="D8" s="49">
        <f>'Elan WTW'!D8</f>
        <v>2</v>
      </c>
      <c r="E8" s="49" t="str">
        <f>'Elan WTW'!E8</f>
        <v>3 FIELD REMOVED</v>
      </c>
      <c r="F8" s="49" t="str">
        <f>'Elan WTW'!F8</f>
        <v>4a</v>
      </c>
      <c r="G8" s="49" t="str">
        <f>'Elan WTW'!G8</f>
        <v>4b</v>
      </c>
      <c r="H8" s="49">
        <f>'Elan WTW'!H8</f>
        <v>0</v>
      </c>
      <c r="I8" s="49">
        <f>'Elan WTW'!I8</f>
        <v>0</v>
      </c>
      <c r="J8" s="49">
        <f>'Elan WTW'!J8</f>
        <v>0</v>
      </c>
      <c r="K8" s="49">
        <f>'Elan WTW'!K8</f>
        <v>0</v>
      </c>
      <c r="L8" s="49">
        <f>'Elan WTW'!L8</f>
        <v>0</v>
      </c>
      <c r="M8" s="49">
        <f>'Elan WTW'!M8</f>
        <v>0</v>
      </c>
      <c r="N8" s="49">
        <f>'Elan WTW'!N8</f>
        <v>0</v>
      </c>
      <c r="O8" s="49">
        <f>'Elan WTW'!O8</f>
        <v>0</v>
      </c>
      <c r="P8" s="49">
        <f>'Elan WTW'!P8</f>
        <v>0</v>
      </c>
      <c r="Q8" s="49">
        <f>'Elan WTW'!Q8</f>
        <v>0</v>
      </c>
      <c r="R8" s="49">
        <f>'Elan WTW'!R8</f>
        <v>0</v>
      </c>
      <c r="S8" s="49">
        <f>'Elan WTW'!S8</f>
        <v>0</v>
      </c>
      <c r="T8" s="49">
        <f>'Elan WTW'!T8</f>
        <v>0</v>
      </c>
      <c r="U8" s="49">
        <f>'Elan WTW'!U8</f>
        <v>0</v>
      </c>
      <c r="V8" s="102">
        <f>'Elan WTW'!V8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'Elan WTW'!C9</f>
        <v>M</v>
      </c>
      <c r="D9" s="49">
        <f>'Elan WTW'!D9</f>
        <v>1</v>
      </c>
      <c r="E9" s="49" t="str">
        <f>'Elan WTW'!E9</f>
        <v>M</v>
      </c>
      <c r="F9" s="49">
        <f>'Elan WTW'!F9</f>
        <v>1</v>
      </c>
      <c r="G9" s="49">
        <f>'Elan WTW'!G9</f>
        <v>1</v>
      </c>
      <c r="H9" s="49">
        <f>'Elan WTW'!H9</f>
        <v>0</v>
      </c>
      <c r="I9" s="49">
        <f>'Elan WTW'!I9</f>
        <v>0</v>
      </c>
      <c r="J9" s="49">
        <f>'Elan WTW'!J9</f>
        <v>0</v>
      </c>
      <c r="K9" s="49">
        <f>'Elan WTW'!K9</f>
        <v>0</v>
      </c>
      <c r="L9" s="49">
        <f>'Elan WTW'!L9</f>
        <v>0</v>
      </c>
      <c r="M9" s="49">
        <f>'Elan WTW'!M9</f>
        <v>0</v>
      </c>
      <c r="N9" s="49">
        <f>'Elan WTW'!N9</f>
        <v>0</v>
      </c>
      <c r="O9" s="49">
        <f>'Elan WTW'!O9</f>
        <v>0</v>
      </c>
      <c r="P9" s="49">
        <f>'Elan WTW'!P9</f>
        <v>0</v>
      </c>
      <c r="Q9" s="49">
        <f>'Elan WTW'!Q9</f>
        <v>0</v>
      </c>
      <c r="R9" s="49">
        <f>'Elan WTW'!R9</f>
        <v>0</v>
      </c>
      <c r="S9" s="49">
        <f>'Elan WTW'!S9</f>
        <v>0</v>
      </c>
      <c r="T9" s="49">
        <f>'Elan WTW'!T9</f>
        <v>0</v>
      </c>
      <c r="U9" s="49">
        <f>'Elan WTW'!U9</f>
        <v>0</v>
      </c>
      <c r="V9" s="102">
        <f>'Elan WTW'!V9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'Elan WTW'!C10</f>
        <v>6.5</v>
      </c>
      <c r="D10" s="49">
        <f>'Elan WTW'!D10</f>
        <v>7.2</v>
      </c>
      <c r="E10" s="49">
        <f>'Elan WTW'!E10</f>
        <v>7.3</v>
      </c>
      <c r="F10" s="49">
        <f>'Elan WTW'!F10</f>
        <v>7.1</v>
      </c>
      <c r="G10" s="49">
        <f>'Elan WTW'!G10</f>
        <v>7.1</v>
      </c>
      <c r="H10" s="49">
        <f>'Elan WTW'!H10</f>
        <v>0</v>
      </c>
      <c r="I10" s="49">
        <f>'Elan WTW'!I10</f>
        <v>0</v>
      </c>
      <c r="J10" s="49">
        <f>'Elan WTW'!J10</f>
        <v>0</v>
      </c>
      <c r="K10" s="49">
        <f>'Elan WTW'!K10</f>
        <v>0</v>
      </c>
      <c r="L10" s="49">
        <f>'Elan WTW'!L10</f>
        <v>0</v>
      </c>
      <c r="M10" s="49">
        <f>'Elan WTW'!M10</f>
        <v>0</v>
      </c>
      <c r="N10" s="49">
        <f>'Elan WTW'!N10</f>
        <v>0</v>
      </c>
      <c r="O10" s="49">
        <f>'Elan WTW'!O10</f>
        <v>0</v>
      </c>
      <c r="P10" s="49">
        <f>'Elan WTW'!P10</f>
        <v>0</v>
      </c>
      <c r="Q10" s="49">
        <f>'Elan WTW'!Q10</f>
        <v>0</v>
      </c>
      <c r="R10" s="49">
        <f>'Elan WTW'!R10</f>
        <v>0</v>
      </c>
      <c r="S10" s="49">
        <f>'Elan WTW'!S10</f>
        <v>0</v>
      </c>
      <c r="T10" s="49">
        <f>'Elan WTW'!T10</f>
        <v>0</v>
      </c>
      <c r="U10" s="49">
        <f>'Elan WTW'!U10</f>
        <v>0</v>
      </c>
      <c r="V10" s="102">
        <f>'Elan WTW'!V10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'Elan WTW'!C11</f>
        <v>3</v>
      </c>
      <c r="D11" s="49">
        <f>'Elan WTW'!D11</f>
        <v>3</v>
      </c>
      <c r="E11" s="49">
        <f>'Elan WTW'!E11</f>
        <v>3</v>
      </c>
      <c r="F11" s="49">
        <f>'Elan WTW'!F11</f>
        <v>3</v>
      </c>
      <c r="G11" s="49">
        <f>'Elan WTW'!G11</f>
        <v>3</v>
      </c>
      <c r="H11" s="49">
        <f>'Elan WTW'!H11</f>
        <v>0</v>
      </c>
      <c r="I11" s="49">
        <f>'Elan WTW'!I11</f>
        <v>0</v>
      </c>
      <c r="J11" s="49">
        <f>'Elan WTW'!J11</f>
        <v>0</v>
      </c>
      <c r="K11" s="49">
        <f>'Elan WTW'!K11</f>
        <v>0</v>
      </c>
      <c r="L11" s="49">
        <f>'Elan WTW'!L11</f>
        <v>0</v>
      </c>
      <c r="M11" s="49">
        <f>'Elan WTW'!M11</f>
        <v>0</v>
      </c>
      <c r="N11" s="49">
        <f>'Elan WTW'!N11</f>
        <v>0</v>
      </c>
      <c r="O11" s="49">
        <f>'Elan WTW'!O11</f>
        <v>0</v>
      </c>
      <c r="P11" s="49">
        <f>'Elan WTW'!P11</f>
        <v>0</v>
      </c>
      <c r="Q11" s="49">
        <f>'Elan WTW'!Q11</f>
        <v>0</v>
      </c>
      <c r="R11" s="49">
        <f>'Elan WTW'!R11</f>
        <v>0</v>
      </c>
      <c r="S11" s="49">
        <f>'Elan WTW'!S11</f>
        <v>0</v>
      </c>
      <c r="T11" s="49">
        <f>'Elan WTW'!T11</f>
        <v>0</v>
      </c>
      <c r="U11" s="49">
        <f>'Elan WTW'!U11</f>
        <v>0</v>
      </c>
      <c r="V11" s="102">
        <f>'Elan WTW'!V11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'Elan WTW'!C12</f>
        <v>2</v>
      </c>
      <c r="D12" s="49">
        <f>'Elan WTW'!D12</f>
        <v>2</v>
      </c>
      <c r="E12" s="49">
        <f>'Elan WTW'!E12</f>
        <v>2</v>
      </c>
      <c r="F12" s="49">
        <f>'Elan WTW'!F12</f>
        <v>2</v>
      </c>
      <c r="G12" s="49">
        <f>'Elan WTW'!G12</f>
        <v>2</v>
      </c>
      <c r="H12" s="49">
        <f>'Elan WTW'!H12</f>
        <v>0</v>
      </c>
      <c r="I12" s="49">
        <f>'Elan WTW'!I12</f>
        <v>0</v>
      </c>
      <c r="J12" s="49">
        <f>'Elan WTW'!J12</f>
        <v>0</v>
      </c>
      <c r="K12" s="49">
        <f>'Elan WTW'!K12</f>
        <v>0</v>
      </c>
      <c r="L12" s="49">
        <f>'Elan WTW'!L12</f>
        <v>0</v>
      </c>
      <c r="M12" s="49">
        <f>'Elan WTW'!M12</f>
        <v>0</v>
      </c>
      <c r="N12" s="49">
        <f>'Elan WTW'!N12</f>
        <v>0</v>
      </c>
      <c r="O12" s="49">
        <f>'Elan WTW'!O12</f>
        <v>0</v>
      </c>
      <c r="P12" s="49">
        <f>'Elan WTW'!P12</f>
        <v>0</v>
      </c>
      <c r="Q12" s="49">
        <f>'Elan WTW'!Q12</f>
        <v>0</v>
      </c>
      <c r="R12" s="49">
        <f>'Elan WTW'!R12</f>
        <v>0</v>
      </c>
      <c r="S12" s="49">
        <f>'Elan WTW'!S12</f>
        <v>0</v>
      </c>
      <c r="T12" s="49">
        <f>'Elan WTW'!T12</f>
        <v>0</v>
      </c>
      <c r="U12" s="49">
        <f>'Elan WTW'!U12</f>
        <v>0</v>
      </c>
      <c r="V12" s="102">
        <f>'Elan WTW'!V12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'Elan WTW'!C13</f>
        <v>3</v>
      </c>
      <c r="D13" s="49">
        <f>'Elan WTW'!D13</f>
        <v>3</v>
      </c>
      <c r="E13" s="49">
        <f>'Elan WTW'!E13</f>
        <v>3</v>
      </c>
      <c r="F13" s="49">
        <f>'Elan WTW'!F13</f>
        <v>3</v>
      </c>
      <c r="G13" s="49">
        <f>'Elan WTW'!G13</f>
        <v>3</v>
      </c>
      <c r="H13" s="49">
        <f>'Elan WTW'!H13</f>
        <v>0</v>
      </c>
      <c r="I13" s="49">
        <f>'Elan WTW'!I13</f>
        <v>0</v>
      </c>
      <c r="J13" s="49">
        <f>'Elan WTW'!J13</f>
        <v>0</v>
      </c>
      <c r="K13" s="49">
        <f>'Elan WTW'!K13</f>
        <v>0</v>
      </c>
      <c r="L13" s="49">
        <f>'Elan WTW'!L13</f>
        <v>0</v>
      </c>
      <c r="M13" s="49">
        <f>'Elan WTW'!M13</f>
        <v>0</v>
      </c>
      <c r="N13" s="49">
        <f>'Elan WTW'!N13</f>
        <v>0</v>
      </c>
      <c r="O13" s="49">
        <f>'Elan WTW'!O13</f>
        <v>0</v>
      </c>
      <c r="P13" s="49">
        <f>'Elan WTW'!P13</f>
        <v>0</v>
      </c>
      <c r="Q13" s="49">
        <f>'Elan WTW'!Q13</f>
        <v>0</v>
      </c>
      <c r="R13" s="49">
        <f>'Elan WTW'!R13</f>
        <v>0</v>
      </c>
      <c r="S13" s="49">
        <f>'Elan WTW'!S13</f>
        <v>0</v>
      </c>
      <c r="T13" s="49">
        <f>'Elan WTW'!T13</f>
        <v>0</v>
      </c>
      <c r="U13" s="49">
        <f>'Elan WTW'!U13</f>
        <v>0</v>
      </c>
      <c r="V13" s="102">
        <f>'Elan WTW'!V13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'Elan WTW'!C14</f>
        <v xml:space="preserve">Grass Silage (25% DM) </v>
      </c>
      <c r="D14" s="83" t="str">
        <f>'Elan WTW'!D14</f>
        <v>Winter barley/triticale/rye</v>
      </c>
      <c r="E14" s="83" t="str">
        <f>'Elan WTW'!E14</f>
        <v xml:space="preserve">Grass Silage (25% DM) </v>
      </c>
      <c r="F14" s="83" t="str">
        <f>'Elan WTW'!F14</f>
        <v>Winter wheat- grain &amp; straw</v>
      </c>
      <c r="G14" s="83" t="str">
        <f>'Elan WTW'!G14</f>
        <v>Winter wheat- grain &amp; straw</v>
      </c>
      <c r="H14" s="83">
        <f>'Elan WTW'!H14</f>
        <v>0</v>
      </c>
      <c r="I14" s="83">
        <f>'Elan WTW'!I14</f>
        <v>0</v>
      </c>
      <c r="J14" s="83">
        <f>'Elan WTW'!J14</f>
        <v>0</v>
      </c>
      <c r="K14" s="83">
        <f>'Elan WTW'!K14</f>
        <v>0</v>
      </c>
      <c r="L14" s="83">
        <f>'Elan WTW'!L14</f>
        <v>0</v>
      </c>
      <c r="M14" s="83">
        <f>'Elan WTW'!M14</f>
        <v>0</v>
      </c>
      <c r="N14" s="83">
        <f>'Elan WTW'!N14</f>
        <v>0</v>
      </c>
      <c r="O14" s="83">
        <f>'Elan WTW'!O14</f>
        <v>0</v>
      </c>
      <c r="P14" s="83">
        <f>'Elan WTW'!P14</f>
        <v>0</v>
      </c>
      <c r="Q14" s="83">
        <f>'Elan WTW'!Q14</f>
        <v>0</v>
      </c>
      <c r="R14" s="83">
        <f>'Elan WTW'!R14</f>
        <v>0</v>
      </c>
      <c r="S14" s="83">
        <f>'Elan WTW'!S14</f>
        <v>0</v>
      </c>
      <c r="T14" s="83">
        <f>'Elan WTW'!T14</f>
        <v>0</v>
      </c>
      <c r="U14" s="83">
        <f>'Elan WTW'!U14</f>
        <v>0</v>
      </c>
      <c r="V14" s="103">
        <f>'Elan WTW'!V14</f>
        <v>0</v>
      </c>
      <c r="AD14" s="22" t="s">
        <v>138</v>
      </c>
      <c r="AE14" s="22">
        <v>6</v>
      </c>
      <c r="AI14" s="43" t="s">
        <v>119</v>
      </c>
      <c r="AJ14" s="44">
        <v>0.8</v>
      </c>
      <c r="AK14" s="45">
        <v>1.7</v>
      </c>
      <c r="AL14" s="9">
        <v>12</v>
      </c>
      <c r="AM14" s="9">
        <v>6.7</v>
      </c>
      <c r="AN14" s="9" t="s">
        <v>135</v>
      </c>
    </row>
    <row r="15" spans="1:41" x14ac:dyDescent="0.2">
      <c r="A15" s="148" t="s">
        <v>9</v>
      </c>
      <c r="B15" s="149"/>
      <c r="C15" s="49">
        <f>'Elan WTW'!C15</f>
        <v>38</v>
      </c>
      <c r="D15" s="49">
        <f>'Elan WTW'!D15</f>
        <v>6.5</v>
      </c>
      <c r="E15" s="49">
        <f>'Elan WTW'!E15</f>
        <v>38</v>
      </c>
      <c r="F15" s="49">
        <f>'Elan WTW'!F15</f>
        <v>8</v>
      </c>
      <c r="G15" s="49">
        <f>'Elan WTW'!G15</f>
        <v>8</v>
      </c>
      <c r="H15" s="49">
        <f>'Elan WTW'!H15</f>
        <v>0</v>
      </c>
      <c r="I15" s="49">
        <f>'Elan WTW'!I15</f>
        <v>0</v>
      </c>
      <c r="J15" s="49">
        <f>'Elan WTW'!J15</f>
        <v>0</v>
      </c>
      <c r="K15" s="49">
        <f>'Elan WTW'!K15</f>
        <v>0</v>
      </c>
      <c r="L15" s="49">
        <f>'Elan WTW'!L15</f>
        <v>0</v>
      </c>
      <c r="M15" s="49">
        <f>'Elan WTW'!M15</f>
        <v>0</v>
      </c>
      <c r="N15" s="49">
        <f>'Elan WTW'!N15</f>
        <v>0</v>
      </c>
      <c r="O15" s="49">
        <f>'Elan WTW'!O15</f>
        <v>0</v>
      </c>
      <c r="P15" s="49">
        <f>'Elan WTW'!P15</f>
        <v>0</v>
      </c>
      <c r="Q15" s="49">
        <f>'Elan WTW'!Q15</f>
        <v>0</v>
      </c>
      <c r="R15" s="49">
        <f>'Elan WTW'!R15</f>
        <v>0</v>
      </c>
      <c r="S15" s="49">
        <f>'Elan WTW'!S15</f>
        <v>0</v>
      </c>
      <c r="T15" s="49">
        <f>'Elan WTW'!T15</f>
        <v>0</v>
      </c>
      <c r="U15" s="49">
        <f>'Elan WTW'!U15</f>
        <v>0</v>
      </c>
      <c r="V15" s="102">
        <f>'Elan WTW'!V15</f>
        <v>0</v>
      </c>
      <c r="AD15" s="22" t="s">
        <v>144</v>
      </c>
      <c r="AE15" s="22">
        <v>7</v>
      </c>
      <c r="AI15" s="43" t="s">
        <v>101</v>
      </c>
      <c r="AJ15" s="51">
        <v>1.8</v>
      </c>
      <c r="AK15" s="45">
        <v>5.4</v>
      </c>
      <c r="AL15" s="9">
        <v>13</v>
      </c>
      <c r="AM15" s="9">
        <v>6.7</v>
      </c>
      <c r="AN15" s="9" t="s">
        <v>135</v>
      </c>
    </row>
    <row r="16" spans="1:41" ht="13.5" thickBot="1" x14ac:dyDescent="0.25">
      <c r="A16" s="152" t="s">
        <v>44</v>
      </c>
      <c r="B16" s="153"/>
      <c r="C16" s="104" t="str">
        <f>'Elan WTW'!C16</f>
        <v>Medium/Clay</v>
      </c>
      <c r="D16" s="104" t="str">
        <f>'Elan WTW'!D16</f>
        <v>Medium/Clay</v>
      </c>
      <c r="E16" s="104" t="str">
        <f>'Elan WTW'!E16</f>
        <v>Medium/Clay</v>
      </c>
      <c r="F16" s="104" t="str">
        <f>'Elan WTW'!F16</f>
        <v>Medium/Clay</v>
      </c>
      <c r="G16" s="104" t="str">
        <f>'Elan WTW'!G16</f>
        <v>Medium/Clay</v>
      </c>
      <c r="H16" s="104">
        <f>'Elan WTW'!H16</f>
        <v>0</v>
      </c>
      <c r="I16" s="104">
        <f>'Elan WTW'!I16</f>
        <v>0</v>
      </c>
      <c r="J16" s="104">
        <f>'Elan WTW'!J16</f>
        <v>0</v>
      </c>
      <c r="K16" s="104">
        <f>'Elan WTW'!K16</f>
        <v>0</v>
      </c>
      <c r="L16" s="104">
        <f>'Elan WTW'!L16</f>
        <v>0</v>
      </c>
      <c r="M16" s="104">
        <f>'Elan WTW'!M16</f>
        <v>0</v>
      </c>
      <c r="N16" s="104">
        <f>'Elan WTW'!N16</f>
        <v>0</v>
      </c>
      <c r="O16" s="104">
        <f>'Elan WTW'!O16</f>
        <v>0</v>
      </c>
      <c r="P16" s="104">
        <f>'Elan WTW'!P16</f>
        <v>0</v>
      </c>
      <c r="Q16" s="104">
        <f>'Elan WTW'!Q16</f>
        <v>0</v>
      </c>
      <c r="R16" s="104">
        <f>'Elan WTW'!R16</f>
        <v>0</v>
      </c>
      <c r="S16" s="104">
        <f>'Elan WTW'!S16</f>
        <v>0</v>
      </c>
      <c r="T16" s="104">
        <f>'Elan WTW'!T16</f>
        <v>0</v>
      </c>
      <c r="U16" s="104">
        <f>'Elan WTW'!U16</f>
        <v>0</v>
      </c>
      <c r="V16" s="105">
        <f>'Elan WTW'!V16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55.25</v>
      </c>
      <c r="E17" s="20">
        <f t="shared" si="0"/>
        <v>64.599999999999994</v>
      </c>
      <c r="F17" s="20">
        <f t="shared" si="0"/>
        <v>56</v>
      </c>
      <c r="G17" s="20">
        <f t="shared" si="0"/>
        <v>56</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30.2560915</v>
      </c>
      <c r="D18" s="12">
        <f>$D32</f>
        <v>26.625360519999997</v>
      </c>
      <c r="E18" s="12">
        <f>$D33</f>
        <v>30.2560915</v>
      </c>
      <c r="F18" s="12">
        <f>$D34</f>
        <v>26.625360519999997</v>
      </c>
      <c r="G18" s="12">
        <f>$D35</f>
        <v>26.625360519999997</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-34.343908499999998</v>
      </c>
      <c r="D19" s="12">
        <f t="shared" ref="D19:V19" si="1">D18-D17</f>
        <v>-28.624639480000003</v>
      </c>
      <c r="E19" s="12">
        <f t="shared" si="1"/>
        <v>-34.343908499999998</v>
      </c>
      <c r="F19" s="12">
        <f t="shared" si="1"/>
        <v>-29.374639480000003</v>
      </c>
      <c r="G19" s="12">
        <f t="shared" si="1"/>
        <v>-29.374639480000003</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68.25</v>
      </c>
      <c r="E21" s="20">
        <f t="shared" si="2"/>
        <v>228</v>
      </c>
      <c r="F21" s="20">
        <f t="shared" si="2"/>
        <v>84</v>
      </c>
      <c r="G21" s="20">
        <f t="shared" si="2"/>
        <v>84</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14.348537499999999</v>
      </c>
      <c r="D22" s="12">
        <f>$E32</f>
        <v>12.626713000000001</v>
      </c>
      <c r="E22" s="12">
        <f>$E33</f>
        <v>14.348537499999999</v>
      </c>
      <c r="F22" s="12">
        <f>$E34</f>
        <v>12.626713000000001</v>
      </c>
      <c r="G22" s="12">
        <f>$E35</f>
        <v>12.626713000000001</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-213.65146250000001</v>
      </c>
      <c r="D23" s="12">
        <f t="shared" ref="D23:V23" si="3">D22-D21</f>
        <v>-55.623286999999998</v>
      </c>
      <c r="E23" s="12">
        <f t="shared" si="3"/>
        <v>-213.65146250000001</v>
      </c>
      <c r="F23" s="12">
        <f t="shared" si="3"/>
        <v>-71.373287000000005</v>
      </c>
      <c r="G23" s="12">
        <f t="shared" si="3"/>
        <v>-71.373287000000005</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e">
        <f t="shared" si="4"/>
        <v>#N/A</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4.33</v>
      </c>
      <c r="C28" s="11">
        <v>1.1599999999999999</v>
      </c>
      <c r="D28" s="11">
        <v>0.122</v>
      </c>
      <c r="E28" s="11">
        <v>0.11</v>
      </c>
      <c r="F28" s="11">
        <v>3010</v>
      </c>
      <c r="G28" s="11">
        <v>46.4</v>
      </c>
      <c r="H28" s="11">
        <v>310</v>
      </c>
      <c r="I28" s="11">
        <v>39.799999999999997</v>
      </c>
      <c r="J28" s="11">
        <v>0.44</v>
      </c>
      <c r="K28" s="15">
        <v>0.93</v>
      </c>
      <c r="L28" s="11">
        <v>24</v>
      </c>
      <c r="M28" s="11">
        <v>19</v>
      </c>
      <c r="N28" s="11">
        <v>118000</v>
      </c>
      <c r="O28" s="11">
        <v>29900</v>
      </c>
      <c r="P28" s="11"/>
      <c r="Q28" s="11">
        <v>5610</v>
      </c>
      <c r="R28" s="11"/>
      <c r="S28" s="11">
        <v>23.8</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v>250</v>
      </c>
      <c r="C31" s="65">
        <f>IF(C$27="%w/w SAR",((C$28*10)*$B31),IF(C$27="%w/w DM",(((C$28*10)*($B$28/100))*$B31),IF(C$27="kg/t SAR",(C$28*$B31),IF(C$27="kg/t DM",((C$28*($B$28/100))*$B31),IF(C$27="mg/kg SAR",((C$28*0.001)*$B31),IF(C$27="mg/kg DM",(((C$28*0.001)*($B$28/100))*$B31),0))))))</f>
        <v>125.57</v>
      </c>
      <c r="D31" s="65">
        <f>(IF(D$27="%w/w SAR",((D$28*10)*$B31),IF(D$27="%w/w DM",(((D$28*10)*($B$28/100))*$B31),IF(D$27="kg/t SAR",(D$28*$B31),IF(D$27="kg/t DM",((D$28*($B$28/100))*$B31),IF(D$27="mg/kg SAR",((D$28*0.001)*$B31),IF(D$27="mg/kg DM",(((D$28*0.001)*($B$28/100))*$B31),"0")))))))*2.291</f>
        <v>30.2560915</v>
      </c>
      <c r="E31" s="65">
        <f>(IF(E$27="%w/w SAR",((E$28*10)*$B31),IF(E$27="%w/w DM",(((E$28*10)*($B$28/100))*$B31),IF(E$27="kg/t SAR",(E$28*$B31),IF(E$27="kg/t DM",((E$28*($B$28/100))*$B31),IF(E$27="mg/kg SAR",((E$28*0.001)*$B31),IF(E$27="mg/kg DM",(((E$28*0.001)*($B$28/100))*$B31),"0")))))))*1.205</f>
        <v>14.348537499999999</v>
      </c>
      <c r="F31" s="65">
        <f>(IF(F$27="%w/w SAR",((F$28*10)*$B31),IF(F$27="%w/w DM",(((F$28*10)*($B$28/100))*$B31),IF(F$27="kg/t SAR",(F$28*$B31),IF(F$27="kg/t DM",((F$28*($B$28/100))*$B31),IF(F$27="mg/kg SAR",((F$28*0.001)*$B31),IF(F$27="mg/kg DM",(((F$28*0.001)*($B$28/100))*$B31),"0")))))))*1.658</f>
        <v>54.023028499999995</v>
      </c>
      <c r="G31" s="65">
        <f t="shared" ref="G31:P46" si="5">IF(G$27="%w/w SAR",((G$28*10)*$B31),IF(G$27="%w/w DM",(((G$28*10)*($B$28/100))*$B31),IF(G$27="kg/t SAR",(G$28*$B31),IF(G$27="kg/t DM",((G$28*($B$28/100))*$B31),IF(G$27="mg/kg SAR",((G$28*0.001)*$B31),IF(G$27="mg/kg DM",(((G$28*0.001)*($B$28/100))*$B31),0))))))</f>
        <v>0.50227999999999995</v>
      </c>
      <c r="H31" s="65">
        <f t="shared" si="5"/>
        <v>3.35575</v>
      </c>
      <c r="I31" s="65">
        <f t="shared" si="5"/>
        <v>0.43083499999999991</v>
      </c>
      <c r="J31" s="65">
        <f t="shared" si="5"/>
        <v>4.7629999999999999E-3</v>
      </c>
      <c r="K31" s="65">
        <f t="shared" si="5"/>
        <v>1.0067250000000002E-2</v>
      </c>
      <c r="L31" s="65">
        <f t="shared" si="5"/>
        <v>0.25979999999999998</v>
      </c>
      <c r="M31" s="65">
        <f t="shared" si="5"/>
        <v>0.205675</v>
      </c>
      <c r="N31" s="65">
        <f t="shared" si="5"/>
        <v>1277.3499999999999</v>
      </c>
      <c r="O31" s="65">
        <f t="shared" si="5"/>
        <v>323.66750000000002</v>
      </c>
      <c r="P31" s="65">
        <f t="shared" si="5"/>
        <v>0</v>
      </c>
      <c r="Q31" s="65">
        <f>(IF(Q$27="%w/w SAR",((Q$28*10)*$B31),IF(Q$27="%w/w DM",(((Q$28*10)*($B$28/100))*$B31),IF(Q$27="kg/t SAR",(Q$28*$B31),IF(Q$27="kg/t DM",((Q$28*($B$28/100))*$B31),IF(Q$27="mg/kg SAR",((Q$28*0.001)*$B31),IF(Q$27="mg/kg DM",(((Q$28*0.001)*($B$28/100))*$B31),0)))))))*2.5</f>
        <v>151.82062499999998</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0.257635</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v>220</v>
      </c>
      <c r="C32" s="65">
        <f t="shared" ref="C32:C50" si="6">IF(C$27="%w/w SAR",((C$28*10)*$B32),IF(C$27="%w/w DM",(((C$28*10)*($B$28/100))*$B32),IF(C$27="kg/t SAR",(C$28*$B32),IF(C$27="kg/t DM",((C$28*($B$28/100))*$B32),IF(C$27="mg/kg SAR",((C$28*0.001)*$B32),IF(C$27="mg/kg DM",(((C$28*0.001)*($B$28/100))*$B32),0))))))</f>
        <v>110.50159999999998</v>
      </c>
      <c r="D32" s="65">
        <f t="shared" ref="D32:D50" si="7">(IF(D$27="%w/w SAR",((D$28*10)*$B32),IF(D$27="%w/w DM",(((D$28*10)*($B$28/100))*$B32),IF(D$27="kg/t SAR",(D$28*$B32),IF(D$27="kg/t DM",((D$28*($B$28/100))*$B32),IF(D$27="mg/kg SAR",((D$28*0.001)*$B32),IF(D$27="mg/kg DM",(((D$28*0.001)*($B$28/100))*$B32),"0")))))))*2.291</f>
        <v>26.625360519999997</v>
      </c>
      <c r="E32" s="65">
        <f t="shared" ref="E32:E50" si="8">(IF(E$27="%w/w SAR",((E$28*10)*$B32),IF(E$27="%w/w DM",(((E$28*10)*($B$28/100))*$B32),IF(E$27="kg/t SAR",(E$28*$B32),IF(E$27="kg/t DM",((E$28*($B$28/100))*$B32),IF(E$27="mg/kg SAR",((E$28*0.001)*$B32),IF(E$27="mg/kg DM",(((E$28*0.001)*($B$28/100))*$B32),"0")))))))*1.205</f>
        <v>12.626713000000001</v>
      </c>
      <c r="F32" s="65">
        <f t="shared" ref="F32:F50" si="9">(IF(F$27="%w/w SAR",((F$28*10)*$B32),IF(F$27="%w/w DM",(((F$28*10)*($B$28/100))*$B32),IF(F$27="kg/t SAR",(F$28*$B32),IF(F$27="kg/t DM",((F$28*($B$28/100))*$B32),IF(F$27="mg/kg SAR",((F$28*0.001)*$B32),IF(F$27="mg/kg DM",(((F$28*0.001)*($B$28/100))*$B32),"0")))))))*1.658</f>
        <v>47.540265080000005</v>
      </c>
      <c r="G32" s="65">
        <f t="shared" si="5"/>
        <v>0.44200639999999991</v>
      </c>
      <c r="H32" s="65">
        <f t="shared" si="5"/>
        <v>2.9530599999999998</v>
      </c>
      <c r="I32" s="65">
        <f t="shared" si="5"/>
        <v>0.37913479999999994</v>
      </c>
      <c r="J32" s="65">
        <f t="shared" si="5"/>
        <v>4.1914400000000003E-3</v>
      </c>
      <c r="K32" s="65">
        <f t="shared" si="5"/>
        <v>8.8591800000000012E-3</v>
      </c>
      <c r="L32" s="65">
        <f t="shared" si="5"/>
        <v>0.22862399999999997</v>
      </c>
      <c r="M32" s="65">
        <f t="shared" si="5"/>
        <v>0.18099399999999999</v>
      </c>
      <c r="N32" s="65">
        <f t="shared" si="5"/>
        <v>1124.068</v>
      </c>
      <c r="O32" s="65">
        <f t="shared" si="5"/>
        <v>284.82740000000001</v>
      </c>
      <c r="P32" s="65">
        <f t="shared" si="5"/>
        <v>0</v>
      </c>
      <c r="Q32" s="65">
        <f t="shared" ref="Q32:Q50" si="10">(IF(Q$27="%w/w SAR",((Q$28*10)*$B32),IF(Q$27="%w/w DM",(((Q$28*10)*($B$28/100))*$B32),IF(Q$27="kg/t SAR",(Q$28*$B32),IF(Q$27="kg/t DM",((Q$28*($B$28/100))*$B32),IF(Q$27="mg/kg SAR",((Q$28*0.001)*$B32),IF(Q$27="mg/kg DM",(((Q$28*0.001)*($B$28/100))*$B32),0)))))))*2.5</f>
        <v>133.60214999999999</v>
      </c>
      <c r="R32" s="65">
        <f t="shared" ref="R32:U50" si="11">IF(R$27="%w/w SAR",((R$28*10)*$B32),IF(R$27="%w/w DM",(((R$28*10)*($B$28/100))*$B32),IF(R$27="kg/t SAR",(R$28*$B32),IF(R$27="kg/t DM",((R$28*($B$28/100))*$B32),IF(R$27="mg/kg SAR",((R$28*0.001)*$B32),IF(R$27="mg/kg DM",(((R$28*0.001)*($B$28/100))*$B32),0))))))</f>
        <v>0</v>
      </c>
      <c r="S32" s="65">
        <f t="shared" si="11"/>
        <v>0.2267188</v>
      </c>
      <c r="T32" s="65">
        <f t="shared" si="11"/>
        <v>0</v>
      </c>
      <c r="U32" s="126">
        <f t="shared" si="11"/>
        <v>0</v>
      </c>
    </row>
    <row r="33" spans="1:21" s="48" customFormat="1" x14ac:dyDescent="0.25">
      <c r="A33" s="125" t="str">
        <f>E8</f>
        <v>3 FIELD REMOVED</v>
      </c>
      <c r="B33" s="11">
        <v>250</v>
      </c>
      <c r="C33" s="65">
        <f t="shared" si="6"/>
        <v>125.57</v>
      </c>
      <c r="D33" s="65">
        <f t="shared" si="7"/>
        <v>30.2560915</v>
      </c>
      <c r="E33" s="65">
        <f t="shared" si="8"/>
        <v>14.348537499999999</v>
      </c>
      <c r="F33" s="65">
        <f t="shared" si="9"/>
        <v>54.023028499999995</v>
      </c>
      <c r="G33" s="65">
        <f t="shared" si="5"/>
        <v>0.50227999999999995</v>
      </c>
      <c r="H33" s="65">
        <f t="shared" si="5"/>
        <v>3.35575</v>
      </c>
      <c r="I33" s="65">
        <f t="shared" si="5"/>
        <v>0.43083499999999991</v>
      </c>
      <c r="J33" s="65">
        <f t="shared" si="5"/>
        <v>4.7629999999999999E-3</v>
      </c>
      <c r="K33" s="65">
        <f t="shared" si="5"/>
        <v>1.0067250000000002E-2</v>
      </c>
      <c r="L33" s="65">
        <f t="shared" si="5"/>
        <v>0.25979999999999998</v>
      </c>
      <c r="M33" s="65">
        <f t="shared" si="5"/>
        <v>0.205675</v>
      </c>
      <c r="N33" s="65">
        <f t="shared" si="5"/>
        <v>1277.3499999999999</v>
      </c>
      <c r="O33" s="65">
        <f t="shared" si="5"/>
        <v>323.66750000000002</v>
      </c>
      <c r="P33" s="65">
        <f t="shared" si="5"/>
        <v>0</v>
      </c>
      <c r="Q33" s="65">
        <f t="shared" si="10"/>
        <v>151.82062499999998</v>
      </c>
      <c r="R33" s="65">
        <f t="shared" si="11"/>
        <v>0</v>
      </c>
      <c r="S33" s="65">
        <f t="shared" si="11"/>
        <v>0.257635</v>
      </c>
      <c r="T33" s="65">
        <f t="shared" si="11"/>
        <v>0</v>
      </c>
      <c r="U33" s="126">
        <f t="shared" si="11"/>
        <v>0</v>
      </c>
    </row>
    <row r="34" spans="1:21" s="48" customFormat="1" x14ac:dyDescent="0.25">
      <c r="A34" s="125" t="str">
        <f>F8</f>
        <v>4a</v>
      </c>
      <c r="B34" s="11">
        <v>220</v>
      </c>
      <c r="C34" s="65">
        <f t="shared" si="6"/>
        <v>110.50159999999998</v>
      </c>
      <c r="D34" s="65">
        <f t="shared" si="7"/>
        <v>26.625360519999997</v>
      </c>
      <c r="E34" s="65">
        <f t="shared" si="8"/>
        <v>12.626713000000001</v>
      </c>
      <c r="F34" s="65">
        <f t="shared" si="9"/>
        <v>47.540265080000005</v>
      </c>
      <c r="G34" s="65">
        <f t="shared" si="5"/>
        <v>0.44200639999999991</v>
      </c>
      <c r="H34" s="65">
        <f t="shared" si="5"/>
        <v>2.9530599999999998</v>
      </c>
      <c r="I34" s="65">
        <f t="shared" si="5"/>
        <v>0.37913479999999994</v>
      </c>
      <c r="J34" s="65">
        <f t="shared" si="5"/>
        <v>4.1914400000000003E-3</v>
      </c>
      <c r="K34" s="65">
        <f t="shared" si="5"/>
        <v>8.8591800000000012E-3</v>
      </c>
      <c r="L34" s="65">
        <f t="shared" si="5"/>
        <v>0.22862399999999997</v>
      </c>
      <c r="M34" s="65">
        <f t="shared" si="5"/>
        <v>0.18099399999999999</v>
      </c>
      <c r="N34" s="65">
        <f t="shared" si="5"/>
        <v>1124.068</v>
      </c>
      <c r="O34" s="65">
        <f t="shared" si="5"/>
        <v>284.82740000000001</v>
      </c>
      <c r="P34" s="65">
        <f t="shared" si="5"/>
        <v>0</v>
      </c>
      <c r="Q34" s="65">
        <f t="shared" si="10"/>
        <v>133.60214999999999</v>
      </c>
      <c r="R34" s="65">
        <f t="shared" si="11"/>
        <v>0</v>
      </c>
      <c r="S34" s="65">
        <f t="shared" si="11"/>
        <v>0.2267188</v>
      </c>
      <c r="T34" s="65">
        <f t="shared" si="11"/>
        <v>0</v>
      </c>
      <c r="U34" s="126">
        <f t="shared" si="11"/>
        <v>0</v>
      </c>
    </row>
    <row r="35" spans="1:21" s="48" customFormat="1" x14ac:dyDescent="0.25">
      <c r="A35" s="125" t="str">
        <f>G8</f>
        <v>4b</v>
      </c>
      <c r="B35" s="11">
        <v>220</v>
      </c>
      <c r="C35" s="65">
        <f t="shared" si="6"/>
        <v>110.50159999999998</v>
      </c>
      <c r="D35" s="65">
        <f t="shared" si="7"/>
        <v>26.625360519999997</v>
      </c>
      <c r="E35" s="65">
        <f t="shared" si="8"/>
        <v>12.626713000000001</v>
      </c>
      <c r="F35" s="65">
        <f t="shared" si="9"/>
        <v>47.540265080000005</v>
      </c>
      <c r="G35" s="65">
        <f t="shared" si="5"/>
        <v>0.44200639999999991</v>
      </c>
      <c r="H35" s="65">
        <f t="shared" si="5"/>
        <v>2.9530599999999998</v>
      </c>
      <c r="I35" s="65">
        <f t="shared" si="5"/>
        <v>0.37913479999999994</v>
      </c>
      <c r="J35" s="65">
        <f t="shared" si="5"/>
        <v>4.1914400000000003E-3</v>
      </c>
      <c r="K35" s="65">
        <f t="shared" si="5"/>
        <v>8.8591800000000012E-3</v>
      </c>
      <c r="L35" s="65">
        <f t="shared" si="5"/>
        <v>0.22862399999999997</v>
      </c>
      <c r="M35" s="65">
        <f t="shared" si="5"/>
        <v>0.18099399999999999</v>
      </c>
      <c r="N35" s="65">
        <f t="shared" si="5"/>
        <v>1124.068</v>
      </c>
      <c r="O35" s="65">
        <f t="shared" si="5"/>
        <v>284.82740000000001</v>
      </c>
      <c r="P35" s="65">
        <f t="shared" si="5"/>
        <v>0</v>
      </c>
      <c r="Q35" s="65">
        <f t="shared" si="10"/>
        <v>133.60214999999999</v>
      </c>
      <c r="R35" s="65">
        <f t="shared" si="11"/>
        <v>0</v>
      </c>
      <c r="S35" s="65">
        <f t="shared" si="11"/>
        <v>0.2267188</v>
      </c>
      <c r="T35" s="65">
        <f t="shared" si="11"/>
        <v>0</v>
      </c>
      <c r="U35" s="126">
        <f t="shared" si="11"/>
        <v>0</v>
      </c>
    </row>
    <row r="36" spans="1:21" s="48" customFormat="1" x14ac:dyDescent="0.2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t="str">
        <f t="shared" si="13"/>
        <v>3 FIELD REMOVED</v>
      </c>
      <c r="E57" s="8" t="str">
        <f t="shared" si="13"/>
        <v>4a</v>
      </c>
      <c r="F57" s="8" t="str">
        <f t="shared" si="13"/>
        <v>4b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"&amp;(VLOOKUP(C14,Table245[],6,FALSE))</f>
        <v>Medium/Clay I Grass</v>
      </c>
      <c r="C58" s="10" t="str">
        <f>D16&amp;" I "&amp;(VLOOKUP(D14,Table245[],6,FALSE))</f>
        <v>Medium/Clay I Arable</v>
      </c>
      <c r="D58" s="10" t="str">
        <f>E16&amp;" I "&amp;(VLOOKUP(E14,Table245[],6,FALSE))</f>
        <v>Medium/Clay I Grass</v>
      </c>
      <c r="E58" s="10" t="str">
        <f>F16&amp;" I "&amp;(VLOOKUP(F14,Table245[],6,FALSE))</f>
        <v>Medium/Clay I Arable</v>
      </c>
      <c r="F58" s="10" t="str">
        <f>G16&amp;" I "&amp;(VLOOKUP(G14,Table245[],6,FALSE))</f>
        <v>Medium/Clay I Arable</v>
      </c>
      <c r="G58" s="10" t="e">
        <f>H16&amp;" I "&amp;(VLOOKUP(H14,Table245[],6,FALSE))</f>
        <v>#N/A</v>
      </c>
      <c r="H58" s="10" t="e">
        <f>I16&amp;" I "&amp;(VLOOKUP(I14,Table245[],6,FALSE))</f>
        <v>#N/A</v>
      </c>
      <c r="I58" s="10" t="e">
        <f>J16&amp;" I "&amp;(VLOOKUP(J14,Table245[],6,FALSE))</f>
        <v>#N/A</v>
      </c>
      <c r="J58" s="10" t="e">
        <f>K16&amp;" I "&amp;(VLOOKUP(K14,Table245[],6,FALSE))</f>
        <v>#N/A</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x14ac:dyDescent="0.2">
      <c r="A59" s="87" t="s">
        <v>132</v>
      </c>
      <c r="B59" s="64">
        <f>VLOOKUP(C$14,Table245[],5,FALSE)</f>
        <v>6.2</v>
      </c>
      <c r="C59" s="64">
        <f>VLOOKUP(D$14,Table245[],5,FALSE)</f>
        <v>6.7</v>
      </c>
      <c r="D59" s="64">
        <f>VLOOKUP(E$14,Table245[],5,FALSE)</f>
        <v>6.2</v>
      </c>
      <c r="E59" s="64">
        <f>VLOOKUP(F$14,Table245[],5,FALSE)</f>
        <v>6.7</v>
      </c>
      <c r="F59" s="64">
        <f>VLOOKUP(G$14,Table245[],5,FALSE)</f>
        <v>6.7</v>
      </c>
      <c r="G59" s="64" t="e">
        <f>VLOOKUP(H$14,Table245[],5,FALSE)</f>
        <v>#N/A</v>
      </c>
      <c r="H59" s="64" t="e">
        <f>VLOOKUP(I$14,Table245[],5,FALSE)</f>
        <v>#N/A</v>
      </c>
      <c r="I59" s="64" t="e">
        <f>VLOOKUP(J$14,Table245[],5,FALSE)</f>
        <v>#N/A</v>
      </c>
      <c r="J59" s="64" t="e">
        <f>VLOOKUP(K$14,Table245[],5,FALSE)</f>
        <v>#N/A</v>
      </c>
      <c r="K59" s="64" t="e">
        <f>VLOOKUP(L$14,Table245[],5,FALSE)</f>
        <v>#N/A</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x14ac:dyDescent="0.2">
      <c r="A60" s="87" t="s">
        <v>4</v>
      </c>
      <c r="B60" s="64">
        <f>C10</f>
        <v>6.5</v>
      </c>
      <c r="C60" s="64">
        <f t="shared" ref="C60:U60" si="14">D10</f>
        <v>7.2</v>
      </c>
      <c r="D60" s="64">
        <f t="shared" si="14"/>
        <v>7.3</v>
      </c>
      <c r="E60" s="64">
        <f t="shared" si="14"/>
        <v>7.1</v>
      </c>
      <c r="F60" s="64">
        <f t="shared" si="14"/>
        <v>7.1</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8</v>
      </c>
      <c r="D61" s="64">
        <f t="shared" si="15"/>
        <v>6</v>
      </c>
      <c r="E61" s="64">
        <f t="shared" si="15"/>
        <v>8</v>
      </c>
      <c r="F61" s="64">
        <f t="shared" si="15"/>
        <v>8</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220</v>
      </c>
      <c r="D62" s="65">
        <f>B33</f>
        <v>250</v>
      </c>
      <c r="E62" s="65">
        <f>B34</f>
        <v>220</v>
      </c>
      <c r="F62" s="65">
        <f>B35</f>
        <v>220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-1.7999999999999989</v>
      </c>
      <c r="C64" s="65">
        <f t="shared" ref="C64:U64" si="17">(C59-C60)*C61</f>
        <v>-4</v>
      </c>
      <c r="D64" s="65">
        <f t="shared" si="17"/>
        <v>-6.5999999999999979</v>
      </c>
      <c r="E64" s="65">
        <f t="shared" si="17"/>
        <v>-3.1999999999999957</v>
      </c>
      <c r="F64" s="65">
        <f t="shared" si="17"/>
        <v>-3.1999999999999957</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1.7999999999999989</v>
      </c>
      <c r="C65" s="65">
        <f t="shared" ref="C65:U65" si="18">C63-C64</f>
        <v>4</v>
      </c>
      <c r="D65" s="65">
        <f t="shared" si="18"/>
        <v>6.5999999999999979</v>
      </c>
      <c r="E65" s="65">
        <f t="shared" si="18"/>
        <v>3.1999999999999957</v>
      </c>
      <c r="F65" s="65">
        <f t="shared" si="18"/>
        <v>3.1999999999999957</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fqFr2RlfC+8RukyjDc46I+aMExpmDC0/wrG57k0GbDSw0qg3RZIVyZlj9cuHK/6XTdKOK9PRCM7ES+f9bIQ6w==" saltValue="40sia3kOVwJWNbZ24Zrbk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39" operator="greaterThan">
      <formula>$B$51</formula>
    </cfRule>
  </conditionalFormatting>
  <conditionalFormatting sqref="B66:U66">
    <cfRule type="cellIs" dxfId="259" priority="14" operator="equal">
      <formula>"UNDER"</formula>
    </cfRule>
    <cfRule type="cellIs" dxfId="258" priority="15" operator="equal">
      <formula>"OVER"</formula>
    </cfRule>
  </conditionalFormatting>
  <conditionalFormatting sqref="C31:C50">
    <cfRule type="cellIs" dxfId="257" priority="38" operator="greaterThan">
      <formula>$C$51</formula>
    </cfRule>
  </conditionalFormatting>
  <conditionalFormatting sqref="C11:V12">
    <cfRule type="cellIs" dxfId="256" priority="1" operator="greaterThan">
      <formula>2</formula>
    </cfRule>
  </conditionalFormatting>
  <conditionalFormatting sqref="C17:V19">
    <cfRule type="cellIs" dxfId="255" priority="35" operator="equal">
      <formula>0</formula>
    </cfRule>
  </conditionalFormatting>
  <conditionalFormatting sqref="C20:V21">
    <cfRule type="cellIs" dxfId="254" priority="40" operator="equal">
      <formula>"DECREASE"</formula>
    </cfRule>
    <cfRule type="cellIs" dxfId="253" priority="41" operator="equal">
      <formula>"INCREASE"</formula>
    </cfRule>
  </conditionalFormatting>
  <conditionalFormatting sqref="C21:V21">
    <cfRule type="cellIs" dxfId="252" priority="16" operator="equal">
      <formula>0</formula>
    </cfRule>
  </conditionalFormatting>
  <conditionalFormatting sqref="C22:V23">
    <cfRule type="cellIs" dxfId="251" priority="20" operator="equal">
      <formula>0</formula>
    </cfRule>
  </conditionalFormatting>
  <conditionalFormatting sqref="C24:V24">
    <cfRule type="cellIs" dxfId="250" priority="21" operator="equal">
      <formula>"DECREASE"</formula>
    </cfRule>
    <cfRule type="cellIs" dxfId="249" priority="22" operator="equal">
      <formula>"INCREASE"</formula>
    </cfRule>
  </conditionalFormatting>
  <conditionalFormatting sqref="G31:G50">
    <cfRule type="cellIs" dxfId="248" priority="34" operator="greaterThan">
      <formula>$G$51</formula>
    </cfRule>
  </conditionalFormatting>
  <conditionalFormatting sqref="H31:H50">
    <cfRule type="cellIs" dxfId="247" priority="33" operator="greaterThan">
      <formula>$H$51</formula>
    </cfRule>
  </conditionalFormatting>
  <conditionalFormatting sqref="I1">
    <cfRule type="cellIs" dxfId="246" priority="6" operator="between">
      <formula>0.1</formula>
      <formula>5</formula>
    </cfRule>
  </conditionalFormatting>
  <conditionalFormatting sqref="I2">
    <cfRule type="cellIs" dxfId="245" priority="5" operator="greaterThan">
      <formula>5000.1</formula>
    </cfRule>
  </conditionalFormatting>
  <conditionalFormatting sqref="I3">
    <cfRule type="cellIs" dxfId="244" priority="4" operator="greaterThan">
      <formula>40000.01</formula>
    </cfRule>
  </conditionalFormatting>
  <conditionalFormatting sqref="I31:I50">
    <cfRule type="cellIs" dxfId="243" priority="32" operator="greaterThan">
      <formula>$I$51</formula>
    </cfRule>
  </conditionalFormatting>
  <conditionalFormatting sqref="J31:J50">
    <cfRule type="cellIs" dxfId="242" priority="11" operator="greaterThan">
      <formula>$J$51</formula>
    </cfRule>
  </conditionalFormatting>
  <conditionalFormatting sqref="K31:K50">
    <cfRule type="cellIs" dxfId="241" priority="31" operator="greaterThan">
      <formula>$K$51</formula>
    </cfRule>
  </conditionalFormatting>
  <conditionalFormatting sqref="L3">
    <cfRule type="cellIs" dxfId="240" priority="7" operator="lessThan">
      <formula>30</formula>
    </cfRule>
    <cfRule type="cellIs" dxfId="239" priority="8" operator="greaterThanOrEqual">
      <formula>30</formula>
    </cfRule>
  </conditionalFormatting>
  <conditionalFormatting sqref="L31:L50">
    <cfRule type="cellIs" dxfId="238" priority="30" operator="greaterThan">
      <formula>$L$51</formula>
    </cfRule>
  </conditionalFormatting>
  <conditionalFormatting sqref="M31:M50">
    <cfRule type="cellIs" dxfId="237" priority="29" operator="greaterThan">
      <formula>$M$51</formula>
    </cfRule>
  </conditionalFormatting>
  <conditionalFormatting sqref="P31:P50">
    <cfRule type="cellIs" dxfId="236" priority="28" operator="greaterThan">
      <formula>$P$51</formula>
    </cfRule>
  </conditionalFormatting>
  <conditionalFormatting sqref="R31:R50">
    <cfRule type="cellIs" dxfId="235" priority="27" operator="greaterThan">
      <formula>$R$51</formula>
    </cfRule>
  </conditionalFormatting>
  <conditionalFormatting sqref="S31:S50">
    <cfRule type="cellIs" dxfId="234" priority="26" operator="greaterThan">
      <formula>$S$51</formula>
    </cfRule>
  </conditionalFormatting>
  <conditionalFormatting sqref="T31:T50">
    <cfRule type="cellIs" dxfId="233" priority="25" operator="greaterThan">
      <formula>$T$51</formula>
    </cfRule>
  </conditionalFormatting>
  <conditionalFormatting sqref="U31:U50">
    <cfRule type="cellIs" dxfId="232" priority="24"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E30" sqref="E30"/>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'Elan WTW'!C1:D1</f>
        <v>PAN-028024</v>
      </c>
      <c r="D1" s="173"/>
      <c r="E1" s="106" t="s">
        <v>45</v>
      </c>
      <c r="F1" s="113" t="str">
        <f>'Elan WTW'!F1</f>
        <v>48.7ha</v>
      </c>
      <c r="G1" s="162" t="s">
        <v>43</v>
      </c>
      <c r="H1" s="163"/>
      <c r="I1" s="109">
        <v>6.6</v>
      </c>
      <c r="J1" s="130" t="s">
        <v>153</v>
      </c>
      <c r="K1" s="131"/>
      <c r="L1" s="109">
        <v>224</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'Elan WTW'!C2:D2</f>
        <v>EPR/GP3792SK</v>
      </c>
      <c r="D2" s="169"/>
      <c r="E2" s="96" t="s">
        <v>109</v>
      </c>
      <c r="F2" s="110" t="s">
        <v>170</v>
      </c>
      <c r="G2" s="164" t="s">
        <v>110</v>
      </c>
      <c r="H2" s="165"/>
      <c r="I2" s="110"/>
      <c r="J2" s="132" t="s">
        <v>158</v>
      </c>
      <c r="K2" s="133"/>
      <c r="L2" s="110">
        <v>1.28</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'Elan WTW'!C3:D3</f>
        <v>ByProduct Recovery Limited</v>
      </c>
      <c r="D3" s="169"/>
      <c r="E3" s="96" t="s">
        <v>108</v>
      </c>
      <c r="F3" s="111" t="s">
        <v>78</v>
      </c>
      <c r="G3" s="132" t="s">
        <v>159</v>
      </c>
      <c r="H3" s="133"/>
      <c r="I3" s="110"/>
      <c r="J3" s="134" t="s">
        <v>154</v>
      </c>
      <c r="K3" s="135"/>
      <c r="L3" s="110">
        <f>(L1/(L2*10000))*100</f>
        <v>1.7500000000000002</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'Elan WTW'!C4:D4</f>
        <v>Rosedew Farm</v>
      </c>
      <c r="D4" s="171"/>
      <c r="E4" s="99" t="s">
        <v>1</v>
      </c>
      <c r="F4" s="110" t="s">
        <v>173</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'Elan WTW'!C5:D5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f>'Elan WTW'!C8</f>
        <v>1</v>
      </c>
      <c r="D8" s="49">
        <f>'Elan WTW'!D8</f>
        <v>2</v>
      </c>
      <c r="E8" s="49" t="str">
        <f>'Elan WTW'!E8</f>
        <v>3 FIELD REMOVED</v>
      </c>
      <c r="F8" s="49" t="str">
        <f>'Elan WTW'!F8</f>
        <v>4a</v>
      </c>
      <c r="G8" s="49" t="str">
        <f>'Elan WTW'!G8</f>
        <v>4b</v>
      </c>
      <c r="H8" s="49">
        <f>'Elan WTW'!H8</f>
        <v>0</v>
      </c>
      <c r="I8" s="49">
        <f>'Elan WTW'!I8</f>
        <v>0</v>
      </c>
      <c r="J8" s="49">
        <f>'Elan WTW'!J8</f>
        <v>0</v>
      </c>
      <c r="K8" s="49">
        <f>'Elan WTW'!K8</f>
        <v>0</v>
      </c>
      <c r="L8" s="49">
        <f>'Elan WTW'!L8</f>
        <v>0</v>
      </c>
      <c r="M8" s="49">
        <f>'Elan WTW'!M8</f>
        <v>0</v>
      </c>
      <c r="N8" s="49">
        <f>'Elan WTW'!N8</f>
        <v>0</v>
      </c>
      <c r="O8" s="49">
        <f>'Elan WTW'!O8</f>
        <v>0</v>
      </c>
      <c r="P8" s="49">
        <f>'Elan WTW'!P8</f>
        <v>0</v>
      </c>
      <c r="Q8" s="49">
        <f>'Elan WTW'!Q8</f>
        <v>0</v>
      </c>
      <c r="R8" s="49">
        <f>'Elan WTW'!R8</f>
        <v>0</v>
      </c>
      <c r="S8" s="49">
        <f>'Elan WTW'!S8</f>
        <v>0</v>
      </c>
      <c r="T8" s="49">
        <f>'Elan WTW'!T8</f>
        <v>0</v>
      </c>
      <c r="U8" s="49">
        <f>'Elan WTW'!U8</f>
        <v>0</v>
      </c>
      <c r="V8" s="102">
        <f>'Elan WTW'!V8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'Elan WTW'!C9</f>
        <v>M</v>
      </c>
      <c r="D9" s="49">
        <f>'Elan WTW'!D9</f>
        <v>1</v>
      </c>
      <c r="E9" s="49" t="str">
        <f>'Elan WTW'!E9</f>
        <v>M</v>
      </c>
      <c r="F9" s="49">
        <f>'Elan WTW'!F9</f>
        <v>1</v>
      </c>
      <c r="G9" s="49">
        <f>'Elan WTW'!G9</f>
        <v>1</v>
      </c>
      <c r="H9" s="49">
        <f>'Elan WTW'!H9</f>
        <v>0</v>
      </c>
      <c r="I9" s="49">
        <f>'Elan WTW'!I9</f>
        <v>0</v>
      </c>
      <c r="J9" s="49">
        <f>'Elan WTW'!J9</f>
        <v>0</v>
      </c>
      <c r="K9" s="49">
        <f>'Elan WTW'!K9</f>
        <v>0</v>
      </c>
      <c r="L9" s="49">
        <f>'Elan WTW'!L9</f>
        <v>0</v>
      </c>
      <c r="M9" s="49">
        <f>'Elan WTW'!M9</f>
        <v>0</v>
      </c>
      <c r="N9" s="49">
        <f>'Elan WTW'!N9</f>
        <v>0</v>
      </c>
      <c r="O9" s="49">
        <f>'Elan WTW'!O9</f>
        <v>0</v>
      </c>
      <c r="P9" s="49">
        <f>'Elan WTW'!P9</f>
        <v>0</v>
      </c>
      <c r="Q9" s="49">
        <f>'Elan WTW'!Q9</f>
        <v>0</v>
      </c>
      <c r="R9" s="49">
        <f>'Elan WTW'!R9</f>
        <v>0</v>
      </c>
      <c r="S9" s="49">
        <f>'Elan WTW'!S9</f>
        <v>0</v>
      </c>
      <c r="T9" s="49">
        <f>'Elan WTW'!T9</f>
        <v>0</v>
      </c>
      <c r="U9" s="49">
        <f>'Elan WTW'!U9</f>
        <v>0</v>
      </c>
      <c r="V9" s="102">
        <f>'Elan WTW'!V9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'Elan WTW'!C10</f>
        <v>6.5</v>
      </c>
      <c r="D10" s="49">
        <f>'Elan WTW'!D10</f>
        <v>7.2</v>
      </c>
      <c r="E10" s="49">
        <f>'Elan WTW'!E10</f>
        <v>7.3</v>
      </c>
      <c r="F10" s="49">
        <f>'Elan WTW'!F10</f>
        <v>7.1</v>
      </c>
      <c r="G10" s="49">
        <f>'Elan WTW'!G10</f>
        <v>7.1</v>
      </c>
      <c r="H10" s="49">
        <f>'Elan WTW'!H10</f>
        <v>0</v>
      </c>
      <c r="I10" s="49">
        <f>'Elan WTW'!I10</f>
        <v>0</v>
      </c>
      <c r="J10" s="49">
        <f>'Elan WTW'!J10</f>
        <v>0</v>
      </c>
      <c r="K10" s="49">
        <f>'Elan WTW'!K10</f>
        <v>0</v>
      </c>
      <c r="L10" s="49">
        <f>'Elan WTW'!L10</f>
        <v>0</v>
      </c>
      <c r="M10" s="49">
        <f>'Elan WTW'!M10</f>
        <v>0</v>
      </c>
      <c r="N10" s="49">
        <f>'Elan WTW'!N10</f>
        <v>0</v>
      </c>
      <c r="O10" s="49">
        <f>'Elan WTW'!O10</f>
        <v>0</v>
      </c>
      <c r="P10" s="49">
        <f>'Elan WTW'!P10</f>
        <v>0</v>
      </c>
      <c r="Q10" s="49">
        <f>'Elan WTW'!Q10</f>
        <v>0</v>
      </c>
      <c r="R10" s="49">
        <f>'Elan WTW'!R10</f>
        <v>0</v>
      </c>
      <c r="S10" s="49">
        <f>'Elan WTW'!S10</f>
        <v>0</v>
      </c>
      <c r="T10" s="49">
        <f>'Elan WTW'!T10</f>
        <v>0</v>
      </c>
      <c r="U10" s="49">
        <f>'Elan WTW'!U10</f>
        <v>0</v>
      </c>
      <c r="V10" s="102">
        <f>'Elan WTW'!V10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'Elan WTW'!C11</f>
        <v>3</v>
      </c>
      <c r="D11" s="49">
        <f>'Elan WTW'!D11</f>
        <v>3</v>
      </c>
      <c r="E11" s="49">
        <f>'Elan WTW'!E11</f>
        <v>3</v>
      </c>
      <c r="F11" s="49">
        <f>'Elan WTW'!F11</f>
        <v>3</v>
      </c>
      <c r="G11" s="49">
        <f>'Elan WTW'!G11</f>
        <v>3</v>
      </c>
      <c r="H11" s="49">
        <f>'Elan WTW'!H11</f>
        <v>0</v>
      </c>
      <c r="I11" s="49">
        <f>'Elan WTW'!I11</f>
        <v>0</v>
      </c>
      <c r="J11" s="49">
        <f>'Elan WTW'!J11</f>
        <v>0</v>
      </c>
      <c r="K11" s="49">
        <f>'Elan WTW'!K11</f>
        <v>0</v>
      </c>
      <c r="L11" s="49">
        <f>'Elan WTW'!L11</f>
        <v>0</v>
      </c>
      <c r="M11" s="49">
        <f>'Elan WTW'!M11</f>
        <v>0</v>
      </c>
      <c r="N11" s="49">
        <f>'Elan WTW'!N11</f>
        <v>0</v>
      </c>
      <c r="O11" s="49">
        <f>'Elan WTW'!O11</f>
        <v>0</v>
      </c>
      <c r="P11" s="49">
        <f>'Elan WTW'!P11</f>
        <v>0</v>
      </c>
      <c r="Q11" s="49">
        <f>'Elan WTW'!Q11</f>
        <v>0</v>
      </c>
      <c r="R11" s="49">
        <f>'Elan WTW'!R11</f>
        <v>0</v>
      </c>
      <c r="S11" s="49">
        <f>'Elan WTW'!S11</f>
        <v>0</v>
      </c>
      <c r="T11" s="49">
        <f>'Elan WTW'!T11</f>
        <v>0</v>
      </c>
      <c r="U11" s="49">
        <f>'Elan WTW'!U11</f>
        <v>0</v>
      </c>
      <c r="V11" s="102">
        <f>'Elan WTW'!V11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'Elan WTW'!C12</f>
        <v>2</v>
      </c>
      <c r="D12" s="49">
        <f>'Elan WTW'!D12</f>
        <v>2</v>
      </c>
      <c r="E12" s="49">
        <f>'Elan WTW'!E12</f>
        <v>2</v>
      </c>
      <c r="F12" s="49">
        <f>'Elan WTW'!F12</f>
        <v>2</v>
      </c>
      <c r="G12" s="49">
        <f>'Elan WTW'!G12</f>
        <v>2</v>
      </c>
      <c r="H12" s="49">
        <f>'Elan WTW'!H12</f>
        <v>0</v>
      </c>
      <c r="I12" s="49">
        <f>'Elan WTW'!I12</f>
        <v>0</v>
      </c>
      <c r="J12" s="49">
        <f>'Elan WTW'!J12</f>
        <v>0</v>
      </c>
      <c r="K12" s="49">
        <f>'Elan WTW'!K12</f>
        <v>0</v>
      </c>
      <c r="L12" s="49">
        <f>'Elan WTW'!L12</f>
        <v>0</v>
      </c>
      <c r="M12" s="49">
        <f>'Elan WTW'!M12</f>
        <v>0</v>
      </c>
      <c r="N12" s="49">
        <f>'Elan WTW'!N12</f>
        <v>0</v>
      </c>
      <c r="O12" s="49">
        <f>'Elan WTW'!O12</f>
        <v>0</v>
      </c>
      <c r="P12" s="49">
        <f>'Elan WTW'!P12</f>
        <v>0</v>
      </c>
      <c r="Q12" s="49">
        <f>'Elan WTW'!Q12</f>
        <v>0</v>
      </c>
      <c r="R12" s="49">
        <f>'Elan WTW'!R12</f>
        <v>0</v>
      </c>
      <c r="S12" s="49">
        <f>'Elan WTW'!S12</f>
        <v>0</v>
      </c>
      <c r="T12" s="49">
        <f>'Elan WTW'!T12</f>
        <v>0</v>
      </c>
      <c r="U12" s="49">
        <f>'Elan WTW'!U12</f>
        <v>0</v>
      </c>
      <c r="V12" s="102">
        <f>'Elan WTW'!V12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'Elan WTW'!C13</f>
        <v>3</v>
      </c>
      <c r="D13" s="49">
        <f>'Elan WTW'!D13</f>
        <v>3</v>
      </c>
      <c r="E13" s="49">
        <f>'Elan WTW'!E13</f>
        <v>3</v>
      </c>
      <c r="F13" s="49">
        <f>'Elan WTW'!F13</f>
        <v>3</v>
      </c>
      <c r="G13" s="49">
        <f>'Elan WTW'!G13</f>
        <v>3</v>
      </c>
      <c r="H13" s="49">
        <f>'Elan WTW'!H13</f>
        <v>0</v>
      </c>
      <c r="I13" s="49">
        <f>'Elan WTW'!I13</f>
        <v>0</v>
      </c>
      <c r="J13" s="49">
        <f>'Elan WTW'!J13</f>
        <v>0</v>
      </c>
      <c r="K13" s="49">
        <f>'Elan WTW'!K13</f>
        <v>0</v>
      </c>
      <c r="L13" s="49">
        <f>'Elan WTW'!L13</f>
        <v>0</v>
      </c>
      <c r="M13" s="49">
        <f>'Elan WTW'!M13</f>
        <v>0</v>
      </c>
      <c r="N13" s="49">
        <f>'Elan WTW'!N13</f>
        <v>0</v>
      </c>
      <c r="O13" s="49">
        <f>'Elan WTW'!O13</f>
        <v>0</v>
      </c>
      <c r="P13" s="49">
        <f>'Elan WTW'!P13</f>
        <v>0</v>
      </c>
      <c r="Q13" s="49">
        <f>'Elan WTW'!Q13</f>
        <v>0</v>
      </c>
      <c r="R13" s="49">
        <f>'Elan WTW'!R13</f>
        <v>0</v>
      </c>
      <c r="S13" s="49">
        <f>'Elan WTW'!S13</f>
        <v>0</v>
      </c>
      <c r="T13" s="49">
        <f>'Elan WTW'!T13</f>
        <v>0</v>
      </c>
      <c r="U13" s="49">
        <f>'Elan WTW'!U13</f>
        <v>0</v>
      </c>
      <c r="V13" s="102">
        <f>'Elan WTW'!V13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'Elan WTW'!C14</f>
        <v xml:space="preserve">Grass Silage (25% DM) </v>
      </c>
      <c r="D14" s="83" t="str">
        <f>'Elan WTW'!D14</f>
        <v>Winter barley/triticale/rye</v>
      </c>
      <c r="E14" s="83" t="str">
        <f>'Elan WTW'!E14</f>
        <v xml:space="preserve">Grass Silage (25% DM) </v>
      </c>
      <c r="F14" s="83" t="str">
        <f>'Elan WTW'!F14</f>
        <v>Winter wheat- grain &amp; straw</v>
      </c>
      <c r="G14" s="83" t="str">
        <f>'Elan WTW'!G14</f>
        <v>Winter wheat- grain &amp; straw</v>
      </c>
      <c r="H14" s="83">
        <f>'Elan WTW'!H14</f>
        <v>0</v>
      </c>
      <c r="I14" s="83">
        <f>'Elan WTW'!I14</f>
        <v>0</v>
      </c>
      <c r="J14" s="83">
        <f>'Elan WTW'!J14</f>
        <v>0</v>
      </c>
      <c r="K14" s="83">
        <f>'Elan WTW'!K14</f>
        <v>0</v>
      </c>
      <c r="L14" s="83">
        <f>'Elan WTW'!L14</f>
        <v>0</v>
      </c>
      <c r="M14" s="83">
        <f>'Elan WTW'!M14</f>
        <v>0</v>
      </c>
      <c r="N14" s="83">
        <f>'Elan WTW'!N14</f>
        <v>0</v>
      </c>
      <c r="O14" s="83">
        <f>'Elan WTW'!O14</f>
        <v>0</v>
      </c>
      <c r="P14" s="83">
        <f>'Elan WTW'!P14</f>
        <v>0</v>
      </c>
      <c r="Q14" s="83">
        <f>'Elan WTW'!Q14</f>
        <v>0</v>
      </c>
      <c r="R14" s="83">
        <f>'Elan WTW'!R14</f>
        <v>0</v>
      </c>
      <c r="S14" s="83">
        <f>'Elan WTW'!S14</f>
        <v>0</v>
      </c>
      <c r="T14" s="83">
        <f>'Elan WTW'!T14</f>
        <v>0</v>
      </c>
      <c r="U14" s="83">
        <f>'Elan WTW'!U14</f>
        <v>0</v>
      </c>
      <c r="V14" s="103">
        <f>'Elan WTW'!V14</f>
        <v>0</v>
      </c>
      <c r="AD14" s="22" t="s">
        <v>138</v>
      </c>
      <c r="AE14" s="22">
        <v>6</v>
      </c>
      <c r="AI14" s="43" t="s">
        <v>119</v>
      </c>
      <c r="AJ14" s="44">
        <v>0.8</v>
      </c>
      <c r="AK14" s="45">
        <v>1.7</v>
      </c>
      <c r="AL14" s="9">
        <v>12</v>
      </c>
      <c r="AM14" s="9">
        <v>6.7</v>
      </c>
      <c r="AN14" s="9" t="s">
        <v>135</v>
      </c>
    </row>
    <row r="15" spans="1:41" x14ac:dyDescent="0.2">
      <c r="A15" s="148" t="s">
        <v>9</v>
      </c>
      <c r="B15" s="149"/>
      <c r="C15" s="49">
        <f>'Elan WTW'!C15</f>
        <v>38</v>
      </c>
      <c r="D15" s="49">
        <f>'Elan WTW'!D15</f>
        <v>6.5</v>
      </c>
      <c r="E15" s="49">
        <f>'Elan WTW'!E15</f>
        <v>38</v>
      </c>
      <c r="F15" s="49">
        <f>'Elan WTW'!F15</f>
        <v>8</v>
      </c>
      <c r="G15" s="49">
        <f>'Elan WTW'!G15</f>
        <v>8</v>
      </c>
      <c r="H15" s="49">
        <f>'Elan WTW'!H15</f>
        <v>0</v>
      </c>
      <c r="I15" s="49">
        <f>'Elan WTW'!I15</f>
        <v>0</v>
      </c>
      <c r="J15" s="49">
        <f>'Elan WTW'!J15</f>
        <v>0</v>
      </c>
      <c r="K15" s="49">
        <f>'Elan WTW'!K15</f>
        <v>0</v>
      </c>
      <c r="L15" s="49">
        <f>'Elan WTW'!L15</f>
        <v>0</v>
      </c>
      <c r="M15" s="49">
        <f>'Elan WTW'!M15</f>
        <v>0</v>
      </c>
      <c r="N15" s="49">
        <f>'Elan WTW'!N15</f>
        <v>0</v>
      </c>
      <c r="O15" s="49">
        <f>'Elan WTW'!O15</f>
        <v>0</v>
      </c>
      <c r="P15" s="49">
        <f>'Elan WTW'!P15</f>
        <v>0</v>
      </c>
      <c r="Q15" s="49">
        <f>'Elan WTW'!Q15</f>
        <v>0</v>
      </c>
      <c r="R15" s="49">
        <f>'Elan WTW'!R15</f>
        <v>0</v>
      </c>
      <c r="S15" s="49">
        <f>'Elan WTW'!S15</f>
        <v>0</v>
      </c>
      <c r="T15" s="49">
        <f>'Elan WTW'!T15</f>
        <v>0</v>
      </c>
      <c r="U15" s="49">
        <f>'Elan WTW'!U15</f>
        <v>0</v>
      </c>
      <c r="V15" s="102">
        <f>'Elan WTW'!V15</f>
        <v>0</v>
      </c>
      <c r="AD15" s="22" t="s">
        <v>144</v>
      </c>
      <c r="AE15" s="22">
        <v>7</v>
      </c>
      <c r="AI15" s="43" t="s">
        <v>101</v>
      </c>
      <c r="AJ15" s="51">
        <v>1.8</v>
      </c>
      <c r="AK15" s="45">
        <v>5.4</v>
      </c>
      <c r="AL15" s="9">
        <v>13</v>
      </c>
      <c r="AM15" s="9">
        <v>6.7</v>
      </c>
      <c r="AN15" s="9" t="s">
        <v>135</v>
      </c>
    </row>
    <row r="16" spans="1:41" ht="13.5" thickBot="1" x14ac:dyDescent="0.25">
      <c r="A16" s="152" t="s">
        <v>44</v>
      </c>
      <c r="B16" s="153"/>
      <c r="C16" s="104" t="str">
        <f>'Elan WTW'!C16</f>
        <v>Medium/Clay</v>
      </c>
      <c r="D16" s="104" t="str">
        <f>'Elan WTW'!D16</f>
        <v>Medium/Clay</v>
      </c>
      <c r="E16" s="104" t="str">
        <f>'Elan WTW'!E16</f>
        <v>Medium/Clay</v>
      </c>
      <c r="F16" s="104" t="str">
        <f>'Elan WTW'!F16</f>
        <v>Medium/Clay</v>
      </c>
      <c r="G16" s="104" t="str">
        <f>'Elan WTW'!G16</f>
        <v>Medium/Clay</v>
      </c>
      <c r="H16" s="104">
        <f>'Elan WTW'!H16</f>
        <v>0</v>
      </c>
      <c r="I16" s="104">
        <f>'Elan WTW'!I16</f>
        <v>0</v>
      </c>
      <c r="J16" s="104">
        <f>'Elan WTW'!J16</f>
        <v>0</v>
      </c>
      <c r="K16" s="104">
        <f>'Elan WTW'!K16</f>
        <v>0</v>
      </c>
      <c r="L16" s="104">
        <f>'Elan WTW'!L16</f>
        <v>0</v>
      </c>
      <c r="M16" s="104">
        <f>'Elan WTW'!M16</f>
        <v>0</v>
      </c>
      <c r="N16" s="104">
        <f>'Elan WTW'!N16</f>
        <v>0</v>
      </c>
      <c r="O16" s="104">
        <f>'Elan WTW'!O16</f>
        <v>0</v>
      </c>
      <c r="P16" s="104">
        <f>'Elan WTW'!P16</f>
        <v>0</v>
      </c>
      <c r="Q16" s="104">
        <f>'Elan WTW'!Q16</f>
        <v>0</v>
      </c>
      <c r="R16" s="104">
        <f>'Elan WTW'!R16</f>
        <v>0</v>
      </c>
      <c r="S16" s="104">
        <f>'Elan WTW'!S16</f>
        <v>0</v>
      </c>
      <c r="T16" s="104">
        <f>'Elan WTW'!T16</f>
        <v>0</v>
      </c>
      <c r="U16" s="104">
        <f>'Elan WTW'!U16</f>
        <v>0</v>
      </c>
      <c r="V16" s="105">
        <f>'Elan WTW'!V16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55.25</v>
      </c>
      <c r="E17" s="20">
        <f t="shared" si="0"/>
        <v>64.599999999999994</v>
      </c>
      <c r="F17" s="20">
        <f t="shared" si="0"/>
        <v>56</v>
      </c>
      <c r="G17" s="20">
        <f t="shared" si="0"/>
        <v>56</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32.23652354</v>
      </c>
      <c r="D18" s="12">
        <f>$D32</f>
        <v>27.27705838</v>
      </c>
      <c r="E18" s="12">
        <f>$D33</f>
        <v>32.23652354</v>
      </c>
      <c r="F18" s="12">
        <f>$D34</f>
        <v>27.27705838</v>
      </c>
      <c r="G18" s="12">
        <f>$D35</f>
        <v>27.27705838</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-32.363476459999994</v>
      </c>
      <c r="D19" s="12">
        <f t="shared" ref="D19:V19" si="1">D18-D17</f>
        <v>-27.97294162</v>
      </c>
      <c r="E19" s="12">
        <f t="shared" si="1"/>
        <v>-32.363476459999994</v>
      </c>
      <c r="F19" s="12">
        <f t="shared" si="1"/>
        <v>-28.72294162</v>
      </c>
      <c r="G19" s="12">
        <f t="shared" si="1"/>
        <v>-28.72294162</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(VLOOKUP(D$14,$AI2:$AK24,3,FALSE))*D$15</f>
        <v>68.25</v>
      </c>
      <c r="E21" s="20">
        <f t="shared" si="2"/>
        <v>228</v>
      </c>
      <c r="F21" s="20">
        <f t="shared" si="2"/>
        <v>84</v>
      </c>
      <c r="G21" s="20">
        <f t="shared" si="2"/>
        <v>84</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1.3864151600000003</v>
      </c>
      <c r="D22" s="12">
        <f>$E32</f>
        <v>1.1731205200000003</v>
      </c>
      <c r="E22" s="12">
        <f>$E33</f>
        <v>1.3864151600000003</v>
      </c>
      <c r="F22" s="12">
        <f>$E34</f>
        <v>1.1731205200000003</v>
      </c>
      <c r="G22" s="12">
        <f>$E35</f>
        <v>1.1731205200000003</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-226.61358483999999</v>
      </c>
      <c r="D23" s="12">
        <f t="shared" ref="D23:V23" si="3">D22-D21</f>
        <v>-67.076879480000002</v>
      </c>
      <c r="E23" s="12">
        <f t="shared" si="3"/>
        <v>-226.61358483999999</v>
      </c>
      <c r="F23" s="12">
        <f t="shared" si="3"/>
        <v>-82.826879480000002</v>
      </c>
      <c r="G23" s="12">
        <f t="shared" si="3"/>
        <v>-82.826879480000002</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e">
        <f t="shared" si="4"/>
        <v>#N/A</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2.99</v>
      </c>
      <c r="C28" s="11">
        <v>1.28</v>
      </c>
      <c r="D28" s="11">
        <v>0.36199999999999999</v>
      </c>
      <c r="E28" s="11">
        <v>2.9600000000000001E-2</v>
      </c>
      <c r="F28" s="11">
        <v>557</v>
      </c>
      <c r="G28" s="11">
        <v>46</v>
      </c>
      <c r="H28" s="11">
        <v>161</v>
      </c>
      <c r="I28" s="11">
        <v>6.2</v>
      </c>
      <c r="J28" s="11">
        <v>0.48</v>
      </c>
      <c r="K28" s="15">
        <v>1.34</v>
      </c>
      <c r="L28" s="11">
        <v>3.86</v>
      </c>
      <c r="M28" s="11">
        <v>4.3</v>
      </c>
      <c r="N28" s="11">
        <v>199000</v>
      </c>
      <c r="O28" s="11">
        <v>5400</v>
      </c>
      <c r="P28" s="11"/>
      <c r="Q28" s="11">
        <v>15300</v>
      </c>
      <c r="R28" s="11"/>
      <c r="S28" s="11">
        <v>17.899999999999999</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v>130</v>
      </c>
      <c r="C31" s="65">
        <f>IF(C$27="%w/w SAR",((C$28*10)*$B31),IF(C$27="%w/w DM",(((C$28*10)*($B$28/100))*$B31),IF(C$27="kg/t SAR",(C$28*$B31),IF(C$27="kg/t DM",((C$28*($B$28/100))*$B31),IF(C$27="mg/kg SAR",((C$28*0.001)*$B31),IF(C$27="mg/kg DM",(((C$28*0.001)*($B$28/100))*$B31),0))))))</f>
        <v>49.753600000000006</v>
      </c>
      <c r="D31" s="65">
        <f>(IF(D$27="%w/w SAR",((D$28*10)*$B31),IF(D$27="%w/w DM",(((D$28*10)*($B$28/100))*$B31),IF(D$27="kg/t SAR",(D$28*$B31),IF(D$27="kg/t DM",((D$28*($B$28/100))*$B31),IF(D$27="mg/kg SAR",((D$28*0.001)*$B31),IF(D$27="mg/kg DM",(((D$28*0.001)*($B$28/100))*$B31),"0")))))))*2.291</f>
        <v>32.23652354</v>
      </c>
      <c r="E31" s="65">
        <f>(IF(E$27="%w/w SAR",((E$28*10)*$B31),IF(E$27="%w/w DM",(((E$28*10)*($B$28/100))*$B31),IF(E$27="kg/t SAR",(E$28*$B31),IF(E$27="kg/t DM",((E$28*($B$28/100))*$B31),IF(E$27="mg/kg SAR",((E$28*0.001)*$B31),IF(E$27="mg/kg DM",(((E$28*0.001)*($B$28/100))*$B31),"0")))))))*1.205</f>
        <v>1.3864151600000003</v>
      </c>
      <c r="F31" s="65">
        <f>(IF(F$27="%w/w SAR",((F$28*10)*$B31),IF(F$27="%w/w DM",(((F$28*10)*($B$28/100))*$B31),IF(F$27="kg/t SAR",(F$28*$B31),IF(F$27="kg/t DM",((F$28*($B$28/100))*$B31),IF(F$27="mg/kg SAR",((F$28*0.001)*$B31),IF(F$27="mg/kg DM",(((F$28*0.001)*($B$28/100))*$B31),"0")))))))*1.658</f>
        <v>3.5896678220000005</v>
      </c>
      <c r="G31" s="65">
        <f t="shared" ref="G31:P46" si="5">IF(G$27="%w/w SAR",((G$28*10)*$B31),IF(G$27="%w/w DM",(((G$28*10)*($B$28/100))*$B31),IF(G$27="kg/t SAR",(G$28*$B31),IF(G$27="kg/t DM",((G$28*($B$28/100))*$B31),IF(G$27="mg/kg SAR",((G$28*0.001)*$B31),IF(G$27="mg/kg DM",(((G$28*0.001)*($B$28/100))*$B31),0))))))</f>
        <v>0.17880200000000002</v>
      </c>
      <c r="H31" s="65">
        <f t="shared" si="5"/>
        <v>0.625807</v>
      </c>
      <c r="I31" s="65">
        <f t="shared" si="5"/>
        <v>2.4099400000000007E-2</v>
      </c>
      <c r="J31" s="65">
        <f t="shared" si="5"/>
        <v>1.8657600000000004E-3</v>
      </c>
      <c r="K31" s="65">
        <f t="shared" si="5"/>
        <v>5.2085800000000008E-3</v>
      </c>
      <c r="L31" s="65">
        <f t="shared" si="5"/>
        <v>1.5003820000000003E-2</v>
      </c>
      <c r="M31" s="65">
        <f t="shared" si="5"/>
        <v>1.6714100000000003E-2</v>
      </c>
      <c r="N31" s="65">
        <f t="shared" si="5"/>
        <v>773.51300000000015</v>
      </c>
      <c r="O31" s="65">
        <f t="shared" si="5"/>
        <v>20.989800000000002</v>
      </c>
      <c r="P31" s="65">
        <f t="shared" si="5"/>
        <v>0</v>
      </c>
      <c r="Q31" s="65">
        <f>(IF(Q$27="%w/w SAR",((Q$28*10)*$B31),IF(Q$27="%w/w DM",(((Q$28*10)*($B$28/100))*$B31),IF(Q$27="kg/t SAR",(Q$28*$B31),IF(Q$27="kg/t DM",((Q$28*($B$28/100))*$B31),IF(Q$27="mg/kg SAR",((Q$28*0.001)*$B31),IF(Q$27="mg/kg DM",(((Q$28*0.001)*($B$28/100))*$B31),0)))))))*2.5</f>
        <v>148.67775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6.9577300000000009E-2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v>110</v>
      </c>
      <c r="C32" s="65">
        <f t="shared" ref="C32:C50" si="6">IF(C$27="%w/w SAR",((C$28*10)*$B32),IF(C$27="%w/w DM",(((C$28*10)*($B$28/100))*$B32),IF(C$27="kg/t SAR",(C$28*$B32),IF(C$27="kg/t DM",((C$28*($B$28/100))*$B32),IF(C$27="mg/kg SAR",((C$28*0.001)*$B32),IF(C$27="mg/kg DM",(((C$28*0.001)*($B$28/100))*$B32),0))))))</f>
        <v>42.099200000000003</v>
      </c>
      <c r="D32" s="65">
        <f t="shared" ref="D32:D50" si="7">(IF(D$27="%w/w SAR",((D$28*10)*$B32),IF(D$27="%w/w DM",(((D$28*10)*($B$28/100))*$B32),IF(D$27="kg/t SAR",(D$28*$B32),IF(D$27="kg/t DM",((D$28*($B$28/100))*$B32),IF(D$27="mg/kg SAR",((D$28*0.001)*$B32),IF(D$27="mg/kg DM",(((D$28*0.001)*($B$28/100))*$B32),"0")))))))*2.291</f>
        <v>27.27705838</v>
      </c>
      <c r="E32" s="65">
        <f t="shared" ref="E32:E50" si="8">(IF(E$27="%w/w SAR",((E$28*10)*$B32),IF(E$27="%w/w DM",(((E$28*10)*($B$28/100))*$B32),IF(E$27="kg/t SAR",(E$28*$B32),IF(E$27="kg/t DM",((E$28*($B$28/100))*$B32),IF(E$27="mg/kg SAR",((E$28*0.001)*$B32),IF(E$27="mg/kg DM",(((E$28*0.001)*($B$28/100))*$B32),"0")))))))*1.205</f>
        <v>1.1731205200000003</v>
      </c>
      <c r="F32" s="65">
        <f t="shared" ref="F32:F50" si="9">(IF(F$27="%w/w SAR",((F$28*10)*$B32),IF(F$27="%w/w DM",(((F$28*10)*($B$28/100))*$B32),IF(F$27="kg/t SAR",(F$28*$B32),IF(F$27="kg/t DM",((F$28*($B$28/100))*$B32),IF(F$27="mg/kg SAR",((F$28*0.001)*$B32),IF(F$27="mg/kg DM",(((F$28*0.001)*($B$28/100))*$B32),"0")))))))*1.658</f>
        <v>3.0374112340000008</v>
      </c>
      <c r="G32" s="65">
        <f t="shared" si="5"/>
        <v>0.15129400000000001</v>
      </c>
      <c r="H32" s="65">
        <f t="shared" si="5"/>
        <v>0.52952900000000003</v>
      </c>
      <c r="I32" s="65">
        <f t="shared" si="5"/>
        <v>2.0391800000000005E-2</v>
      </c>
      <c r="J32" s="65">
        <f t="shared" si="5"/>
        <v>1.5787200000000003E-3</v>
      </c>
      <c r="K32" s="65">
        <f t="shared" si="5"/>
        <v>4.4072600000000005E-3</v>
      </c>
      <c r="L32" s="65">
        <f t="shared" si="5"/>
        <v>1.2695540000000002E-2</v>
      </c>
      <c r="M32" s="65">
        <f t="shared" si="5"/>
        <v>1.4142700000000003E-2</v>
      </c>
      <c r="N32" s="65">
        <f t="shared" si="5"/>
        <v>654.51100000000008</v>
      </c>
      <c r="O32" s="65">
        <f t="shared" si="5"/>
        <v>17.760600000000004</v>
      </c>
      <c r="P32" s="65">
        <f t="shared" si="5"/>
        <v>0</v>
      </c>
      <c r="Q32" s="65">
        <f t="shared" ref="Q32:Q50" si="10">(IF(Q$27="%w/w SAR",((Q$28*10)*$B32),IF(Q$27="%w/w DM",(((Q$28*10)*($B$28/100))*$B32),IF(Q$27="kg/t SAR",(Q$28*$B32),IF(Q$27="kg/t DM",((Q$28*($B$28/100))*$B32),IF(Q$27="mg/kg SAR",((Q$28*0.001)*$B32),IF(Q$27="mg/kg DM",(((Q$28*0.001)*($B$28/100))*$B32),0)))))))*2.5</f>
        <v>125.80425000000002</v>
      </c>
      <c r="R32" s="65">
        <f t="shared" ref="R32:U50" si="11">IF(R$27="%w/w SAR",((R$28*10)*$B32),IF(R$27="%w/w DM",(((R$28*10)*($B$28/100))*$B32),IF(R$27="kg/t SAR",(R$28*$B32),IF(R$27="kg/t DM",((R$28*($B$28/100))*$B32),IF(R$27="mg/kg SAR",((R$28*0.001)*$B32),IF(R$27="mg/kg DM",(((R$28*0.001)*($B$28/100))*$B32),0))))))</f>
        <v>0</v>
      </c>
      <c r="S32" s="65">
        <f t="shared" si="11"/>
        <v>5.8873100000000005E-2</v>
      </c>
      <c r="T32" s="65">
        <f t="shared" si="11"/>
        <v>0</v>
      </c>
      <c r="U32" s="126">
        <f t="shared" si="11"/>
        <v>0</v>
      </c>
    </row>
    <row r="33" spans="1:21" s="48" customFormat="1" x14ac:dyDescent="0.25">
      <c r="A33" s="125" t="str">
        <f>E8</f>
        <v>3 FIELD REMOVED</v>
      </c>
      <c r="B33" s="11">
        <v>130</v>
      </c>
      <c r="C33" s="65">
        <f t="shared" si="6"/>
        <v>49.753600000000006</v>
      </c>
      <c r="D33" s="65">
        <f t="shared" si="7"/>
        <v>32.23652354</v>
      </c>
      <c r="E33" s="65">
        <f t="shared" si="8"/>
        <v>1.3864151600000003</v>
      </c>
      <c r="F33" s="65">
        <f t="shared" si="9"/>
        <v>3.5896678220000005</v>
      </c>
      <c r="G33" s="65">
        <f t="shared" si="5"/>
        <v>0.17880200000000002</v>
      </c>
      <c r="H33" s="65">
        <f t="shared" si="5"/>
        <v>0.625807</v>
      </c>
      <c r="I33" s="65">
        <f t="shared" si="5"/>
        <v>2.4099400000000007E-2</v>
      </c>
      <c r="J33" s="65">
        <f t="shared" si="5"/>
        <v>1.8657600000000004E-3</v>
      </c>
      <c r="K33" s="65">
        <f t="shared" si="5"/>
        <v>5.2085800000000008E-3</v>
      </c>
      <c r="L33" s="65">
        <f t="shared" si="5"/>
        <v>1.5003820000000003E-2</v>
      </c>
      <c r="M33" s="65">
        <f t="shared" si="5"/>
        <v>1.6714100000000003E-2</v>
      </c>
      <c r="N33" s="65">
        <f t="shared" si="5"/>
        <v>773.51300000000015</v>
      </c>
      <c r="O33" s="65">
        <f t="shared" si="5"/>
        <v>20.989800000000002</v>
      </c>
      <c r="P33" s="65">
        <f t="shared" si="5"/>
        <v>0</v>
      </c>
      <c r="Q33" s="65">
        <f t="shared" si="10"/>
        <v>148.67775</v>
      </c>
      <c r="R33" s="65">
        <f t="shared" si="11"/>
        <v>0</v>
      </c>
      <c r="S33" s="65">
        <f t="shared" si="11"/>
        <v>6.9577300000000009E-2</v>
      </c>
      <c r="T33" s="65">
        <f t="shared" si="11"/>
        <v>0</v>
      </c>
      <c r="U33" s="126">
        <f t="shared" si="11"/>
        <v>0</v>
      </c>
    </row>
    <row r="34" spans="1:21" s="48" customFormat="1" x14ac:dyDescent="0.25">
      <c r="A34" s="125" t="str">
        <f>F8</f>
        <v>4a</v>
      </c>
      <c r="B34" s="11">
        <v>110</v>
      </c>
      <c r="C34" s="65">
        <f t="shared" si="6"/>
        <v>42.099200000000003</v>
      </c>
      <c r="D34" s="65">
        <f t="shared" si="7"/>
        <v>27.27705838</v>
      </c>
      <c r="E34" s="65">
        <f t="shared" si="8"/>
        <v>1.1731205200000003</v>
      </c>
      <c r="F34" s="65">
        <f t="shared" si="9"/>
        <v>3.0374112340000008</v>
      </c>
      <c r="G34" s="65">
        <f t="shared" si="5"/>
        <v>0.15129400000000001</v>
      </c>
      <c r="H34" s="65">
        <f t="shared" si="5"/>
        <v>0.52952900000000003</v>
      </c>
      <c r="I34" s="65">
        <f t="shared" si="5"/>
        <v>2.0391800000000005E-2</v>
      </c>
      <c r="J34" s="65">
        <f t="shared" si="5"/>
        <v>1.5787200000000003E-3</v>
      </c>
      <c r="K34" s="65">
        <f t="shared" si="5"/>
        <v>4.4072600000000005E-3</v>
      </c>
      <c r="L34" s="65">
        <f t="shared" si="5"/>
        <v>1.2695540000000002E-2</v>
      </c>
      <c r="M34" s="65">
        <f t="shared" si="5"/>
        <v>1.4142700000000003E-2</v>
      </c>
      <c r="N34" s="65">
        <f t="shared" si="5"/>
        <v>654.51100000000008</v>
      </c>
      <c r="O34" s="65">
        <f t="shared" si="5"/>
        <v>17.760600000000004</v>
      </c>
      <c r="P34" s="65">
        <f t="shared" si="5"/>
        <v>0</v>
      </c>
      <c r="Q34" s="65">
        <f t="shared" si="10"/>
        <v>125.80425000000002</v>
      </c>
      <c r="R34" s="65">
        <f t="shared" si="11"/>
        <v>0</v>
      </c>
      <c r="S34" s="65">
        <f t="shared" si="11"/>
        <v>5.8873100000000005E-2</v>
      </c>
      <c r="T34" s="65">
        <f t="shared" si="11"/>
        <v>0</v>
      </c>
      <c r="U34" s="126">
        <f t="shared" si="11"/>
        <v>0</v>
      </c>
    </row>
    <row r="35" spans="1:21" s="48" customFormat="1" x14ac:dyDescent="0.25">
      <c r="A35" s="125" t="str">
        <f>G8</f>
        <v>4b</v>
      </c>
      <c r="B35" s="11">
        <v>110</v>
      </c>
      <c r="C35" s="65">
        <f t="shared" si="6"/>
        <v>42.099200000000003</v>
      </c>
      <c r="D35" s="65">
        <f t="shared" si="7"/>
        <v>27.27705838</v>
      </c>
      <c r="E35" s="65">
        <f t="shared" si="8"/>
        <v>1.1731205200000003</v>
      </c>
      <c r="F35" s="65">
        <f t="shared" si="9"/>
        <v>3.0374112340000008</v>
      </c>
      <c r="G35" s="65">
        <f t="shared" si="5"/>
        <v>0.15129400000000001</v>
      </c>
      <c r="H35" s="65">
        <f t="shared" si="5"/>
        <v>0.52952900000000003</v>
      </c>
      <c r="I35" s="65">
        <f t="shared" si="5"/>
        <v>2.0391800000000005E-2</v>
      </c>
      <c r="J35" s="65">
        <f t="shared" si="5"/>
        <v>1.5787200000000003E-3</v>
      </c>
      <c r="K35" s="65">
        <f t="shared" si="5"/>
        <v>4.4072600000000005E-3</v>
      </c>
      <c r="L35" s="65">
        <f t="shared" si="5"/>
        <v>1.2695540000000002E-2</v>
      </c>
      <c r="M35" s="65">
        <f t="shared" si="5"/>
        <v>1.4142700000000003E-2</v>
      </c>
      <c r="N35" s="65">
        <f t="shared" si="5"/>
        <v>654.51100000000008</v>
      </c>
      <c r="O35" s="65">
        <f t="shared" si="5"/>
        <v>17.760600000000004</v>
      </c>
      <c r="P35" s="65">
        <f t="shared" si="5"/>
        <v>0</v>
      </c>
      <c r="Q35" s="65">
        <f t="shared" si="10"/>
        <v>125.80425000000002</v>
      </c>
      <c r="R35" s="65">
        <f t="shared" si="11"/>
        <v>0</v>
      </c>
      <c r="S35" s="65">
        <f t="shared" si="11"/>
        <v>5.8873100000000005E-2</v>
      </c>
      <c r="T35" s="65">
        <f t="shared" si="11"/>
        <v>0</v>
      </c>
      <c r="U35" s="126">
        <f t="shared" si="11"/>
        <v>0</v>
      </c>
    </row>
    <row r="36" spans="1:21" s="48" customFormat="1" x14ac:dyDescent="0.2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t="str">
        <f t="shared" si="13"/>
        <v>3 FIELD REMOVED</v>
      </c>
      <c r="E57" s="8" t="str">
        <f t="shared" si="13"/>
        <v>4a</v>
      </c>
      <c r="F57" s="8" t="str">
        <f t="shared" si="13"/>
        <v>4b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"&amp;(VLOOKUP(C14,Table245811[],6,FALSE))</f>
        <v>Medium/Clay I Grass</v>
      </c>
      <c r="C58" s="10" t="str">
        <f>D16&amp;" I "&amp;(VLOOKUP(D14,Table245811[],6,FALSE))</f>
        <v>Medium/Clay I Arable</v>
      </c>
      <c r="D58" s="10" t="str">
        <f>E16&amp;" I "&amp;(VLOOKUP(E14,Table245811[],6,FALSE))</f>
        <v>Medium/Clay I Grass</v>
      </c>
      <c r="E58" s="10" t="str">
        <f>F16&amp;" I "&amp;(VLOOKUP(F14,Table245811[],6,FALSE))</f>
        <v>Medium/Clay I Arable</v>
      </c>
      <c r="F58" s="10" t="str">
        <f>G16&amp;" I "&amp;(VLOOKUP(G14,Table245811[],6,FALSE))</f>
        <v>Medium/Clay I Arable</v>
      </c>
      <c r="G58" s="10" t="e">
        <f>H16&amp;" I "&amp;(VLOOKUP(H14,Table245811[],6,FALSE))</f>
        <v>#N/A</v>
      </c>
      <c r="H58" s="10" t="e">
        <f>I16&amp;" I "&amp;(VLOOKUP(I14,Table245811[],6,FALSE))</f>
        <v>#N/A</v>
      </c>
      <c r="I58" s="10" t="e">
        <f>J16&amp;" I "&amp;(VLOOKUP(J14,Table245811[],6,FALSE))</f>
        <v>#N/A</v>
      </c>
      <c r="J58" s="10" t="e">
        <f>K16&amp;" I "&amp;(VLOOKUP(K14,Table245811[],6,FALSE))</f>
        <v>#N/A</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x14ac:dyDescent="0.2">
      <c r="A59" s="87" t="s">
        <v>132</v>
      </c>
      <c r="B59" s="64">
        <f>VLOOKUP(C$14,Table245811[],5,FALSE)</f>
        <v>6.2</v>
      </c>
      <c r="C59" s="64">
        <f>VLOOKUP(D$14,Table245811[],5,FALSE)</f>
        <v>6.7</v>
      </c>
      <c r="D59" s="64">
        <f>VLOOKUP(E$14,Table245811[],5,FALSE)</f>
        <v>6.2</v>
      </c>
      <c r="E59" s="64">
        <f>VLOOKUP(F$14,Table245811[],5,FALSE)</f>
        <v>6.7</v>
      </c>
      <c r="F59" s="64">
        <f>VLOOKUP(G$14,Table245811[],5,FALSE)</f>
        <v>6.7</v>
      </c>
      <c r="G59" s="64" t="e">
        <f>VLOOKUP(H$14,Table245811[],5,FALSE)</f>
        <v>#N/A</v>
      </c>
      <c r="H59" s="64" t="e">
        <f>VLOOKUP(I$14,Table245811[],5,FALSE)</f>
        <v>#N/A</v>
      </c>
      <c r="I59" s="64" t="e">
        <f>VLOOKUP(J$14,Table245811[],5,FALSE)</f>
        <v>#N/A</v>
      </c>
      <c r="J59" s="64" t="e">
        <f>VLOOKUP(K$14,Table245811[],5,FALSE)</f>
        <v>#N/A</v>
      </c>
      <c r="K59" s="64" t="e">
        <f>VLOOKUP(L$14,Table245811[],5,FALSE)</f>
        <v>#N/A</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x14ac:dyDescent="0.2">
      <c r="A60" s="87" t="s">
        <v>4</v>
      </c>
      <c r="B60" s="64">
        <f>C10</f>
        <v>6.5</v>
      </c>
      <c r="C60" s="64">
        <f t="shared" ref="C60:U60" si="14">D10</f>
        <v>7.2</v>
      </c>
      <c r="D60" s="64">
        <f t="shared" si="14"/>
        <v>7.3</v>
      </c>
      <c r="E60" s="64">
        <f t="shared" si="14"/>
        <v>7.1</v>
      </c>
      <c r="F60" s="64">
        <f t="shared" si="14"/>
        <v>7.1</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8</v>
      </c>
      <c r="D61" s="64">
        <f t="shared" si="15"/>
        <v>6</v>
      </c>
      <c r="E61" s="64">
        <f t="shared" si="15"/>
        <v>8</v>
      </c>
      <c r="F61" s="64">
        <f t="shared" si="15"/>
        <v>8</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130</v>
      </c>
      <c r="C62" s="65">
        <f>B32</f>
        <v>110</v>
      </c>
      <c r="D62" s="65">
        <f>B33</f>
        <v>130</v>
      </c>
      <c r="E62" s="65">
        <f>B34</f>
        <v>110</v>
      </c>
      <c r="F62" s="65">
        <f>B35</f>
        <v>110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-1.7999999999999989</v>
      </c>
      <c r="C64" s="65">
        <f t="shared" ref="C64:U64" si="17">(C59-C60)*C61</f>
        <v>-4</v>
      </c>
      <c r="D64" s="65">
        <f t="shared" si="17"/>
        <v>-6.5999999999999979</v>
      </c>
      <c r="E64" s="65">
        <f t="shared" si="17"/>
        <v>-3.1999999999999957</v>
      </c>
      <c r="F64" s="65">
        <f t="shared" si="17"/>
        <v>-3.1999999999999957</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1.7999999999999989</v>
      </c>
      <c r="C65" s="65">
        <f t="shared" ref="C65:U65" si="18">C63-C64</f>
        <v>4</v>
      </c>
      <c r="D65" s="65">
        <f t="shared" si="18"/>
        <v>6.5999999999999979</v>
      </c>
      <c r="E65" s="65">
        <f t="shared" si="18"/>
        <v>3.1999999999999957</v>
      </c>
      <c r="F65" s="65">
        <f t="shared" si="18"/>
        <v>3.1999999999999957</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krVSMgUBBnok0sSxTs5+a/zSDfiwi1UBr6CQkBw0IucxlexVR/ztYx3Jl4JV/P9w3+8M8W2R+LP8ID60MyuKxQ==" saltValue="e++efqvs1hVn+sKpXZnJ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8" operator="greaterThan">
      <formula>$B$51</formula>
    </cfRule>
  </conditionalFormatting>
  <conditionalFormatting sqref="B66:U66">
    <cfRule type="cellIs" dxfId="230" priority="13" operator="equal">
      <formula>"UNDER"</formula>
    </cfRule>
    <cfRule type="cellIs" dxfId="229" priority="14" operator="equal">
      <formula>"OVER"</formula>
    </cfRule>
  </conditionalFormatting>
  <conditionalFormatting sqref="C31:C50">
    <cfRule type="cellIs" dxfId="228" priority="37" operator="greaterThan">
      <formula>$C$51</formula>
    </cfRule>
  </conditionalFormatting>
  <conditionalFormatting sqref="C11:V12">
    <cfRule type="cellIs" dxfId="227" priority="1" operator="greaterThan">
      <formula>2</formula>
    </cfRule>
  </conditionalFormatting>
  <conditionalFormatting sqref="C17:V19">
    <cfRule type="cellIs" dxfId="226" priority="34" operator="equal">
      <formula>0</formula>
    </cfRule>
  </conditionalFormatting>
  <conditionalFormatting sqref="C20:V21">
    <cfRule type="cellIs" dxfId="225" priority="39" operator="equal">
      <formula>"DECREASE"</formula>
    </cfRule>
    <cfRule type="cellIs" dxfId="224" priority="40" operator="equal">
      <formula>"INCREASE"</formula>
    </cfRule>
  </conditionalFormatting>
  <conditionalFormatting sqref="C21:V21">
    <cfRule type="cellIs" dxfId="223" priority="15" operator="equal">
      <formula>0</formula>
    </cfRule>
  </conditionalFormatting>
  <conditionalFormatting sqref="C22:V23">
    <cfRule type="cellIs" dxfId="222" priority="19" operator="equal">
      <formula>0</formula>
    </cfRule>
  </conditionalFormatting>
  <conditionalFormatting sqref="C24:V24">
    <cfRule type="cellIs" dxfId="221" priority="20" operator="equal">
      <formula>"DECREASE"</formula>
    </cfRule>
    <cfRule type="cellIs" dxfId="220" priority="21" operator="equal">
      <formula>"INCREASE"</formula>
    </cfRule>
  </conditionalFormatting>
  <conditionalFormatting sqref="G31:G50">
    <cfRule type="cellIs" dxfId="219" priority="33" operator="greaterThan">
      <formula>$G$51</formula>
    </cfRule>
  </conditionalFormatting>
  <conditionalFormatting sqref="H31:H50">
    <cfRule type="cellIs" dxfId="218" priority="32" operator="greaterThan">
      <formula>$H$51</formula>
    </cfRule>
  </conditionalFormatting>
  <conditionalFormatting sqref="I1">
    <cfRule type="cellIs" dxfId="217" priority="5" operator="between">
      <formula>0.1</formula>
      <formula>5</formula>
    </cfRule>
  </conditionalFormatting>
  <conditionalFormatting sqref="I2">
    <cfRule type="cellIs" dxfId="216" priority="4" operator="greaterThan">
      <formula>5000.1</formula>
    </cfRule>
  </conditionalFormatting>
  <conditionalFormatting sqref="I3">
    <cfRule type="cellIs" dxfId="215" priority="3" operator="greaterThan">
      <formula>40000.01</formula>
    </cfRule>
  </conditionalFormatting>
  <conditionalFormatting sqref="I31:I50">
    <cfRule type="cellIs" dxfId="214" priority="31" operator="greaterThan">
      <formula>$I$51</formula>
    </cfRule>
  </conditionalFormatting>
  <conditionalFormatting sqref="J31:J50">
    <cfRule type="cellIs" dxfId="213" priority="10" operator="greaterThan">
      <formula>$J$51</formula>
    </cfRule>
  </conditionalFormatting>
  <conditionalFormatting sqref="K31:K50">
    <cfRule type="cellIs" dxfId="212" priority="30" operator="greaterThan">
      <formula>$K$51</formula>
    </cfRule>
  </conditionalFormatting>
  <conditionalFormatting sqref="L3">
    <cfRule type="cellIs" dxfId="211" priority="6" operator="lessThan">
      <formula>30</formula>
    </cfRule>
    <cfRule type="cellIs" dxfId="210" priority="7" operator="greaterThanOrEqual">
      <formula>30</formula>
    </cfRule>
  </conditionalFormatting>
  <conditionalFormatting sqref="L31:L50">
    <cfRule type="cellIs" dxfId="209" priority="29" operator="greaterThan">
      <formula>$L$51</formula>
    </cfRule>
  </conditionalFormatting>
  <conditionalFormatting sqref="M31:M50">
    <cfRule type="cellIs" dxfId="208" priority="28" operator="greaterThan">
      <formula>$M$51</formula>
    </cfRule>
  </conditionalFormatting>
  <conditionalFormatting sqref="P31:P50">
    <cfRule type="cellIs" dxfId="207" priority="27" operator="greaterThan">
      <formula>$P$51</formula>
    </cfRule>
  </conditionalFormatting>
  <conditionalFormatting sqref="R31:R50">
    <cfRule type="cellIs" dxfId="206" priority="26" operator="greaterThan">
      <formula>$R$51</formula>
    </cfRule>
  </conditionalFormatting>
  <conditionalFormatting sqref="S31:S50">
    <cfRule type="cellIs" dxfId="205" priority="25" operator="greaterThan">
      <formula>$S$51</formula>
    </cfRule>
  </conditionalFormatting>
  <conditionalFormatting sqref="T31:T50">
    <cfRule type="cellIs" dxfId="204" priority="24" operator="greaterThan">
      <formula>$T$51</formula>
    </cfRule>
  </conditionalFormatting>
  <conditionalFormatting sqref="U31:U50">
    <cfRule type="cellIs" dxfId="203" priority="23"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Q27" sqref="Q27"/>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'Elan WTW'!C1:D1</f>
        <v>PAN-028024</v>
      </c>
      <c r="D1" s="173"/>
      <c r="E1" s="106" t="s">
        <v>45</v>
      </c>
      <c r="F1" s="113" t="str">
        <f>'Elan WTW'!F1</f>
        <v>48.7ha</v>
      </c>
      <c r="G1" s="162" t="s">
        <v>43</v>
      </c>
      <c r="H1" s="163"/>
      <c r="I1" s="109">
        <v>8.1</v>
      </c>
      <c r="J1" s="130" t="s">
        <v>153</v>
      </c>
      <c r="K1" s="131"/>
      <c r="L1" s="109">
        <v>3558</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'Elan WTW'!C2:D2</f>
        <v>EPR/GP3792SK</v>
      </c>
      <c r="D2" s="169"/>
      <c r="E2" s="96" t="s">
        <v>109</v>
      </c>
      <c r="F2" s="110" t="s">
        <v>174</v>
      </c>
      <c r="G2" s="164" t="s">
        <v>110</v>
      </c>
      <c r="H2" s="165"/>
      <c r="I2" s="110"/>
      <c r="J2" s="132" t="s">
        <v>158</v>
      </c>
      <c r="K2" s="133"/>
      <c r="L2" s="110">
        <v>0.55000000000000004</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'Elan WTW'!C3:D3</f>
        <v>ByProduct Recovery Limited</v>
      </c>
      <c r="D3" s="169"/>
      <c r="E3" s="96" t="s">
        <v>108</v>
      </c>
      <c r="F3" s="111" t="s">
        <v>78</v>
      </c>
      <c r="G3" s="132" t="s">
        <v>159</v>
      </c>
      <c r="H3" s="133"/>
      <c r="I3" s="110"/>
      <c r="J3" s="134" t="s">
        <v>154</v>
      </c>
      <c r="K3" s="135"/>
      <c r="L3" s="110">
        <f>(L1/(L2*10000))*100</f>
        <v>64.690909090909088</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'Elan WTW'!C4:D4</f>
        <v>Rosedew Farm</v>
      </c>
      <c r="D4" s="171"/>
      <c r="E4" s="99" t="s">
        <v>1</v>
      </c>
      <c r="F4" s="110" t="s">
        <v>175</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'Elan WTW'!C5:D5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f>'Elan WTW'!C8</f>
        <v>1</v>
      </c>
      <c r="D8" s="49">
        <f>'Elan WTW'!D8</f>
        <v>2</v>
      </c>
      <c r="E8" s="49" t="str">
        <f>'Elan WTW'!E8</f>
        <v>3 FIELD REMOVED</v>
      </c>
      <c r="F8" s="49" t="str">
        <f>'Elan WTW'!F8</f>
        <v>4a</v>
      </c>
      <c r="G8" s="49" t="str">
        <f>'Elan WTW'!G8</f>
        <v>4b</v>
      </c>
      <c r="H8" s="49">
        <f>'Elan WTW'!H8</f>
        <v>0</v>
      </c>
      <c r="I8" s="49">
        <f>'Elan WTW'!I8</f>
        <v>0</v>
      </c>
      <c r="J8" s="49">
        <f>'Elan WTW'!J8</f>
        <v>0</v>
      </c>
      <c r="K8" s="49">
        <f>'Elan WTW'!K8</f>
        <v>0</v>
      </c>
      <c r="L8" s="49">
        <f>'Elan WTW'!L8</f>
        <v>0</v>
      </c>
      <c r="M8" s="49">
        <f>'Elan WTW'!M8</f>
        <v>0</v>
      </c>
      <c r="N8" s="49">
        <f>'Elan WTW'!N8</f>
        <v>0</v>
      </c>
      <c r="O8" s="49">
        <f>'Elan WTW'!O8</f>
        <v>0</v>
      </c>
      <c r="P8" s="49">
        <f>'Elan WTW'!P8</f>
        <v>0</v>
      </c>
      <c r="Q8" s="49">
        <f>'Elan WTW'!Q8</f>
        <v>0</v>
      </c>
      <c r="R8" s="49">
        <f>'Elan WTW'!R8</f>
        <v>0</v>
      </c>
      <c r="S8" s="49">
        <f>'Elan WTW'!S8</f>
        <v>0</v>
      </c>
      <c r="T8" s="49">
        <f>'Elan WTW'!T8</f>
        <v>0</v>
      </c>
      <c r="U8" s="49">
        <f>'Elan WTW'!U8</f>
        <v>0</v>
      </c>
      <c r="V8" s="102">
        <f>'Elan WTW'!V8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'Elan WTW'!C9</f>
        <v>M</v>
      </c>
      <c r="D9" s="49">
        <f>'Elan WTW'!D9</f>
        <v>1</v>
      </c>
      <c r="E9" s="49" t="str">
        <f>'Elan WTW'!E9</f>
        <v>M</v>
      </c>
      <c r="F9" s="49">
        <f>'Elan WTW'!F9</f>
        <v>1</v>
      </c>
      <c r="G9" s="49">
        <f>'Elan WTW'!G9</f>
        <v>1</v>
      </c>
      <c r="H9" s="49">
        <f>'Elan WTW'!H9</f>
        <v>0</v>
      </c>
      <c r="I9" s="49">
        <f>'Elan WTW'!I9</f>
        <v>0</v>
      </c>
      <c r="J9" s="49">
        <f>'Elan WTW'!J9</f>
        <v>0</v>
      </c>
      <c r="K9" s="49">
        <f>'Elan WTW'!K9</f>
        <v>0</v>
      </c>
      <c r="L9" s="49">
        <f>'Elan WTW'!L9</f>
        <v>0</v>
      </c>
      <c r="M9" s="49">
        <f>'Elan WTW'!M9</f>
        <v>0</v>
      </c>
      <c r="N9" s="49">
        <f>'Elan WTW'!N9</f>
        <v>0</v>
      </c>
      <c r="O9" s="49">
        <f>'Elan WTW'!O9</f>
        <v>0</v>
      </c>
      <c r="P9" s="49">
        <f>'Elan WTW'!P9</f>
        <v>0</v>
      </c>
      <c r="Q9" s="49">
        <f>'Elan WTW'!Q9</f>
        <v>0</v>
      </c>
      <c r="R9" s="49">
        <f>'Elan WTW'!R9</f>
        <v>0</v>
      </c>
      <c r="S9" s="49">
        <f>'Elan WTW'!S9</f>
        <v>0</v>
      </c>
      <c r="T9" s="49">
        <f>'Elan WTW'!T9</f>
        <v>0</v>
      </c>
      <c r="U9" s="49">
        <f>'Elan WTW'!U9</f>
        <v>0</v>
      </c>
      <c r="V9" s="102">
        <f>'Elan WTW'!V9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'Elan WTW'!C10</f>
        <v>6.5</v>
      </c>
      <c r="D10" s="49">
        <f>'Elan WTW'!D10</f>
        <v>7.2</v>
      </c>
      <c r="E10" s="49">
        <f>'Elan WTW'!E10</f>
        <v>7.3</v>
      </c>
      <c r="F10" s="49">
        <f>'Elan WTW'!F10</f>
        <v>7.1</v>
      </c>
      <c r="G10" s="49">
        <f>'Elan WTW'!G10</f>
        <v>7.1</v>
      </c>
      <c r="H10" s="49">
        <f>'Elan WTW'!H10</f>
        <v>0</v>
      </c>
      <c r="I10" s="49">
        <f>'Elan WTW'!I10</f>
        <v>0</v>
      </c>
      <c r="J10" s="49">
        <f>'Elan WTW'!J10</f>
        <v>0</v>
      </c>
      <c r="K10" s="49">
        <f>'Elan WTW'!K10</f>
        <v>0</v>
      </c>
      <c r="L10" s="49">
        <f>'Elan WTW'!L10</f>
        <v>0</v>
      </c>
      <c r="M10" s="49">
        <f>'Elan WTW'!M10</f>
        <v>0</v>
      </c>
      <c r="N10" s="49">
        <f>'Elan WTW'!N10</f>
        <v>0</v>
      </c>
      <c r="O10" s="49">
        <f>'Elan WTW'!O10</f>
        <v>0</v>
      </c>
      <c r="P10" s="49">
        <f>'Elan WTW'!P10</f>
        <v>0</v>
      </c>
      <c r="Q10" s="49">
        <f>'Elan WTW'!Q10</f>
        <v>0</v>
      </c>
      <c r="R10" s="49">
        <f>'Elan WTW'!R10</f>
        <v>0</v>
      </c>
      <c r="S10" s="49">
        <f>'Elan WTW'!S10</f>
        <v>0</v>
      </c>
      <c r="T10" s="49">
        <f>'Elan WTW'!T10</f>
        <v>0</v>
      </c>
      <c r="U10" s="49">
        <f>'Elan WTW'!U10</f>
        <v>0</v>
      </c>
      <c r="V10" s="102">
        <f>'Elan WTW'!V10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'Elan WTW'!C11</f>
        <v>3</v>
      </c>
      <c r="D11" s="49">
        <f>'Elan WTW'!D11</f>
        <v>3</v>
      </c>
      <c r="E11" s="49">
        <f>'Elan WTW'!E11</f>
        <v>3</v>
      </c>
      <c r="F11" s="49">
        <f>'Elan WTW'!F11</f>
        <v>3</v>
      </c>
      <c r="G11" s="49">
        <f>'Elan WTW'!G11</f>
        <v>3</v>
      </c>
      <c r="H11" s="49">
        <f>'Elan WTW'!H11</f>
        <v>0</v>
      </c>
      <c r="I11" s="49">
        <f>'Elan WTW'!I11</f>
        <v>0</v>
      </c>
      <c r="J11" s="49">
        <f>'Elan WTW'!J11</f>
        <v>0</v>
      </c>
      <c r="K11" s="49">
        <f>'Elan WTW'!K11</f>
        <v>0</v>
      </c>
      <c r="L11" s="49">
        <f>'Elan WTW'!L11</f>
        <v>0</v>
      </c>
      <c r="M11" s="49">
        <f>'Elan WTW'!M11</f>
        <v>0</v>
      </c>
      <c r="N11" s="49">
        <f>'Elan WTW'!N11</f>
        <v>0</v>
      </c>
      <c r="O11" s="49">
        <f>'Elan WTW'!O11</f>
        <v>0</v>
      </c>
      <c r="P11" s="49">
        <f>'Elan WTW'!P11</f>
        <v>0</v>
      </c>
      <c r="Q11" s="49">
        <f>'Elan WTW'!Q11</f>
        <v>0</v>
      </c>
      <c r="R11" s="49">
        <f>'Elan WTW'!R11</f>
        <v>0</v>
      </c>
      <c r="S11" s="49">
        <f>'Elan WTW'!S11</f>
        <v>0</v>
      </c>
      <c r="T11" s="49">
        <f>'Elan WTW'!T11</f>
        <v>0</v>
      </c>
      <c r="U11" s="49">
        <f>'Elan WTW'!U11</f>
        <v>0</v>
      </c>
      <c r="V11" s="102">
        <f>'Elan WTW'!V11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'Elan WTW'!C12</f>
        <v>2</v>
      </c>
      <c r="D12" s="49">
        <f>'Elan WTW'!D12</f>
        <v>2</v>
      </c>
      <c r="E12" s="49">
        <f>'Elan WTW'!E12</f>
        <v>2</v>
      </c>
      <c r="F12" s="49">
        <f>'Elan WTW'!F12</f>
        <v>2</v>
      </c>
      <c r="G12" s="49">
        <f>'Elan WTW'!G12</f>
        <v>2</v>
      </c>
      <c r="H12" s="49">
        <f>'Elan WTW'!H12</f>
        <v>0</v>
      </c>
      <c r="I12" s="49">
        <f>'Elan WTW'!I12</f>
        <v>0</v>
      </c>
      <c r="J12" s="49">
        <f>'Elan WTW'!J12</f>
        <v>0</v>
      </c>
      <c r="K12" s="49">
        <f>'Elan WTW'!K12</f>
        <v>0</v>
      </c>
      <c r="L12" s="49">
        <f>'Elan WTW'!L12</f>
        <v>0</v>
      </c>
      <c r="M12" s="49">
        <f>'Elan WTW'!M12</f>
        <v>0</v>
      </c>
      <c r="N12" s="49">
        <f>'Elan WTW'!N12</f>
        <v>0</v>
      </c>
      <c r="O12" s="49">
        <f>'Elan WTW'!O12</f>
        <v>0</v>
      </c>
      <c r="P12" s="49">
        <f>'Elan WTW'!P12</f>
        <v>0</v>
      </c>
      <c r="Q12" s="49">
        <f>'Elan WTW'!Q12</f>
        <v>0</v>
      </c>
      <c r="R12" s="49">
        <f>'Elan WTW'!R12</f>
        <v>0</v>
      </c>
      <c r="S12" s="49">
        <f>'Elan WTW'!S12</f>
        <v>0</v>
      </c>
      <c r="T12" s="49">
        <f>'Elan WTW'!T12</f>
        <v>0</v>
      </c>
      <c r="U12" s="49">
        <f>'Elan WTW'!U12</f>
        <v>0</v>
      </c>
      <c r="V12" s="102">
        <f>'Elan WTW'!V12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'Elan WTW'!C13</f>
        <v>3</v>
      </c>
      <c r="D13" s="49">
        <f>'Elan WTW'!D13</f>
        <v>3</v>
      </c>
      <c r="E13" s="49">
        <f>'Elan WTW'!E13</f>
        <v>3</v>
      </c>
      <c r="F13" s="49">
        <f>'Elan WTW'!F13</f>
        <v>3</v>
      </c>
      <c r="G13" s="49">
        <f>'Elan WTW'!G13</f>
        <v>3</v>
      </c>
      <c r="H13" s="49">
        <f>'Elan WTW'!H13</f>
        <v>0</v>
      </c>
      <c r="I13" s="49">
        <f>'Elan WTW'!I13</f>
        <v>0</v>
      </c>
      <c r="J13" s="49">
        <f>'Elan WTW'!J13</f>
        <v>0</v>
      </c>
      <c r="K13" s="49">
        <f>'Elan WTW'!K13</f>
        <v>0</v>
      </c>
      <c r="L13" s="49">
        <f>'Elan WTW'!L13</f>
        <v>0</v>
      </c>
      <c r="M13" s="49">
        <f>'Elan WTW'!M13</f>
        <v>0</v>
      </c>
      <c r="N13" s="49">
        <f>'Elan WTW'!N13</f>
        <v>0</v>
      </c>
      <c r="O13" s="49">
        <f>'Elan WTW'!O13</f>
        <v>0</v>
      </c>
      <c r="P13" s="49">
        <f>'Elan WTW'!P13</f>
        <v>0</v>
      </c>
      <c r="Q13" s="49">
        <f>'Elan WTW'!Q13</f>
        <v>0</v>
      </c>
      <c r="R13" s="49">
        <f>'Elan WTW'!R13</f>
        <v>0</v>
      </c>
      <c r="S13" s="49">
        <f>'Elan WTW'!S13</f>
        <v>0</v>
      </c>
      <c r="T13" s="49">
        <f>'Elan WTW'!T13</f>
        <v>0</v>
      </c>
      <c r="U13" s="49">
        <f>'Elan WTW'!U13</f>
        <v>0</v>
      </c>
      <c r="V13" s="102">
        <f>'Elan WTW'!V13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'Elan WTW'!C14</f>
        <v xml:space="preserve">Grass Silage (25% DM) </v>
      </c>
      <c r="D14" s="83" t="str">
        <f>'Elan WTW'!D14</f>
        <v>Winter barley/triticale/rye</v>
      </c>
      <c r="E14" s="83" t="str">
        <f>'Elan WTW'!E14</f>
        <v xml:space="preserve">Grass Silage (25% DM) </v>
      </c>
      <c r="F14" s="83" t="str">
        <f>'Elan WTW'!F14</f>
        <v>Winter wheat- grain &amp; straw</v>
      </c>
      <c r="G14" s="83" t="str">
        <f>'Elan WTW'!G14</f>
        <v>Winter wheat- grain &amp; straw</v>
      </c>
      <c r="H14" s="83">
        <f>'Elan WTW'!H14</f>
        <v>0</v>
      </c>
      <c r="I14" s="83">
        <f>'Elan WTW'!I14</f>
        <v>0</v>
      </c>
      <c r="J14" s="83">
        <f>'Elan WTW'!J14</f>
        <v>0</v>
      </c>
      <c r="K14" s="83">
        <f>'Elan WTW'!K14</f>
        <v>0</v>
      </c>
      <c r="L14" s="83">
        <f>'Elan WTW'!L14</f>
        <v>0</v>
      </c>
      <c r="M14" s="83">
        <f>'Elan WTW'!M14</f>
        <v>0</v>
      </c>
      <c r="N14" s="83">
        <f>'Elan WTW'!N14</f>
        <v>0</v>
      </c>
      <c r="O14" s="83">
        <f>'Elan WTW'!O14</f>
        <v>0</v>
      </c>
      <c r="P14" s="83">
        <f>'Elan WTW'!P14</f>
        <v>0</v>
      </c>
      <c r="Q14" s="83">
        <f>'Elan WTW'!Q14</f>
        <v>0</v>
      </c>
      <c r="R14" s="83">
        <f>'Elan WTW'!R14</f>
        <v>0</v>
      </c>
      <c r="S14" s="83">
        <f>'Elan WTW'!S14</f>
        <v>0</v>
      </c>
      <c r="T14" s="83">
        <f>'Elan WTW'!T14</f>
        <v>0</v>
      </c>
      <c r="U14" s="83">
        <f>'Elan WTW'!U14</f>
        <v>0</v>
      </c>
      <c r="V14" s="103">
        <f>'Elan WTW'!V14</f>
        <v>0</v>
      </c>
      <c r="AD14" s="22" t="s">
        <v>138</v>
      </c>
      <c r="AE14" s="22">
        <v>6</v>
      </c>
      <c r="AI14" s="43" t="s">
        <v>119</v>
      </c>
      <c r="AJ14" s="44">
        <v>0.8</v>
      </c>
      <c r="AK14" s="45">
        <v>1.7</v>
      </c>
      <c r="AL14" s="9">
        <v>12</v>
      </c>
      <c r="AM14" s="9">
        <v>6.7</v>
      </c>
      <c r="AN14" s="9" t="s">
        <v>135</v>
      </c>
    </row>
    <row r="15" spans="1:41" x14ac:dyDescent="0.2">
      <c r="A15" s="148" t="s">
        <v>9</v>
      </c>
      <c r="B15" s="149"/>
      <c r="C15" s="49">
        <f>'Elan WTW'!C15</f>
        <v>38</v>
      </c>
      <c r="D15" s="49">
        <f>'Elan WTW'!D15</f>
        <v>6.5</v>
      </c>
      <c r="E15" s="49">
        <f>'Elan WTW'!E15</f>
        <v>38</v>
      </c>
      <c r="F15" s="49">
        <f>'Elan WTW'!F15</f>
        <v>8</v>
      </c>
      <c r="G15" s="49">
        <f>'Elan WTW'!G15</f>
        <v>8</v>
      </c>
      <c r="H15" s="49">
        <f>'Elan WTW'!H15</f>
        <v>0</v>
      </c>
      <c r="I15" s="49">
        <f>'Elan WTW'!I15</f>
        <v>0</v>
      </c>
      <c r="J15" s="49">
        <f>'Elan WTW'!J15</f>
        <v>0</v>
      </c>
      <c r="K15" s="49">
        <f>'Elan WTW'!K15</f>
        <v>0</v>
      </c>
      <c r="L15" s="49">
        <f>'Elan WTW'!L15</f>
        <v>0</v>
      </c>
      <c r="M15" s="49">
        <f>'Elan WTW'!M15</f>
        <v>0</v>
      </c>
      <c r="N15" s="49">
        <f>'Elan WTW'!N15</f>
        <v>0</v>
      </c>
      <c r="O15" s="49">
        <f>'Elan WTW'!O15</f>
        <v>0</v>
      </c>
      <c r="P15" s="49">
        <f>'Elan WTW'!P15</f>
        <v>0</v>
      </c>
      <c r="Q15" s="49">
        <f>'Elan WTW'!Q15</f>
        <v>0</v>
      </c>
      <c r="R15" s="49">
        <f>'Elan WTW'!R15</f>
        <v>0</v>
      </c>
      <c r="S15" s="49">
        <f>'Elan WTW'!S15</f>
        <v>0</v>
      </c>
      <c r="T15" s="49">
        <f>'Elan WTW'!T15</f>
        <v>0</v>
      </c>
      <c r="U15" s="49">
        <f>'Elan WTW'!U15</f>
        <v>0</v>
      </c>
      <c r="V15" s="102">
        <f>'Elan WTW'!V15</f>
        <v>0</v>
      </c>
      <c r="AD15" s="22" t="s">
        <v>144</v>
      </c>
      <c r="AE15" s="22">
        <v>7</v>
      </c>
      <c r="AI15" s="43" t="s">
        <v>101</v>
      </c>
      <c r="AJ15" s="51">
        <v>1.8</v>
      </c>
      <c r="AK15" s="45">
        <v>5.4</v>
      </c>
      <c r="AL15" s="9">
        <v>13</v>
      </c>
      <c r="AM15" s="9">
        <v>6.7</v>
      </c>
      <c r="AN15" s="9" t="s">
        <v>135</v>
      </c>
    </row>
    <row r="16" spans="1:41" ht="13.5" thickBot="1" x14ac:dyDescent="0.25">
      <c r="A16" s="152" t="s">
        <v>44</v>
      </c>
      <c r="B16" s="153"/>
      <c r="C16" s="104" t="str">
        <f>'Elan WTW'!C16</f>
        <v>Medium/Clay</v>
      </c>
      <c r="D16" s="104" t="str">
        <f>'Elan WTW'!D16</f>
        <v>Medium/Clay</v>
      </c>
      <c r="E16" s="104" t="str">
        <f>'Elan WTW'!E16</f>
        <v>Medium/Clay</v>
      </c>
      <c r="F16" s="104" t="str">
        <f>'Elan WTW'!F16</f>
        <v>Medium/Clay</v>
      </c>
      <c r="G16" s="104" t="str">
        <f>'Elan WTW'!G16</f>
        <v>Medium/Clay</v>
      </c>
      <c r="H16" s="104">
        <f>'Elan WTW'!H16</f>
        <v>0</v>
      </c>
      <c r="I16" s="104">
        <f>'Elan WTW'!I16</f>
        <v>0</v>
      </c>
      <c r="J16" s="104">
        <f>'Elan WTW'!J16</f>
        <v>0</v>
      </c>
      <c r="K16" s="104">
        <f>'Elan WTW'!K16</f>
        <v>0</v>
      </c>
      <c r="L16" s="104">
        <f>'Elan WTW'!L16</f>
        <v>0</v>
      </c>
      <c r="M16" s="104">
        <f>'Elan WTW'!M16</f>
        <v>0</v>
      </c>
      <c r="N16" s="104">
        <f>'Elan WTW'!N16</f>
        <v>0</v>
      </c>
      <c r="O16" s="104">
        <f>'Elan WTW'!O16</f>
        <v>0</v>
      </c>
      <c r="P16" s="104">
        <f>'Elan WTW'!P16</f>
        <v>0</v>
      </c>
      <c r="Q16" s="104">
        <f>'Elan WTW'!Q16</f>
        <v>0</v>
      </c>
      <c r="R16" s="104">
        <f>'Elan WTW'!R16</f>
        <v>0</v>
      </c>
      <c r="S16" s="104">
        <f>'Elan WTW'!S16</f>
        <v>0</v>
      </c>
      <c r="T16" s="104">
        <f>'Elan WTW'!T16</f>
        <v>0</v>
      </c>
      <c r="U16" s="104">
        <f>'Elan WTW'!U16</f>
        <v>0</v>
      </c>
      <c r="V16" s="105">
        <f>'Elan WTW'!V16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55.25</v>
      </c>
      <c r="E17" s="20">
        <f t="shared" si="0"/>
        <v>64.599999999999994</v>
      </c>
      <c r="F17" s="20">
        <f t="shared" si="0"/>
        <v>56</v>
      </c>
      <c r="G17" s="20">
        <f t="shared" si="0"/>
        <v>56</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31.936540000000001</v>
      </c>
      <c r="D18" s="12">
        <f>$D32</f>
        <v>27.239989999999999</v>
      </c>
      <c r="E18" s="12">
        <f>$D33</f>
        <v>31.936540000000001</v>
      </c>
      <c r="F18" s="12">
        <f>$D34</f>
        <v>27.239989999999999</v>
      </c>
      <c r="G18" s="12">
        <f>$D35</f>
        <v>27.239989999999999</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-32.663459999999993</v>
      </c>
      <c r="D19" s="12">
        <f t="shared" ref="D19:V19" si="1">D18-D17</f>
        <v>-28.010010000000001</v>
      </c>
      <c r="E19" s="12">
        <f t="shared" si="1"/>
        <v>-32.663459999999993</v>
      </c>
      <c r="F19" s="12">
        <f t="shared" si="1"/>
        <v>-28.760010000000001</v>
      </c>
      <c r="G19" s="12">
        <f t="shared" si="1"/>
        <v>-28.760010000000001</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68.25</v>
      </c>
      <c r="E21" s="20">
        <f t="shared" si="2"/>
        <v>228</v>
      </c>
      <c r="F21" s="20">
        <f t="shared" si="2"/>
        <v>84</v>
      </c>
      <c r="G21" s="20">
        <f t="shared" si="2"/>
        <v>84</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77.105540000000019</v>
      </c>
      <c r="D22" s="12">
        <f>$E32</f>
        <v>65.766490000000005</v>
      </c>
      <c r="E22" s="12">
        <f>$E33</f>
        <v>77.105540000000019</v>
      </c>
      <c r="F22" s="12">
        <f>$E34</f>
        <v>65.766490000000005</v>
      </c>
      <c r="G22" s="12">
        <f>$E35</f>
        <v>65.766490000000005</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-150.89445999999998</v>
      </c>
      <c r="D23" s="12">
        <f t="shared" ref="D23:V23" si="3">D22-D21</f>
        <v>-2.4835099999999954</v>
      </c>
      <c r="E23" s="12">
        <f t="shared" si="3"/>
        <v>-150.89445999999998</v>
      </c>
      <c r="F23" s="12">
        <f t="shared" si="3"/>
        <v>-18.233509999999995</v>
      </c>
      <c r="G23" s="12">
        <f t="shared" si="3"/>
        <v>-18.233509999999995</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e">
        <f t="shared" si="4"/>
        <v>#N/A</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c r="Q27" s="84" t="s">
        <v>54</v>
      </c>
      <c r="R27" s="84"/>
      <c r="S27" s="84"/>
      <c r="T27" s="84"/>
      <c r="U27" s="121"/>
    </row>
    <row r="28" spans="1:40" x14ac:dyDescent="0.25">
      <c r="A28" s="122"/>
      <c r="B28" s="16">
        <v>3.16</v>
      </c>
      <c r="C28" s="11">
        <v>0.55000000000000004</v>
      </c>
      <c r="D28" s="11">
        <v>410</v>
      </c>
      <c r="E28" s="11">
        <v>1882</v>
      </c>
      <c r="F28" s="11">
        <v>54.5</v>
      </c>
      <c r="G28" s="11">
        <v>1.1499999999999999</v>
      </c>
      <c r="H28" s="11">
        <v>4.9000000000000004</v>
      </c>
      <c r="I28" s="11">
        <v>0.5</v>
      </c>
      <c r="J28" s="11">
        <v>0.01</v>
      </c>
      <c r="K28" s="15">
        <v>0.05</v>
      </c>
      <c r="L28" s="11">
        <v>0.21</v>
      </c>
      <c r="M28" s="11">
        <v>0.31</v>
      </c>
      <c r="N28" s="11"/>
      <c r="O28" s="11"/>
      <c r="P28" s="11"/>
      <c r="Q28" s="11">
        <v>301</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v>34</v>
      </c>
      <c r="C31" s="65">
        <f>IF(C$27="%w/w SAR",((C$28*10)*$B31),IF(C$27="%w/w DM",(((C$28*10)*($B$28/100))*$B31),IF(C$27="kg/t SAR",(C$28*$B31),IF(C$27="kg/t DM",((C$28*($B$28/100))*$B31),IF(C$27="mg/kg SAR",((C$28*0.001)*$B31),IF(C$27="mg/kg DM",(((C$28*0.001)*($B$28/100))*$B31),0))))))</f>
        <v>187</v>
      </c>
      <c r="D31" s="65">
        <f>(IF(D$27="%w/w SAR",((D$28*10)*$B31),IF(D$27="%w/w DM",(((D$28*10)*($B$28/100))*$B31),IF(D$27="kg/t SAR",(D$28*$B31),IF(D$27="kg/t DM",((D$28*($B$28/100))*$B31),IF(D$27="mg/kg SAR",((D$28*0.001)*$B31),IF(D$27="mg/kg DM",(((D$28*0.001)*($B$28/100))*$B31),"0")))))))*2.291</f>
        <v>31.936540000000001</v>
      </c>
      <c r="E31" s="65">
        <f>(IF(E$27="%w/w SAR",((E$28*10)*$B31),IF(E$27="%w/w DM",(((E$28*10)*($B$28/100))*$B31),IF(E$27="kg/t SAR",(E$28*$B31),IF(E$27="kg/t DM",((E$28*($B$28/100))*$B31),IF(E$27="mg/kg SAR",((E$28*0.001)*$B31),IF(E$27="mg/kg DM",(((E$28*0.001)*($B$28/100))*$B31),"0")))))))*1.205</f>
        <v>77.105540000000019</v>
      </c>
      <c r="F31" s="65">
        <f>(IF(F$27="%w/w SAR",((F$28*10)*$B31),IF(F$27="%w/w DM",(((F$28*10)*($B$28/100))*$B31),IF(F$27="kg/t SAR",(F$28*$B31),IF(F$27="kg/t DM",((F$28*($B$28/100))*$B31),IF(F$27="mg/kg SAR",((F$28*0.001)*$B31),IF(F$27="mg/kg DM",(((F$28*0.001)*($B$28/100))*$B31),"0")))))))*1.658</f>
        <v>3.0722739999999997</v>
      </c>
      <c r="G31" s="65">
        <f t="shared" ref="G31:P46" si="5">IF(G$27="%w/w SAR",((G$28*10)*$B31),IF(G$27="%w/w DM",(((G$28*10)*($B$28/100))*$B31),IF(G$27="kg/t SAR",(G$28*$B31),IF(G$27="kg/t DM",((G$28*($B$28/100))*$B31),IF(G$27="mg/kg SAR",((G$28*0.001)*$B31),IF(G$27="mg/kg DM",(((G$28*0.001)*($B$28/100))*$B31),0))))))</f>
        <v>3.9099999999999996E-2</v>
      </c>
      <c r="H31" s="65">
        <f t="shared" si="5"/>
        <v>0.16660000000000003</v>
      </c>
      <c r="I31" s="65">
        <f t="shared" si="5"/>
        <v>1.7000000000000001E-2</v>
      </c>
      <c r="J31" s="65">
        <f t="shared" si="5"/>
        <v>3.4000000000000002E-4</v>
      </c>
      <c r="K31" s="65">
        <f t="shared" si="5"/>
        <v>1.7000000000000001E-3</v>
      </c>
      <c r="L31" s="65">
        <f t="shared" si="5"/>
        <v>7.1400000000000005E-3</v>
      </c>
      <c r="M31" s="65">
        <f t="shared" si="5"/>
        <v>1.0540000000000001E-2</v>
      </c>
      <c r="N31" s="65">
        <f t="shared" si="5"/>
        <v>0</v>
      </c>
      <c r="O31" s="65">
        <f t="shared" si="5"/>
        <v>0</v>
      </c>
      <c r="P31" s="65">
        <f t="shared" si="5"/>
        <v>0</v>
      </c>
      <c r="Q31" s="65">
        <f>(IF(Q$27="%w/w SAR",((Q$28*10)*$B31),IF(Q$27="%w/w DM",(((Q$28*10)*($B$28/100))*$B31),IF(Q$27="kg/t SAR",(Q$28*$B31),IF(Q$27="kg/t DM",((Q$28*($B$28/100))*$B31),IF(Q$27="mg/kg SAR",((Q$28*0.001)*$B31),IF(Q$27="mg/kg DM",(((Q$28*0.001)*($B$28/100))*$B31),0)))))))*2.5</f>
        <v>25.585000000000001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v>29</v>
      </c>
      <c r="C32" s="65">
        <f t="shared" ref="C32:C50" si="6">IF(C$27="%w/w SAR",((C$28*10)*$B32),IF(C$27="%w/w DM",(((C$28*10)*($B$28/100))*$B32),IF(C$27="kg/t SAR",(C$28*$B32),IF(C$27="kg/t DM",((C$28*($B$28/100))*$B32),IF(C$27="mg/kg SAR",((C$28*0.001)*$B32),IF(C$27="mg/kg DM",(((C$28*0.001)*($B$28/100))*$B32),0))))))</f>
        <v>159.5</v>
      </c>
      <c r="D32" s="65">
        <f t="shared" ref="D32:D50" si="7">(IF(D$27="%w/w SAR",((D$28*10)*$B32),IF(D$27="%w/w DM",(((D$28*10)*($B$28/100))*$B32),IF(D$27="kg/t SAR",(D$28*$B32),IF(D$27="kg/t DM",((D$28*($B$28/100))*$B32),IF(D$27="mg/kg SAR",((D$28*0.001)*$B32),IF(D$27="mg/kg DM",(((D$28*0.001)*($B$28/100))*$B32),"0")))))))*2.291</f>
        <v>27.239989999999999</v>
      </c>
      <c r="E32" s="65">
        <f t="shared" ref="E32:E50" si="8">(IF(E$27="%w/w SAR",((E$28*10)*$B32),IF(E$27="%w/w DM",(((E$28*10)*($B$28/100))*$B32),IF(E$27="kg/t SAR",(E$28*$B32),IF(E$27="kg/t DM",((E$28*($B$28/100))*$B32),IF(E$27="mg/kg SAR",((E$28*0.001)*$B32),IF(E$27="mg/kg DM",(((E$28*0.001)*($B$28/100))*$B32),"0")))))))*1.205</f>
        <v>65.766490000000005</v>
      </c>
      <c r="F32" s="65">
        <f t="shared" ref="F32:F50" si="9">(IF(F$27="%w/w SAR",((F$28*10)*$B32),IF(F$27="%w/w DM",(((F$28*10)*($B$28/100))*$B32),IF(F$27="kg/t SAR",(F$28*$B32),IF(F$27="kg/t DM",((F$28*($B$28/100))*$B32),IF(F$27="mg/kg SAR",((F$28*0.001)*$B32),IF(F$27="mg/kg DM",(((F$28*0.001)*($B$28/100))*$B32),"0")))))))*1.658</f>
        <v>2.6204689999999999</v>
      </c>
      <c r="G32" s="65">
        <f t="shared" si="5"/>
        <v>3.3349999999999998E-2</v>
      </c>
      <c r="H32" s="65">
        <f t="shared" si="5"/>
        <v>0.14210000000000003</v>
      </c>
      <c r="I32" s="65">
        <f t="shared" si="5"/>
        <v>1.4500000000000001E-2</v>
      </c>
      <c r="J32" s="65">
        <f t="shared" si="5"/>
        <v>2.9E-4</v>
      </c>
      <c r="K32" s="65">
        <f t="shared" si="5"/>
        <v>1.4500000000000001E-3</v>
      </c>
      <c r="L32" s="65">
        <f t="shared" si="5"/>
        <v>6.0899999999999999E-3</v>
      </c>
      <c r="M32" s="65">
        <f t="shared" si="5"/>
        <v>8.9899999999999997E-3</v>
      </c>
      <c r="N32" s="65">
        <f t="shared" si="5"/>
        <v>0</v>
      </c>
      <c r="O32" s="65">
        <f t="shared" si="5"/>
        <v>0</v>
      </c>
      <c r="P32" s="65">
        <f t="shared" si="5"/>
        <v>0</v>
      </c>
      <c r="Q32" s="65">
        <f t="shared" ref="Q32:Q50" si="10">(IF(Q$27="%w/w SAR",((Q$28*10)*$B32),IF(Q$27="%w/w DM",(((Q$28*10)*($B$28/100))*$B32),IF(Q$27="kg/t SAR",(Q$28*$B32),IF(Q$27="kg/t DM",((Q$28*($B$28/100))*$B32),IF(Q$27="mg/kg SAR",((Q$28*0.001)*$B32),IF(Q$27="mg/kg DM",(((Q$28*0.001)*($B$28/100))*$B32),0)))))))*2.5</f>
        <v>21.822499999999998</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3 FIELD REMOVED</v>
      </c>
      <c r="B33" s="11">
        <v>34</v>
      </c>
      <c r="C33" s="65">
        <f t="shared" si="6"/>
        <v>187</v>
      </c>
      <c r="D33" s="65">
        <f t="shared" si="7"/>
        <v>31.936540000000001</v>
      </c>
      <c r="E33" s="65">
        <f t="shared" si="8"/>
        <v>77.105540000000019</v>
      </c>
      <c r="F33" s="65">
        <f t="shared" si="9"/>
        <v>3.0722739999999997</v>
      </c>
      <c r="G33" s="65">
        <f t="shared" si="5"/>
        <v>3.9099999999999996E-2</v>
      </c>
      <c r="H33" s="65">
        <f t="shared" si="5"/>
        <v>0.16660000000000003</v>
      </c>
      <c r="I33" s="65">
        <f t="shared" si="5"/>
        <v>1.7000000000000001E-2</v>
      </c>
      <c r="J33" s="65">
        <f t="shared" si="5"/>
        <v>3.4000000000000002E-4</v>
      </c>
      <c r="K33" s="65">
        <f t="shared" si="5"/>
        <v>1.7000000000000001E-3</v>
      </c>
      <c r="L33" s="65">
        <f t="shared" si="5"/>
        <v>7.1400000000000005E-3</v>
      </c>
      <c r="M33" s="65">
        <f t="shared" si="5"/>
        <v>1.0540000000000001E-2</v>
      </c>
      <c r="N33" s="65">
        <f t="shared" si="5"/>
        <v>0</v>
      </c>
      <c r="O33" s="65">
        <f t="shared" si="5"/>
        <v>0</v>
      </c>
      <c r="P33" s="65">
        <f t="shared" si="5"/>
        <v>0</v>
      </c>
      <c r="Q33" s="65">
        <f t="shared" si="10"/>
        <v>25.585000000000001</v>
      </c>
      <c r="R33" s="65">
        <f t="shared" si="11"/>
        <v>0</v>
      </c>
      <c r="S33" s="65">
        <f t="shared" si="11"/>
        <v>0</v>
      </c>
      <c r="T33" s="65">
        <f t="shared" si="11"/>
        <v>0</v>
      </c>
      <c r="U33" s="126">
        <f t="shared" si="11"/>
        <v>0</v>
      </c>
    </row>
    <row r="34" spans="1:21" s="48" customFormat="1" x14ac:dyDescent="0.25">
      <c r="A34" s="125" t="str">
        <f>F8</f>
        <v>4a</v>
      </c>
      <c r="B34" s="11">
        <v>29</v>
      </c>
      <c r="C34" s="65">
        <f t="shared" si="6"/>
        <v>159.5</v>
      </c>
      <c r="D34" s="65">
        <f t="shared" si="7"/>
        <v>27.239989999999999</v>
      </c>
      <c r="E34" s="65">
        <f t="shared" si="8"/>
        <v>65.766490000000005</v>
      </c>
      <c r="F34" s="65">
        <f t="shared" si="9"/>
        <v>2.6204689999999999</v>
      </c>
      <c r="G34" s="65">
        <f t="shared" si="5"/>
        <v>3.3349999999999998E-2</v>
      </c>
      <c r="H34" s="65">
        <f t="shared" si="5"/>
        <v>0.14210000000000003</v>
      </c>
      <c r="I34" s="65">
        <f t="shared" si="5"/>
        <v>1.4500000000000001E-2</v>
      </c>
      <c r="J34" s="65">
        <f t="shared" si="5"/>
        <v>2.9E-4</v>
      </c>
      <c r="K34" s="65">
        <f t="shared" si="5"/>
        <v>1.4500000000000001E-3</v>
      </c>
      <c r="L34" s="65">
        <f t="shared" si="5"/>
        <v>6.0899999999999999E-3</v>
      </c>
      <c r="M34" s="65">
        <f t="shared" si="5"/>
        <v>8.9899999999999997E-3</v>
      </c>
      <c r="N34" s="65">
        <f t="shared" si="5"/>
        <v>0</v>
      </c>
      <c r="O34" s="65">
        <f t="shared" si="5"/>
        <v>0</v>
      </c>
      <c r="P34" s="65">
        <f t="shared" si="5"/>
        <v>0</v>
      </c>
      <c r="Q34" s="65">
        <f t="shared" si="10"/>
        <v>21.822499999999998</v>
      </c>
      <c r="R34" s="65">
        <f t="shared" si="11"/>
        <v>0</v>
      </c>
      <c r="S34" s="65">
        <f t="shared" si="11"/>
        <v>0</v>
      </c>
      <c r="T34" s="65">
        <f t="shared" si="11"/>
        <v>0</v>
      </c>
      <c r="U34" s="126">
        <f t="shared" si="11"/>
        <v>0</v>
      </c>
    </row>
    <row r="35" spans="1:21" s="48" customFormat="1" x14ac:dyDescent="0.25">
      <c r="A35" s="125" t="str">
        <f>G8</f>
        <v>4b</v>
      </c>
      <c r="B35" s="11">
        <v>29</v>
      </c>
      <c r="C35" s="65">
        <f t="shared" si="6"/>
        <v>159.5</v>
      </c>
      <c r="D35" s="65">
        <f t="shared" si="7"/>
        <v>27.239989999999999</v>
      </c>
      <c r="E35" s="65">
        <f t="shared" si="8"/>
        <v>65.766490000000005</v>
      </c>
      <c r="F35" s="65">
        <f t="shared" si="9"/>
        <v>2.6204689999999999</v>
      </c>
      <c r="G35" s="65">
        <f t="shared" si="5"/>
        <v>3.3349999999999998E-2</v>
      </c>
      <c r="H35" s="65">
        <f t="shared" si="5"/>
        <v>0.14210000000000003</v>
      </c>
      <c r="I35" s="65">
        <f t="shared" si="5"/>
        <v>1.4500000000000001E-2</v>
      </c>
      <c r="J35" s="65">
        <f t="shared" si="5"/>
        <v>2.9E-4</v>
      </c>
      <c r="K35" s="65">
        <f t="shared" si="5"/>
        <v>1.4500000000000001E-3</v>
      </c>
      <c r="L35" s="65">
        <f t="shared" si="5"/>
        <v>6.0899999999999999E-3</v>
      </c>
      <c r="M35" s="65">
        <f t="shared" si="5"/>
        <v>8.9899999999999997E-3</v>
      </c>
      <c r="N35" s="65">
        <f t="shared" si="5"/>
        <v>0</v>
      </c>
      <c r="O35" s="65">
        <f t="shared" si="5"/>
        <v>0</v>
      </c>
      <c r="P35" s="65">
        <f t="shared" si="5"/>
        <v>0</v>
      </c>
      <c r="Q35" s="65">
        <f t="shared" si="10"/>
        <v>21.822499999999998</v>
      </c>
      <c r="R35" s="65">
        <f t="shared" si="11"/>
        <v>0</v>
      </c>
      <c r="S35" s="65">
        <f t="shared" si="11"/>
        <v>0</v>
      </c>
      <c r="T35" s="65">
        <f t="shared" si="11"/>
        <v>0</v>
      </c>
      <c r="U35" s="126">
        <f t="shared" si="11"/>
        <v>0</v>
      </c>
    </row>
    <row r="36" spans="1:21" s="48" customFormat="1" x14ac:dyDescent="0.2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t="str">
        <f t="shared" si="13"/>
        <v>3 FIELD REMOVED</v>
      </c>
      <c r="E57" s="8" t="str">
        <f t="shared" si="13"/>
        <v>4a</v>
      </c>
      <c r="F57" s="8" t="str">
        <f t="shared" si="13"/>
        <v>4b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"&amp;(VLOOKUP(C14,Table24581112[],6,FALSE))</f>
        <v>Medium/Clay I Grass</v>
      </c>
      <c r="C58" s="10" t="str">
        <f>D16&amp;" I "&amp;(VLOOKUP(D14,Table24581112[],6,FALSE))</f>
        <v>Medium/Clay I Arable</v>
      </c>
      <c r="D58" s="10" t="str">
        <f>E16&amp;" I "&amp;(VLOOKUP(E14,Table24581112[],6,FALSE))</f>
        <v>Medium/Clay I Grass</v>
      </c>
      <c r="E58" s="10" t="str">
        <f>F16&amp;" I "&amp;(VLOOKUP(F14,Table24581112[],6,FALSE))</f>
        <v>Medium/Clay I Arable</v>
      </c>
      <c r="F58" s="10" t="str">
        <f>G16&amp;" I "&amp;(VLOOKUP(G14,Table24581112[],6,FALSE))</f>
        <v>Medium/Clay I Arable</v>
      </c>
      <c r="G58" s="10" t="e">
        <f>H16&amp;" I "&amp;(VLOOKUP(H14,Table24581112[],6,FALSE))</f>
        <v>#N/A</v>
      </c>
      <c r="H58" s="10" t="e">
        <f>I16&amp;" I "&amp;(VLOOKUP(I14,Table24581112[],6,FALSE))</f>
        <v>#N/A</v>
      </c>
      <c r="I58" s="10" t="e">
        <f>J16&amp;" I "&amp;(VLOOKUP(J14,Table24581112[],6,FALSE))</f>
        <v>#N/A</v>
      </c>
      <c r="J58" s="10" t="e">
        <f>K16&amp;" I "&amp;(VLOOKUP(K14,Table24581112[],6,FALSE))</f>
        <v>#N/A</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x14ac:dyDescent="0.2">
      <c r="A59" s="87" t="s">
        <v>132</v>
      </c>
      <c r="B59" s="64">
        <f>VLOOKUP(C$14,Table24581112[],5,FALSE)</f>
        <v>6.2</v>
      </c>
      <c r="C59" s="64">
        <f>VLOOKUP(D$14,Table24581112[],5,FALSE)</f>
        <v>6.7</v>
      </c>
      <c r="D59" s="64">
        <f>VLOOKUP(E$14,Table24581112[],5,FALSE)</f>
        <v>6.2</v>
      </c>
      <c r="E59" s="64">
        <f>VLOOKUP(F$14,Table24581112[],5,FALSE)</f>
        <v>6.7</v>
      </c>
      <c r="F59" s="64">
        <f>VLOOKUP(G$14,Table24581112[],5,FALSE)</f>
        <v>6.7</v>
      </c>
      <c r="G59" s="64" t="e">
        <f>VLOOKUP(H$14,Table24581112[],5,FALSE)</f>
        <v>#N/A</v>
      </c>
      <c r="H59" s="64" t="e">
        <f>VLOOKUP(I$14,Table24581112[],5,FALSE)</f>
        <v>#N/A</v>
      </c>
      <c r="I59" s="64" t="e">
        <f>VLOOKUP(J$14,Table24581112[],5,FALSE)</f>
        <v>#N/A</v>
      </c>
      <c r="J59" s="64" t="e">
        <f>VLOOKUP(K$14,Table24581112[],5,FALSE)</f>
        <v>#N/A</v>
      </c>
      <c r="K59" s="64" t="e">
        <f>VLOOKUP(L$14,Table24581112[],5,FALSE)</f>
        <v>#N/A</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x14ac:dyDescent="0.2">
      <c r="A60" s="87" t="s">
        <v>4</v>
      </c>
      <c r="B60" s="64">
        <f>C10</f>
        <v>6.5</v>
      </c>
      <c r="C60" s="64">
        <f t="shared" ref="C60:U60" si="14">D10</f>
        <v>7.2</v>
      </c>
      <c r="D60" s="64">
        <f t="shared" si="14"/>
        <v>7.3</v>
      </c>
      <c r="E60" s="64">
        <f t="shared" si="14"/>
        <v>7.1</v>
      </c>
      <c r="F60" s="64">
        <f t="shared" si="14"/>
        <v>7.1</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8</v>
      </c>
      <c r="D61" s="64">
        <f t="shared" si="15"/>
        <v>6</v>
      </c>
      <c r="E61" s="64">
        <f t="shared" si="15"/>
        <v>8</v>
      </c>
      <c r="F61" s="64">
        <f t="shared" si="15"/>
        <v>8</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34</v>
      </c>
      <c r="C62" s="65">
        <f>B32</f>
        <v>29</v>
      </c>
      <c r="D62" s="65">
        <f>B33</f>
        <v>34</v>
      </c>
      <c r="E62" s="65">
        <f>B34</f>
        <v>29</v>
      </c>
      <c r="F62" s="65">
        <f>B35</f>
        <v>29</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-1.7999999999999989</v>
      </c>
      <c r="C64" s="65">
        <f t="shared" ref="C64:U64" si="17">(C59-C60)*C61</f>
        <v>-4</v>
      </c>
      <c r="D64" s="65">
        <f t="shared" si="17"/>
        <v>-6.5999999999999979</v>
      </c>
      <c r="E64" s="65">
        <f t="shared" si="17"/>
        <v>-3.1999999999999957</v>
      </c>
      <c r="F64" s="65">
        <f t="shared" si="17"/>
        <v>-3.1999999999999957</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1.7999999999999989</v>
      </c>
      <c r="C65" s="65">
        <f t="shared" ref="C65:U65" si="18">C63-C64</f>
        <v>4</v>
      </c>
      <c r="D65" s="65">
        <f t="shared" si="18"/>
        <v>6.5999999999999979</v>
      </c>
      <c r="E65" s="65">
        <f t="shared" si="18"/>
        <v>3.1999999999999957</v>
      </c>
      <c r="F65" s="65">
        <f t="shared" si="18"/>
        <v>3.1999999999999957</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6YIGkM+W7VmJ4XTDMjWnH3hrv5FcD99ZS6u2spVssI1saLnOKehN07JjWXWbseToRJ1X9O0V0i76UilRQm4LhA==" saltValue="DStlYbM7uqJj/z9Px7G8P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8" operator="greaterThan">
      <formula>$B$51</formula>
    </cfRule>
  </conditionalFormatting>
  <conditionalFormatting sqref="B66:U66">
    <cfRule type="cellIs" dxfId="201" priority="13" operator="equal">
      <formula>"UNDER"</formula>
    </cfRule>
    <cfRule type="cellIs" dxfId="200" priority="14" operator="equal">
      <formula>"OVER"</formula>
    </cfRule>
  </conditionalFormatting>
  <conditionalFormatting sqref="C31:C50">
    <cfRule type="cellIs" dxfId="199" priority="37" operator="greaterThan">
      <formula>$C$51</formula>
    </cfRule>
  </conditionalFormatting>
  <conditionalFormatting sqref="C11:V12">
    <cfRule type="cellIs" dxfId="198" priority="1" operator="greaterThan">
      <formula>2</formula>
    </cfRule>
  </conditionalFormatting>
  <conditionalFormatting sqref="C17:V19">
    <cfRule type="cellIs" dxfId="197" priority="34" operator="equal">
      <formula>0</formula>
    </cfRule>
  </conditionalFormatting>
  <conditionalFormatting sqref="C20:V21">
    <cfRule type="cellIs" dxfId="196" priority="39" operator="equal">
      <formula>"DECREASE"</formula>
    </cfRule>
    <cfRule type="cellIs" dxfId="195" priority="40" operator="equal">
      <formula>"INCREASE"</formula>
    </cfRule>
  </conditionalFormatting>
  <conditionalFormatting sqref="C21:V21">
    <cfRule type="cellIs" dxfId="194" priority="15" operator="equal">
      <formula>0</formula>
    </cfRule>
  </conditionalFormatting>
  <conditionalFormatting sqref="C22:V23">
    <cfRule type="cellIs" dxfId="193" priority="19" operator="equal">
      <formula>0</formula>
    </cfRule>
  </conditionalFormatting>
  <conditionalFormatting sqref="C24:V24">
    <cfRule type="cellIs" dxfId="192" priority="20" operator="equal">
      <formula>"DECREASE"</formula>
    </cfRule>
    <cfRule type="cellIs" dxfId="191" priority="21" operator="equal">
      <formula>"INCREASE"</formula>
    </cfRule>
  </conditionalFormatting>
  <conditionalFormatting sqref="G31:G50">
    <cfRule type="cellIs" dxfId="190" priority="33" operator="greaterThan">
      <formula>$G$51</formula>
    </cfRule>
  </conditionalFormatting>
  <conditionalFormatting sqref="H31:H50">
    <cfRule type="cellIs" dxfId="189" priority="32" operator="greaterThan">
      <formula>$H$51</formula>
    </cfRule>
  </conditionalFormatting>
  <conditionalFormatting sqref="I1">
    <cfRule type="cellIs" dxfId="188" priority="5" operator="between">
      <formula>0.1</formula>
      <formula>5</formula>
    </cfRule>
  </conditionalFormatting>
  <conditionalFormatting sqref="I2">
    <cfRule type="cellIs" dxfId="187" priority="4" operator="greaterThan">
      <formula>5000.1</formula>
    </cfRule>
  </conditionalFormatting>
  <conditionalFormatting sqref="I3">
    <cfRule type="cellIs" dxfId="186" priority="3" operator="greaterThan">
      <formula>40000.01</formula>
    </cfRule>
  </conditionalFormatting>
  <conditionalFormatting sqref="I31:I50">
    <cfRule type="cellIs" dxfId="185" priority="31" operator="greaterThan">
      <formula>$I$51</formula>
    </cfRule>
  </conditionalFormatting>
  <conditionalFormatting sqref="J31:J50">
    <cfRule type="cellIs" dxfId="184" priority="10" operator="greaterThan">
      <formula>$J$51</formula>
    </cfRule>
  </conditionalFormatting>
  <conditionalFormatting sqref="K31:K50">
    <cfRule type="cellIs" dxfId="183" priority="30" operator="greaterThan">
      <formula>$K$51</formula>
    </cfRule>
  </conditionalFormatting>
  <conditionalFormatting sqref="L3">
    <cfRule type="cellIs" dxfId="182" priority="6" operator="lessThan">
      <formula>30</formula>
    </cfRule>
    <cfRule type="cellIs" dxfId="181" priority="7" operator="greaterThanOrEqual">
      <formula>30</formula>
    </cfRule>
  </conditionalFormatting>
  <conditionalFormatting sqref="L31:L50">
    <cfRule type="cellIs" dxfId="180" priority="29" operator="greaterThan">
      <formula>$L$51</formula>
    </cfRule>
  </conditionalFormatting>
  <conditionalFormatting sqref="M31:M50">
    <cfRule type="cellIs" dxfId="179" priority="28" operator="greaterThan">
      <formula>$M$51</formula>
    </cfRule>
  </conditionalFormatting>
  <conditionalFormatting sqref="P31:P50">
    <cfRule type="cellIs" dxfId="178" priority="27" operator="greaterThan">
      <formula>$P$51</formula>
    </cfRule>
  </conditionalFormatting>
  <conditionalFormatting sqref="R31:R50">
    <cfRule type="cellIs" dxfId="177" priority="26" operator="greaterThan">
      <formula>$R$51</formula>
    </cfRule>
  </conditionalFormatting>
  <conditionalFormatting sqref="S31:S50">
    <cfRule type="cellIs" dxfId="176" priority="25" operator="greaterThan">
      <formula>$S$51</formula>
    </cfRule>
  </conditionalFormatting>
  <conditionalFormatting sqref="T31:T50">
    <cfRule type="cellIs" dxfId="175" priority="24" operator="greaterThan">
      <formula>$T$51</formula>
    </cfRule>
  </conditionalFormatting>
  <conditionalFormatting sqref="U31:U50">
    <cfRule type="cellIs" dxfId="174" priority="23"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D11" sqref="D11"/>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42" width="0" style="9" hidden="1" customWidth="1"/>
    <col min="43" max="16384" width="13.140625" style="9"/>
  </cols>
  <sheetData>
    <row r="1" spans="1:41" x14ac:dyDescent="0.2">
      <c r="A1" s="130" t="s">
        <v>41</v>
      </c>
      <c r="B1" s="131"/>
      <c r="C1" s="172" t="str">
        <f>'Elan WTW'!C1:D1</f>
        <v>PAN-028024</v>
      </c>
      <c r="D1" s="173"/>
      <c r="E1" s="106" t="s">
        <v>45</v>
      </c>
      <c r="F1" s="113" t="str">
        <f>'Elan WTW'!F1</f>
        <v>48.7ha</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'Elan WTW'!C2:D2</f>
        <v>EPR/GP3792SK</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'Elan WTW'!C3:D3</f>
        <v>ByProduct Recovery Limited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'Elan WTW'!C4:D4</f>
        <v>Rosedew Farm</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'Elan WTW'!C5:D5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f>'Elan WTW'!C8</f>
        <v>1</v>
      </c>
      <c r="D8" s="49">
        <f>'Elan WTW'!D8</f>
        <v>2</v>
      </c>
      <c r="E8" s="49" t="str">
        <f>'Elan WTW'!E8</f>
        <v>3 FIELD REMOVED</v>
      </c>
      <c r="F8" s="49" t="str">
        <f>'Elan WTW'!F8</f>
        <v>4a</v>
      </c>
      <c r="G8" s="49" t="str">
        <f>'Elan WTW'!G8</f>
        <v>4b</v>
      </c>
      <c r="H8" s="49">
        <f>'Elan WTW'!H8</f>
        <v>0</v>
      </c>
      <c r="I8" s="49">
        <f>'Elan WTW'!I8</f>
        <v>0</v>
      </c>
      <c r="J8" s="49">
        <f>'Elan WTW'!J8</f>
        <v>0</v>
      </c>
      <c r="K8" s="49">
        <f>'Elan WTW'!K8</f>
        <v>0</v>
      </c>
      <c r="L8" s="49">
        <f>'Elan WTW'!L8</f>
        <v>0</v>
      </c>
      <c r="M8" s="49">
        <f>'Elan WTW'!M8</f>
        <v>0</v>
      </c>
      <c r="N8" s="49">
        <f>'Elan WTW'!N8</f>
        <v>0</v>
      </c>
      <c r="O8" s="49">
        <f>'Elan WTW'!O8</f>
        <v>0</v>
      </c>
      <c r="P8" s="49">
        <f>'Elan WTW'!P8</f>
        <v>0</v>
      </c>
      <c r="Q8" s="49">
        <f>'Elan WTW'!Q8</f>
        <v>0</v>
      </c>
      <c r="R8" s="49">
        <f>'Elan WTW'!R8</f>
        <v>0</v>
      </c>
      <c r="S8" s="49">
        <f>'Elan WTW'!S8</f>
        <v>0</v>
      </c>
      <c r="T8" s="49">
        <f>'Elan WTW'!T8</f>
        <v>0</v>
      </c>
      <c r="U8" s="49">
        <f>'Elan WTW'!U8</f>
        <v>0</v>
      </c>
      <c r="V8" s="102">
        <f>'Elan WTW'!V8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'Elan WTW'!C9</f>
        <v>M</v>
      </c>
      <c r="D9" s="49">
        <f>'Elan WTW'!D9</f>
        <v>1</v>
      </c>
      <c r="E9" s="49" t="str">
        <f>'Elan WTW'!E9</f>
        <v>M</v>
      </c>
      <c r="F9" s="49">
        <f>'Elan WTW'!F9</f>
        <v>1</v>
      </c>
      <c r="G9" s="49">
        <f>'Elan WTW'!G9</f>
        <v>1</v>
      </c>
      <c r="H9" s="49">
        <f>'Elan WTW'!H9</f>
        <v>0</v>
      </c>
      <c r="I9" s="49">
        <f>'Elan WTW'!I9</f>
        <v>0</v>
      </c>
      <c r="J9" s="49">
        <f>'Elan WTW'!J9</f>
        <v>0</v>
      </c>
      <c r="K9" s="49">
        <f>'Elan WTW'!K9</f>
        <v>0</v>
      </c>
      <c r="L9" s="49">
        <f>'Elan WTW'!L9</f>
        <v>0</v>
      </c>
      <c r="M9" s="49">
        <f>'Elan WTW'!M9</f>
        <v>0</v>
      </c>
      <c r="N9" s="49">
        <f>'Elan WTW'!N9</f>
        <v>0</v>
      </c>
      <c r="O9" s="49">
        <f>'Elan WTW'!O9</f>
        <v>0</v>
      </c>
      <c r="P9" s="49">
        <f>'Elan WTW'!P9</f>
        <v>0</v>
      </c>
      <c r="Q9" s="49">
        <f>'Elan WTW'!Q9</f>
        <v>0</v>
      </c>
      <c r="R9" s="49">
        <f>'Elan WTW'!R9</f>
        <v>0</v>
      </c>
      <c r="S9" s="49">
        <f>'Elan WTW'!S9</f>
        <v>0</v>
      </c>
      <c r="T9" s="49">
        <f>'Elan WTW'!T9</f>
        <v>0</v>
      </c>
      <c r="U9" s="49">
        <f>'Elan WTW'!U9</f>
        <v>0</v>
      </c>
      <c r="V9" s="102">
        <f>'Elan WTW'!V9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'Elan WTW'!C10</f>
        <v>6.5</v>
      </c>
      <c r="D10" s="49">
        <f>'Elan WTW'!D10</f>
        <v>7.2</v>
      </c>
      <c r="E10" s="49">
        <f>'Elan WTW'!E10</f>
        <v>7.3</v>
      </c>
      <c r="F10" s="49">
        <f>'Elan WTW'!F10</f>
        <v>7.1</v>
      </c>
      <c r="G10" s="49">
        <f>'Elan WTW'!G10</f>
        <v>7.1</v>
      </c>
      <c r="H10" s="49">
        <f>'Elan WTW'!H10</f>
        <v>0</v>
      </c>
      <c r="I10" s="49">
        <f>'Elan WTW'!I10</f>
        <v>0</v>
      </c>
      <c r="J10" s="49">
        <f>'Elan WTW'!J10</f>
        <v>0</v>
      </c>
      <c r="K10" s="49">
        <f>'Elan WTW'!K10</f>
        <v>0</v>
      </c>
      <c r="L10" s="49">
        <f>'Elan WTW'!L10</f>
        <v>0</v>
      </c>
      <c r="M10" s="49">
        <f>'Elan WTW'!M10</f>
        <v>0</v>
      </c>
      <c r="N10" s="49">
        <f>'Elan WTW'!N10</f>
        <v>0</v>
      </c>
      <c r="O10" s="49">
        <f>'Elan WTW'!O10</f>
        <v>0</v>
      </c>
      <c r="P10" s="49">
        <f>'Elan WTW'!P10</f>
        <v>0</v>
      </c>
      <c r="Q10" s="49">
        <f>'Elan WTW'!Q10</f>
        <v>0</v>
      </c>
      <c r="R10" s="49">
        <f>'Elan WTW'!R10</f>
        <v>0</v>
      </c>
      <c r="S10" s="49">
        <f>'Elan WTW'!S10</f>
        <v>0</v>
      </c>
      <c r="T10" s="49">
        <f>'Elan WTW'!T10</f>
        <v>0</v>
      </c>
      <c r="U10" s="49">
        <f>'Elan WTW'!U10</f>
        <v>0</v>
      </c>
      <c r="V10" s="102">
        <f>'Elan WTW'!V10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'Elan WTW'!C11</f>
        <v>3</v>
      </c>
      <c r="D11" s="49">
        <f>'Elan WTW'!D11</f>
        <v>3</v>
      </c>
      <c r="E11" s="49">
        <f>'Elan WTW'!E11</f>
        <v>3</v>
      </c>
      <c r="F11" s="49">
        <f>'Elan WTW'!F11</f>
        <v>3</v>
      </c>
      <c r="G11" s="49">
        <f>'Elan WTW'!G11</f>
        <v>3</v>
      </c>
      <c r="H11" s="49">
        <f>'Elan WTW'!H11</f>
        <v>0</v>
      </c>
      <c r="I11" s="49">
        <f>'Elan WTW'!I11</f>
        <v>0</v>
      </c>
      <c r="J11" s="49">
        <f>'Elan WTW'!J11</f>
        <v>0</v>
      </c>
      <c r="K11" s="49">
        <f>'Elan WTW'!K11</f>
        <v>0</v>
      </c>
      <c r="L11" s="49">
        <f>'Elan WTW'!L11</f>
        <v>0</v>
      </c>
      <c r="M11" s="49">
        <f>'Elan WTW'!M11</f>
        <v>0</v>
      </c>
      <c r="N11" s="49">
        <f>'Elan WTW'!N11</f>
        <v>0</v>
      </c>
      <c r="O11" s="49">
        <f>'Elan WTW'!O11</f>
        <v>0</v>
      </c>
      <c r="P11" s="49">
        <f>'Elan WTW'!P11</f>
        <v>0</v>
      </c>
      <c r="Q11" s="49">
        <f>'Elan WTW'!Q11</f>
        <v>0</v>
      </c>
      <c r="R11" s="49">
        <f>'Elan WTW'!R11</f>
        <v>0</v>
      </c>
      <c r="S11" s="49">
        <f>'Elan WTW'!S11</f>
        <v>0</v>
      </c>
      <c r="T11" s="49">
        <f>'Elan WTW'!T11</f>
        <v>0</v>
      </c>
      <c r="U11" s="49">
        <f>'Elan WTW'!U11</f>
        <v>0</v>
      </c>
      <c r="V11" s="102">
        <f>'Elan WTW'!V11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'Elan WTW'!C12</f>
        <v>2</v>
      </c>
      <c r="D12" s="49">
        <f>'Elan WTW'!D12</f>
        <v>2</v>
      </c>
      <c r="E12" s="49">
        <f>'Elan WTW'!E12</f>
        <v>2</v>
      </c>
      <c r="F12" s="49">
        <f>'Elan WTW'!F12</f>
        <v>2</v>
      </c>
      <c r="G12" s="49">
        <f>'Elan WTW'!G12</f>
        <v>2</v>
      </c>
      <c r="H12" s="49">
        <f>'Elan WTW'!H12</f>
        <v>0</v>
      </c>
      <c r="I12" s="49">
        <f>'Elan WTW'!I12</f>
        <v>0</v>
      </c>
      <c r="J12" s="49">
        <f>'Elan WTW'!J12</f>
        <v>0</v>
      </c>
      <c r="K12" s="49">
        <f>'Elan WTW'!K12</f>
        <v>0</v>
      </c>
      <c r="L12" s="49">
        <f>'Elan WTW'!L12</f>
        <v>0</v>
      </c>
      <c r="M12" s="49">
        <f>'Elan WTW'!M12</f>
        <v>0</v>
      </c>
      <c r="N12" s="49">
        <f>'Elan WTW'!N12</f>
        <v>0</v>
      </c>
      <c r="O12" s="49">
        <f>'Elan WTW'!O12</f>
        <v>0</v>
      </c>
      <c r="P12" s="49">
        <f>'Elan WTW'!P12</f>
        <v>0</v>
      </c>
      <c r="Q12" s="49">
        <f>'Elan WTW'!Q12</f>
        <v>0</v>
      </c>
      <c r="R12" s="49">
        <f>'Elan WTW'!R12</f>
        <v>0</v>
      </c>
      <c r="S12" s="49">
        <f>'Elan WTW'!S12</f>
        <v>0</v>
      </c>
      <c r="T12" s="49">
        <f>'Elan WTW'!T12</f>
        <v>0</v>
      </c>
      <c r="U12" s="49">
        <f>'Elan WTW'!U12</f>
        <v>0</v>
      </c>
      <c r="V12" s="102">
        <f>'Elan WTW'!V12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'Elan WTW'!C13</f>
        <v>3</v>
      </c>
      <c r="D13" s="49">
        <f>'Elan WTW'!D13</f>
        <v>3</v>
      </c>
      <c r="E13" s="49">
        <f>'Elan WTW'!E13</f>
        <v>3</v>
      </c>
      <c r="F13" s="49">
        <f>'Elan WTW'!F13</f>
        <v>3</v>
      </c>
      <c r="G13" s="49">
        <f>'Elan WTW'!G13</f>
        <v>3</v>
      </c>
      <c r="H13" s="49">
        <f>'Elan WTW'!H13</f>
        <v>0</v>
      </c>
      <c r="I13" s="49">
        <f>'Elan WTW'!I13</f>
        <v>0</v>
      </c>
      <c r="J13" s="49">
        <f>'Elan WTW'!J13</f>
        <v>0</v>
      </c>
      <c r="K13" s="49">
        <f>'Elan WTW'!K13</f>
        <v>0</v>
      </c>
      <c r="L13" s="49">
        <f>'Elan WTW'!L13</f>
        <v>0</v>
      </c>
      <c r="M13" s="49">
        <f>'Elan WTW'!M13</f>
        <v>0</v>
      </c>
      <c r="N13" s="49">
        <f>'Elan WTW'!N13</f>
        <v>0</v>
      </c>
      <c r="O13" s="49">
        <f>'Elan WTW'!O13</f>
        <v>0</v>
      </c>
      <c r="P13" s="49">
        <f>'Elan WTW'!P13</f>
        <v>0</v>
      </c>
      <c r="Q13" s="49">
        <f>'Elan WTW'!Q13</f>
        <v>0</v>
      </c>
      <c r="R13" s="49">
        <f>'Elan WTW'!R13</f>
        <v>0</v>
      </c>
      <c r="S13" s="49">
        <f>'Elan WTW'!S13</f>
        <v>0</v>
      </c>
      <c r="T13" s="49">
        <f>'Elan WTW'!T13</f>
        <v>0</v>
      </c>
      <c r="U13" s="49">
        <f>'Elan WTW'!U13</f>
        <v>0</v>
      </c>
      <c r="V13" s="102">
        <f>'Elan WTW'!V13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'Elan WTW'!C14</f>
        <v xml:space="preserve">Grass Silage (25% DM) </v>
      </c>
      <c r="D14" s="83" t="str">
        <f>'Elan WTW'!D14</f>
        <v>Winter barley/triticale/rye</v>
      </c>
      <c r="E14" s="83" t="str">
        <f>'Elan WTW'!E14</f>
        <v xml:space="preserve">Grass Silage (25% DM) </v>
      </c>
      <c r="F14" s="83" t="str">
        <f>'Elan WTW'!F14</f>
        <v>Winter wheat- grain &amp; straw</v>
      </c>
      <c r="G14" s="83" t="str">
        <f>'Elan WTW'!G14</f>
        <v>Winter wheat- grain &amp; straw</v>
      </c>
      <c r="H14" s="83">
        <f>'Elan WTW'!H14</f>
        <v>0</v>
      </c>
      <c r="I14" s="83">
        <f>'Elan WTW'!I14</f>
        <v>0</v>
      </c>
      <c r="J14" s="83">
        <f>'Elan WTW'!J14</f>
        <v>0</v>
      </c>
      <c r="K14" s="83">
        <f>'Elan WTW'!K14</f>
        <v>0</v>
      </c>
      <c r="L14" s="83">
        <f>'Elan WTW'!L14</f>
        <v>0</v>
      </c>
      <c r="M14" s="83">
        <f>'Elan WTW'!M14</f>
        <v>0</v>
      </c>
      <c r="N14" s="83">
        <f>'Elan WTW'!N14</f>
        <v>0</v>
      </c>
      <c r="O14" s="83">
        <f>'Elan WTW'!O14</f>
        <v>0</v>
      </c>
      <c r="P14" s="83">
        <f>'Elan WTW'!P14</f>
        <v>0</v>
      </c>
      <c r="Q14" s="83">
        <f>'Elan WTW'!Q14</f>
        <v>0</v>
      </c>
      <c r="R14" s="83">
        <f>'Elan WTW'!R14</f>
        <v>0</v>
      </c>
      <c r="S14" s="83">
        <f>'Elan WTW'!S14</f>
        <v>0</v>
      </c>
      <c r="T14" s="83">
        <f>'Elan WTW'!T14</f>
        <v>0</v>
      </c>
      <c r="U14" s="83">
        <f>'Elan WTW'!U14</f>
        <v>0</v>
      </c>
      <c r="V14" s="103">
        <f>'Elan WTW'!V14</f>
        <v>0</v>
      </c>
      <c r="AD14" s="22" t="s">
        <v>138</v>
      </c>
      <c r="AE14" s="22">
        <v>6</v>
      </c>
      <c r="AI14" s="43" t="s">
        <v>119</v>
      </c>
      <c r="AJ14" s="44">
        <v>0.8</v>
      </c>
      <c r="AK14" s="45">
        <v>1.7</v>
      </c>
      <c r="AL14" s="9">
        <v>12</v>
      </c>
      <c r="AM14" s="9">
        <v>6.7</v>
      </c>
      <c r="AN14" s="9" t="s">
        <v>135</v>
      </c>
    </row>
    <row r="15" spans="1:41" x14ac:dyDescent="0.2">
      <c r="A15" s="148" t="s">
        <v>9</v>
      </c>
      <c r="B15" s="149"/>
      <c r="C15" s="49">
        <f>'Elan WTW'!C15</f>
        <v>38</v>
      </c>
      <c r="D15" s="49">
        <f>'Elan WTW'!D15</f>
        <v>6.5</v>
      </c>
      <c r="E15" s="49">
        <f>'Elan WTW'!E15</f>
        <v>38</v>
      </c>
      <c r="F15" s="49">
        <f>'Elan WTW'!F15</f>
        <v>8</v>
      </c>
      <c r="G15" s="49">
        <f>'Elan WTW'!G15</f>
        <v>8</v>
      </c>
      <c r="H15" s="49">
        <f>'Elan WTW'!H15</f>
        <v>0</v>
      </c>
      <c r="I15" s="49">
        <f>'Elan WTW'!I15</f>
        <v>0</v>
      </c>
      <c r="J15" s="49">
        <f>'Elan WTW'!J15</f>
        <v>0</v>
      </c>
      <c r="K15" s="49">
        <f>'Elan WTW'!K15</f>
        <v>0</v>
      </c>
      <c r="L15" s="49">
        <f>'Elan WTW'!L15</f>
        <v>0</v>
      </c>
      <c r="M15" s="49">
        <f>'Elan WTW'!M15</f>
        <v>0</v>
      </c>
      <c r="N15" s="49">
        <f>'Elan WTW'!N15</f>
        <v>0</v>
      </c>
      <c r="O15" s="49">
        <f>'Elan WTW'!O15</f>
        <v>0</v>
      </c>
      <c r="P15" s="49">
        <f>'Elan WTW'!P15</f>
        <v>0</v>
      </c>
      <c r="Q15" s="49">
        <f>'Elan WTW'!Q15</f>
        <v>0</v>
      </c>
      <c r="R15" s="49">
        <f>'Elan WTW'!R15</f>
        <v>0</v>
      </c>
      <c r="S15" s="49">
        <f>'Elan WTW'!S15</f>
        <v>0</v>
      </c>
      <c r="T15" s="49">
        <f>'Elan WTW'!T15</f>
        <v>0</v>
      </c>
      <c r="U15" s="49">
        <f>'Elan WTW'!U15</f>
        <v>0</v>
      </c>
      <c r="V15" s="102">
        <f>'Elan WTW'!V15</f>
        <v>0</v>
      </c>
      <c r="AD15" s="22" t="s">
        <v>144</v>
      </c>
      <c r="AE15" s="22">
        <v>7</v>
      </c>
      <c r="AI15" s="43" t="s">
        <v>101</v>
      </c>
      <c r="AJ15" s="51">
        <v>1.8</v>
      </c>
      <c r="AK15" s="45">
        <v>5.4</v>
      </c>
      <c r="AL15" s="9">
        <v>13</v>
      </c>
      <c r="AM15" s="9">
        <v>6.7</v>
      </c>
      <c r="AN15" s="9" t="s">
        <v>135</v>
      </c>
    </row>
    <row r="16" spans="1:41" ht="13.5" thickBot="1" x14ac:dyDescent="0.25">
      <c r="A16" s="152" t="s">
        <v>44</v>
      </c>
      <c r="B16" s="153"/>
      <c r="C16" s="104" t="str">
        <f>'Elan WTW'!C16</f>
        <v>Medium/Clay</v>
      </c>
      <c r="D16" s="104" t="str">
        <f>'Elan WTW'!D16</f>
        <v>Medium/Clay</v>
      </c>
      <c r="E16" s="104" t="str">
        <f>'Elan WTW'!E16</f>
        <v>Medium/Clay</v>
      </c>
      <c r="F16" s="104" t="str">
        <f>'Elan WTW'!F16</f>
        <v>Medium/Clay</v>
      </c>
      <c r="G16" s="104" t="str">
        <f>'Elan WTW'!G16</f>
        <v>Medium/Clay</v>
      </c>
      <c r="H16" s="104">
        <f>'Elan WTW'!H16</f>
        <v>0</v>
      </c>
      <c r="I16" s="104">
        <f>'Elan WTW'!I16</f>
        <v>0</v>
      </c>
      <c r="J16" s="104">
        <f>'Elan WTW'!J16</f>
        <v>0</v>
      </c>
      <c r="K16" s="104">
        <f>'Elan WTW'!K16</f>
        <v>0</v>
      </c>
      <c r="L16" s="104">
        <f>'Elan WTW'!L16</f>
        <v>0</v>
      </c>
      <c r="M16" s="104">
        <f>'Elan WTW'!M16</f>
        <v>0</v>
      </c>
      <c r="N16" s="104">
        <f>'Elan WTW'!N16</f>
        <v>0</v>
      </c>
      <c r="O16" s="104">
        <f>'Elan WTW'!O16</f>
        <v>0</v>
      </c>
      <c r="P16" s="104">
        <f>'Elan WTW'!P16</f>
        <v>0</v>
      </c>
      <c r="Q16" s="104">
        <f>'Elan WTW'!Q16</f>
        <v>0</v>
      </c>
      <c r="R16" s="104">
        <f>'Elan WTW'!R16</f>
        <v>0</v>
      </c>
      <c r="S16" s="104">
        <f>'Elan WTW'!S16</f>
        <v>0</v>
      </c>
      <c r="T16" s="104">
        <f>'Elan WTW'!T16</f>
        <v>0</v>
      </c>
      <c r="U16" s="104">
        <f>'Elan WTW'!U16</f>
        <v>0</v>
      </c>
      <c r="V16" s="105">
        <f>'Elan WTW'!V16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55.25</v>
      </c>
      <c r="E17" s="20">
        <f t="shared" si="0"/>
        <v>64.599999999999994</v>
      </c>
      <c r="F17" s="20">
        <f t="shared" si="0"/>
        <v>56</v>
      </c>
      <c r="G17" s="20">
        <f t="shared" si="0"/>
        <v>56</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-64.599999999999994</v>
      </c>
      <c r="D19" s="12">
        <f t="shared" ref="D19:V19" si="1">D18-D17</f>
        <v>-55.25</v>
      </c>
      <c r="E19" s="12">
        <f t="shared" si="1"/>
        <v>-64.599999999999994</v>
      </c>
      <c r="F19" s="12">
        <f t="shared" si="1"/>
        <v>-56</v>
      </c>
      <c r="G19" s="12">
        <f t="shared" si="1"/>
        <v>-56</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68.25</v>
      </c>
      <c r="E21" s="20">
        <f t="shared" si="2"/>
        <v>228</v>
      </c>
      <c r="F21" s="20">
        <f t="shared" si="2"/>
        <v>84</v>
      </c>
      <c r="G21" s="20">
        <f t="shared" si="2"/>
        <v>84</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-228</v>
      </c>
      <c r="D23" s="12">
        <f t="shared" ref="D23:V23" si="3">D22-D21</f>
        <v>-68.25</v>
      </c>
      <c r="E23" s="12">
        <f t="shared" si="3"/>
        <v>-228</v>
      </c>
      <c r="F23" s="12">
        <f t="shared" si="3"/>
        <v>-84</v>
      </c>
      <c r="G23" s="12">
        <f t="shared" si="3"/>
        <v>-84</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3 FIELD REMOVED</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4a</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4b</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t="str">
        <f t="shared" si="13"/>
        <v>3 FIELD REMOVED</v>
      </c>
      <c r="E57" s="8" t="str">
        <f t="shared" si="13"/>
        <v>4a</v>
      </c>
      <c r="F57" s="8" t="str">
        <f t="shared" si="13"/>
        <v>4b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"&amp;(VLOOKUP(C14,Table24581114[],6,FALSE))</f>
        <v>Medium/Clay I Grass</v>
      </c>
      <c r="C58" s="10" t="str">
        <f>D16&amp;" I "&amp;(VLOOKUP(D14,Table24581114[],6,FALSE))</f>
        <v>Medium/Clay I Arable</v>
      </c>
      <c r="D58" s="10" t="str">
        <f>E16&amp;" I "&amp;(VLOOKUP(E14,Table24581114[],6,FALSE))</f>
        <v>Medium/Clay I Grass</v>
      </c>
      <c r="E58" s="10" t="str">
        <f>F16&amp;" I "&amp;(VLOOKUP(F14,Table24581114[],6,FALSE))</f>
        <v>Medium/Clay I Arable</v>
      </c>
      <c r="F58" s="10" t="str">
        <f>G16&amp;" I "&amp;(VLOOKUP(G14,Table24581114[],6,FALSE))</f>
        <v>Medium/Clay I Arable</v>
      </c>
      <c r="G58" s="10" t="e">
        <f>H16&amp;" I "&amp;(VLOOKUP(H14,Table24581114[],6,FALSE))</f>
        <v>#N/A</v>
      </c>
      <c r="H58" s="10" t="e">
        <f>I16&amp;" I "&amp;(VLOOKUP(I14,Table24581114[],6,FALSE))</f>
        <v>#N/A</v>
      </c>
      <c r="I58" s="10" t="e">
        <f>J16&amp;" I "&amp;(VLOOKUP(J14,Table24581114[],6,FALSE))</f>
        <v>#N/A</v>
      </c>
      <c r="J58" s="10" t="e">
        <f>K16&amp;" I "&amp;(VLOOKUP(K14,Table24581114[],6,FALSE))</f>
        <v>#N/A</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x14ac:dyDescent="0.2">
      <c r="A59" s="87" t="s">
        <v>132</v>
      </c>
      <c r="B59" s="64">
        <f>VLOOKUP(C$14,Table24581114[],5,FALSE)</f>
        <v>6.2</v>
      </c>
      <c r="C59" s="64">
        <f>VLOOKUP(D$14,Table24581114[],5,FALSE)</f>
        <v>6.7</v>
      </c>
      <c r="D59" s="64">
        <f>VLOOKUP(E$14,Table24581114[],5,FALSE)</f>
        <v>6.2</v>
      </c>
      <c r="E59" s="64">
        <f>VLOOKUP(F$14,Table24581114[],5,FALSE)</f>
        <v>6.7</v>
      </c>
      <c r="F59" s="64">
        <f>VLOOKUP(G$14,Table24581114[],5,FALSE)</f>
        <v>6.7</v>
      </c>
      <c r="G59" s="64" t="e">
        <f>VLOOKUP(H$14,Table24581114[],5,FALSE)</f>
        <v>#N/A</v>
      </c>
      <c r="H59" s="64" t="e">
        <f>VLOOKUP(I$14,Table24581114[],5,FALSE)</f>
        <v>#N/A</v>
      </c>
      <c r="I59" s="64" t="e">
        <f>VLOOKUP(J$14,Table24581114[],5,FALSE)</f>
        <v>#N/A</v>
      </c>
      <c r="J59" s="64" t="e">
        <f>VLOOKUP(K$14,Table24581114[],5,FALSE)</f>
        <v>#N/A</v>
      </c>
      <c r="K59" s="64" t="e">
        <f>VLOOKUP(L$14,Table24581114[],5,FALSE)</f>
        <v>#N/A</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x14ac:dyDescent="0.2">
      <c r="A60" s="87" t="s">
        <v>4</v>
      </c>
      <c r="B60" s="64">
        <f>C10</f>
        <v>6.5</v>
      </c>
      <c r="C60" s="64">
        <f t="shared" ref="C60:U60" si="14">D10</f>
        <v>7.2</v>
      </c>
      <c r="D60" s="64">
        <f t="shared" si="14"/>
        <v>7.3</v>
      </c>
      <c r="E60" s="64">
        <f t="shared" si="14"/>
        <v>7.1</v>
      </c>
      <c r="F60" s="64">
        <f t="shared" si="14"/>
        <v>7.1</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8</v>
      </c>
      <c r="D61" s="64">
        <f t="shared" si="15"/>
        <v>6</v>
      </c>
      <c r="E61" s="64">
        <f t="shared" si="15"/>
        <v>8</v>
      </c>
      <c r="F61" s="64">
        <f t="shared" si="15"/>
        <v>8</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-1.7999999999999989</v>
      </c>
      <c r="C64" s="65">
        <f t="shared" ref="C64:U64" si="17">(C59-C60)*C61</f>
        <v>-4</v>
      </c>
      <c r="D64" s="65">
        <f t="shared" si="17"/>
        <v>-6.5999999999999979</v>
      </c>
      <c r="E64" s="65">
        <f t="shared" si="17"/>
        <v>-3.1999999999999957</v>
      </c>
      <c r="F64" s="65">
        <f t="shared" si="17"/>
        <v>-3.1999999999999957</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1.7999999999999989</v>
      </c>
      <c r="C65" s="65">
        <f t="shared" ref="C65:U65" si="18">C63-C64</f>
        <v>4</v>
      </c>
      <c r="D65" s="65">
        <f t="shared" si="18"/>
        <v>6.5999999999999979</v>
      </c>
      <c r="E65" s="65">
        <f t="shared" si="18"/>
        <v>3.1999999999999957</v>
      </c>
      <c r="F65" s="65">
        <f t="shared" si="18"/>
        <v>3.1999999999999957</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BqydF/mmW96R02mO8mvENU32u/lMXYol++E9PTv73G7opmvHZObhuFvoiL0l6rDsaf/TeoRpyogaiNi2NfhFQ==" saltValue="Eqjwr/0i4Rkb3rkAY0TQQ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8" operator="greaterThan">
      <formula>$B$51</formula>
    </cfRule>
  </conditionalFormatting>
  <conditionalFormatting sqref="B66:U66">
    <cfRule type="cellIs" dxfId="172" priority="13" operator="equal">
      <formula>"UNDER"</formula>
    </cfRule>
    <cfRule type="cellIs" dxfId="171" priority="14" operator="equal">
      <formula>"OVER"</formula>
    </cfRule>
  </conditionalFormatting>
  <conditionalFormatting sqref="C31:C50">
    <cfRule type="cellIs" dxfId="170" priority="37" operator="greaterThan">
      <formula>$C$51</formula>
    </cfRule>
  </conditionalFormatting>
  <conditionalFormatting sqref="C11:V12">
    <cfRule type="cellIs" dxfId="169" priority="1" operator="greaterThan">
      <formula>2</formula>
    </cfRule>
  </conditionalFormatting>
  <conditionalFormatting sqref="C17:V19">
    <cfRule type="cellIs" dxfId="168" priority="34" operator="equal">
      <formula>0</formula>
    </cfRule>
  </conditionalFormatting>
  <conditionalFormatting sqref="C20:V21">
    <cfRule type="cellIs" dxfId="167" priority="39" operator="equal">
      <formula>"DECREASE"</formula>
    </cfRule>
    <cfRule type="cellIs" dxfId="166" priority="40" operator="equal">
      <formula>"INCREASE"</formula>
    </cfRule>
  </conditionalFormatting>
  <conditionalFormatting sqref="C21:V21">
    <cfRule type="cellIs" dxfId="165" priority="15" operator="equal">
      <formula>0</formula>
    </cfRule>
  </conditionalFormatting>
  <conditionalFormatting sqref="C22:V23">
    <cfRule type="cellIs" dxfId="164" priority="19" operator="equal">
      <formula>0</formula>
    </cfRule>
  </conditionalFormatting>
  <conditionalFormatting sqref="C24:V24">
    <cfRule type="cellIs" dxfId="163" priority="20" operator="equal">
      <formula>"DECREASE"</formula>
    </cfRule>
    <cfRule type="cellIs" dxfId="162" priority="21" operator="equal">
      <formula>"INCREASE"</formula>
    </cfRule>
  </conditionalFormatting>
  <conditionalFormatting sqref="G31:G50">
    <cfRule type="cellIs" dxfId="161" priority="33" operator="greaterThan">
      <formula>$G$51</formula>
    </cfRule>
  </conditionalFormatting>
  <conditionalFormatting sqref="H31:H50">
    <cfRule type="cellIs" dxfId="160" priority="32" operator="greaterThan">
      <formula>$H$51</formula>
    </cfRule>
  </conditionalFormatting>
  <conditionalFormatting sqref="I1">
    <cfRule type="cellIs" dxfId="159" priority="5" operator="between">
      <formula>0.1</formula>
      <formula>5</formula>
    </cfRule>
  </conditionalFormatting>
  <conditionalFormatting sqref="I2">
    <cfRule type="cellIs" dxfId="158" priority="4" operator="greaterThan">
      <formula>5000.1</formula>
    </cfRule>
  </conditionalFormatting>
  <conditionalFormatting sqref="I3">
    <cfRule type="cellIs" dxfId="157" priority="3" operator="greaterThan">
      <formula>40000.01</formula>
    </cfRule>
  </conditionalFormatting>
  <conditionalFormatting sqref="I31:I50">
    <cfRule type="cellIs" dxfId="156" priority="31" operator="greaterThan">
      <formula>$I$51</formula>
    </cfRule>
  </conditionalFormatting>
  <conditionalFormatting sqref="J31:J50">
    <cfRule type="cellIs" dxfId="155" priority="10" operator="greaterThan">
      <formula>$J$51</formula>
    </cfRule>
  </conditionalFormatting>
  <conditionalFormatting sqref="K31:K50">
    <cfRule type="cellIs" dxfId="154" priority="30" operator="greaterThan">
      <formula>$K$51</formula>
    </cfRule>
  </conditionalFormatting>
  <conditionalFormatting sqref="L3">
    <cfRule type="cellIs" dxfId="153" priority="6" operator="lessThan">
      <formula>30</formula>
    </cfRule>
    <cfRule type="cellIs" dxfId="152" priority="7" operator="greaterThanOrEqual">
      <formula>30</formula>
    </cfRule>
  </conditionalFormatting>
  <conditionalFormatting sqref="L31:L50">
    <cfRule type="cellIs" dxfId="151" priority="29" operator="greaterThan">
      <formula>$L$51</formula>
    </cfRule>
  </conditionalFormatting>
  <conditionalFormatting sqref="M31:M50">
    <cfRule type="cellIs" dxfId="150" priority="28" operator="greaterThan">
      <formula>$M$51</formula>
    </cfRule>
  </conditionalFormatting>
  <conditionalFormatting sqref="P31:P50">
    <cfRule type="cellIs" dxfId="149" priority="27" operator="greaterThan">
      <formula>$P$51</formula>
    </cfRule>
  </conditionalFormatting>
  <conditionalFormatting sqref="R31:R50">
    <cfRule type="cellIs" dxfId="148" priority="26" operator="greaterThan">
      <formula>$R$51</formula>
    </cfRule>
  </conditionalFormatting>
  <conditionalFormatting sqref="S31:S50">
    <cfRule type="cellIs" dxfId="147" priority="25" operator="greaterThan">
      <formula>$S$51</formula>
    </cfRule>
  </conditionalFormatting>
  <conditionalFormatting sqref="T31:T50">
    <cfRule type="cellIs" dxfId="146" priority="24" operator="greaterThan">
      <formula>$T$51</formula>
    </cfRule>
  </conditionalFormatting>
  <conditionalFormatting sqref="U31:U50">
    <cfRule type="cellIs" dxfId="145" priority="23"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D11" sqref="D11"/>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'Elan WTW'!C1:D1</f>
        <v>PAN-028024</v>
      </c>
      <c r="D1" s="173"/>
      <c r="E1" s="106" t="s">
        <v>45</v>
      </c>
      <c r="F1" s="113" t="str">
        <f>'Elan WTW'!F1</f>
        <v>48.7ha</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'Elan WTW'!C2:D2</f>
        <v>EPR/GP3792SK</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'Elan WTW'!C3:D3</f>
        <v>ByProduct Recovery Limited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'Elan WTW'!C4:D4</f>
        <v>Rosedew Farm</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'Elan WTW'!C5:D5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f>'Elan WTW'!C8</f>
        <v>1</v>
      </c>
      <c r="D8" s="49">
        <f>'Elan WTW'!D8</f>
        <v>2</v>
      </c>
      <c r="E8" s="49" t="str">
        <f>'Elan WTW'!E8</f>
        <v>3 FIELD REMOVED</v>
      </c>
      <c r="F8" s="49" t="str">
        <f>'Elan WTW'!F8</f>
        <v>4a</v>
      </c>
      <c r="G8" s="49" t="str">
        <f>'Elan WTW'!G8</f>
        <v>4b</v>
      </c>
      <c r="H8" s="49">
        <f>'Elan WTW'!H8</f>
        <v>0</v>
      </c>
      <c r="I8" s="49">
        <f>'Elan WTW'!I8</f>
        <v>0</v>
      </c>
      <c r="J8" s="49">
        <f>'Elan WTW'!J8</f>
        <v>0</v>
      </c>
      <c r="K8" s="49">
        <f>'Elan WTW'!K8</f>
        <v>0</v>
      </c>
      <c r="L8" s="49">
        <f>'Elan WTW'!L8</f>
        <v>0</v>
      </c>
      <c r="M8" s="49">
        <f>'Elan WTW'!M8</f>
        <v>0</v>
      </c>
      <c r="N8" s="49">
        <f>'Elan WTW'!N8</f>
        <v>0</v>
      </c>
      <c r="O8" s="49">
        <f>'Elan WTW'!O8</f>
        <v>0</v>
      </c>
      <c r="P8" s="49">
        <f>'Elan WTW'!P8</f>
        <v>0</v>
      </c>
      <c r="Q8" s="49">
        <f>'Elan WTW'!Q8</f>
        <v>0</v>
      </c>
      <c r="R8" s="49">
        <f>'Elan WTW'!R8</f>
        <v>0</v>
      </c>
      <c r="S8" s="49">
        <f>'Elan WTW'!S8</f>
        <v>0</v>
      </c>
      <c r="T8" s="49">
        <f>'Elan WTW'!T8</f>
        <v>0</v>
      </c>
      <c r="U8" s="49">
        <f>'Elan WTW'!U8</f>
        <v>0</v>
      </c>
      <c r="V8" s="102">
        <f>'Elan WTW'!V8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'Elan WTW'!C9</f>
        <v>M</v>
      </c>
      <c r="D9" s="49">
        <f>'Elan WTW'!D9</f>
        <v>1</v>
      </c>
      <c r="E9" s="49" t="str">
        <f>'Elan WTW'!E9</f>
        <v>M</v>
      </c>
      <c r="F9" s="49">
        <f>'Elan WTW'!F9</f>
        <v>1</v>
      </c>
      <c r="G9" s="49">
        <f>'Elan WTW'!G9</f>
        <v>1</v>
      </c>
      <c r="H9" s="49">
        <f>'Elan WTW'!H9</f>
        <v>0</v>
      </c>
      <c r="I9" s="49">
        <f>'Elan WTW'!I9</f>
        <v>0</v>
      </c>
      <c r="J9" s="49">
        <f>'Elan WTW'!J9</f>
        <v>0</v>
      </c>
      <c r="K9" s="49">
        <f>'Elan WTW'!K9</f>
        <v>0</v>
      </c>
      <c r="L9" s="49">
        <f>'Elan WTW'!L9</f>
        <v>0</v>
      </c>
      <c r="M9" s="49">
        <f>'Elan WTW'!M9</f>
        <v>0</v>
      </c>
      <c r="N9" s="49">
        <f>'Elan WTW'!N9</f>
        <v>0</v>
      </c>
      <c r="O9" s="49">
        <f>'Elan WTW'!O9</f>
        <v>0</v>
      </c>
      <c r="P9" s="49">
        <f>'Elan WTW'!P9</f>
        <v>0</v>
      </c>
      <c r="Q9" s="49">
        <f>'Elan WTW'!Q9</f>
        <v>0</v>
      </c>
      <c r="R9" s="49">
        <f>'Elan WTW'!R9</f>
        <v>0</v>
      </c>
      <c r="S9" s="49">
        <f>'Elan WTW'!S9</f>
        <v>0</v>
      </c>
      <c r="T9" s="49">
        <f>'Elan WTW'!T9</f>
        <v>0</v>
      </c>
      <c r="U9" s="49">
        <f>'Elan WTW'!U9</f>
        <v>0</v>
      </c>
      <c r="V9" s="102">
        <f>'Elan WTW'!V9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'Elan WTW'!C10</f>
        <v>6.5</v>
      </c>
      <c r="D10" s="49">
        <f>'Elan WTW'!D10</f>
        <v>7.2</v>
      </c>
      <c r="E10" s="49">
        <f>'Elan WTW'!E10</f>
        <v>7.3</v>
      </c>
      <c r="F10" s="49">
        <f>'Elan WTW'!F10</f>
        <v>7.1</v>
      </c>
      <c r="G10" s="49">
        <f>'Elan WTW'!G10</f>
        <v>7.1</v>
      </c>
      <c r="H10" s="49">
        <f>'Elan WTW'!H10</f>
        <v>0</v>
      </c>
      <c r="I10" s="49">
        <f>'Elan WTW'!I10</f>
        <v>0</v>
      </c>
      <c r="J10" s="49">
        <f>'Elan WTW'!J10</f>
        <v>0</v>
      </c>
      <c r="K10" s="49">
        <f>'Elan WTW'!K10</f>
        <v>0</v>
      </c>
      <c r="L10" s="49">
        <f>'Elan WTW'!L10</f>
        <v>0</v>
      </c>
      <c r="M10" s="49">
        <f>'Elan WTW'!M10</f>
        <v>0</v>
      </c>
      <c r="N10" s="49">
        <f>'Elan WTW'!N10</f>
        <v>0</v>
      </c>
      <c r="O10" s="49">
        <f>'Elan WTW'!O10</f>
        <v>0</v>
      </c>
      <c r="P10" s="49">
        <f>'Elan WTW'!P10</f>
        <v>0</v>
      </c>
      <c r="Q10" s="49">
        <f>'Elan WTW'!Q10</f>
        <v>0</v>
      </c>
      <c r="R10" s="49">
        <f>'Elan WTW'!R10</f>
        <v>0</v>
      </c>
      <c r="S10" s="49">
        <f>'Elan WTW'!S10</f>
        <v>0</v>
      </c>
      <c r="T10" s="49">
        <f>'Elan WTW'!T10</f>
        <v>0</v>
      </c>
      <c r="U10" s="49">
        <f>'Elan WTW'!U10</f>
        <v>0</v>
      </c>
      <c r="V10" s="102">
        <f>'Elan WTW'!V10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'Elan WTW'!C11</f>
        <v>3</v>
      </c>
      <c r="D11" s="49">
        <f>'Elan WTW'!D11</f>
        <v>3</v>
      </c>
      <c r="E11" s="49">
        <f>'Elan WTW'!E11</f>
        <v>3</v>
      </c>
      <c r="F11" s="49">
        <f>'Elan WTW'!F11</f>
        <v>3</v>
      </c>
      <c r="G11" s="49">
        <f>'Elan WTW'!G11</f>
        <v>3</v>
      </c>
      <c r="H11" s="49">
        <f>'Elan WTW'!H11</f>
        <v>0</v>
      </c>
      <c r="I11" s="49">
        <f>'Elan WTW'!I11</f>
        <v>0</v>
      </c>
      <c r="J11" s="49">
        <f>'Elan WTW'!J11</f>
        <v>0</v>
      </c>
      <c r="K11" s="49">
        <f>'Elan WTW'!K11</f>
        <v>0</v>
      </c>
      <c r="L11" s="49">
        <f>'Elan WTW'!L11</f>
        <v>0</v>
      </c>
      <c r="M11" s="49">
        <f>'Elan WTW'!M11</f>
        <v>0</v>
      </c>
      <c r="N11" s="49">
        <f>'Elan WTW'!N11</f>
        <v>0</v>
      </c>
      <c r="O11" s="49">
        <f>'Elan WTW'!O11</f>
        <v>0</v>
      </c>
      <c r="P11" s="49">
        <f>'Elan WTW'!P11</f>
        <v>0</v>
      </c>
      <c r="Q11" s="49">
        <f>'Elan WTW'!Q11</f>
        <v>0</v>
      </c>
      <c r="R11" s="49">
        <f>'Elan WTW'!R11</f>
        <v>0</v>
      </c>
      <c r="S11" s="49">
        <f>'Elan WTW'!S11</f>
        <v>0</v>
      </c>
      <c r="T11" s="49">
        <f>'Elan WTW'!T11</f>
        <v>0</v>
      </c>
      <c r="U11" s="49">
        <f>'Elan WTW'!U11</f>
        <v>0</v>
      </c>
      <c r="V11" s="102">
        <f>'Elan WTW'!V11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'Elan WTW'!C12</f>
        <v>2</v>
      </c>
      <c r="D12" s="49">
        <f>'Elan WTW'!D12</f>
        <v>2</v>
      </c>
      <c r="E12" s="49">
        <f>'Elan WTW'!E12</f>
        <v>2</v>
      </c>
      <c r="F12" s="49">
        <f>'Elan WTW'!F12</f>
        <v>2</v>
      </c>
      <c r="G12" s="49">
        <f>'Elan WTW'!G12</f>
        <v>2</v>
      </c>
      <c r="H12" s="49">
        <f>'Elan WTW'!H12</f>
        <v>0</v>
      </c>
      <c r="I12" s="49">
        <f>'Elan WTW'!I12</f>
        <v>0</v>
      </c>
      <c r="J12" s="49">
        <f>'Elan WTW'!J12</f>
        <v>0</v>
      </c>
      <c r="K12" s="49">
        <f>'Elan WTW'!K12</f>
        <v>0</v>
      </c>
      <c r="L12" s="49">
        <f>'Elan WTW'!L12</f>
        <v>0</v>
      </c>
      <c r="M12" s="49">
        <f>'Elan WTW'!M12</f>
        <v>0</v>
      </c>
      <c r="N12" s="49">
        <f>'Elan WTW'!N12</f>
        <v>0</v>
      </c>
      <c r="O12" s="49">
        <f>'Elan WTW'!O12</f>
        <v>0</v>
      </c>
      <c r="P12" s="49">
        <f>'Elan WTW'!P12</f>
        <v>0</v>
      </c>
      <c r="Q12" s="49">
        <f>'Elan WTW'!Q12</f>
        <v>0</v>
      </c>
      <c r="R12" s="49">
        <f>'Elan WTW'!R12</f>
        <v>0</v>
      </c>
      <c r="S12" s="49">
        <f>'Elan WTW'!S12</f>
        <v>0</v>
      </c>
      <c r="T12" s="49">
        <f>'Elan WTW'!T12</f>
        <v>0</v>
      </c>
      <c r="U12" s="49">
        <f>'Elan WTW'!U12</f>
        <v>0</v>
      </c>
      <c r="V12" s="102">
        <f>'Elan WTW'!V12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'Elan WTW'!C13</f>
        <v>3</v>
      </c>
      <c r="D13" s="49">
        <f>'Elan WTW'!D13</f>
        <v>3</v>
      </c>
      <c r="E13" s="49">
        <f>'Elan WTW'!E13</f>
        <v>3</v>
      </c>
      <c r="F13" s="49">
        <f>'Elan WTW'!F13</f>
        <v>3</v>
      </c>
      <c r="G13" s="49">
        <f>'Elan WTW'!G13</f>
        <v>3</v>
      </c>
      <c r="H13" s="49">
        <f>'Elan WTW'!H13</f>
        <v>0</v>
      </c>
      <c r="I13" s="49">
        <f>'Elan WTW'!I13</f>
        <v>0</v>
      </c>
      <c r="J13" s="49">
        <f>'Elan WTW'!J13</f>
        <v>0</v>
      </c>
      <c r="K13" s="49">
        <f>'Elan WTW'!K13</f>
        <v>0</v>
      </c>
      <c r="L13" s="49">
        <f>'Elan WTW'!L13</f>
        <v>0</v>
      </c>
      <c r="M13" s="49">
        <f>'Elan WTW'!M13</f>
        <v>0</v>
      </c>
      <c r="N13" s="49">
        <f>'Elan WTW'!N13</f>
        <v>0</v>
      </c>
      <c r="O13" s="49">
        <f>'Elan WTW'!O13</f>
        <v>0</v>
      </c>
      <c r="P13" s="49">
        <f>'Elan WTW'!P13</f>
        <v>0</v>
      </c>
      <c r="Q13" s="49">
        <f>'Elan WTW'!Q13</f>
        <v>0</v>
      </c>
      <c r="R13" s="49">
        <f>'Elan WTW'!R13</f>
        <v>0</v>
      </c>
      <c r="S13" s="49">
        <f>'Elan WTW'!S13</f>
        <v>0</v>
      </c>
      <c r="T13" s="49">
        <f>'Elan WTW'!T13</f>
        <v>0</v>
      </c>
      <c r="U13" s="49">
        <f>'Elan WTW'!U13</f>
        <v>0</v>
      </c>
      <c r="V13" s="102">
        <f>'Elan WTW'!V13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'Elan WTW'!C14</f>
        <v xml:space="preserve">Grass Silage (25% DM) </v>
      </c>
      <c r="D14" s="83" t="str">
        <f>'Elan WTW'!D14</f>
        <v>Winter barley/triticale/rye</v>
      </c>
      <c r="E14" s="83" t="str">
        <f>'Elan WTW'!E14</f>
        <v xml:space="preserve">Grass Silage (25% DM) </v>
      </c>
      <c r="F14" s="83" t="str">
        <f>'Elan WTW'!F14</f>
        <v>Winter wheat- grain &amp; straw</v>
      </c>
      <c r="G14" s="83" t="str">
        <f>'Elan WTW'!G14</f>
        <v>Winter wheat- grain &amp; straw</v>
      </c>
      <c r="H14" s="83">
        <f>'Elan WTW'!H14</f>
        <v>0</v>
      </c>
      <c r="I14" s="83">
        <f>'Elan WTW'!I14</f>
        <v>0</v>
      </c>
      <c r="J14" s="83">
        <f>'Elan WTW'!J14</f>
        <v>0</v>
      </c>
      <c r="K14" s="83">
        <f>'Elan WTW'!K14</f>
        <v>0</v>
      </c>
      <c r="L14" s="83">
        <f>'Elan WTW'!L14</f>
        <v>0</v>
      </c>
      <c r="M14" s="83">
        <f>'Elan WTW'!M14</f>
        <v>0</v>
      </c>
      <c r="N14" s="83">
        <f>'Elan WTW'!N14</f>
        <v>0</v>
      </c>
      <c r="O14" s="83">
        <f>'Elan WTW'!O14</f>
        <v>0</v>
      </c>
      <c r="P14" s="83">
        <f>'Elan WTW'!P14</f>
        <v>0</v>
      </c>
      <c r="Q14" s="83">
        <f>'Elan WTW'!Q14</f>
        <v>0</v>
      </c>
      <c r="R14" s="83">
        <f>'Elan WTW'!R14</f>
        <v>0</v>
      </c>
      <c r="S14" s="83">
        <f>'Elan WTW'!S14</f>
        <v>0</v>
      </c>
      <c r="T14" s="83">
        <f>'Elan WTW'!T14</f>
        <v>0</v>
      </c>
      <c r="U14" s="83">
        <f>'Elan WTW'!U14</f>
        <v>0</v>
      </c>
      <c r="V14" s="103">
        <f>'Elan WTW'!V14</f>
        <v>0</v>
      </c>
      <c r="AD14" s="22" t="s">
        <v>138</v>
      </c>
      <c r="AE14" s="22">
        <v>6</v>
      </c>
      <c r="AI14" s="43" t="s">
        <v>119</v>
      </c>
      <c r="AJ14" s="44">
        <v>0.8</v>
      </c>
      <c r="AK14" s="45">
        <v>1.7</v>
      </c>
      <c r="AL14" s="9">
        <v>12</v>
      </c>
      <c r="AM14" s="9">
        <v>6.7</v>
      </c>
      <c r="AN14" s="9" t="s">
        <v>135</v>
      </c>
    </row>
    <row r="15" spans="1:41" x14ac:dyDescent="0.2">
      <c r="A15" s="148" t="s">
        <v>9</v>
      </c>
      <c r="B15" s="149"/>
      <c r="C15" s="49">
        <f>'Elan WTW'!C15</f>
        <v>38</v>
      </c>
      <c r="D15" s="49">
        <f>'Elan WTW'!D15</f>
        <v>6.5</v>
      </c>
      <c r="E15" s="49">
        <f>'Elan WTW'!E15</f>
        <v>38</v>
      </c>
      <c r="F15" s="49">
        <f>'Elan WTW'!F15</f>
        <v>8</v>
      </c>
      <c r="G15" s="49">
        <f>'Elan WTW'!G15</f>
        <v>8</v>
      </c>
      <c r="H15" s="49">
        <f>'Elan WTW'!H15</f>
        <v>0</v>
      </c>
      <c r="I15" s="49">
        <f>'Elan WTW'!I15</f>
        <v>0</v>
      </c>
      <c r="J15" s="49">
        <f>'Elan WTW'!J15</f>
        <v>0</v>
      </c>
      <c r="K15" s="49">
        <f>'Elan WTW'!K15</f>
        <v>0</v>
      </c>
      <c r="L15" s="49">
        <f>'Elan WTW'!L15</f>
        <v>0</v>
      </c>
      <c r="M15" s="49">
        <f>'Elan WTW'!M15</f>
        <v>0</v>
      </c>
      <c r="N15" s="49">
        <f>'Elan WTW'!N15</f>
        <v>0</v>
      </c>
      <c r="O15" s="49">
        <f>'Elan WTW'!O15</f>
        <v>0</v>
      </c>
      <c r="P15" s="49">
        <f>'Elan WTW'!P15</f>
        <v>0</v>
      </c>
      <c r="Q15" s="49">
        <f>'Elan WTW'!Q15</f>
        <v>0</v>
      </c>
      <c r="R15" s="49">
        <f>'Elan WTW'!R15</f>
        <v>0</v>
      </c>
      <c r="S15" s="49">
        <f>'Elan WTW'!S15</f>
        <v>0</v>
      </c>
      <c r="T15" s="49">
        <f>'Elan WTW'!T15</f>
        <v>0</v>
      </c>
      <c r="U15" s="49">
        <f>'Elan WTW'!U15</f>
        <v>0</v>
      </c>
      <c r="V15" s="102">
        <f>'Elan WTW'!V15</f>
        <v>0</v>
      </c>
      <c r="AD15" s="22" t="s">
        <v>144</v>
      </c>
      <c r="AE15" s="22">
        <v>7</v>
      </c>
      <c r="AI15" s="43" t="s">
        <v>101</v>
      </c>
      <c r="AJ15" s="51">
        <v>1.8</v>
      </c>
      <c r="AK15" s="45">
        <v>5.4</v>
      </c>
      <c r="AL15" s="9">
        <v>13</v>
      </c>
      <c r="AM15" s="9">
        <v>6.7</v>
      </c>
      <c r="AN15" s="9" t="s">
        <v>135</v>
      </c>
    </row>
    <row r="16" spans="1:41" ht="13.5" thickBot="1" x14ac:dyDescent="0.25">
      <c r="A16" s="152" t="s">
        <v>44</v>
      </c>
      <c r="B16" s="153"/>
      <c r="C16" s="104" t="str">
        <f>'Elan WTW'!C16</f>
        <v>Medium/Clay</v>
      </c>
      <c r="D16" s="104" t="str">
        <f>'Elan WTW'!D16</f>
        <v>Medium/Clay</v>
      </c>
      <c r="E16" s="104" t="str">
        <f>'Elan WTW'!E16</f>
        <v>Medium/Clay</v>
      </c>
      <c r="F16" s="104" t="str">
        <f>'Elan WTW'!F16</f>
        <v>Medium/Clay</v>
      </c>
      <c r="G16" s="104" t="str">
        <f>'Elan WTW'!G16</f>
        <v>Medium/Clay</v>
      </c>
      <c r="H16" s="104">
        <f>'Elan WTW'!H16</f>
        <v>0</v>
      </c>
      <c r="I16" s="104">
        <f>'Elan WTW'!I16</f>
        <v>0</v>
      </c>
      <c r="J16" s="104">
        <f>'Elan WTW'!J16</f>
        <v>0</v>
      </c>
      <c r="K16" s="104">
        <f>'Elan WTW'!K16</f>
        <v>0</v>
      </c>
      <c r="L16" s="104">
        <f>'Elan WTW'!L16</f>
        <v>0</v>
      </c>
      <c r="M16" s="104">
        <f>'Elan WTW'!M16</f>
        <v>0</v>
      </c>
      <c r="N16" s="104">
        <f>'Elan WTW'!N16</f>
        <v>0</v>
      </c>
      <c r="O16" s="104">
        <f>'Elan WTW'!O16</f>
        <v>0</v>
      </c>
      <c r="P16" s="104">
        <f>'Elan WTW'!P16</f>
        <v>0</v>
      </c>
      <c r="Q16" s="104">
        <f>'Elan WTW'!Q16</f>
        <v>0</v>
      </c>
      <c r="R16" s="104">
        <f>'Elan WTW'!R16</f>
        <v>0</v>
      </c>
      <c r="S16" s="104">
        <f>'Elan WTW'!S16</f>
        <v>0</v>
      </c>
      <c r="T16" s="104">
        <f>'Elan WTW'!T16</f>
        <v>0</v>
      </c>
      <c r="U16" s="104">
        <f>'Elan WTW'!U16</f>
        <v>0</v>
      </c>
      <c r="V16" s="105">
        <f>'Elan WTW'!V16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55.25</v>
      </c>
      <c r="E17" s="20">
        <f t="shared" si="0"/>
        <v>64.599999999999994</v>
      </c>
      <c r="F17" s="20">
        <f t="shared" si="0"/>
        <v>56</v>
      </c>
      <c r="G17" s="20">
        <f t="shared" si="0"/>
        <v>56</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-64.599999999999994</v>
      </c>
      <c r="D19" s="12">
        <f t="shared" ref="D19:V19" si="1">D18-D17</f>
        <v>-55.25</v>
      </c>
      <c r="E19" s="12">
        <f t="shared" si="1"/>
        <v>-64.599999999999994</v>
      </c>
      <c r="F19" s="12">
        <f t="shared" si="1"/>
        <v>-56</v>
      </c>
      <c r="G19" s="12">
        <f t="shared" si="1"/>
        <v>-56</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68.25</v>
      </c>
      <c r="E21" s="20">
        <f t="shared" si="2"/>
        <v>228</v>
      </c>
      <c r="F21" s="20">
        <f t="shared" si="2"/>
        <v>84</v>
      </c>
      <c r="G21" s="20">
        <f t="shared" si="2"/>
        <v>84</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-228</v>
      </c>
      <c r="D23" s="12">
        <f t="shared" ref="D23:V23" si="3">D22-D21</f>
        <v>-68.25</v>
      </c>
      <c r="E23" s="12">
        <f t="shared" si="3"/>
        <v>-228</v>
      </c>
      <c r="F23" s="12">
        <f t="shared" si="3"/>
        <v>-84</v>
      </c>
      <c r="G23" s="12">
        <f t="shared" si="3"/>
        <v>-84</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3 FIELD REMOVED</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4a</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4b</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t="str">
        <f t="shared" si="13"/>
        <v>3 FIELD REMOVED</v>
      </c>
      <c r="E57" s="8" t="str">
        <f t="shared" si="13"/>
        <v>4a</v>
      </c>
      <c r="F57" s="8" t="str">
        <f t="shared" si="13"/>
        <v>4b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"&amp;(VLOOKUP(C14,Table245810[],6,FALSE))</f>
        <v>Medium/Clay I Grass</v>
      </c>
      <c r="C58" s="10" t="str">
        <f>D16&amp;" I "&amp;(VLOOKUP(D14,Table245810[],6,FALSE))</f>
        <v>Medium/Clay I Arable</v>
      </c>
      <c r="D58" s="10" t="str">
        <f>E16&amp;" I "&amp;(VLOOKUP(E14,Table245810[],6,FALSE))</f>
        <v>Medium/Clay I Grass</v>
      </c>
      <c r="E58" s="10" t="str">
        <f>F16&amp;" I "&amp;(VLOOKUP(F14,Table245810[],6,FALSE))</f>
        <v>Medium/Clay I Arable</v>
      </c>
      <c r="F58" s="10" t="str">
        <f>G16&amp;" I "&amp;(VLOOKUP(G14,Table245810[],6,FALSE))</f>
        <v>Medium/Clay I Arable</v>
      </c>
      <c r="G58" s="10" t="e">
        <f>H16&amp;" I "&amp;(VLOOKUP(H14,Table245810[],6,FALSE))</f>
        <v>#N/A</v>
      </c>
      <c r="H58" s="10" t="e">
        <f>I16&amp;" I "&amp;(VLOOKUP(I14,Table245810[],6,FALSE))</f>
        <v>#N/A</v>
      </c>
      <c r="I58" s="10" t="e">
        <f>J16&amp;" I "&amp;(VLOOKUP(J14,Table245810[],6,FALSE))</f>
        <v>#N/A</v>
      </c>
      <c r="J58" s="10" t="e">
        <f>K16&amp;" I "&amp;(VLOOKUP(K14,Table245810[],6,FALSE))</f>
        <v>#N/A</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x14ac:dyDescent="0.2">
      <c r="A59" s="87" t="s">
        <v>132</v>
      </c>
      <c r="B59" s="64">
        <f>VLOOKUP(C$14,Table245810[],5,FALSE)</f>
        <v>6.2</v>
      </c>
      <c r="C59" s="64">
        <f>VLOOKUP(D$14,Table245810[],5,FALSE)</f>
        <v>6.7</v>
      </c>
      <c r="D59" s="64">
        <f>VLOOKUP(E$14,Table245810[],5,FALSE)</f>
        <v>6.2</v>
      </c>
      <c r="E59" s="64">
        <f>VLOOKUP(F$14,Table245810[],5,FALSE)</f>
        <v>6.7</v>
      </c>
      <c r="F59" s="64">
        <f>VLOOKUP(G$14,Table245810[],5,FALSE)</f>
        <v>6.7</v>
      </c>
      <c r="G59" s="64" t="e">
        <f>VLOOKUP(H$14,Table245810[],5,FALSE)</f>
        <v>#N/A</v>
      </c>
      <c r="H59" s="64" t="e">
        <f>VLOOKUP(I$14,Table245810[],5,FALSE)</f>
        <v>#N/A</v>
      </c>
      <c r="I59" s="64" t="e">
        <f>VLOOKUP(J$14,Table245810[],5,FALSE)</f>
        <v>#N/A</v>
      </c>
      <c r="J59" s="64" t="e">
        <f>VLOOKUP(K$14,Table245810[],5,FALSE)</f>
        <v>#N/A</v>
      </c>
      <c r="K59" s="64" t="e">
        <f>VLOOKUP(L$14,Table245810[],5,FALSE)</f>
        <v>#N/A</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x14ac:dyDescent="0.2">
      <c r="A60" s="87" t="s">
        <v>4</v>
      </c>
      <c r="B60" s="64">
        <f>C10</f>
        <v>6.5</v>
      </c>
      <c r="C60" s="64">
        <f t="shared" ref="C60:U60" si="14">D10</f>
        <v>7.2</v>
      </c>
      <c r="D60" s="64">
        <f t="shared" si="14"/>
        <v>7.3</v>
      </c>
      <c r="E60" s="64">
        <f t="shared" si="14"/>
        <v>7.1</v>
      </c>
      <c r="F60" s="64">
        <f t="shared" si="14"/>
        <v>7.1</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8</v>
      </c>
      <c r="D61" s="64">
        <f t="shared" si="15"/>
        <v>6</v>
      </c>
      <c r="E61" s="64">
        <f t="shared" si="15"/>
        <v>8</v>
      </c>
      <c r="F61" s="64">
        <f t="shared" si="15"/>
        <v>8</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-1.7999999999999989</v>
      </c>
      <c r="C64" s="65">
        <f t="shared" ref="C64:U64" si="17">(C59-C60)*C61</f>
        <v>-4</v>
      </c>
      <c r="D64" s="65">
        <f t="shared" si="17"/>
        <v>-6.5999999999999979</v>
      </c>
      <c r="E64" s="65">
        <f t="shared" si="17"/>
        <v>-3.1999999999999957</v>
      </c>
      <c r="F64" s="65">
        <f t="shared" si="17"/>
        <v>-3.1999999999999957</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1.7999999999999989</v>
      </c>
      <c r="C65" s="65">
        <f t="shared" ref="C65:U65" si="18">C63-C64</f>
        <v>4</v>
      </c>
      <c r="D65" s="65">
        <f t="shared" si="18"/>
        <v>6.5999999999999979</v>
      </c>
      <c r="E65" s="65">
        <f t="shared" si="18"/>
        <v>3.1999999999999957</v>
      </c>
      <c r="F65" s="65">
        <f t="shared" si="18"/>
        <v>3.1999999999999957</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jBquJpX1ptSW97T5kXd/GcNsMKy8KWHSEB0gdHTc7hxJmIuxd+9vJqYt6HyahxU75r4rkkSTtCDZ6XXlsedUA==" saltValue="bmkRQSY9ZBxgJ8H6pUBvE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8" operator="greaterThan">
      <formula>$B$51</formula>
    </cfRule>
  </conditionalFormatting>
  <conditionalFormatting sqref="B66:U66">
    <cfRule type="cellIs" dxfId="143" priority="13" operator="equal">
      <formula>"UNDER"</formula>
    </cfRule>
    <cfRule type="cellIs" dxfId="142" priority="14" operator="equal">
      <formula>"OVER"</formula>
    </cfRule>
  </conditionalFormatting>
  <conditionalFormatting sqref="C31:C50">
    <cfRule type="cellIs" dxfId="141" priority="37" operator="greaterThan">
      <formula>$C$51</formula>
    </cfRule>
  </conditionalFormatting>
  <conditionalFormatting sqref="C11:V12">
    <cfRule type="cellIs" dxfId="140" priority="1" operator="greaterThan">
      <formula>2</formula>
    </cfRule>
  </conditionalFormatting>
  <conditionalFormatting sqref="C17:V19">
    <cfRule type="cellIs" dxfId="139" priority="34" operator="equal">
      <formula>0</formula>
    </cfRule>
  </conditionalFormatting>
  <conditionalFormatting sqref="C20:V21">
    <cfRule type="cellIs" dxfId="138" priority="39" operator="equal">
      <formula>"DECREASE"</formula>
    </cfRule>
    <cfRule type="cellIs" dxfId="137" priority="40" operator="equal">
      <formula>"INCREASE"</formula>
    </cfRule>
  </conditionalFormatting>
  <conditionalFormatting sqref="C21:V21">
    <cfRule type="cellIs" dxfId="136" priority="15" operator="equal">
      <formula>0</formula>
    </cfRule>
  </conditionalFormatting>
  <conditionalFormatting sqref="C22:V23">
    <cfRule type="cellIs" dxfId="135" priority="19" operator="equal">
      <formula>0</formula>
    </cfRule>
  </conditionalFormatting>
  <conditionalFormatting sqref="C24:V24">
    <cfRule type="cellIs" dxfId="134" priority="20" operator="equal">
      <formula>"DECREASE"</formula>
    </cfRule>
    <cfRule type="cellIs" dxfId="133" priority="21" operator="equal">
      <formula>"INCREASE"</formula>
    </cfRule>
  </conditionalFormatting>
  <conditionalFormatting sqref="G31:G50">
    <cfRule type="cellIs" dxfId="132" priority="33" operator="greaterThan">
      <formula>$G$51</formula>
    </cfRule>
  </conditionalFormatting>
  <conditionalFormatting sqref="H31:H50">
    <cfRule type="cellIs" dxfId="131" priority="32" operator="greaterThan">
      <formula>$H$51</formula>
    </cfRule>
  </conditionalFormatting>
  <conditionalFormatting sqref="I1">
    <cfRule type="cellIs" dxfId="130" priority="5" operator="between">
      <formula>0.1</formula>
      <formula>5</formula>
    </cfRule>
  </conditionalFormatting>
  <conditionalFormatting sqref="I2">
    <cfRule type="cellIs" dxfId="129" priority="4" operator="greaterThan">
      <formula>5000.1</formula>
    </cfRule>
  </conditionalFormatting>
  <conditionalFormatting sqref="I3">
    <cfRule type="cellIs" dxfId="128" priority="3" operator="greaterThan">
      <formula>40000.01</formula>
    </cfRule>
  </conditionalFormatting>
  <conditionalFormatting sqref="I31:I50">
    <cfRule type="cellIs" dxfId="127" priority="31" operator="greaterThan">
      <formula>$I$51</formula>
    </cfRule>
  </conditionalFormatting>
  <conditionalFormatting sqref="J31:J50">
    <cfRule type="cellIs" dxfId="126" priority="10" operator="greaterThan">
      <formula>$J$51</formula>
    </cfRule>
  </conditionalFormatting>
  <conditionalFormatting sqref="K31:K50">
    <cfRule type="cellIs" dxfId="125" priority="30" operator="greaterThan">
      <formula>$K$51</formula>
    </cfRule>
  </conditionalFormatting>
  <conditionalFormatting sqref="L3">
    <cfRule type="cellIs" dxfId="124" priority="6" operator="lessThan">
      <formula>30</formula>
    </cfRule>
    <cfRule type="cellIs" dxfId="123" priority="7" operator="greaterThanOrEqual">
      <formula>30</formula>
    </cfRule>
  </conditionalFormatting>
  <conditionalFormatting sqref="L31:L50">
    <cfRule type="cellIs" dxfId="122" priority="29" operator="greaterThan">
      <formula>$L$51</formula>
    </cfRule>
  </conditionalFormatting>
  <conditionalFormatting sqref="M31:M50">
    <cfRule type="cellIs" dxfId="121" priority="28" operator="greaterThan">
      <formula>$M$51</formula>
    </cfRule>
  </conditionalFormatting>
  <conditionalFormatting sqref="P31:P50">
    <cfRule type="cellIs" dxfId="120" priority="27" operator="greaterThan">
      <formula>$P$51</formula>
    </cfRule>
  </conditionalFormatting>
  <conditionalFormatting sqref="R31:R50">
    <cfRule type="cellIs" dxfId="119" priority="26" operator="greaterThan">
      <formula>$R$51</formula>
    </cfRule>
  </conditionalFormatting>
  <conditionalFormatting sqref="S31:S50">
    <cfRule type="cellIs" dxfId="118" priority="25" operator="greaterThan">
      <formula>$S$51</formula>
    </cfRule>
  </conditionalFormatting>
  <conditionalFormatting sqref="T31:T50">
    <cfRule type="cellIs" dxfId="117" priority="24" operator="greaterThan">
      <formula>$T$51</formula>
    </cfRule>
  </conditionalFormatting>
  <conditionalFormatting sqref="U31:U50">
    <cfRule type="cellIs" dxfId="116" priority="23"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D11" sqref="D11"/>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'Elan WTW'!C1:D1</f>
        <v>PAN-028024</v>
      </c>
      <c r="D1" s="173"/>
      <c r="E1" s="106" t="s">
        <v>45</v>
      </c>
      <c r="F1" s="113" t="str">
        <f>'Elan WTW'!F1</f>
        <v>48.7ha</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'Elan WTW'!C2:D2</f>
        <v>EPR/GP3792SK</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'Elan WTW'!C3:D3</f>
        <v>ByProduct Recovery Limited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'Elan WTW'!C4:D4</f>
        <v>Rosedew Farm</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'Elan WTW'!C5:D5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f>'Elan WTW'!C8</f>
        <v>1</v>
      </c>
      <c r="D8" s="49">
        <f>'Elan WTW'!D8</f>
        <v>2</v>
      </c>
      <c r="E8" s="49" t="str">
        <f>'Elan WTW'!E8</f>
        <v>3 FIELD REMOVED</v>
      </c>
      <c r="F8" s="49" t="str">
        <f>'Elan WTW'!F8</f>
        <v>4a</v>
      </c>
      <c r="G8" s="49" t="str">
        <f>'Elan WTW'!G8</f>
        <v>4b</v>
      </c>
      <c r="H8" s="49">
        <f>'Elan WTW'!H8</f>
        <v>0</v>
      </c>
      <c r="I8" s="49">
        <f>'Elan WTW'!I8</f>
        <v>0</v>
      </c>
      <c r="J8" s="49">
        <f>'Elan WTW'!J8</f>
        <v>0</v>
      </c>
      <c r="K8" s="49">
        <f>'Elan WTW'!K8</f>
        <v>0</v>
      </c>
      <c r="L8" s="49">
        <f>'Elan WTW'!L8</f>
        <v>0</v>
      </c>
      <c r="M8" s="49">
        <f>'Elan WTW'!M8</f>
        <v>0</v>
      </c>
      <c r="N8" s="49">
        <f>'Elan WTW'!N8</f>
        <v>0</v>
      </c>
      <c r="O8" s="49">
        <f>'Elan WTW'!O8</f>
        <v>0</v>
      </c>
      <c r="P8" s="49">
        <f>'Elan WTW'!P8</f>
        <v>0</v>
      </c>
      <c r="Q8" s="49">
        <f>'Elan WTW'!Q8</f>
        <v>0</v>
      </c>
      <c r="R8" s="49">
        <f>'Elan WTW'!R8</f>
        <v>0</v>
      </c>
      <c r="S8" s="49">
        <f>'Elan WTW'!S8</f>
        <v>0</v>
      </c>
      <c r="T8" s="49">
        <f>'Elan WTW'!T8</f>
        <v>0</v>
      </c>
      <c r="U8" s="49">
        <f>'Elan WTW'!U8</f>
        <v>0</v>
      </c>
      <c r="V8" s="102">
        <f>'Elan WTW'!V8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'Elan WTW'!C9</f>
        <v>M</v>
      </c>
      <c r="D9" s="49">
        <f>'Elan WTW'!D9</f>
        <v>1</v>
      </c>
      <c r="E9" s="49" t="str">
        <f>'Elan WTW'!E9</f>
        <v>M</v>
      </c>
      <c r="F9" s="49">
        <f>'Elan WTW'!F9</f>
        <v>1</v>
      </c>
      <c r="G9" s="49">
        <f>'Elan WTW'!G9</f>
        <v>1</v>
      </c>
      <c r="H9" s="49">
        <f>'Elan WTW'!H9</f>
        <v>0</v>
      </c>
      <c r="I9" s="49">
        <f>'Elan WTW'!I9</f>
        <v>0</v>
      </c>
      <c r="J9" s="49">
        <f>'Elan WTW'!J9</f>
        <v>0</v>
      </c>
      <c r="K9" s="49">
        <f>'Elan WTW'!K9</f>
        <v>0</v>
      </c>
      <c r="L9" s="49">
        <f>'Elan WTW'!L9</f>
        <v>0</v>
      </c>
      <c r="M9" s="49">
        <f>'Elan WTW'!M9</f>
        <v>0</v>
      </c>
      <c r="N9" s="49">
        <f>'Elan WTW'!N9</f>
        <v>0</v>
      </c>
      <c r="O9" s="49">
        <f>'Elan WTW'!O9</f>
        <v>0</v>
      </c>
      <c r="P9" s="49">
        <f>'Elan WTW'!P9</f>
        <v>0</v>
      </c>
      <c r="Q9" s="49">
        <f>'Elan WTW'!Q9</f>
        <v>0</v>
      </c>
      <c r="R9" s="49">
        <f>'Elan WTW'!R9</f>
        <v>0</v>
      </c>
      <c r="S9" s="49">
        <f>'Elan WTW'!S9</f>
        <v>0</v>
      </c>
      <c r="T9" s="49">
        <f>'Elan WTW'!T9</f>
        <v>0</v>
      </c>
      <c r="U9" s="49">
        <f>'Elan WTW'!U9</f>
        <v>0</v>
      </c>
      <c r="V9" s="102">
        <f>'Elan WTW'!V9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'Elan WTW'!C10</f>
        <v>6.5</v>
      </c>
      <c r="D10" s="49">
        <f>'Elan WTW'!D10</f>
        <v>7.2</v>
      </c>
      <c r="E10" s="49">
        <f>'Elan WTW'!E10</f>
        <v>7.3</v>
      </c>
      <c r="F10" s="49">
        <f>'Elan WTW'!F10</f>
        <v>7.1</v>
      </c>
      <c r="G10" s="49">
        <f>'Elan WTW'!G10</f>
        <v>7.1</v>
      </c>
      <c r="H10" s="49">
        <f>'Elan WTW'!H10</f>
        <v>0</v>
      </c>
      <c r="I10" s="49">
        <f>'Elan WTW'!I10</f>
        <v>0</v>
      </c>
      <c r="J10" s="49">
        <f>'Elan WTW'!J10</f>
        <v>0</v>
      </c>
      <c r="K10" s="49">
        <f>'Elan WTW'!K10</f>
        <v>0</v>
      </c>
      <c r="L10" s="49">
        <f>'Elan WTW'!L10</f>
        <v>0</v>
      </c>
      <c r="M10" s="49">
        <f>'Elan WTW'!M10</f>
        <v>0</v>
      </c>
      <c r="N10" s="49">
        <f>'Elan WTW'!N10</f>
        <v>0</v>
      </c>
      <c r="O10" s="49">
        <f>'Elan WTW'!O10</f>
        <v>0</v>
      </c>
      <c r="P10" s="49">
        <f>'Elan WTW'!P10</f>
        <v>0</v>
      </c>
      <c r="Q10" s="49">
        <f>'Elan WTW'!Q10</f>
        <v>0</v>
      </c>
      <c r="R10" s="49">
        <f>'Elan WTW'!R10</f>
        <v>0</v>
      </c>
      <c r="S10" s="49">
        <f>'Elan WTW'!S10</f>
        <v>0</v>
      </c>
      <c r="T10" s="49">
        <f>'Elan WTW'!T10</f>
        <v>0</v>
      </c>
      <c r="U10" s="49">
        <f>'Elan WTW'!U10</f>
        <v>0</v>
      </c>
      <c r="V10" s="102">
        <f>'Elan WTW'!V10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'Elan WTW'!C11</f>
        <v>3</v>
      </c>
      <c r="D11" s="49">
        <f>'Elan WTW'!D11</f>
        <v>3</v>
      </c>
      <c r="E11" s="49">
        <f>'Elan WTW'!E11</f>
        <v>3</v>
      </c>
      <c r="F11" s="49">
        <f>'Elan WTW'!F11</f>
        <v>3</v>
      </c>
      <c r="G11" s="49">
        <f>'Elan WTW'!G11</f>
        <v>3</v>
      </c>
      <c r="H11" s="49">
        <f>'Elan WTW'!H11</f>
        <v>0</v>
      </c>
      <c r="I11" s="49">
        <f>'Elan WTW'!I11</f>
        <v>0</v>
      </c>
      <c r="J11" s="49">
        <f>'Elan WTW'!J11</f>
        <v>0</v>
      </c>
      <c r="K11" s="49">
        <f>'Elan WTW'!K11</f>
        <v>0</v>
      </c>
      <c r="L11" s="49">
        <f>'Elan WTW'!L11</f>
        <v>0</v>
      </c>
      <c r="M11" s="49">
        <f>'Elan WTW'!M11</f>
        <v>0</v>
      </c>
      <c r="N11" s="49">
        <f>'Elan WTW'!N11</f>
        <v>0</v>
      </c>
      <c r="O11" s="49">
        <f>'Elan WTW'!O11</f>
        <v>0</v>
      </c>
      <c r="P11" s="49">
        <f>'Elan WTW'!P11</f>
        <v>0</v>
      </c>
      <c r="Q11" s="49">
        <f>'Elan WTW'!Q11</f>
        <v>0</v>
      </c>
      <c r="R11" s="49">
        <f>'Elan WTW'!R11</f>
        <v>0</v>
      </c>
      <c r="S11" s="49">
        <f>'Elan WTW'!S11</f>
        <v>0</v>
      </c>
      <c r="T11" s="49">
        <f>'Elan WTW'!T11</f>
        <v>0</v>
      </c>
      <c r="U11" s="49">
        <f>'Elan WTW'!U11</f>
        <v>0</v>
      </c>
      <c r="V11" s="102">
        <f>'Elan WTW'!V11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'Elan WTW'!C12</f>
        <v>2</v>
      </c>
      <c r="D12" s="49">
        <f>'Elan WTW'!D12</f>
        <v>2</v>
      </c>
      <c r="E12" s="49">
        <f>'Elan WTW'!E12</f>
        <v>2</v>
      </c>
      <c r="F12" s="49">
        <f>'Elan WTW'!F12</f>
        <v>2</v>
      </c>
      <c r="G12" s="49">
        <f>'Elan WTW'!G12</f>
        <v>2</v>
      </c>
      <c r="H12" s="49">
        <f>'Elan WTW'!H12</f>
        <v>0</v>
      </c>
      <c r="I12" s="49">
        <f>'Elan WTW'!I12</f>
        <v>0</v>
      </c>
      <c r="J12" s="49">
        <f>'Elan WTW'!J12</f>
        <v>0</v>
      </c>
      <c r="K12" s="49">
        <f>'Elan WTW'!K12</f>
        <v>0</v>
      </c>
      <c r="L12" s="49">
        <f>'Elan WTW'!L12</f>
        <v>0</v>
      </c>
      <c r="M12" s="49">
        <f>'Elan WTW'!M12</f>
        <v>0</v>
      </c>
      <c r="N12" s="49">
        <f>'Elan WTW'!N12</f>
        <v>0</v>
      </c>
      <c r="O12" s="49">
        <f>'Elan WTW'!O12</f>
        <v>0</v>
      </c>
      <c r="P12" s="49">
        <f>'Elan WTW'!P12</f>
        <v>0</v>
      </c>
      <c r="Q12" s="49">
        <f>'Elan WTW'!Q12</f>
        <v>0</v>
      </c>
      <c r="R12" s="49">
        <f>'Elan WTW'!R12</f>
        <v>0</v>
      </c>
      <c r="S12" s="49">
        <f>'Elan WTW'!S12</f>
        <v>0</v>
      </c>
      <c r="T12" s="49">
        <f>'Elan WTW'!T12</f>
        <v>0</v>
      </c>
      <c r="U12" s="49">
        <f>'Elan WTW'!U12</f>
        <v>0</v>
      </c>
      <c r="V12" s="102">
        <f>'Elan WTW'!V12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'Elan WTW'!C13</f>
        <v>3</v>
      </c>
      <c r="D13" s="49">
        <f>'Elan WTW'!D13</f>
        <v>3</v>
      </c>
      <c r="E13" s="49">
        <f>'Elan WTW'!E13</f>
        <v>3</v>
      </c>
      <c r="F13" s="49">
        <f>'Elan WTW'!F13</f>
        <v>3</v>
      </c>
      <c r="G13" s="49">
        <f>'Elan WTW'!G13</f>
        <v>3</v>
      </c>
      <c r="H13" s="49">
        <f>'Elan WTW'!H13</f>
        <v>0</v>
      </c>
      <c r="I13" s="49">
        <f>'Elan WTW'!I13</f>
        <v>0</v>
      </c>
      <c r="J13" s="49">
        <f>'Elan WTW'!J13</f>
        <v>0</v>
      </c>
      <c r="K13" s="49">
        <f>'Elan WTW'!K13</f>
        <v>0</v>
      </c>
      <c r="L13" s="49">
        <f>'Elan WTW'!L13</f>
        <v>0</v>
      </c>
      <c r="M13" s="49">
        <f>'Elan WTW'!M13</f>
        <v>0</v>
      </c>
      <c r="N13" s="49">
        <f>'Elan WTW'!N13</f>
        <v>0</v>
      </c>
      <c r="O13" s="49">
        <f>'Elan WTW'!O13</f>
        <v>0</v>
      </c>
      <c r="P13" s="49">
        <f>'Elan WTW'!P13</f>
        <v>0</v>
      </c>
      <c r="Q13" s="49">
        <f>'Elan WTW'!Q13</f>
        <v>0</v>
      </c>
      <c r="R13" s="49">
        <f>'Elan WTW'!R13</f>
        <v>0</v>
      </c>
      <c r="S13" s="49">
        <f>'Elan WTW'!S13</f>
        <v>0</v>
      </c>
      <c r="T13" s="49">
        <f>'Elan WTW'!T13</f>
        <v>0</v>
      </c>
      <c r="U13" s="49">
        <f>'Elan WTW'!U13</f>
        <v>0</v>
      </c>
      <c r="V13" s="102">
        <f>'Elan WTW'!V13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'Elan WTW'!C14</f>
        <v xml:space="preserve">Grass Silage (25% DM) </v>
      </c>
      <c r="D14" s="83" t="str">
        <f>'Elan WTW'!D14</f>
        <v>Winter barley/triticale/rye</v>
      </c>
      <c r="E14" s="83" t="str">
        <f>'Elan WTW'!E14</f>
        <v xml:space="preserve">Grass Silage (25% DM) </v>
      </c>
      <c r="F14" s="83" t="str">
        <f>'Elan WTW'!F14</f>
        <v>Winter wheat- grain &amp; straw</v>
      </c>
      <c r="G14" s="83" t="str">
        <f>'Elan WTW'!G14</f>
        <v>Winter wheat- grain &amp; straw</v>
      </c>
      <c r="H14" s="83">
        <f>'Elan WTW'!H14</f>
        <v>0</v>
      </c>
      <c r="I14" s="83">
        <f>'Elan WTW'!I14</f>
        <v>0</v>
      </c>
      <c r="J14" s="83">
        <f>'Elan WTW'!J14</f>
        <v>0</v>
      </c>
      <c r="K14" s="83">
        <f>'Elan WTW'!K14</f>
        <v>0</v>
      </c>
      <c r="L14" s="83">
        <f>'Elan WTW'!L14</f>
        <v>0</v>
      </c>
      <c r="M14" s="83">
        <f>'Elan WTW'!M14</f>
        <v>0</v>
      </c>
      <c r="N14" s="83">
        <f>'Elan WTW'!N14</f>
        <v>0</v>
      </c>
      <c r="O14" s="83">
        <f>'Elan WTW'!O14</f>
        <v>0</v>
      </c>
      <c r="P14" s="83">
        <f>'Elan WTW'!P14</f>
        <v>0</v>
      </c>
      <c r="Q14" s="83">
        <f>'Elan WTW'!Q14</f>
        <v>0</v>
      </c>
      <c r="R14" s="83">
        <f>'Elan WTW'!R14</f>
        <v>0</v>
      </c>
      <c r="S14" s="83">
        <f>'Elan WTW'!S14</f>
        <v>0</v>
      </c>
      <c r="T14" s="83">
        <f>'Elan WTW'!T14</f>
        <v>0</v>
      </c>
      <c r="U14" s="83">
        <f>'Elan WTW'!U14</f>
        <v>0</v>
      </c>
      <c r="V14" s="103">
        <f>'Elan WTW'!V14</f>
        <v>0</v>
      </c>
      <c r="AD14" s="22" t="s">
        <v>138</v>
      </c>
      <c r="AE14" s="22">
        <v>6</v>
      </c>
      <c r="AI14" s="43" t="s">
        <v>119</v>
      </c>
      <c r="AJ14" s="44">
        <v>0.8</v>
      </c>
      <c r="AK14" s="45">
        <v>1.7</v>
      </c>
      <c r="AL14" s="9">
        <v>12</v>
      </c>
      <c r="AM14" s="9">
        <v>6.7</v>
      </c>
      <c r="AN14" s="9" t="s">
        <v>135</v>
      </c>
    </row>
    <row r="15" spans="1:41" x14ac:dyDescent="0.2">
      <c r="A15" s="148" t="s">
        <v>9</v>
      </c>
      <c r="B15" s="149"/>
      <c r="C15" s="49">
        <f>'Elan WTW'!C15</f>
        <v>38</v>
      </c>
      <c r="D15" s="49">
        <f>'Elan WTW'!D15</f>
        <v>6.5</v>
      </c>
      <c r="E15" s="49">
        <f>'Elan WTW'!E15</f>
        <v>38</v>
      </c>
      <c r="F15" s="49">
        <f>'Elan WTW'!F15</f>
        <v>8</v>
      </c>
      <c r="G15" s="49">
        <f>'Elan WTW'!G15</f>
        <v>8</v>
      </c>
      <c r="H15" s="49">
        <f>'Elan WTW'!H15</f>
        <v>0</v>
      </c>
      <c r="I15" s="49">
        <f>'Elan WTW'!I15</f>
        <v>0</v>
      </c>
      <c r="J15" s="49">
        <f>'Elan WTW'!J15</f>
        <v>0</v>
      </c>
      <c r="K15" s="49">
        <f>'Elan WTW'!K15</f>
        <v>0</v>
      </c>
      <c r="L15" s="49">
        <f>'Elan WTW'!L15</f>
        <v>0</v>
      </c>
      <c r="M15" s="49">
        <f>'Elan WTW'!M15</f>
        <v>0</v>
      </c>
      <c r="N15" s="49">
        <f>'Elan WTW'!N15</f>
        <v>0</v>
      </c>
      <c r="O15" s="49">
        <f>'Elan WTW'!O15</f>
        <v>0</v>
      </c>
      <c r="P15" s="49">
        <f>'Elan WTW'!P15</f>
        <v>0</v>
      </c>
      <c r="Q15" s="49">
        <f>'Elan WTW'!Q15</f>
        <v>0</v>
      </c>
      <c r="R15" s="49">
        <f>'Elan WTW'!R15</f>
        <v>0</v>
      </c>
      <c r="S15" s="49">
        <f>'Elan WTW'!S15</f>
        <v>0</v>
      </c>
      <c r="T15" s="49">
        <f>'Elan WTW'!T15</f>
        <v>0</v>
      </c>
      <c r="U15" s="49">
        <f>'Elan WTW'!U15</f>
        <v>0</v>
      </c>
      <c r="V15" s="102">
        <f>'Elan WTW'!V15</f>
        <v>0</v>
      </c>
      <c r="AD15" s="22" t="s">
        <v>144</v>
      </c>
      <c r="AE15" s="22">
        <v>7</v>
      </c>
      <c r="AI15" s="43" t="s">
        <v>101</v>
      </c>
      <c r="AJ15" s="51">
        <v>1.8</v>
      </c>
      <c r="AK15" s="45">
        <v>5.4</v>
      </c>
      <c r="AL15" s="9">
        <v>13</v>
      </c>
      <c r="AM15" s="9">
        <v>6.7</v>
      </c>
      <c r="AN15" s="9" t="s">
        <v>135</v>
      </c>
    </row>
    <row r="16" spans="1:41" ht="13.5" thickBot="1" x14ac:dyDescent="0.25">
      <c r="A16" s="152" t="s">
        <v>44</v>
      </c>
      <c r="B16" s="153"/>
      <c r="C16" s="104" t="str">
        <f>'Elan WTW'!C16</f>
        <v>Medium/Clay</v>
      </c>
      <c r="D16" s="104" t="str">
        <f>'Elan WTW'!D16</f>
        <v>Medium/Clay</v>
      </c>
      <c r="E16" s="104" t="str">
        <f>'Elan WTW'!E16</f>
        <v>Medium/Clay</v>
      </c>
      <c r="F16" s="104" t="str">
        <f>'Elan WTW'!F16</f>
        <v>Medium/Clay</v>
      </c>
      <c r="G16" s="104" t="str">
        <f>'Elan WTW'!G16</f>
        <v>Medium/Clay</v>
      </c>
      <c r="H16" s="104">
        <f>'Elan WTW'!H16</f>
        <v>0</v>
      </c>
      <c r="I16" s="104">
        <f>'Elan WTW'!I16</f>
        <v>0</v>
      </c>
      <c r="J16" s="104">
        <f>'Elan WTW'!J16</f>
        <v>0</v>
      </c>
      <c r="K16" s="104">
        <f>'Elan WTW'!K16</f>
        <v>0</v>
      </c>
      <c r="L16" s="104">
        <f>'Elan WTW'!L16</f>
        <v>0</v>
      </c>
      <c r="M16" s="104">
        <f>'Elan WTW'!M16</f>
        <v>0</v>
      </c>
      <c r="N16" s="104">
        <f>'Elan WTW'!N16</f>
        <v>0</v>
      </c>
      <c r="O16" s="104">
        <f>'Elan WTW'!O16</f>
        <v>0</v>
      </c>
      <c r="P16" s="104">
        <f>'Elan WTW'!P16</f>
        <v>0</v>
      </c>
      <c r="Q16" s="104">
        <f>'Elan WTW'!Q16</f>
        <v>0</v>
      </c>
      <c r="R16" s="104">
        <f>'Elan WTW'!R16</f>
        <v>0</v>
      </c>
      <c r="S16" s="104">
        <f>'Elan WTW'!S16</f>
        <v>0</v>
      </c>
      <c r="T16" s="104">
        <f>'Elan WTW'!T16</f>
        <v>0</v>
      </c>
      <c r="U16" s="104">
        <f>'Elan WTW'!U16</f>
        <v>0</v>
      </c>
      <c r="V16" s="105">
        <f>'Elan WTW'!V16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55.25</v>
      </c>
      <c r="E17" s="20">
        <f t="shared" si="0"/>
        <v>64.599999999999994</v>
      </c>
      <c r="F17" s="20">
        <f t="shared" si="0"/>
        <v>56</v>
      </c>
      <c r="G17" s="20">
        <f t="shared" si="0"/>
        <v>56</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-64.599999999999994</v>
      </c>
      <c r="D19" s="12">
        <f t="shared" ref="D19:V19" si="1">D18-D17</f>
        <v>-55.25</v>
      </c>
      <c r="E19" s="12">
        <f t="shared" si="1"/>
        <v>-64.599999999999994</v>
      </c>
      <c r="F19" s="12">
        <f t="shared" si="1"/>
        <v>-56</v>
      </c>
      <c r="G19" s="12">
        <f t="shared" si="1"/>
        <v>-56</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68.25</v>
      </c>
      <c r="E21" s="20">
        <f t="shared" si="2"/>
        <v>228</v>
      </c>
      <c r="F21" s="20">
        <f t="shared" si="2"/>
        <v>84</v>
      </c>
      <c r="G21" s="20">
        <f t="shared" si="2"/>
        <v>84</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-228</v>
      </c>
      <c r="D23" s="12">
        <f t="shared" ref="D23:V23" si="3">D22-D21</f>
        <v>-68.25</v>
      </c>
      <c r="E23" s="12">
        <f t="shared" si="3"/>
        <v>-228</v>
      </c>
      <c r="F23" s="12">
        <f t="shared" si="3"/>
        <v>-84</v>
      </c>
      <c r="G23" s="12">
        <f t="shared" si="3"/>
        <v>-84</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3 FIELD REMOVED</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4a</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4b</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t="str">
        <f t="shared" si="13"/>
        <v>3 FIELD REMOVED</v>
      </c>
      <c r="E57" s="8" t="str">
        <f t="shared" si="13"/>
        <v>4a</v>
      </c>
      <c r="F57" s="8" t="str">
        <f t="shared" si="13"/>
        <v>4b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"&amp;(VLOOKUP(C14,Table2458[],6,FALSE))</f>
        <v>Medium/Clay I Grass</v>
      </c>
      <c r="C58" s="10" t="str">
        <f>D16&amp;" I "&amp;(VLOOKUP(D14,Table2458[],6,FALSE))</f>
        <v>Medium/Clay I Arable</v>
      </c>
      <c r="D58" s="10" t="str">
        <f>E16&amp;" I "&amp;(VLOOKUP(E14,Table2458[],6,FALSE))</f>
        <v>Medium/Clay I Grass</v>
      </c>
      <c r="E58" s="10" t="str">
        <f>F16&amp;" I "&amp;(VLOOKUP(F14,Table2458[],6,FALSE))</f>
        <v>Medium/Clay I Arable</v>
      </c>
      <c r="F58" s="10" t="str">
        <f>G16&amp;" I "&amp;(VLOOKUP(G14,Table2458[],6,FALSE))</f>
        <v>Medium/Clay I Arable</v>
      </c>
      <c r="G58" s="10" t="e">
        <f>H16&amp;" I "&amp;(VLOOKUP(H14,Table2458[],6,FALSE))</f>
        <v>#N/A</v>
      </c>
      <c r="H58" s="10" t="e">
        <f>I16&amp;" I "&amp;(VLOOKUP(I14,Table2458[],6,FALSE))</f>
        <v>#N/A</v>
      </c>
      <c r="I58" s="10" t="e">
        <f>J16&amp;" I "&amp;(VLOOKUP(J14,Table2458[],6,FALSE))</f>
        <v>#N/A</v>
      </c>
      <c r="J58" s="10" t="e">
        <f>K16&amp;" I "&amp;(VLOOKUP(K14,Table2458[],6,FALSE))</f>
        <v>#N/A</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x14ac:dyDescent="0.2">
      <c r="A59" s="87" t="s">
        <v>132</v>
      </c>
      <c r="B59" s="64">
        <f>VLOOKUP(C$14,Table2458[],5,FALSE)</f>
        <v>6.2</v>
      </c>
      <c r="C59" s="64">
        <f>VLOOKUP(D$14,Table2458[],5,FALSE)</f>
        <v>6.7</v>
      </c>
      <c r="D59" s="64">
        <f>VLOOKUP(E$14,Table2458[],5,FALSE)</f>
        <v>6.2</v>
      </c>
      <c r="E59" s="64">
        <f>VLOOKUP(F$14,Table2458[],5,FALSE)</f>
        <v>6.7</v>
      </c>
      <c r="F59" s="64">
        <f>VLOOKUP(G$14,Table2458[],5,FALSE)</f>
        <v>6.7</v>
      </c>
      <c r="G59" s="64" t="e">
        <f>VLOOKUP(H$14,Table2458[],5,FALSE)</f>
        <v>#N/A</v>
      </c>
      <c r="H59" s="64" t="e">
        <f>VLOOKUP(I$14,Table2458[],5,FALSE)</f>
        <v>#N/A</v>
      </c>
      <c r="I59" s="64" t="e">
        <f>VLOOKUP(J$14,Table2458[],5,FALSE)</f>
        <v>#N/A</v>
      </c>
      <c r="J59" s="64" t="e">
        <f>VLOOKUP(K$14,Table2458[],5,FALSE)</f>
        <v>#N/A</v>
      </c>
      <c r="K59" s="64" t="e">
        <f>VLOOKUP(L$14,Table2458[],5,FALSE)</f>
        <v>#N/A</v>
      </c>
      <c r="L59" s="64" t="e">
        <f>VLOOKUP(M$14,Table2458[],5,FALSE)</f>
        <v>#N/A</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x14ac:dyDescent="0.2">
      <c r="A60" s="87" t="s">
        <v>4</v>
      </c>
      <c r="B60" s="64">
        <f>C10</f>
        <v>6.5</v>
      </c>
      <c r="C60" s="64">
        <f t="shared" ref="C60:U60" si="14">D10</f>
        <v>7.2</v>
      </c>
      <c r="D60" s="64">
        <f t="shared" si="14"/>
        <v>7.3</v>
      </c>
      <c r="E60" s="64">
        <f t="shared" si="14"/>
        <v>7.1</v>
      </c>
      <c r="F60" s="64">
        <f t="shared" si="14"/>
        <v>7.1</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8</v>
      </c>
      <c r="D61" s="64">
        <f t="shared" si="15"/>
        <v>6</v>
      </c>
      <c r="E61" s="64">
        <f t="shared" si="15"/>
        <v>8</v>
      </c>
      <c r="F61" s="64">
        <f t="shared" si="15"/>
        <v>8</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-1.7999999999999989</v>
      </c>
      <c r="C64" s="65">
        <f t="shared" ref="C64:U64" si="17">(C59-C60)*C61</f>
        <v>-4</v>
      </c>
      <c r="D64" s="65">
        <f t="shared" si="17"/>
        <v>-6.5999999999999979</v>
      </c>
      <c r="E64" s="65">
        <f t="shared" si="17"/>
        <v>-3.1999999999999957</v>
      </c>
      <c r="F64" s="65">
        <f t="shared" si="17"/>
        <v>-3.1999999999999957</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1.7999999999999989</v>
      </c>
      <c r="C65" s="65">
        <f t="shared" ref="C65:U65" si="18">C63-C64</f>
        <v>4</v>
      </c>
      <c r="D65" s="65">
        <f t="shared" si="18"/>
        <v>6.5999999999999979</v>
      </c>
      <c r="E65" s="65">
        <f t="shared" si="18"/>
        <v>3.1999999999999957</v>
      </c>
      <c r="F65" s="65">
        <f t="shared" si="18"/>
        <v>3.1999999999999957</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SipY/qCK5OtOBrkgrbMkJ7w7BMN38aXw4YCGTp/xDuTLLFfGFs6JvrmSqNKRgTNEB8UcymzU/TbQsx8qCgSvmg==" saltValue="Gj/kdck1V6z76ildGLch+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8" operator="greaterThan">
      <formula>$B$51</formula>
    </cfRule>
  </conditionalFormatting>
  <conditionalFormatting sqref="B66:U66">
    <cfRule type="cellIs" dxfId="114" priority="13" operator="equal">
      <formula>"UNDER"</formula>
    </cfRule>
    <cfRule type="cellIs" dxfId="113" priority="14" operator="equal">
      <formula>"OVER"</formula>
    </cfRule>
  </conditionalFormatting>
  <conditionalFormatting sqref="C31:C50">
    <cfRule type="cellIs" dxfId="112" priority="37" operator="greaterThan">
      <formula>$C$51</formula>
    </cfRule>
  </conditionalFormatting>
  <conditionalFormatting sqref="C11:V12">
    <cfRule type="cellIs" dxfId="111" priority="1" operator="greaterThan">
      <formula>2</formula>
    </cfRule>
  </conditionalFormatting>
  <conditionalFormatting sqref="C17:V19">
    <cfRule type="cellIs" dxfId="110" priority="34" operator="equal">
      <formula>0</formula>
    </cfRule>
  </conditionalFormatting>
  <conditionalFormatting sqref="C20:V21">
    <cfRule type="cellIs" dxfId="109" priority="39" operator="equal">
      <formula>"DECREASE"</formula>
    </cfRule>
    <cfRule type="cellIs" dxfId="108" priority="40" operator="equal">
      <formula>"INCREASE"</formula>
    </cfRule>
  </conditionalFormatting>
  <conditionalFormatting sqref="C21:V21">
    <cfRule type="cellIs" dxfId="107" priority="15" operator="equal">
      <formula>0</formula>
    </cfRule>
  </conditionalFormatting>
  <conditionalFormatting sqref="C22:V23">
    <cfRule type="cellIs" dxfId="106" priority="19" operator="equal">
      <formula>0</formula>
    </cfRule>
  </conditionalFormatting>
  <conditionalFormatting sqref="C24:V24">
    <cfRule type="cellIs" dxfId="105" priority="20" operator="equal">
      <formula>"DECREASE"</formula>
    </cfRule>
    <cfRule type="cellIs" dxfId="104" priority="21" operator="equal">
      <formula>"INCREASE"</formula>
    </cfRule>
  </conditionalFormatting>
  <conditionalFormatting sqref="G31:G50">
    <cfRule type="cellIs" dxfId="103" priority="33" operator="greaterThan">
      <formula>$G$51</formula>
    </cfRule>
  </conditionalFormatting>
  <conditionalFormatting sqref="H31:H50">
    <cfRule type="cellIs" dxfId="102" priority="32" operator="greaterThan">
      <formula>$H$51</formula>
    </cfRule>
  </conditionalFormatting>
  <conditionalFormatting sqref="I1">
    <cfRule type="cellIs" dxfId="101" priority="5" operator="between">
      <formula>0.1</formula>
      <formula>5</formula>
    </cfRule>
  </conditionalFormatting>
  <conditionalFormatting sqref="I2">
    <cfRule type="cellIs" dxfId="100" priority="4" operator="greaterThan">
      <formula>5000.1</formula>
    </cfRule>
  </conditionalFormatting>
  <conditionalFormatting sqref="I3">
    <cfRule type="cellIs" dxfId="99" priority="3" operator="greaterThan">
      <formula>40000.01</formula>
    </cfRule>
  </conditionalFormatting>
  <conditionalFormatting sqref="I31:I50">
    <cfRule type="cellIs" dxfId="98" priority="31" operator="greaterThan">
      <formula>$I$51</formula>
    </cfRule>
  </conditionalFormatting>
  <conditionalFormatting sqref="J31:J50">
    <cfRule type="cellIs" dxfId="97" priority="10" operator="greaterThan">
      <formula>$J$51</formula>
    </cfRule>
  </conditionalFormatting>
  <conditionalFormatting sqref="K31:K50">
    <cfRule type="cellIs" dxfId="96" priority="30" operator="greaterThan">
      <formula>$K$51</formula>
    </cfRule>
  </conditionalFormatting>
  <conditionalFormatting sqref="L3">
    <cfRule type="cellIs" dxfId="95" priority="6" operator="lessThan">
      <formula>30</formula>
    </cfRule>
    <cfRule type="cellIs" dxfId="94" priority="7" operator="greaterThanOrEqual">
      <formula>30</formula>
    </cfRule>
  </conditionalFormatting>
  <conditionalFormatting sqref="L31:L50">
    <cfRule type="cellIs" dxfId="93" priority="29" operator="greaterThan">
      <formula>$L$51</formula>
    </cfRule>
  </conditionalFormatting>
  <conditionalFormatting sqref="M31:M50">
    <cfRule type="cellIs" dxfId="92" priority="28" operator="greaterThan">
      <formula>$M$51</formula>
    </cfRule>
  </conditionalFormatting>
  <conditionalFormatting sqref="P31:P50">
    <cfRule type="cellIs" dxfId="91" priority="27" operator="greaterThan">
      <formula>$P$51</formula>
    </cfRule>
  </conditionalFormatting>
  <conditionalFormatting sqref="R31:R50">
    <cfRule type="cellIs" dxfId="90" priority="26" operator="greaterThan">
      <formula>$R$51</formula>
    </cfRule>
  </conditionalFormatting>
  <conditionalFormatting sqref="S31:S50">
    <cfRule type="cellIs" dxfId="89" priority="25" operator="greaterThan">
      <formula>$S$51</formula>
    </cfRule>
  </conditionalFormatting>
  <conditionalFormatting sqref="T31:T50">
    <cfRule type="cellIs" dxfId="88" priority="24" operator="greaterThan">
      <formula>$T$51</formula>
    </cfRule>
  </conditionalFormatting>
  <conditionalFormatting sqref="U31:U50">
    <cfRule type="cellIs" dxfId="87" priority="23"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D11" sqref="D11"/>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'Elan WTW'!C1:D1</f>
        <v>PAN-028024</v>
      </c>
      <c r="D1" s="173"/>
      <c r="E1" s="106" t="s">
        <v>45</v>
      </c>
      <c r="F1" s="113" t="str">
        <f>'Elan WTW'!F1</f>
        <v>48.7ha</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'Elan WTW'!C2:D2</f>
        <v>EPR/GP3792SK</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'Elan WTW'!C3:D3</f>
        <v>ByProduct Recovery Limited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'Elan WTW'!C4:D4</f>
        <v>Rosedew Farm</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'Elan WTW'!C5:D5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f>'Elan WTW'!C8</f>
        <v>1</v>
      </c>
      <c r="D8" s="49">
        <f>'Elan WTW'!D8</f>
        <v>2</v>
      </c>
      <c r="E8" s="49" t="str">
        <f>'Elan WTW'!E8</f>
        <v>3 FIELD REMOVED</v>
      </c>
      <c r="F8" s="49" t="str">
        <f>'Elan WTW'!F8</f>
        <v>4a</v>
      </c>
      <c r="G8" s="49" t="str">
        <f>'Elan WTW'!G8</f>
        <v>4b</v>
      </c>
      <c r="H8" s="49">
        <f>'Elan WTW'!H8</f>
        <v>0</v>
      </c>
      <c r="I8" s="49">
        <f>'Elan WTW'!I8</f>
        <v>0</v>
      </c>
      <c r="J8" s="49">
        <f>'Elan WTW'!J8</f>
        <v>0</v>
      </c>
      <c r="K8" s="49">
        <f>'Elan WTW'!K8</f>
        <v>0</v>
      </c>
      <c r="L8" s="49">
        <f>'Elan WTW'!L8</f>
        <v>0</v>
      </c>
      <c r="M8" s="49">
        <f>'Elan WTW'!M8</f>
        <v>0</v>
      </c>
      <c r="N8" s="49">
        <f>'Elan WTW'!N8</f>
        <v>0</v>
      </c>
      <c r="O8" s="49">
        <f>'Elan WTW'!O8</f>
        <v>0</v>
      </c>
      <c r="P8" s="49">
        <f>'Elan WTW'!P8</f>
        <v>0</v>
      </c>
      <c r="Q8" s="49">
        <f>'Elan WTW'!Q8</f>
        <v>0</v>
      </c>
      <c r="R8" s="49">
        <f>'Elan WTW'!R8</f>
        <v>0</v>
      </c>
      <c r="S8" s="49">
        <f>'Elan WTW'!S8</f>
        <v>0</v>
      </c>
      <c r="T8" s="49">
        <f>'Elan WTW'!T8</f>
        <v>0</v>
      </c>
      <c r="U8" s="49">
        <f>'Elan WTW'!U8</f>
        <v>0</v>
      </c>
      <c r="V8" s="102">
        <f>'Elan WTW'!V8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'Elan WTW'!C9</f>
        <v>M</v>
      </c>
      <c r="D9" s="49">
        <f>'Elan WTW'!D9</f>
        <v>1</v>
      </c>
      <c r="E9" s="49" t="str">
        <f>'Elan WTW'!E9</f>
        <v>M</v>
      </c>
      <c r="F9" s="49">
        <f>'Elan WTW'!F9</f>
        <v>1</v>
      </c>
      <c r="G9" s="49">
        <f>'Elan WTW'!G9</f>
        <v>1</v>
      </c>
      <c r="H9" s="49">
        <f>'Elan WTW'!H9</f>
        <v>0</v>
      </c>
      <c r="I9" s="49">
        <f>'Elan WTW'!I9</f>
        <v>0</v>
      </c>
      <c r="J9" s="49">
        <f>'Elan WTW'!J9</f>
        <v>0</v>
      </c>
      <c r="K9" s="49">
        <f>'Elan WTW'!K9</f>
        <v>0</v>
      </c>
      <c r="L9" s="49">
        <f>'Elan WTW'!L9</f>
        <v>0</v>
      </c>
      <c r="M9" s="49">
        <f>'Elan WTW'!M9</f>
        <v>0</v>
      </c>
      <c r="N9" s="49">
        <f>'Elan WTW'!N9</f>
        <v>0</v>
      </c>
      <c r="O9" s="49">
        <f>'Elan WTW'!O9</f>
        <v>0</v>
      </c>
      <c r="P9" s="49">
        <f>'Elan WTW'!P9</f>
        <v>0</v>
      </c>
      <c r="Q9" s="49">
        <f>'Elan WTW'!Q9</f>
        <v>0</v>
      </c>
      <c r="R9" s="49">
        <f>'Elan WTW'!R9</f>
        <v>0</v>
      </c>
      <c r="S9" s="49">
        <f>'Elan WTW'!S9</f>
        <v>0</v>
      </c>
      <c r="T9" s="49">
        <f>'Elan WTW'!T9</f>
        <v>0</v>
      </c>
      <c r="U9" s="49">
        <f>'Elan WTW'!U9</f>
        <v>0</v>
      </c>
      <c r="V9" s="102">
        <f>'Elan WTW'!V9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'Elan WTW'!C10</f>
        <v>6.5</v>
      </c>
      <c r="D10" s="49">
        <f>'Elan WTW'!D10</f>
        <v>7.2</v>
      </c>
      <c r="E10" s="49">
        <f>'Elan WTW'!E10</f>
        <v>7.3</v>
      </c>
      <c r="F10" s="49">
        <f>'Elan WTW'!F10</f>
        <v>7.1</v>
      </c>
      <c r="G10" s="49">
        <f>'Elan WTW'!G10</f>
        <v>7.1</v>
      </c>
      <c r="H10" s="49">
        <f>'Elan WTW'!H10</f>
        <v>0</v>
      </c>
      <c r="I10" s="49">
        <f>'Elan WTW'!I10</f>
        <v>0</v>
      </c>
      <c r="J10" s="49">
        <f>'Elan WTW'!J10</f>
        <v>0</v>
      </c>
      <c r="K10" s="49">
        <f>'Elan WTW'!K10</f>
        <v>0</v>
      </c>
      <c r="L10" s="49">
        <f>'Elan WTW'!L10</f>
        <v>0</v>
      </c>
      <c r="M10" s="49">
        <f>'Elan WTW'!M10</f>
        <v>0</v>
      </c>
      <c r="N10" s="49">
        <f>'Elan WTW'!N10</f>
        <v>0</v>
      </c>
      <c r="O10" s="49">
        <f>'Elan WTW'!O10</f>
        <v>0</v>
      </c>
      <c r="P10" s="49">
        <f>'Elan WTW'!P10</f>
        <v>0</v>
      </c>
      <c r="Q10" s="49">
        <f>'Elan WTW'!Q10</f>
        <v>0</v>
      </c>
      <c r="R10" s="49">
        <f>'Elan WTW'!R10</f>
        <v>0</v>
      </c>
      <c r="S10" s="49">
        <f>'Elan WTW'!S10</f>
        <v>0</v>
      </c>
      <c r="T10" s="49">
        <f>'Elan WTW'!T10</f>
        <v>0</v>
      </c>
      <c r="U10" s="49">
        <f>'Elan WTW'!U10</f>
        <v>0</v>
      </c>
      <c r="V10" s="102">
        <f>'Elan WTW'!V10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'Elan WTW'!C11</f>
        <v>3</v>
      </c>
      <c r="D11" s="49">
        <f>'Elan WTW'!D11</f>
        <v>3</v>
      </c>
      <c r="E11" s="49">
        <f>'Elan WTW'!E11</f>
        <v>3</v>
      </c>
      <c r="F11" s="49">
        <f>'Elan WTW'!F11</f>
        <v>3</v>
      </c>
      <c r="G11" s="49">
        <f>'Elan WTW'!G11</f>
        <v>3</v>
      </c>
      <c r="H11" s="49">
        <f>'Elan WTW'!H11</f>
        <v>0</v>
      </c>
      <c r="I11" s="49">
        <f>'Elan WTW'!I11</f>
        <v>0</v>
      </c>
      <c r="J11" s="49">
        <f>'Elan WTW'!J11</f>
        <v>0</v>
      </c>
      <c r="K11" s="49">
        <f>'Elan WTW'!K11</f>
        <v>0</v>
      </c>
      <c r="L11" s="49">
        <f>'Elan WTW'!L11</f>
        <v>0</v>
      </c>
      <c r="M11" s="49">
        <f>'Elan WTW'!M11</f>
        <v>0</v>
      </c>
      <c r="N11" s="49">
        <f>'Elan WTW'!N11</f>
        <v>0</v>
      </c>
      <c r="O11" s="49">
        <f>'Elan WTW'!O11</f>
        <v>0</v>
      </c>
      <c r="P11" s="49">
        <f>'Elan WTW'!P11</f>
        <v>0</v>
      </c>
      <c r="Q11" s="49">
        <f>'Elan WTW'!Q11</f>
        <v>0</v>
      </c>
      <c r="R11" s="49">
        <f>'Elan WTW'!R11</f>
        <v>0</v>
      </c>
      <c r="S11" s="49">
        <f>'Elan WTW'!S11</f>
        <v>0</v>
      </c>
      <c r="T11" s="49">
        <f>'Elan WTW'!T11</f>
        <v>0</v>
      </c>
      <c r="U11" s="49">
        <f>'Elan WTW'!U11</f>
        <v>0</v>
      </c>
      <c r="V11" s="102">
        <f>'Elan WTW'!V11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'Elan WTW'!C12</f>
        <v>2</v>
      </c>
      <c r="D12" s="49">
        <f>'Elan WTW'!D12</f>
        <v>2</v>
      </c>
      <c r="E12" s="49">
        <f>'Elan WTW'!E12</f>
        <v>2</v>
      </c>
      <c r="F12" s="49">
        <f>'Elan WTW'!F12</f>
        <v>2</v>
      </c>
      <c r="G12" s="49">
        <f>'Elan WTW'!G12</f>
        <v>2</v>
      </c>
      <c r="H12" s="49">
        <f>'Elan WTW'!H12</f>
        <v>0</v>
      </c>
      <c r="I12" s="49">
        <f>'Elan WTW'!I12</f>
        <v>0</v>
      </c>
      <c r="J12" s="49">
        <f>'Elan WTW'!J12</f>
        <v>0</v>
      </c>
      <c r="K12" s="49">
        <f>'Elan WTW'!K12</f>
        <v>0</v>
      </c>
      <c r="L12" s="49">
        <f>'Elan WTW'!L12</f>
        <v>0</v>
      </c>
      <c r="M12" s="49">
        <f>'Elan WTW'!M12</f>
        <v>0</v>
      </c>
      <c r="N12" s="49">
        <f>'Elan WTW'!N12</f>
        <v>0</v>
      </c>
      <c r="O12" s="49">
        <f>'Elan WTW'!O12</f>
        <v>0</v>
      </c>
      <c r="P12" s="49">
        <f>'Elan WTW'!P12</f>
        <v>0</v>
      </c>
      <c r="Q12" s="49">
        <f>'Elan WTW'!Q12</f>
        <v>0</v>
      </c>
      <c r="R12" s="49">
        <f>'Elan WTW'!R12</f>
        <v>0</v>
      </c>
      <c r="S12" s="49">
        <f>'Elan WTW'!S12</f>
        <v>0</v>
      </c>
      <c r="T12" s="49">
        <f>'Elan WTW'!T12</f>
        <v>0</v>
      </c>
      <c r="U12" s="49">
        <f>'Elan WTW'!U12</f>
        <v>0</v>
      </c>
      <c r="V12" s="102">
        <f>'Elan WTW'!V12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'Elan WTW'!C13</f>
        <v>3</v>
      </c>
      <c r="D13" s="49">
        <f>'Elan WTW'!D13</f>
        <v>3</v>
      </c>
      <c r="E13" s="49">
        <f>'Elan WTW'!E13</f>
        <v>3</v>
      </c>
      <c r="F13" s="49">
        <f>'Elan WTW'!F13</f>
        <v>3</v>
      </c>
      <c r="G13" s="49">
        <f>'Elan WTW'!G13</f>
        <v>3</v>
      </c>
      <c r="H13" s="49">
        <f>'Elan WTW'!H13</f>
        <v>0</v>
      </c>
      <c r="I13" s="49">
        <f>'Elan WTW'!I13</f>
        <v>0</v>
      </c>
      <c r="J13" s="49">
        <f>'Elan WTW'!J13</f>
        <v>0</v>
      </c>
      <c r="K13" s="49">
        <f>'Elan WTW'!K13</f>
        <v>0</v>
      </c>
      <c r="L13" s="49">
        <f>'Elan WTW'!L13</f>
        <v>0</v>
      </c>
      <c r="M13" s="49">
        <f>'Elan WTW'!M13</f>
        <v>0</v>
      </c>
      <c r="N13" s="49">
        <f>'Elan WTW'!N13</f>
        <v>0</v>
      </c>
      <c r="O13" s="49">
        <f>'Elan WTW'!O13</f>
        <v>0</v>
      </c>
      <c r="P13" s="49">
        <f>'Elan WTW'!P13</f>
        <v>0</v>
      </c>
      <c r="Q13" s="49">
        <f>'Elan WTW'!Q13</f>
        <v>0</v>
      </c>
      <c r="R13" s="49">
        <f>'Elan WTW'!R13</f>
        <v>0</v>
      </c>
      <c r="S13" s="49">
        <f>'Elan WTW'!S13</f>
        <v>0</v>
      </c>
      <c r="T13" s="49">
        <f>'Elan WTW'!T13</f>
        <v>0</v>
      </c>
      <c r="U13" s="49">
        <f>'Elan WTW'!U13</f>
        <v>0</v>
      </c>
      <c r="V13" s="102">
        <f>'Elan WTW'!V13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'Elan WTW'!C14</f>
        <v xml:space="preserve">Grass Silage (25% DM) </v>
      </c>
      <c r="D14" s="83" t="str">
        <f>'Elan WTW'!D14</f>
        <v>Winter barley/triticale/rye</v>
      </c>
      <c r="E14" s="83" t="str">
        <f>'Elan WTW'!E14</f>
        <v xml:space="preserve">Grass Silage (25% DM) </v>
      </c>
      <c r="F14" s="83" t="str">
        <f>'Elan WTW'!F14</f>
        <v>Winter wheat- grain &amp; straw</v>
      </c>
      <c r="G14" s="83" t="str">
        <f>'Elan WTW'!G14</f>
        <v>Winter wheat- grain &amp; straw</v>
      </c>
      <c r="H14" s="83">
        <f>'Elan WTW'!H14</f>
        <v>0</v>
      </c>
      <c r="I14" s="83">
        <f>'Elan WTW'!I14</f>
        <v>0</v>
      </c>
      <c r="J14" s="83">
        <f>'Elan WTW'!J14</f>
        <v>0</v>
      </c>
      <c r="K14" s="83">
        <f>'Elan WTW'!K14</f>
        <v>0</v>
      </c>
      <c r="L14" s="83">
        <f>'Elan WTW'!L14</f>
        <v>0</v>
      </c>
      <c r="M14" s="83">
        <f>'Elan WTW'!M14</f>
        <v>0</v>
      </c>
      <c r="N14" s="83">
        <f>'Elan WTW'!N14</f>
        <v>0</v>
      </c>
      <c r="O14" s="83">
        <f>'Elan WTW'!O14</f>
        <v>0</v>
      </c>
      <c r="P14" s="83">
        <f>'Elan WTW'!P14</f>
        <v>0</v>
      </c>
      <c r="Q14" s="83">
        <f>'Elan WTW'!Q14</f>
        <v>0</v>
      </c>
      <c r="R14" s="83">
        <f>'Elan WTW'!R14</f>
        <v>0</v>
      </c>
      <c r="S14" s="83">
        <f>'Elan WTW'!S14</f>
        <v>0</v>
      </c>
      <c r="T14" s="83">
        <f>'Elan WTW'!T14</f>
        <v>0</v>
      </c>
      <c r="U14" s="83">
        <f>'Elan WTW'!U14</f>
        <v>0</v>
      </c>
      <c r="V14" s="103">
        <f>'Elan WTW'!V14</f>
        <v>0</v>
      </c>
      <c r="AD14" s="22" t="s">
        <v>138</v>
      </c>
      <c r="AE14" s="22">
        <v>6</v>
      </c>
      <c r="AI14" s="43" t="s">
        <v>119</v>
      </c>
      <c r="AJ14" s="44">
        <v>0.8</v>
      </c>
      <c r="AK14" s="45">
        <v>1.7</v>
      </c>
      <c r="AL14" s="9">
        <v>12</v>
      </c>
      <c r="AM14" s="9">
        <v>6.7</v>
      </c>
      <c r="AN14" s="9" t="s">
        <v>135</v>
      </c>
    </row>
    <row r="15" spans="1:41" x14ac:dyDescent="0.2">
      <c r="A15" s="148" t="s">
        <v>9</v>
      </c>
      <c r="B15" s="149"/>
      <c r="C15" s="49">
        <f>'Elan WTW'!C15</f>
        <v>38</v>
      </c>
      <c r="D15" s="49">
        <f>'Elan WTW'!D15</f>
        <v>6.5</v>
      </c>
      <c r="E15" s="49">
        <f>'Elan WTW'!E15</f>
        <v>38</v>
      </c>
      <c r="F15" s="49">
        <f>'Elan WTW'!F15</f>
        <v>8</v>
      </c>
      <c r="G15" s="49">
        <f>'Elan WTW'!G15</f>
        <v>8</v>
      </c>
      <c r="H15" s="49">
        <f>'Elan WTW'!H15</f>
        <v>0</v>
      </c>
      <c r="I15" s="49">
        <f>'Elan WTW'!I15</f>
        <v>0</v>
      </c>
      <c r="J15" s="49">
        <f>'Elan WTW'!J15</f>
        <v>0</v>
      </c>
      <c r="K15" s="49">
        <f>'Elan WTW'!K15</f>
        <v>0</v>
      </c>
      <c r="L15" s="49">
        <f>'Elan WTW'!L15</f>
        <v>0</v>
      </c>
      <c r="M15" s="49">
        <f>'Elan WTW'!M15</f>
        <v>0</v>
      </c>
      <c r="N15" s="49">
        <f>'Elan WTW'!N15</f>
        <v>0</v>
      </c>
      <c r="O15" s="49">
        <f>'Elan WTW'!O15</f>
        <v>0</v>
      </c>
      <c r="P15" s="49">
        <f>'Elan WTW'!P15</f>
        <v>0</v>
      </c>
      <c r="Q15" s="49">
        <f>'Elan WTW'!Q15</f>
        <v>0</v>
      </c>
      <c r="R15" s="49">
        <f>'Elan WTW'!R15</f>
        <v>0</v>
      </c>
      <c r="S15" s="49">
        <f>'Elan WTW'!S15</f>
        <v>0</v>
      </c>
      <c r="T15" s="49">
        <f>'Elan WTW'!T15</f>
        <v>0</v>
      </c>
      <c r="U15" s="49">
        <f>'Elan WTW'!U15</f>
        <v>0</v>
      </c>
      <c r="V15" s="102">
        <f>'Elan WTW'!V15</f>
        <v>0</v>
      </c>
      <c r="AD15" s="22" t="s">
        <v>144</v>
      </c>
      <c r="AE15" s="22">
        <v>7</v>
      </c>
      <c r="AI15" s="43" t="s">
        <v>101</v>
      </c>
      <c r="AJ15" s="51">
        <v>1.8</v>
      </c>
      <c r="AK15" s="45">
        <v>5.4</v>
      </c>
      <c r="AL15" s="9">
        <v>13</v>
      </c>
      <c r="AM15" s="9">
        <v>6.7</v>
      </c>
      <c r="AN15" s="9" t="s">
        <v>135</v>
      </c>
    </row>
    <row r="16" spans="1:41" ht="13.5" thickBot="1" x14ac:dyDescent="0.25">
      <c r="A16" s="152" t="s">
        <v>44</v>
      </c>
      <c r="B16" s="153"/>
      <c r="C16" s="104" t="str">
        <f>'Elan WTW'!C16</f>
        <v>Medium/Clay</v>
      </c>
      <c r="D16" s="104" t="str">
        <f>'Elan WTW'!D16</f>
        <v>Medium/Clay</v>
      </c>
      <c r="E16" s="104" t="str">
        <f>'Elan WTW'!E16</f>
        <v>Medium/Clay</v>
      </c>
      <c r="F16" s="104" t="str">
        <f>'Elan WTW'!F16</f>
        <v>Medium/Clay</v>
      </c>
      <c r="G16" s="104" t="str">
        <f>'Elan WTW'!G16</f>
        <v>Medium/Clay</v>
      </c>
      <c r="H16" s="104">
        <f>'Elan WTW'!H16</f>
        <v>0</v>
      </c>
      <c r="I16" s="104">
        <f>'Elan WTW'!I16</f>
        <v>0</v>
      </c>
      <c r="J16" s="104">
        <f>'Elan WTW'!J16</f>
        <v>0</v>
      </c>
      <c r="K16" s="104">
        <f>'Elan WTW'!K16</f>
        <v>0</v>
      </c>
      <c r="L16" s="104">
        <f>'Elan WTW'!L16</f>
        <v>0</v>
      </c>
      <c r="M16" s="104">
        <f>'Elan WTW'!M16</f>
        <v>0</v>
      </c>
      <c r="N16" s="104">
        <f>'Elan WTW'!N16</f>
        <v>0</v>
      </c>
      <c r="O16" s="104">
        <f>'Elan WTW'!O16</f>
        <v>0</v>
      </c>
      <c r="P16" s="104">
        <f>'Elan WTW'!P16</f>
        <v>0</v>
      </c>
      <c r="Q16" s="104">
        <f>'Elan WTW'!Q16</f>
        <v>0</v>
      </c>
      <c r="R16" s="104">
        <f>'Elan WTW'!R16</f>
        <v>0</v>
      </c>
      <c r="S16" s="104">
        <f>'Elan WTW'!S16</f>
        <v>0</v>
      </c>
      <c r="T16" s="104">
        <f>'Elan WTW'!T16</f>
        <v>0</v>
      </c>
      <c r="U16" s="104">
        <f>'Elan WTW'!U16</f>
        <v>0</v>
      </c>
      <c r="V16" s="105">
        <f>'Elan WTW'!V16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55.25</v>
      </c>
      <c r="E17" s="20">
        <f t="shared" si="0"/>
        <v>64.599999999999994</v>
      </c>
      <c r="F17" s="20">
        <f t="shared" si="0"/>
        <v>56</v>
      </c>
      <c r="G17" s="20">
        <f t="shared" si="0"/>
        <v>56</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-64.599999999999994</v>
      </c>
      <c r="D19" s="12">
        <f t="shared" ref="D19:V19" si="1">D18-D17</f>
        <v>-55.25</v>
      </c>
      <c r="E19" s="12">
        <f t="shared" si="1"/>
        <v>-64.599999999999994</v>
      </c>
      <c r="F19" s="12">
        <f t="shared" si="1"/>
        <v>-56</v>
      </c>
      <c r="G19" s="12">
        <f t="shared" si="1"/>
        <v>-56</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68.25</v>
      </c>
      <c r="E21" s="20">
        <f t="shared" si="2"/>
        <v>228</v>
      </c>
      <c r="F21" s="20">
        <f t="shared" si="2"/>
        <v>84</v>
      </c>
      <c r="G21" s="20">
        <f t="shared" si="2"/>
        <v>84</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-228</v>
      </c>
      <c r="D23" s="12">
        <f t="shared" ref="D23:V23" si="3">D22-D21</f>
        <v>-68.25</v>
      </c>
      <c r="E23" s="12">
        <f t="shared" si="3"/>
        <v>-228</v>
      </c>
      <c r="F23" s="12">
        <f t="shared" si="3"/>
        <v>-84</v>
      </c>
      <c r="G23" s="12">
        <f t="shared" si="3"/>
        <v>-84</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3 FIELD REMOVED</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4a</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4b</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t="str">
        <f t="shared" si="13"/>
        <v>3 FIELD REMOVED</v>
      </c>
      <c r="E57" s="8" t="str">
        <f t="shared" si="13"/>
        <v>4a</v>
      </c>
      <c r="F57" s="8" t="str">
        <f t="shared" si="13"/>
        <v>4b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"&amp;(VLOOKUP(C14,Table24581113[],6,FALSE))</f>
        <v>Medium/Clay I Grass</v>
      </c>
      <c r="C58" s="10" t="str">
        <f>D16&amp;" I "&amp;(VLOOKUP(D14,Table24581113[],6,FALSE))</f>
        <v>Medium/Clay I Arable</v>
      </c>
      <c r="D58" s="10" t="str">
        <f>E16&amp;" I "&amp;(VLOOKUP(E14,Table24581113[],6,FALSE))</f>
        <v>Medium/Clay I Grass</v>
      </c>
      <c r="E58" s="10" t="str">
        <f>F16&amp;" I "&amp;(VLOOKUP(F14,Table24581113[],6,FALSE))</f>
        <v>Medium/Clay I Arable</v>
      </c>
      <c r="F58" s="10" t="str">
        <f>G16&amp;" I "&amp;(VLOOKUP(G14,Table24581113[],6,FALSE))</f>
        <v>Medium/Clay I Arable</v>
      </c>
      <c r="G58" s="10" t="e">
        <f>H16&amp;" I "&amp;(VLOOKUP(H14,Table24581113[],6,FALSE))</f>
        <v>#N/A</v>
      </c>
      <c r="H58" s="10" t="e">
        <f>I16&amp;" I "&amp;(VLOOKUP(I14,Table24581113[],6,FALSE))</f>
        <v>#N/A</v>
      </c>
      <c r="I58" s="10" t="e">
        <f>J16&amp;" I "&amp;(VLOOKUP(J14,Table24581113[],6,FALSE))</f>
        <v>#N/A</v>
      </c>
      <c r="J58" s="10" t="e">
        <f>K16&amp;" I "&amp;(VLOOKUP(K14,Table24581113[],6,FALSE))</f>
        <v>#N/A</v>
      </c>
      <c r="K58" s="10" t="e">
        <f>L16&amp;" I "&amp;(VLOOKUP(L14,Table24581113[],6,FALSE))</f>
        <v>#N/A</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x14ac:dyDescent="0.2">
      <c r="A59" s="87" t="s">
        <v>132</v>
      </c>
      <c r="B59" s="64">
        <f>VLOOKUP(C$14,Table24581113[],5,FALSE)</f>
        <v>6.2</v>
      </c>
      <c r="C59" s="64">
        <f>VLOOKUP(D$14,Table24581113[],5,FALSE)</f>
        <v>6.7</v>
      </c>
      <c r="D59" s="64">
        <f>VLOOKUP(E$14,Table24581113[],5,FALSE)</f>
        <v>6.2</v>
      </c>
      <c r="E59" s="64">
        <f>VLOOKUP(F$14,Table24581113[],5,FALSE)</f>
        <v>6.7</v>
      </c>
      <c r="F59" s="64">
        <f>VLOOKUP(G$14,Table24581113[],5,FALSE)</f>
        <v>6.7</v>
      </c>
      <c r="G59" s="64" t="e">
        <f>VLOOKUP(H$14,Table24581113[],5,FALSE)</f>
        <v>#N/A</v>
      </c>
      <c r="H59" s="64" t="e">
        <f>VLOOKUP(I$14,Table24581113[],5,FALSE)</f>
        <v>#N/A</v>
      </c>
      <c r="I59" s="64" t="e">
        <f>VLOOKUP(J$14,Table24581113[],5,FALSE)</f>
        <v>#N/A</v>
      </c>
      <c r="J59" s="64" t="e">
        <f>VLOOKUP(K$14,Table24581113[],5,FALSE)</f>
        <v>#N/A</v>
      </c>
      <c r="K59" s="64" t="e">
        <f>VLOOKUP(L$14,Table24581113[],5,FALSE)</f>
        <v>#N/A</v>
      </c>
      <c r="L59" s="64" t="e">
        <f>VLOOKUP(M$14,Table24581113[],5,FALSE)</f>
        <v>#N/A</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x14ac:dyDescent="0.2">
      <c r="A60" s="87" t="s">
        <v>4</v>
      </c>
      <c r="B60" s="64">
        <f>C10</f>
        <v>6.5</v>
      </c>
      <c r="C60" s="64">
        <f t="shared" ref="C60:U60" si="14">D10</f>
        <v>7.2</v>
      </c>
      <c r="D60" s="64">
        <f t="shared" si="14"/>
        <v>7.3</v>
      </c>
      <c r="E60" s="64">
        <f t="shared" si="14"/>
        <v>7.1</v>
      </c>
      <c r="F60" s="64">
        <f t="shared" si="14"/>
        <v>7.1</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8</v>
      </c>
      <c r="D61" s="64">
        <f t="shared" si="15"/>
        <v>6</v>
      </c>
      <c r="E61" s="64">
        <f t="shared" si="15"/>
        <v>8</v>
      </c>
      <c r="F61" s="64">
        <f t="shared" si="15"/>
        <v>8</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-1.7999999999999989</v>
      </c>
      <c r="C64" s="65">
        <f t="shared" ref="C64:U64" si="17">(C59-C60)*C61</f>
        <v>-4</v>
      </c>
      <c r="D64" s="65">
        <f t="shared" si="17"/>
        <v>-6.5999999999999979</v>
      </c>
      <c r="E64" s="65">
        <f t="shared" si="17"/>
        <v>-3.1999999999999957</v>
      </c>
      <c r="F64" s="65">
        <f t="shared" si="17"/>
        <v>-3.1999999999999957</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1.7999999999999989</v>
      </c>
      <c r="C65" s="65">
        <f t="shared" ref="C65:U65" si="18">C63-C64</f>
        <v>4</v>
      </c>
      <c r="D65" s="65">
        <f t="shared" si="18"/>
        <v>6.5999999999999979</v>
      </c>
      <c r="E65" s="65">
        <f t="shared" si="18"/>
        <v>3.1999999999999957</v>
      </c>
      <c r="F65" s="65">
        <f t="shared" si="18"/>
        <v>3.1999999999999957</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Hrwltp8PDtVjogL1u/my52m3cq8pnuWw9CVGnqvJen8Q7IzfwsqOX6VDHfxLR6jQIqY8KgkxKGTuTt89m63K4g==" saltValue="crXq091GyiN69CxXEJtci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8" operator="greaterThan">
      <formula>$B$51</formula>
    </cfRule>
  </conditionalFormatting>
  <conditionalFormatting sqref="B66:U66">
    <cfRule type="cellIs" dxfId="85" priority="13" operator="equal">
      <formula>"UNDER"</formula>
    </cfRule>
    <cfRule type="cellIs" dxfId="84" priority="14" operator="equal">
      <formula>"OVER"</formula>
    </cfRule>
  </conditionalFormatting>
  <conditionalFormatting sqref="C31:C50">
    <cfRule type="cellIs" dxfId="83" priority="37" operator="greaterThan">
      <formula>$C$51</formula>
    </cfRule>
  </conditionalFormatting>
  <conditionalFormatting sqref="C11:V12">
    <cfRule type="cellIs" dxfId="82" priority="1" operator="greaterThan">
      <formula>2</formula>
    </cfRule>
  </conditionalFormatting>
  <conditionalFormatting sqref="C17:V19">
    <cfRule type="cellIs" dxfId="81" priority="34" operator="equal">
      <formula>0</formula>
    </cfRule>
  </conditionalFormatting>
  <conditionalFormatting sqref="C20:V21">
    <cfRule type="cellIs" dxfId="80" priority="39" operator="equal">
      <formula>"DECREASE"</formula>
    </cfRule>
    <cfRule type="cellIs" dxfId="79" priority="40" operator="equal">
      <formula>"INCREASE"</formula>
    </cfRule>
  </conditionalFormatting>
  <conditionalFormatting sqref="C21:V21">
    <cfRule type="cellIs" dxfId="78" priority="15" operator="equal">
      <formula>0</formula>
    </cfRule>
  </conditionalFormatting>
  <conditionalFormatting sqref="C22:V23">
    <cfRule type="cellIs" dxfId="77" priority="19" operator="equal">
      <formula>0</formula>
    </cfRule>
  </conditionalFormatting>
  <conditionalFormatting sqref="C24:V24">
    <cfRule type="cellIs" dxfId="76" priority="20" operator="equal">
      <formula>"DECREASE"</formula>
    </cfRule>
    <cfRule type="cellIs" dxfId="75" priority="21" operator="equal">
      <formula>"INCREASE"</formula>
    </cfRule>
  </conditionalFormatting>
  <conditionalFormatting sqref="G31:G50">
    <cfRule type="cellIs" dxfId="74" priority="33" operator="greaterThan">
      <formula>$G$51</formula>
    </cfRule>
  </conditionalFormatting>
  <conditionalFormatting sqref="H31:H50">
    <cfRule type="cellIs" dxfId="73" priority="32" operator="greaterThan">
      <formula>$H$51</formula>
    </cfRule>
  </conditionalFormatting>
  <conditionalFormatting sqref="I1">
    <cfRule type="cellIs" dxfId="72" priority="5" operator="between">
      <formula>0.1</formula>
      <formula>5</formula>
    </cfRule>
  </conditionalFormatting>
  <conditionalFormatting sqref="I2">
    <cfRule type="cellIs" dxfId="71" priority="4" operator="greaterThan">
      <formula>5000.1</formula>
    </cfRule>
  </conditionalFormatting>
  <conditionalFormatting sqref="I3">
    <cfRule type="cellIs" dxfId="70" priority="3" operator="greaterThan">
      <formula>40000.01</formula>
    </cfRule>
  </conditionalFormatting>
  <conditionalFormatting sqref="I31:I50">
    <cfRule type="cellIs" dxfId="69" priority="31" operator="greaterThan">
      <formula>$I$51</formula>
    </cfRule>
  </conditionalFormatting>
  <conditionalFormatting sqref="J31:J50">
    <cfRule type="cellIs" dxfId="68" priority="10" operator="greaterThan">
      <formula>$J$51</formula>
    </cfRule>
  </conditionalFormatting>
  <conditionalFormatting sqref="K31:K50">
    <cfRule type="cellIs" dxfId="67" priority="30" operator="greaterThan">
      <formula>$K$51</formula>
    </cfRule>
  </conditionalFormatting>
  <conditionalFormatting sqref="L3">
    <cfRule type="cellIs" dxfId="66" priority="6" operator="lessThan">
      <formula>30</formula>
    </cfRule>
    <cfRule type="cellIs" dxfId="65" priority="7" operator="greaterThanOrEqual">
      <formula>30</formula>
    </cfRule>
  </conditionalFormatting>
  <conditionalFormatting sqref="L31:L50">
    <cfRule type="cellIs" dxfId="64" priority="29" operator="greaterThan">
      <formula>$L$51</formula>
    </cfRule>
  </conditionalFormatting>
  <conditionalFormatting sqref="M31:M50">
    <cfRule type="cellIs" dxfId="63" priority="28" operator="greaterThan">
      <formula>$M$51</formula>
    </cfRule>
  </conditionalFormatting>
  <conditionalFormatting sqref="P31:P50">
    <cfRule type="cellIs" dxfId="62" priority="27" operator="greaterThan">
      <formula>$P$51</formula>
    </cfRule>
  </conditionalFormatting>
  <conditionalFormatting sqref="R31:R50">
    <cfRule type="cellIs" dxfId="61" priority="26" operator="greaterThan">
      <formula>$R$51</formula>
    </cfRule>
  </conditionalFormatting>
  <conditionalFormatting sqref="S31:S50">
    <cfRule type="cellIs" dxfId="60" priority="25" operator="greaterThan">
      <formula>$S$51</formula>
    </cfRule>
  </conditionalFormatting>
  <conditionalFormatting sqref="T31:T50">
    <cfRule type="cellIs" dxfId="59" priority="24" operator="greaterThan">
      <formula>$T$51</formula>
    </cfRule>
  </conditionalFormatting>
  <conditionalFormatting sqref="U31:U50">
    <cfRule type="cellIs" dxfId="58" priority="23"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D11" sqref="D11"/>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'Elan WTW'!C1:D1</f>
        <v>PAN-028024</v>
      </c>
      <c r="D1" s="173"/>
      <c r="E1" s="106" t="s">
        <v>45</v>
      </c>
      <c r="F1" s="113" t="str">
        <f>'Elan WTW'!F1</f>
        <v>48.7ha</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'Elan WTW'!C2:D2</f>
        <v>EPR/GP3792SK</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'Elan WTW'!C3:D3</f>
        <v>ByProduct Recovery Limited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'Elan WTW'!C4:D4</f>
        <v>Rosedew Farm</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'Elan WTW'!C5:D5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f>'Elan WTW'!C8</f>
        <v>1</v>
      </c>
      <c r="D8" s="49">
        <f>'Elan WTW'!D8</f>
        <v>2</v>
      </c>
      <c r="E8" s="49" t="str">
        <f>'Elan WTW'!E8</f>
        <v>3 FIELD REMOVED</v>
      </c>
      <c r="F8" s="49" t="str">
        <f>'Elan WTW'!F8</f>
        <v>4a</v>
      </c>
      <c r="G8" s="49" t="str">
        <f>'Elan WTW'!G8</f>
        <v>4b</v>
      </c>
      <c r="H8" s="49">
        <f>'Elan WTW'!H8</f>
        <v>0</v>
      </c>
      <c r="I8" s="49">
        <f>'Elan WTW'!I8</f>
        <v>0</v>
      </c>
      <c r="J8" s="49">
        <f>'Elan WTW'!J8</f>
        <v>0</v>
      </c>
      <c r="K8" s="49">
        <f>'Elan WTW'!K8</f>
        <v>0</v>
      </c>
      <c r="L8" s="49">
        <f>'Elan WTW'!L8</f>
        <v>0</v>
      </c>
      <c r="M8" s="49">
        <f>'Elan WTW'!M8</f>
        <v>0</v>
      </c>
      <c r="N8" s="49">
        <f>'Elan WTW'!N8</f>
        <v>0</v>
      </c>
      <c r="O8" s="49">
        <f>'Elan WTW'!O8</f>
        <v>0</v>
      </c>
      <c r="P8" s="49">
        <f>'Elan WTW'!P8</f>
        <v>0</v>
      </c>
      <c r="Q8" s="49">
        <f>'Elan WTW'!Q8</f>
        <v>0</v>
      </c>
      <c r="R8" s="49">
        <f>'Elan WTW'!R8</f>
        <v>0</v>
      </c>
      <c r="S8" s="49">
        <f>'Elan WTW'!S8</f>
        <v>0</v>
      </c>
      <c r="T8" s="49">
        <f>'Elan WTW'!T8</f>
        <v>0</v>
      </c>
      <c r="U8" s="49">
        <f>'Elan WTW'!U8</f>
        <v>0</v>
      </c>
      <c r="V8" s="102">
        <f>'Elan WTW'!V8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'Elan WTW'!C9</f>
        <v>M</v>
      </c>
      <c r="D9" s="49">
        <f>'Elan WTW'!D9</f>
        <v>1</v>
      </c>
      <c r="E9" s="49" t="str">
        <f>'Elan WTW'!E9</f>
        <v>M</v>
      </c>
      <c r="F9" s="49">
        <f>'Elan WTW'!F9</f>
        <v>1</v>
      </c>
      <c r="G9" s="49">
        <f>'Elan WTW'!G9</f>
        <v>1</v>
      </c>
      <c r="H9" s="49">
        <f>'Elan WTW'!H9</f>
        <v>0</v>
      </c>
      <c r="I9" s="49">
        <f>'Elan WTW'!I9</f>
        <v>0</v>
      </c>
      <c r="J9" s="49">
        <f>'Elan WTW'!J9</f>
        <v>0</v>
      </c>
      <c r="K9" s="49">
        <f>'Elan WTW'!K9</f>
        <v>0</v>
      </c>
      <c r="L9" s="49">
        <f>'Elan WTW'!L9</f>
        <v>0</v>
      </c>
      <c r="M9" s="49">
        <f>'Elan WTW'!M9</f>
        <v>0</v>
      </c>
      <c r="N9" s="49">
        <f>'Elan WTW'!N9</f>
        <v>0</v>
      </c>
      <c r="O9" s="49">
        <f>'Elan WTW'!O9</f>
        <v>0</v>
      </c>
      <c r="P9" s="49">
        <f>'Elan WTW'!P9</f>
        <v>0</v>
      </c>
      <c r="Q9" s="49">
        <f>'Elan WTW'!Q9</f>
        <v>0</v>
      </c>
      <c r="R9" s="49">
        <f>'Elan WTW'!R9</f>
        <v>0</v>
      </c>
      <c r="S9" s="49">
        <f>'Elan WTW'!S9</f>
        <v>0</v>
      </c>
      <c r="T9" s="49">
        <f>'Elan WTW'!T9</f>
        <v>0</v>
      </c>
      <c r="U9" s="49">
        <f>'Elan WTW'!U9</f>
        <v>0</v>
      </c>
      <c r="V9" s="102">
        <f>'Elan WTW'!V9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'Elan WTW'!C10</f>
        <v>6.5</v>
      </c>
      <c r="D10" s="49">
        <f>'Elan WTW'!D10</f>
        <v>7.2</v>
      </c>
      <c r="E10" s="49">
        <f>'Elan WTW'!E10</f>
        <v>7.3</v>
      </c>
      <c r="F10" s="49">
        <f>'Elan WTW'!F10</f>
        <v>7.1</v>
      </c>
      <c r="G10" s="49">
        <f>'Elan WTW'!G10</f>
        <v>7.1</v>
      </c>
      <c r="H10" s="49">
        <f>'Elan WTW'!H10</f>
        <v>0</v>
      </c>
      <c r="I10" s="49">
        <f>'Elan WTW'!I10</f>
        <v>0</v>
      </c>
      <c r="J10" s="49">
        <f>'Elan WTW'!J10</f>
        <v>0</v>
      </c>
      <c r="K10" s="49">
        <f>'Elan WTW'!K10</f>
        <v>0</v>
      </c>
      <c r="L10" s="49">
        <f>'Elan WTW'!L10</f>
        <v>0</v>
      </c>
      <c r="M10" s="49">
        <f>'Elan WTW'!M10</f>
        <v>0</v>
      </c>
      <c r="N10" s="49">
        <f>'Elan WTW'!N10</f>
        <v>0</v>
      </c>
      <c r="O10" s="49">
        <f>'Elan WTW'!O10</f>
        <v>0</v>
      </c>
      <c r="P10" s="49">
        <f>'Elan WTW'!P10</f>
        <v>0</v>
      </c>
      <c r="Q10" s="49">
        <f>'Elan WTW'!Q10</f>
        <v>0</v>
      </c>
      <c r="R10" s="49">
        <f>'Elan WTW'!R10</f>
        <v>0</v>
      </c>
      <c r="S10" s="49">
        <f>'Elan WTW'!S10</f>
        <v>0</v>
      </c>
      <c r="T10" s="49">
        <f>'Elan WTW'!T10</f>
        <v>0</v>
      </c>
      <c r="U10" s="49">
        <f>'Elan WTW'!U10</f>
        <v>0</v>
      </c>
      <c r="V10" s="102">
        <f>'Elan WTW'!V10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'Elan WTW'!C11</f>
        <v>3</v>
      </c>
      <c r="D11" s="49">
        <f>'Elan WTW'!D11</f>
        <v>3</v>
      </c>
      <c r="E11" s="49">
        <f>'Elan WTW'!E11</f>
        <v>3</v>
      </c>
      <c r="F11" s="49">
        <f>'Elan WTW'!F11</f>
        <v>3</v>
      </c>
      <c r="G11" s="49">
        <f>'Elan WTW'!G11</f>
        <v>3</v>
      </c>
      <c r="H11" s="49">
        <f>'Elan WTW'!H11</f>
        <v>0</v>
      </c>
      <c r="I11" s="49">
        <f>'Elan WTW'!I11</f>
        <v>0</v>
      </c>
      <c r="J11" s="49">
        <f>'Elan WTW'!J11</f>
        <v>0</v>
      </c>
      <c r="K11" s="49">
        <f>'Elan WTW'!K11</f>
        <v>0</v>
      </c>
      <c r="L11" s="49">
        <f>'Elan WTW'!L11</f>
        <v>0</v>
      </c>
      <c r="M11" s="49">
        <f>'Elan WTW'!M11</f>
        <v>0</v>
      </c>
      <c r="N11" s="49">
        <f>'Elan WTW'!N11</f>
        <v>0</v>
      </c>
      <c r="O11" s="49">
        <f>'Elan WTW'!O11</f>
        <v>0</v>
      </c>
      <c r="P11" s="49">
        <f>'Elan WTW'!P11</f>
        <v>0</v>
      </c>
      <c r="Q11" s="49">
        <f>'Elan WTW'!Q11</f>
        <v>0</v>
      </c>
      <c r="R11" s="49">
        <f>'Elan WTW'!R11</f>
        <v>0</v>
      </c>
      <c r="S11" s="49">
        <f>'Elan WTW'!S11</f>
        <v>0</v>
      </c>
      <c r="T11" s="49">
        <f>'Elan WTW'!T11</f>
        <v>0</v>
      </c>
      <c r="U11" s="49">
        <f>'Elan WTW'!U11</f>
        <v>0</v>
      </c>
      <c r="V11" s="102">
        <f>'Elan WTW'!V11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'Elan WTW'!C12</f>
        <v>2</v>
      </c>
      <c r="D12" s="49">
        <f>'Elan WTW'!D12</f>
        <v>2</v>
      </c>
      <c r="E12" s="49">
        <f>'Elan WTW'!E12</f>
        <v>2</v>
      </c>
      <c r="F12" s="49">
        <f>'Elan WTW'!F12</f>
        <v>2</v>
      </c>
      <c r="G12" s="49">
        <f>'Elan WTW'!G12</f>
        <v>2</v>
      </c>
      <c r="H12" s="49">
        <f>'Elan WTW'!H12</f>
        <v>0</v>
      </c>
      <c r="I12" s="49">
        <f>'Elan WTW'!I12</f>
        <v>0</v>
      </c>
      <c r="J12" s="49">
        <f>'Elan WTW'!J12</f>
        <v>0</v>
      </c>
      <c r="K12" s="49">
        <f>'Elan WTW'!K12</f>
        <v>0</v>
      </c>
      <c r="L12" s="49">
        <f>'Elan WTW'!L12</f>
        <v>0</v>
      </c>
      <c r="M12" s="49">
        <f>'Elan WTW'!M12</f>
        <v>0</v>
      </c>
      <c r="N12" s="49">
        <f>'Elan WTW'!N12</f>
        <v>0</v>
      </c>
      <c r="O12" s="49">
        <f>'Elan WTW'!O12</f>
        <v>0</v>
      </c>
      <c r="P12" s="49">
        <f>'Elan WTW'!P12</f>
        <v>0</v>
      </c>
      <c r="Q12" s="49">
        <f>'Elan WTW'!Q12</f>
        <v>0</v>
      </c>
      <c r="R12" s="49">
        <f>'Elan WTW'!R12</f>
        <v>0</v>
      </c>
      <c r="S12" s="49">
        <f>'Elan WTW'!S12</f>
        <v>0</v>
      </c>
      <c r="T12" s="49">
        <f>'Elan WTW'!T12</f>
        <v>0</v>
      </c>
      <c r="U12" s="49">
        <f>'Elan WTW'!U12</f>
        <v>0</v>
      </c>
      <c r="V12" s="102">
        <f>'Elan WTW'!V12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'Elan WTW'!C13</f>
        <v>3</v>
      </c>
      <c r="D13" s="49">
        <f>'Elan WTW'!D13</f>
        <v>3</v>
      </c>
      <c r="E13" s="49">
        <f>'Elan WTW'!E13</f>
        <v>3</v>
      </c>
      <c r="F13" s="49">
        <f>'Elan WTW'!F13</f>
        <v>3</v>
      </c>
      <c r="G13" s="49">
        <f>'Elan WTW'!G13</f>
        <v>3</v>
      </c>
      <c r="H13" s="49">
        <f>'Elan WTW'!H13</f>
        <v>0</v>
      </c>
      <c r="I13" s="49">
        <f>'Elan WTW'!I13</f>
        <v>0</v>
      </c>
      <c r="J13" s="49">
        <f>'Elan WTW'!J13</f>
        <v>0</v>
      </c>
      <c r="K13" s="49">
        <f>'Elan WTW'!K13</f>
        <v>0</v>
      </c>
      <c r="L13" s="49">
        <f>'Elan WTW'!L13</f>
        <v>0</v>
      </c>
      <c r="M13" s="49">
        <f>'Elan WTW'!M13</f>
        <v>0</v>
      </c>
      <c r="N13" s="49">
        <f>'Elan WTW'!N13</f>
        <v>0</v>
      </c>
      <c r="O13" s="49">
        <f>'Elan WTW'!O13</f>
        <v>0</v>
      </c>
      <c r="P13" s="49">
        <f>'Elan WTW'!P13</f>
        <v>0</v>
      </c>
      <c r="Q13" s="49">
        <f>'Elan WTW'!Q13</f>
        <v>0</v>
      </c>
      <c r="R13" s="49">
        <f>'Elan WTW'!R13</f>
        <v>0</v>
      </c>
      <c r="S13" s="49">
        <f>'Elan WTW'!S13</f>
        <v>0</v>
      </c>
      <c r="T13" s="49">
        <f>'Elan WTW'!T13</f>
        <v>0</v>
      </c>
      <c r="U13" s="49">
        <f>'Elan WTW'!U13</f>
        <v>0</v>
      </c>
      <c r="V13" s="102">
        <f>'Elan WTW'!V13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'Elan WTW'!C14</f>
        <v xml:space="preserve">Grass Silage (25% DM) </v>
      </c>
      <c r="D14" s="83" t="str">
        <f>'Elan WTW'!D14</f>
        <v>Winter barley/triticale/rye</v>
      </c>
      <c r="E14" s="83" t="str">
        <f>'Elan WTW'!E14</f>
        <v xml:space="preserve">Grass Silage (25% DM) </v>
      </c>
      <c r="F14" s="83" t="str">
        <f>'Elan WTW'!F14</f>
        <v>Winter wheat- grain &amp; straw</v>
      </c>
      <c r="G14" s="83" t="str">
        <f>'Elan WTW'!G14</f>
        <v>Winter wheat- grain &amp; straw</v>
      </c>
      <c r="H14" s="83">
        <f>'Elan WTW'!H14</f>
        <v>0</v>
      </c>
      <c r="I14" s="83">
        <f>'Elan WTW'!I14</f>
        <v>0</v>
      </c>
      <c r="J14" s="83">
        <f>'Elan WTW'!J14</f>
        <v>0</v>
      </c>
      <c r="K14" s="83">
        <f>'Elan WTW'!K14</f>
        <v>0</v>
      </c>
      <c r="L14" s="83">
        <f>'Elan WTW'!L14</f>
        <v>0</v>
      </c>
      <c r="M14" s="83">
        <f>'Elan WTW'!M14</f>
        <v>0</v>
      </c>
      <c r="N14" s="83">
        <f>'Elan WTW'!N14</f>
        <v>0</v>
      </c>
      <c r="O14" s="83">
        <f>'Elan WTW'!O14</f>
        <v>0</v>
      </c>
      <c r="P14" s="83">
        <f>'Elan WTW'!P14</f>
        <v>0</v>
      </c>
      <c r="Q14" s="83">
        <f>'Elan WTW'!Q14</f>
        <v>0</v>
      </c>
      <c r="R14" s="83">
        <f>'Elan WTW'!R14</f>
        <v>0</v>
      </c>
      <c r="S14" s="83">
        <f>'Elan WTW'!S14</f>
        <v>0</v>
      </c>
      <c r="T14" s="83">
        <f>'Elan WTW'!T14</f>
        <v>0</v>
      </c>
      <c r="U14" s="83">
        <f>'Elan WTW'!U14</f>
        <v>0</v>
      </c>
      <c r="V14" s="103">
        <f>'Elan WTW'!V14</f>
        <v>0</v>
      </c>
      <c r="AD14" s="22" t="s">
        <v>138</v>
      </c>
      <c r="AE14" s="22">
        <v>6</v>
      </c>
      <c r="AI14" s="43" t="s">
        <v>119</v>
      </c>
      <c r="AJ14" s="44">
        <v>0.8</v>
      </c>
      <c r="AK14" s="45">
        <v>1.7</v>
      </c>
      <c r="AL14" s="9">
        <v>12</v>
      </c>
      <c r="AM14" s="9">
        <v>6.7</v>
      </c>
      <c r="AN14" s="9" t="s">
        <v>135</v>
      </c>
    </row>
    <row r="15" spans="1:41" x14ac:dyDescent="0.2">
      <c r="A15" s="148" t="s">
        <v>9</v>
      </c>
      <c r="B15" s="149"/>
      <c r="C15" s="49">
        <f>'Elan WTW'!C15</f>
        <v>38</v>
      </c>
      <c r="D15" s="49">
        <f>'Elan WTW'!D15</f>
        <v>6.5</v>
      </c>
      <c r="E15" s="49">
        <f>'Elan WTW'!E15</f>
        <v>38</v>
      </c>
      <c r="F15" s="49">
        <f>'Elan WTW'!F15</f>
        <v>8</v>
      </c>
      <c r="G15" s="49">
        <f>'Elan WTW'!G15</f>
        <v>8</v>
      </c>
      <c r="H15" s="49">
        <f>'Elan WTW'!H15</f>
        <v>0</v>
      </c>
      <c r="I15" s="49">
        <f>'Elan WTW'!I15</f>
        <v>0</v>
      </c>
      <c r="J15" s="49">
        <f>'Elan WTW'!J15</f>
        <v>0</v>
      </c>
      <c r="K15" s="49">
        <f>'Elan WTW'!K15</f>
        <v>0</v>
      </c>
      <c r="L15" s="49">
        <f>'Elan WTW'!L15</f>
        <v>0</v>
      </c>
      <c r="M15" s="49">
        <f>'Elan WTW'!M15</f>
        <v>0</v>
      </c>
      <c r="N15" s="49">
        <f>'Elan WTW'!N15</f>
        <v>0</v>
      </c>
      <c r="O15" s="49">
        <f>'Elan WTW'!O15</f>
        <v>0</v>
      </c>
      <c r="P15" s="49">
        <f>'Elan WTW'!P15</f>
        <v>0</v>
      </c>
      <c r="Q15" s="49">
        <f>'Elan WTW'!Q15</f>
        <v>0</v>
      </c>
      <c r="R15" s="49">
        <f>'Elan WTW'!R15</f>
        <v>0</v>
      </c>
      <c r="S15" s="49">
        <f>'Elan WTW'!S15</f>
        <v>0</v>
      </c>
      <c r="T15" s="49">
        <f>'Elan WTW'!T15</f>
        <v>0</v>
      </c>
      <c r="U15" s="49">
        <f>'Elan WTW'!U15</f>
        <v>0</v>
      </c>
      <c r="V15" s="102">
        <f>'Elan WTW'!V15</f>
        <v>0</v>
      </c>
      <c r="AD15" s="22" t="s">
        <v>144</v>
      </c>
      <c r="AE15" s="22">
        <v>7</v>
      </c>
      <c r="AI15" s="43" t="s">
        <v>101</v>
      </c>
      <c r="AJ15" s="51">
        <v>1.8</v>
      </c>
      <c r="AK15" s="45">
        <v>5.4</v>
      </c>
      <c r="AL15" s="9">
        <v>13</v>
      </c>
      <c r="AM15" s="9">
        <v>6.7</v>
      </c>
      <c r="AN15" s="9" t="s">
        <v>135</v>
      </c>
    </row>
    <row r="16" spans="1:41" ht="13.5" thickBot="1" x14ac:dyDescent="0.25">
      <c r="A16" s="152" t="s">
        <v>44</v>
      </c>
      <c r="B16" s="153"/>
      <c r="C16" s="104" t="str">
        <f>'Elan WTW'!C16</f>
        <v>Medium/Clay</v>
      </c>
      <c r="D16" s="104" t="str">
        <f>'Elan WTW'!D16</f>
        <v>Medium/Clay</v>
      </c>
      <c r="E16" s="104" t="str">
        <f>'Elan WTW'!E16</f>
        <v>Medium/Clay</v>
      </c>
      <c r="F16" s="104" t="str">
        <f>'Elan WTW'!F16</f>
        <v>Medium/Clay</v>
      </c>
      <c r="G16" s="104" t="str">
        <f>'Elan WTW'!G16</f>
        <v>Medium/Clay</v>
      </c>
      <c r="H16" s="104">
        <f>'Elan WTW'!H16</f>
        <v>0</v>
      </c>
      <c r="I16" s="104">
        <f>'Elan WTW'!I16</f>
        <v>0</v>
      </c>
      <c r="J16" s="104">
        <f>'Elan WTW'!J16</f>
        <v>0</v>
      </c>
      <c r="K16" s="104">
        <f>'Elan WTW'!K16</f>
        <v>0</v>
      </c>
      <c r="L16" s="104">
        <f>'Elan WTW'!L16</f>
        <v>0</v>
      </c>
      <c r="M16" s="104">
        <f>'Elan WTW'!M16</f>
        <v>0</v>
      </c>
      <c r="N16" s="104">
        <f>'Elan WTW'!N16</f>
        <v>0</v>
      </c>
      <c r="O16" s="104">
        <f>'Elan WTW'!O16</f>
        <v>0</v>
      </c>
      <c r="P16" s="104">
        <f>'Elan WTW'!P16</f>
        <v>0</v>
      </c>
      <c r="Q16" s="104">
        <f>'Elan WTW'!Q16</f>
        <v>0</v>
      </c>
      <c r="R16" s="104">
        <f>'Elan WTW'!R16</f>
        <v>0</v>
      </c>
      <c r="S16" s="104">
        <f>'Elan WTW'!S16</f>
        <v>0</v>
      </c>
      <c r="T16" s="104">
        <f>'Elan WTW'!T16</f>
        <v>0</v>
      </c>
      <c r="U16" s="104">
        <f>'Elan WTW'!U16</f>
        <v>0</v>
      </c>
      <c r="V16" s="105">
        <f>'Elan WTW'!V16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55.25</v>
      </c>
      <c r="E17" s="20">
        <f t="shared" si="0"/>
        <v>64.599999999999994</v>
      </c>
      <c r="F17" s="20">
        <f t="shared" si="0"/>
        <v>56</v>
      </c>
      <c r="G17" s="20">
        <f t="shared" si="0"/>
        <v>56</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-64.599999999999994</v>
      </c>
      <c r="D19" s="12">
        <f t="shared" ref="D19:V19" si="1">D18-D17</f>
        <v>-55.25</v>
      </c>
      <c r="E19" s="12">
        <f t="shared" si="1"/>
        <v>-64.599999999999994</v>
      </c>
      <c r="F19" s="12">
        <f t="shared" si="1"/>
        <v>-56</v>
      </c>
      <c r="G19" s="12">
        <f t="shared" si="1"/>
        <v>-56</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68.25</v>
      </c>
      <c r="E21" s="20">
        <f t="shared" si="2"/>
        <v>228</v>
      </c>
      <c r="F21" s="20">
        <f t="shared" si="2"/>
        <v>84</v>
      </c>
      <c r="G21" s="20">
        <f t="shared" si="2"/>
        <v>84</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-228</v>
      </c>
      <c r="D23" s="12">
        <f t="shared" ref="D23:V23" si="3">D22-D21</f>
        <v>-68.25</v>
      </c>
      <c r="E23" s="12">
        <f t="shared" si="3"/>
        <v>-228</v>
      </c>
      <c r="F23" s="12">
        <f t="shared" si="3"/>
        <v>-84</v>
      </c>
      <c r="G23" s="12">
        <f t="shared" si="3"/>
        <v>-84</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3 FIELD REMOVED</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4a</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4b</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t="str">
        <f t="shared" si="13"/>
        <v>3 FIELD REMOVED</v>
      </c>
      <c r="E57" s="8" t="str">
        <f t="shared" si="13"/>
        <v>4a</v>
      </c>
      <c r="F57" s="8" t="str">
        <f t="shared" si="13"/>
        <v>4b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"&amp;(VLOOKUP(C14,Table24567[],6,FALSE))</f>
        <v>Medium/Clay I Grass</v>
      </c>
      <c r="C58" s="10" t="str">
        <f>D16&amp;" I "&amp;(VLOOKUP(D14,Table24567[],6,FALSE))</f>
        <v>Medium/Clay I Arable</v>
      </c>
      <c r="D58" s="10" t="str">
        <f>E16&amp;" I "&amp;(VLOOKUP(E14,Table24567[],6,FALSE))</f>
        <v>Medium/Clay I Grass</v>
      </c>
      <c r="E58" s="10" t="str">
        <f>F16&amp;" I "&amp;(VLOOKUP(F14,Table24567[],6,FALSE))</f>
        <v>Medium/Clay I Arable</v>
      </c>
      <c r="F58" s="10" t="str">
        <f>G16&amp;" I "&amp;(VLOOKUP(G14,Table24567[],6,FALSE))</f>
        <v>Medium/Clay I Arable</v>
      </c>
      <c r="G58" s="10" t="e">
        <f>H16&amp;" I "&amp;(VLOOKUP(H14,Table24567[],6,FALSE))</f>
        <v>#N/A</v>
      </c>
      <c r="H58" s="10" t="e">
        <f>I16&amp;" I "&amp;(VLOOKUP(I14,Table24567[],6,FALSE))</f>
        <v>#N/A</v>
      </c>
      <c r="I58" s="10" t="e">
        <f>J16&amp;" I "&amp;(VLOOKUP(J14,Table24567[],6,FALSE))</f>
        <v>#N/A</v>
      </c>
      <c r="J58" s="10" t="e">
        <f>K16&amp;" I "&amp;(VLOOKUP(K14,Table24567[],6,FALSE))</f>
        <v>#N/A</v>
      </c>
      <c r="K58" s="10" t="e">
        <f>L16&amp;" I "&amp;(VLOOKUP(L14,Table24567[],6,FALSE))</f>
        <v>#N/A</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x14ac:dyDescent="0.2">
      <c r="A59" s="87" t="s">
        <v>132</v>
      </c>
      <c r="B59" s="64">
        <f>VLOOKUP(C$14,Table24567[],5,FALSE)</f>
        <v>6.2</v>
      </c>
      <c r="C59" s="64">
        <f>VLOOKUP(D$14,Table24567[],5,FALSE)</f>
        <v>6.7</v>
      </c>
      <c r="D59" s="64">
        <f>VLOOKUP(E$14,Table24567[],5,FALSE)</f>
        <v>6.2</v>
      </c>
      <c r="E59" s="64">
        <f>VLOOKUP(F$14,Table24567[],5,FALSE)</f>
        <v>6.7</v>
      </c>
      <c r="F59" s="64">
        <f>VLOOKUP(G$14,Table24567[],5,FALSE)</f>
        <v>6.7</v>
      </c>
      <c r="G59" s="64" t="e">
        <f>VLOOKUP(H$14,Table24567[],5,FALSE)</f>
        <v>#N/A</v>
      </c>
      <c r="H59" s="64" t="e">
        <f>VLOOKUP(I$14,Table24567[],5,FALSE)</f>
        <v>#N/A</v>
      </c>
      <c r="I59" s="64" t="e">
        <f>VLOOKUP(J$14,Table24567[],5,FALSE)</f>
        <v>#N/A</v>
      </c>
      <c r="J59" s="64" t="e">
        <f>VLOOKUP(K$14,Table24567[],5,FALSE)</f>
        <v>#N/A</v>
      </c>
      <c r="K59" s="64" t="e">
        <f>VLOOKUP(L$14,Table24567[],5,FALSE)</f>
        <v>#N/A</v>
      </c>
      <c r="L59" s="64" t="e">
        <f>VLOOKUP(M$14,Table24567[],5,FALSE)</f>
        <v>#N/A</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x14ac:dyDescent="0.2">
      <c r="A60" s="87" t="s">
        <v>4</v>
      </c>
      <c r="B60" s="64">
        <f>C10</f>
        <v>6.5</v>
      </c>
      <c r="C60" s="64">
        <f t="shared" ref="C60:U60" si="14">D10</f>
        <v>7.2</v>
      </c>
      <c r="D60" s="64">
        <f t="shared" si="14"/>
        <v>7.3</v>
      </c>
      <c r="E60" s="64">
        <f t="shared" si="14"/>
        <v>7.1</v>
      </c>
      <c r="F60" s="64">
        <f t="shared" si="14"/>
        <v>7.1</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8</v>
      </c>
      <c r="D61" s="64">
        <f t="shared" si="15"/>
        <v>6</v>
      </c>
      <c r="E61" s="64">
        <f t="shared" si="15"/>
        <v>8</v>
      </c>
      <c r="F61" s="64">
        <f t="shared" si="15"/>
        <v>8</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-1.7999999999999989</v>
      </c>
      <c r="C64" s="65">
        <f t="shared" ref="C64:U64" si="17">(C59-C60)*C61</f>
        <v>-4</v>
      </c>
      <c r="D64" s="65">
        <f t="shared" si="17"/>
        <v>-6.5999999999999979</v>
      </c>
      <c r="E64" s="65">
        <f t="shared" si="17"/>
        <v>-3.1999999999999957</v>
      </c>
      <c r="F64" s="65">
        <f t="shared" si="17"/>
        <v>-3.1999999999999957</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1.7999999999999989</v>
      </c>
      <c r="C65" s="65">
        <f t="shared" ref="C65:U65" si="18">C63-C64</f>
        <v>4</v>
      </c>
      <c r="D65" s="65">
        <f t="shared" si="18"/>
        <v>6.5999999999999979</v>
      </c>
      <c r="E65" s="65">
        <f t="shared" si="18"/>
        <v>3.1999999999999957</v>
      </c>
      <c r="F65" s="65">
        <f t="shared" si="18"/>
        <v>3.1999999999999957</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pO2YOEdVVGatGCdSfbuoyMZH2bhqQ/Pe8piNgvQQ0rvBlb/NaGF/Y2BSeW7wJVkuYNt+DquDsKYwFeXxx4ii1A==" saltValue="l+4+BM7CXjTctgJs97a+N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8" operator="greaterThan">
      <formula>$B$51</formula>
    </cfRule>
  </conditionalFormatting>
  <conditionalFormatting sqref="B66:U66">
    <cfRule type="cellIs" dxfId="56" priority="13" operator="equal">
      <formula>"UNDER"</formula>
    </cfRule>
    <cfRule type="cellIs" dxfId="55" priority="14" operator="equal">
      <formula>"OVER"</formula>
    </cfRule>
  </conditionalFormatting>
  <conditionalFormatting sqref="C31:C50">
    <cfRule type="cellIs" dxfId="54" priority="37" operator="greaterThan">
      <formula>$C$51</formula>
    </cfRule>
  </conditionalFormatting>
  <conditionalFormatting sqref="C11:V12">
    <cfRule type="cellIs" dxfId="53" priority="1" operator="greaterThan">
      <formula>2</formula>
    </cfRule>
  </conditionalFormatting>
  <conditionalFormatting sqref="C17:V19">
    <cfRule type="cellIs" dxfId="52" priority="34" operator="equal">
      <formula>0</formula>
    </cfRule>
  </conditionalFormatting>
  <conditionalFormatting sqref="C20:V21">
    <cfRule type="cellIs" dxfId="51" priority="39" operator="equal">
      <formula>"DECREASE"</formula>
    </cfRule>
    <cfRule type="cellIs" dxfId="50" priority="40" operator="equal">
      <formula>"INCREASE"</formula>
    </cfRule>
  </conditionalFormatting>
  <conditionalFormatting sqref="C21:V21">
    <cfRule type="cellIs" dxfId="49" priority="15" operator="equal">
      <formula>0</formula>
    </cfRule>
  </conditionalFormatting>
  <conditionalFormatting sqref="C22:V23">
    <cfRule type="cellIs" dxfId="48" priority="19" operator="equal">
      <formula>0</formula>
    </cfRule>
  </conditionalFormatting>
  <conditionalFormatting sqref="C24:V24">
    <cfRule type="cellIs" dxfId="47" priority="20" operator="equal">
      <formula>"DECREASE"</formula>
    </cfRule>
    <cfRule type="cellIs" dxfId="46" priority="21" operator="equal">
      <formula>"INCREASE"</formula>
    </cfRule>
  </conditionalFormatting>
  <conditionalFormatting sqref="G31:G50">
    <cfRule type="cellIs" dxfId="45" priority="33" operator="greaterThan">
      <formula>$G$51</formula>
    </cfRule>
  </conditionalFormatting>
  <conditionalFormatting sqref="H31:H50">
    <cfRule type="cellIs" dxfId="44" priority="32" operator="greaterThan">
      <formula>$H$51</formula>
    </cfRule>
  </conditionalFormatting>
  <conditionalFormatting sqref="I1">
    <cfRule type="cellIs" dxfId="43" priority="5" operator="between">
      <formula>0.1</formula>
      <formula>5</formula>
    </cfRule>
  </conditionalFormatting>
  <conditionalFormatting sqref="I2">
    <cfRule type="cellIs" dxfId="42" priority="4" operator="greaterThan">
      <formula>5000.1</formula>
    </cfRule>
  </conditionalFormatting>
  <conditionalFormatting sqref="I3">
    <cfRule type="cellIs" dxfId="41" priority="3" operator="greaterThan">
      <formula>40000.01</formula>
    </cfRule>
  </conditionalFormatting>
  <conditionalFormatting sqref="I31:I50">
    <cfRule type="cellIs" dxfId="40" priority="31" operator="greaterThan">
      <formula>$I$51</formula>
    </cfRule>
  </conditionalFormatting>
  <conditionalFormatting sqref="J31:J50">
    <cfRule type="cellIs" dxfId="39" priority="10" operator="greaterThan">
      <formula>$J$51</formula>
    </cfRule>
  </conditionalFormatting>
  <conditionalFormatting sqref="K31:K50">
    <cfRule type="cellIs" dxfId="38" priority="30" operator="greaterThan">
      <formula>$K$51</formula>
    </cfRule>
  </conditionalFormatting>
  <conditionalFormatting sqref="L3">
    <cfRule type="cellIs" dxfId="37" priority="6" operator="lessThan">
      <formula>30</formula>
    </cfRule>
    <cfRule type="cellIs" dxfId="36" priority="7" operator="greaterThanOrEqual">
      <formula>30</formula>
    </cfRule>
  </conditionalFormatting>
  <conditionalFormatting sqref="L31:L50">
    <cfRule type="cellIs" dxfId="35" priority="29" operator="greaterThan">
      <formula>$L$51</formula>
    </cfRule>
  </conditionalFormatting>
  <conditionalFormatting sqref="M31:M50">
    <cfRule type="cellIs" dxfId="34" priority="28" operator="greaterThan">
      <formula>$M$51</formula>
    </cfRule>
  </conditionalFormatting>
  <conditionalFormatting sqref="P31:P50">
    <cfRule type="cellIs" dxfId="33" priority="27" operator="greaterThan">
      <formula>$P$51</formula>
    </cfRule>
  </conditionalFormatting>
  <conditionalFormatting sqref="R31:R50">
    <cfRule type="cellIs" dxfId="32" priority="26" operator="greaterThan">
      <formula>$R$51</formula>
    </cfRule>
  </conditionalFormatting>
  <conditionalFormatting sqref="S31:S50">
    <cfRule type="cellIs" dxfId="31" priority="25" operator="greaterThan">
      <formula>$S$51</formula>
    </cfRule>
  </conditionalFormatting>
  <conditionalFormatting sqref="T31:T50">
    <cfRule type="cellIs" dxfId="30" priority="24" operator="greaterThan">
      <formula>$T$51</formula>
    </cfRule>
  </conditionalFormatting>
  <conditionalFormatting sqref="U31:U50">
    <cfRule type="cellIs" dxfId="29" priority="23"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D11" sqref="D11"/>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'Elan WTW'!C1:D1</f>
        <v>PAN-028024</v>
      </c>
      <c r="D1" s="173"/>
      <c r="E1" s="106" t="s">
        <v>45</v>
      </c>
      <c r="F1" s="113" t="str">
        <f>'Elan WTW'!F1</f>
        <v>48.7ha</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'Elan WTW'!C2:D2</f>
        <v>EPR/GP3792SK</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'Elan WTW'!C3:D3</f>
        <v>ByProduct Recovery Limited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'Elan WTW'!C4:D4</f>
        <v>Rosedew Farm</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'Elan WTW'!C5:D5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f>'Elan WTW'!C8</f>
        <v>1</v>
      </c>
      <c r="D8" s="49">
        <f>'Elan WTW'!D8</f>
        <v>2</v>
      </c>
      <c r="E8" s="49" t="str">
        <f>'Elan WTW'!E8</f>
        <v>3 FIELD REMOVED</v>
      </c>
      <c r="F8" s="49" t="str">
        <f>'Elan WTW'!F8</f>
        <v>4a</v>
      </c>
      <c r="G8" s="49" t="str">
        <f>'Elan WTW'!G8</f>
        <v>4b</v>
      </c>
      <c r="H8" s="49">
        <f>'Elan WTW'!H8</f>
        <v>0</v>
      </c>
      <c r="I8" s="49">
        <f>'Elan WTW'!I8</f>
        <v>0</v>
      </c>
      <c r="J8" s="49">
        <f>'Elan WTW'!J8</f>
        <v>0</v>
      </c>
      <c r="K8" s="49">
        <f>'Elan WTW'!K8</f>
        <v>0</v>
      </c>
      <c r="L8" s="49">
        <f>'Elan WTW'!L8</f>
        <v>0</v>
      </c>
      <c r="M8" s="49">
        <f>'Elan WTW'!M8</f>
        <v>0</v>
      </c>
      <c r="N8" s="49">
        <f>'Elan WTW'!N8</f>
        <v>0</v>
      </c>
      <c r="O8" s="49">
        <f>'Elan WTW'!O8</f>
        <v>0</v>
      </c>
      <c r="P8" s="49">
        <f>'Elan WTW'!P8</f>
        <v>0</v>
      </c>
      <c r="Q8" s="49">
        <f>'Elan WTW'!Q8</f>
        <v>0</v>
      </c>
      <c r="R8" s="49">
        <f>'Elan WTW'!R8</f>
        <v>0</v>
      </c>
      <c r="S8" s="49">
        <f>'Elan WTW'!S8</f>
        <v>0</v>
      </c>
      <c r="T8" s="49">
        <f>'Elan WTW'!T8</f>
        <v>0</v>
      </c>
      <c r="U8" s="49">
        <f>'Elan WTW'!U8</f>
        <v>0</v>
      </c>
      <c r="V8" s="102">
        <f>'Elan WTW'!V8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'Elan WTW'!C9</f>
        <v>M</v>
      </c>
      <c r="D9" s="49">
        <f>'Elan WTW'!D9</f>
        <v>1</v>
      </c>
      <c r="E9" s="49" t="str">
        <f>'Elan WTW'!E9</f>
        <v>M</v>
      </c>
      <c r="F9" s="49">
        <f>'Elan WTW'!F9</f>
        <v>1</v>
      </c>
      <c r="G9" s="49">
        <f>'Elan WTW'!G9</f>
        <v>1</v>
      </c>
      <c r="H9" s="49">
        <f>'Elan WTW'!H9</f>
        <v>0</v>
      </c>
      <c r="I9" s="49">
        <f>'Elan WTW'!I9</f>
        <v>0</v>
      </c>
      <c r="J9" s="49">
        <f>'Elan WTW'!J9</f>
        <v>0</v>
      </c>
      <c r="K9" s="49">
        <f>'Elan WTW'!K9</f>
        <v>0</v>
      </c>
      <c r="L9" s="49">
        <f>'Elan WTW'!L9</f>
        <v>0</v>
      </c>
      <c r="M9" s="49">
        <f>'Elan WTW'!M9</f>
        <v>0</v>
      </c>
      <c r="N9" s="49">
        <f>'Elan WTW'!N9</f>
        <v>0</v>
      </c>
      <c r="O9" s="49">
        <f>'Elan WTW'!O9</f>
        <v>0</v>
      </c>
      <c r="P9" s="49">
        <f>'Elan WTW'!P9</f>
        <v>0</v>
      </c>
      <c r="Q9" s="49">
        <f>'Elan WTW'!Q9</f>
        <v>0</v>
      </c>
      <c r="R9" s="49">
        <f>'Elan WTW'!R9</f>
        <v>0</v>
      </c>
      <c r="S9" s="49">
        <f>'Elan WTW'!S9</f>
        <v>0</v>
      </c>
      <c r="T9" s="49">
        <f>'Elan WTW'!T9</f>
        <v>0</v>
      </c>
      <c r="U9" s="49">
        <f>'Elan WTW'!U9</f>
        <v>0</v>
      </c>
      <c r="V9" s="102">
        <f>'Elan WTW'!V9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'Elan WTW'!C10</f>
        <v>6.5</v>
      </c>
      <c r="D10" s="49">
        <f>'Elan WTW'!D10</f>
        <v>7.2</v>
      </c>
      <c r="E10" s="49">
        <f>'Elan WTW'!E10</f>
        <v>7.3</v>
      </c>
      <c r="F10" s="49">
        <f>'Elan WTW'!F10</f>
        <v>7.1</v>
      </c>
      <c r="G10" s="49">
        <f>'Elan WTW'!G10</f>
        <v>7.1</v>
      </c>
      <c r="H10" s="49">
        <f>'Elan WTW'!H10</f>
        <v>0</v>
      </c>
      <c r="I10" s="49">
        <f>'Elan WTW'!I10</f>
        <v>0</v>
      </c>
      <c r="J10" s="49">
        <f>'Elan WTW'!J10</f>
        <v>0</v>
      </c>
      <c r="K10" s="49">
        <f>'Elan WTW'!K10</f>
        <v>0</v>
      </c>
      <c r="L10" s="49">
        <f>'Elan WTW'!L10</f>
        <v>0</v>
      </c>
      <c r="M10" s="49">
        <f>'Elan WTW'!M10</f>
        <v>0</v>
      </c>
      <c r="N10" s="49">
        <f>'Elan WTW'!N10</f>
        <v>0</v>
      </c>
      <c r="O10" s="49">
        <f>'Elan WTW'!O10</f>
        <v>0</v>
      </c>
      <c r="P10" s="49">
        <f>'Elan WTW'!P10</f>
        <v>0</v>
      </c>
      <c r="Q10" s="49">
        <f>'Elan WTW'!Q10</f>
        <v>0</v>
      </c>
      <c r="R10" s="49">
        <f>'Elan WTW'!R10</f>
        <v>0</v>
      </c>
      <c r="S10" s="49">
        <f>'Elan WTW'!S10</f>
        <v>0</v>
      </c>
      <c r="T10" s="49">
        <f>'Elan WTW'!T10</f>
        <v>0</v>
      </c>
      <c r="U10" s="49">
        <f>'Elan WTW'!U10</f>
        <v>0</v>
      </c>
      <c r="V10" s="102">
        <f>'Elan WTW'!V10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'Elan WTW'!C11</f>
        <v>3</v>
      </c>
      <c r="D11" s="49">
        <f>'Elan WTW'!D11</f>
        <v>3</v>
      </c>
      <c r="E11" s="49">
        <f>'Elan WTW'!E11</f>
        <v>3</v>
      </c>
      <c r="F11" s="49">
        <f>'Elan WTW'!F11</f>
        <v>3</v>
      </c>
      <c r="G11" s="49">
        <f>'Elan WTW'!G11</f>
        <v>3</v>
      </c>
      <c r="H11" s="49">
        <f>'Elan WTW'!H11</f>
        <v>0</v>
      </c>
      <c r="I11" s="49">
        <f>'Elan WTW'!I11</f>
        <v>0</v>
      </c>
      <c r="J11" s="49">
        <f>'Elan WTW'!J11</f>
        <v>0</v>
      </c>
      <c r="K11" s="49">
        <f>'Elan WTW'!K11</f>
        <v>0</v>
      </c>
      <c r="L11" s="49">
        <f>'Elan WTW'!L11</f>
        <v>0</v>
      </c>
      <c r="M11" s="49">
        <f>'Elan WTW'!M11</f>
        <v>0</v>
      </c>
      <c r="N11" s="49">
        <f>'Elan WTW'!N11</f>
        <v>0</v>
      </c>
      <c r="O11" s="49">
        <f>'Elan WTW'!O11</f>
        <v>0</v>
      </c>
      <c r="P11" s="49">
        <f>'Elan WTW'!P11</f>
        <v>0</v>
      </c>
      <c r="Q11" s="49">
        <f>'Elan WTW'!Q11</f>
        <v>0</v>
      </c>
      <c r="R11" s="49">
        <f>'Elan WTW'!R11</f>
        <v>0</v>
      </c>
      <c r="S11" s="49">
        <f>'Elan WTW'!S11</f>
        <v>0</v>
      </c>
      <c r="T11" s="49">
        <f>'Elan WTW'!T11</f>
        <v>0</v>
      </c>
      <c r="U11" s="49">
        <f>'Elan WTW'!U11</f>
        <v>0</v>
      </c>
      <c r="V11" s="102">
        <f>'Elan WTW'!V11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'Elan WTW'!C12</f>
        <v>2</v>
      </c>
      <c r="D12" s="49">
        <f>'Elan WTW'!D12</f>
        <v>2</v>
      </c>
      <c r="E12" s="49">
        <f>'Elan WTW'!E12</f>
        <v>2</v>
      </c>
      <c r="F12" s="49">
        <f>'Elan WTW'!F12</f>
        <v>2</v>
      </c>
      <c r="G12" s="49">
        <f>'Elan WTW'!G12</f>
        <v>2</v>
      </c>
      <c r="H12" s="49">
        <f>'Elan WTW'!H12</f>
        <v>0</v>
      </c>
      <c r="I12" s="49">
        <f>'Elan WTW'!I12</f>
        <v>0</v>
      </c>
      <c r="J12" s="49">
        <f>'Elan WTW'!J12</f>
        <v>0</v>
      </c>
      <c r="K12" s="49">
        <f>'Elan WTW'!K12</f>
        <v>0</v>
      </c>
      <c r="L12" s="49">
        <f>'Elan WTW'!L12</f>
        <v>0</v>
      </c>
      <c r="M12" s="49">
        <f>'Elan WTW'!M12</f>
        <v>0</v>
      </c>
      <c r="N12" s="49">
        <f>'Elan WTW'!N12</f>
        <v>0</v>
      </c>
      <c r="O12" s="49">
        <f>'Elan WTW'!O12</f>
        <v>0</v>
      </c>
      <c r="P12" s="49">
        <f>'Elan WTW'!P12</f>
        <v>0</v>
      </c>
      <c r="Q12" s="49">
        <f>'Elan WTW'!Q12</f>
        <v>0</v>
      </c>
      <c r="R12" s="49">
        <f>'Elan WTW'!R12</f>
        <v>0</v>
      </c>
      <c r="S12" s="49">
        <f>'Elan WTW'!S12</f>
        <v>0</v>
      </c>
      <c r="T12" s="49">
        <f>'Elan WTW'!T12</f>
        <v>0</v>
      </c>
      <c r="U12" s="49">
        <f>'Elan WTW'!U12</f>
        <v>0</v>
      </c>
      <c r="V12" s="102">
        <f>'Elan WTW'!V12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'Elan WTW'!C13</f>
        <v>3</v>
      </c>
      <c r="D13" s="49">
        <f>'Elan WTW'!D13</f>
        <v>3</v>
      </c>
      <c r="E13" s="49">
        <f>'Elan WTW'!E13</f>
        <v>3</v>
      </c>
      <c r="F13" s="49">
        <f>'Elan WTW'!F13</f>
        <v>3</v>
      </c>
      <c r="G13" s="49">
        <f>'Elan WTW'!G13</f>
        <v>3</v>
      </c>
      <c r="H13" s="49">
        <f>'Elan WTW'!H13</f>
        <v>0</v>
      </c>
      <c r="I13" s="49">
        <f>'Elan WTW'!I13</f>
        <v>0</v>
      </c>
      <c r="J13" s="49">
        <f>'Elan WTW'!J13</f>
        <v>0</v>
      </c>
      <c r="K13" s="49">
        <f>'Elan WTW'!K13</f>
        <v>0</v>
      </c>
      <c r="L13" s="49">
        <f>'Elan WTW'!L13</f>
        <v>0</v>
      </c>
      <c r="M13" s="49">
        <f>'Elan WTW'!M13</f>
        <v>0</v>
      </c>
      <c r="N13" s="49">
        <f>'Elan WTW'!N13</f>
        <v>0</v>
      </c>
      <c r="O13" s="49">
        <f>'Elan WTW'!O13</f>
        <v>0</v>
      </c>
      <c r="P13" s="49">
        <f>'Elan WTW'!P13</f>
        <v>0</v>
      </c>
      <c r="Q13" s="49">
        <f>'Elan WTW'!Q13</f>
        <v>0</v>
      </c>
      <c r="R13" s="49">
        <f>'Elan WTW'!R13</f>
        <v>0</v>
      </c>
      <c r="S13" s="49">
        <f>'Elan WTW'!S13</f>
        <v>0</v>
      </c>
      <c r="T13" s="49">
        <f>'Elan WTW'!T13</f>
        <v>0</v>
      </c>
      <c r="U13" s="49">
        <f>'Elan WTW'!U13</f>
        <v>0</v>
      </c>
      <c r="V13" s="102">
        <f>'Elan WTW'!V13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'Elan WTW'!C14</f>
        <v xml:space="preserve">Grass Silage (25% DM) </v>
      </c>
      <c r="D14" s="83" t="str">
        <f>'Elan WTW'!D14</f>
        <v>Winter barley/triticale/rye</v>
      </c>
      <c r="E14" s="83" t="str">
        <f>'Elan WTW'!E14</f>
        <v xml:space="preserve">Grass Silage (25% DM) </v>
      </c>
      <c r="F14" s="83" t="str">
        <f>'Elan WTW'!F14</f>
        <v>Winter wheat- grain &amp; straw</v>
      </c>
      <c r="G14" s="83" t="str">
        <f>'Elan WTW'!G14</f>
        <v>Winter wheat- grain &amp; straw</v>
      </c>
      <c r="H14" s="83">
        <f>'Elan WTW'!H14</f>
        <v>0</v>
      </c>
      <c r="I14" s="83">
        <f>'Elan WTW'!I14</f>
        <v>0</v>
      </c>
      <c r="J14" s="83">
        <f>'Elan WTW'!J14</f>
        <v>0</v>
      </c>
      <c r="K14" s="83">
        <f>'Elan WTW'!K14</f>
        <v>0</v>
      </c>
      <c r="L14" s="83">
        <f>'Elan WTW'!L14</f>
        <v>0</v>
      </c>
      <c r="M14" s="83">
        <f>'Elan WTW'!M14</f>
        <v>0</v>
      </c>
      <c r="N14" s="83">
        <f>'Elan WTW'!N14</f>
        <v>0</v>
      </c>
      <c r="O14" s="83">
        <f>'Elan WTW'!O14</f>
        <v>0</v>
      </c>
      <c r="P14" s="83">
        <f>'Elan WTW'!P14</f>
        <v>0</v>
      </c>
      <c r="Q14" s="83">
        <f>'Elan WTW'!Q14</f>
        <v>0</v>
      </c>
      <c r="R14" s="83">
        <f>'Elan WTW'!R14</f>
        <v>0</v>
      </c>
      <c r="S14" s="83">
        <f>'Elan WTW'!S14</f>
        <v>0</v>
      </c>
      <c r="T14" s="83">
        <f>'Elan WTW'!T14</f>
        <v>0</v>
      </c>
      <c r="U14" s="83">
        <f>'Elan WTW'!U14</f>
        <v>0</v>
      </c>
      <c r="V14" s="103">
        <f>'Elan WTW'!V14</f>
        <v>0</v>
      </c>
      <c r="AD14" s="22" t="s">
        <v>138</v>
      </c>
      <c r="AE14" s="22">
        <v>6</v>
      </c>
      <c r="AI14" s="43" t="s">
        <v>119</v>
      </c>
      <c r="AJ14" s="44">
        <v>0.8</v>
      </c>
      <c r="AK14" s="45">
        <v>1.7</v>
      </c>
      <c r="AL14" s="9">
        <v>12</v>
      </c>
      <c r="AM14" s="9">
        <v>6.7</v>
      </c>
      <c r="AN14" s="9" t="s">
        <v>135</v>
      </c>
    </row>
    <row r="15" spans="1:41" x14ac:dyDescent="0.2">
      <c r="A15" s="148" t="s">
        <v>9</v>
      </c>
      <c r="B15" s="149"/>
      <c r="C15" s="49">
        <f>'Elan WTW'!C15</f>
        <v>38</v>
      </c>
      <c r="D15" s="49">
        <f>'Elan WTW'!D15</f>
        <v>6.5</v>
      </c>
      <c r="E15" s="49">
        <f>'Elan WTW'!E15</f>
        <v>38</v>
      </c>
      <c r="F15" s="49">
        <f>'Elan WTW'!F15</f>
        <v>8</v>
      </c>
      <c r="G15" s="49">
        <f>'Elan WTW'!G15</f>
        <v>8</v>
      </c>
      <c r="H15" s="49">
        <f>'Elan WTW'!H15</f>
        <v>0</v>
      </c>
      <c r="I15" s="49">
        <f>'Elan WTW'!I15</f>
        <v>0</v>
      </c>
      <c r="J15" s="49">
        <f>'Elan WTW'!J15</f>
        <v>0</v>
      </c>
      <c r="K15" s="49">
        <f>'Elan WTW'!K15</f>
        <v>0</v>
      </c>
      <c r="L15" s="49">
        <f>'Elan WTW'!L15</f>
        <v>0</v>
      </c>
      <c r="M15" s="49">
        <f>'Elan WTW'!M15</f>
        <v>0</v>
      </c>
      <c r="N15" s="49">
        <f>'Elan WTW'!N15</f>
        <v>0</v>
      </c>
      <c r="O15" s="49">
        <f>'Elan WTW'!O15</f>
        <v>0</v>
      </c>
      <c r="P15" s="49">
        <f>'Elan WTW'!P15</f>
        <v>0</v>
      </c>
      <c r="Q15" s="49">
        <f>'Elan WTW'!Q15</f>
        <v>0</v>
      </c>
      <c r="R15" s="49">
        <f>'Elan WTW'!R15</f>
        <v>0</v>
      </c>
      <c r="S15" s="49">
        <f>'Elan WTW'!S15</f>
        <v>0</v>
      </c>
      <c r="T15" s="49">
        <f>'Elan WTW'!T15</f>
        <v>0</v>
      </c>
      <c r="U15" s="49">
        <f>'Elan WTW'!U15</f>
        <v>0</v>
      </c>
      <c r="V15" s="102">
        <f>'Elan WTW'!V15</f>
        <v>0</v>
      </c>
      <c r="AD15" s="22" t="s">
        <v>144</v>
      </c>
      <c r="AE15" s="22">
        <v>7</v>
      </c>
      <c r="AI15" s="43" t="s">
        <v>101</v>
      </c>
      <c r="AJ15" s="51">
        <v>1.8</v>
      </c>
      <c r="AK15" s="45">
        <v>5.4</v>
      </c>
      <c r="AL15" s="9">
        <v>13</v>
      </c>
      <c r="AM15" s="9">
        <v>6.7</v>
      </c>
      <c r="AN15" s="9" t="s">
        <v>135</v>
      </c>
    </row>
    <row r="16" spans="1:41" ht="13.5" thickBot="1" x14ac:dyDescent="0.25">
      <c r="A16" s="152" t="s">
        <v>44</v>
      </c>
      <c r="B16" s="153"/>
      <c r="C16" s="104" t="str">
        <f>'Elan WTW'!C16</f>
        <v>Medium/Clay</v>
      </c>
      <c r="D16" s="104" t="str">
        <f>'Elan WTW'!D16</f>
        <v>Medium/Clay</v>
      </c>
      <c r="E16" s="104" t="str">
        <f>'Elan WTW'!E16</f>
        <v>Medium/Clay</v>
      </c>
      <c r="F16" s="104" t="str">
        <f>'Elan WTW'!F16</f>
        <v>Medium/Clay</v>
      </c>
      <c r="G16" s="104" t="str">
        <f>'Elan WTW'!G16</f>
        <v>Medium/Clay</v>
      </c>
      <c r="H16" s="104">
        <f>'Elan WTW'!H16</f>
        <v>0</v>
      </c>
      <c r="I16" s="104">
        <f>'Elan WTW'!I16</f>
        <v>0</v>
      </c>
      <c r="J16" s="104">
        <f>'Elan WTW'!J16</f>
        <v>0</v>
      </c>
      <c r="K16" s="104">
        <f>'Elan WTW'!K16</f>
        <v>0</v>
      </c>
      <c r="L16" s="104">
        <f>'Elan WTW'!L16</f>
        <v>0</v>
      </c>
      <c r="M16" s="104">
        <f>'Elan WTW'!M16</f>
        <v>0</v>
      </c>
      <c r="N16" s="104">
        <f>'Elan WTW'!N16</f>
        <v>0</v>
      </c>
      <c r="O16" s="104">
        <f>'Elan WTW'!O16</f>
        <v>0</v>
      </c>
      <c r="P16" s="104">
        <f>'Elan WTW'!P16</f>
        <v>0</v>
      </c>
      <c r="Q16" s="104">
        <f>'Elan WTW'!Q16</f>
        <v>0</v>
      </c>
      <c r="R16" s="104">
        <f>'Elan WTW'!R16</f>
        <v>0</v>
      </c>
      <c r="S16" s="104">
        <f>'Elan WTW'!S16</f>
        <v>0</v>
      </c>
      <c r="T16" s="104">
        <f>'Elan WTW'!T16</f>
        <v>0</v>
      </c>
      <c r="U16" s="104">
        <f>'Elan WTW'!U16</f>
        <v>0</v>
      </c>
      <c r="V16" s="105">
        <f>'Elan WTW'!V16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55.25</v>
      </c>
      <c r="E17" s="20">
        <f t="shared" si="0"/>
        <v>64.599999999999994</v>
      </c>
      <c r="F17" s="20">
        <f t="shared" si="0"/>
        <v>56</v>
      </c>
      <c r="G17" s="20">
        <f t="shared" si="0"/>
        <v>56</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-64.599999999999994</v>
      </c>
      <c r="D19" s="12">
        <f t="shared" ref="D19:V19" si="1">D18-D17</f>
        <v>-55.25</v>
      </c>
      <c r="E19" s="12">
        <f t="shared" si="1"/>
        <v>-64.599999999999994</v>
      </c>
      <c r="F19" s="12">
        <f t="shared" si="1"/>
        <v>-56</v>
      </c>
      <c r="G19" s="12">
        <f t="shared" si="1"/>
        <v>-56</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68.25</v>
      </c>
      <c r="E21" s="20">
        <f t="shared" si="2"/>
        <v>228</v>
      </c>
      <c r="F21" s="20">
        <f t="shared" si="2"/>
        <v>84</v>
      </c>
      <c r="G21" s="20">
        <f t="shared" si="2"/>
        <v>84</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-228</v>
      </c>
      <c r="D23" s="12">
        <f t="shared" ref="D23:V23" si="3">D22-D21</f>
        <v>-68.25</v>
      </c>
      <c r="E23" s="12">
        <f t="shared" si="3"/>
        <v>-228</v>
      </c>
      <c r="F23" s="12">
        <f t="shared" si="3"/>
        <v>-84</v>
      </c>
      <c r="G23" s="12">
        <f t="shared" si="3"/>
        <v>-84</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3 FIELD REMOVED</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4a</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4b</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t="str">
        <f t="shared" si="13"/>
        <v>3 FIELD REMOVED</v>
      </c>
      <c r="E57" s="8" t="str">
        <f t="shared" si="13"/>
        <v>4a</v>
      </c>
      <c r="F57" s="8" t="str">
        <f t="shared" si="13"/>
        <v>4b</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"&amp;(VLOOKUP(C14,Table2456[],6,FALSE))</f>
        <v>Medium/Clay I Grass</v>
      </c>
      <c r="C58" s="10" t="str">
        <f>D16&amp;" I "&amp;(VLOOKUP(D14,Table2456[],6,FALSE))</f>
        <v>Medium/Clay I Arable</v>
      </c>
      <c r="D58" s="10" t="str">
        <f>E16&amp;" I "&amp;(VLOOKUP(E14,Table2456[],6,FALSE))</f>
        <v>Medium/Clay I Grass</v>
      </c>
      <c r="E58" s="10" t="str">
        <f>F16&amp;" I "&amp;(VLOOKUP(F14,Table2456[],6,FALSE))</f>
        <v>Medium/Clay I Arable</v>
      </c>
      <c r="F58" s="10" t="str">
        <f>G16&amp;" I "&amp;(VLOOKUP(G14,Table2456[],6,FALSE))</f>
        <v>Medium/Clay I Arable</v>
      </c>
      <c r="G58" s="10" t="e">
        <f>H16&amp;" I "&amp;(VLOOKUP(H14,Table2456[],6,FALSE))</f>
        <v>#N/A</v>
      </c>
      <c r="H58" s="10" t="e">
        <f>I16&amp;" I "&amp;(VLOOKUP(I14,Table2456[],6,FALSE))</f>
        <v>#N/A</v>
      </c>
      <c r="I58" s="10" t="e">
        <f>J16&amp;" I "&amp;(VLOOKUP(J14,Table2456[],6,FALSE))</f>
        <v>#N/A</v>
      </c>
      <c r="J58" s="10" t="e">
        <f>K16&amp;" I "&amp;(VLOOKUP(K14,Table2456[],6,FALSE))</f>
        <v>#N/A</v>
      </c>
      <c r="K58" s="10" t="e">
        <f>L16&amp;" I "&amp;(VLOOKUP(L14,Table2456[],6,FALSE))</f>
        <v>#N/A</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x14ac:dyDescent="0.2">
      <c r="A59" s="87" t="s">
        <v>132</v>
      </c>
      <c r="B59" s="64">
        <f>VLOOKUP(C$14,Table2456[],5,FALSE)</f>
        <v>6.2</v>
      </c>
      <c r="C59" s="64">
        <f>VLOOKUP(D$14,Table2456[],5,FALSE)</f>
        <v>6.7</v>
      </c>
      <c r="D59" s="64">
        <f>VLOOKUP(E$14,Table2456[],5,FALSE)</f>
        <v>6.2</v>
      </c>
      <c r="E59" s="64">
        <f>VLOOKUP(F$14,Table2456[],5,FALSE)</f>
        <v>6.7</v>
      </c>
      <c r="F59" s="64">
        <f>VLOOKUP(G$14,Table2456[],5,FALSE)</f>
        <v>6.7</v>
      </c>
      <c r="G59" s="64" t="e">
        <f>VLOOKUP(H$14,Table2456[],5,FALSE)</f>
        <v>#N/A</v>
      </c>
      <c r="H59" s="64" t="e">
        <f>VLOOKUP(I$14,Table2456[],5,FALSE)</f>
        <v>#N/A</v>
      </c>
      <c r="I59" s="64" t="e">
        <f>VLOOKUP(J$14,Table2456[],5,FALSE)</f>
        <v>#N/A</v>
      </c>
      <c r="J59" s="64" t="e">
        <f>VLOOKUP(K$14,Table2456[],5,FALSE)</f>
        <v>#N/A</v>
      </c>
      <c r="K59" s="64" t="e">
        <f>VLOOKUP(L$14,Table2456[],5,FALSE)</f>
        <v>#N/A</v>
      </c>
      <c r="L59" s="64" t="e">
        <f>VLOOKUP(M$14,Table2456[],5,FALSE)</f>
        <v>#N/A</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x14ac:dyDescent="0.2">
      <c r="A60" s="87" t="s">
        <v>4</v>
      </c>
      <c r="B60" s="64">
        <f>C10</f>
        <v>6.5</v>
      </c>
      <c r="C60" s="64">
        <f t="shared" ref="C60:U60" si="14">D10</f>
        <v>7.2</v>
      </c>
      <c r="D60" s="64">
        <f t="shared" si="14"/>
        <v>7.3</v>
      </c>
      <c r="E60" s="64">
        <f t="shared" si="14"/>
        <v>7.1</v>
      </c>
      <c r="F60" s="64">
        <f t="shared" si="14"/>
        <v>7.1</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8</v>
      </c>
      <c r="D61" s="64">
        <f t="shared" si="15"/>
        <v>6</v>
      </c>
      <c r="E61" s="64">
        <f t="shared" si="15"/>
        <v>8</v>
      </c>
      <c r="F61" s="64">
        <f t="shared" si="15"/>
        <v>8</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-1.7999999999999989</v>
      </c>
      <c r="C64" s="65">
        <f t="shared" ref="C64:U64" si="17">(C59-C60)*C61</f>
        <v>-4</v>
      </c>
      <c r="D64" s="65">
        <f t="shared" si="17"/>
        <v>-6.5999999999999979</v>
      </c>
      <c r="E64" s="65">
        <f t="shared" si="17"/>
        <v>-3.1999999999999957</v>
      </c>
      <c r="F64" s="65">
        <f t="shared" si="17"/>
        <v>-3.1999999999999957</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1.7999999999999989</v>
      </c>
      <c r="C65" s="65">
        <f t="shared" ref="C65:U65" si="18">C63-C64</f>
        <v>4</v>
      </c>
      <c r="D65" s="65">
        <f t="shared" si="18"/>
        <v>6.5999999999999979</v>
      </c>
      <c r="E65" s="65">
        <f t="shared" si="18"/>
        <v>3.1999999999999957</v>
      </c>
      <c r="F65" s="65">
        <f t="shared" si="18"/>
        <v>3.1999999999999957</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OVER</v>
      </c>
      <c r="E66" s="66" t="str">
        <f t="shared" si="19"/>
        <v>OVER</v>
      </c>
      <c r="F66" s="66" t="str">
        <f t="shared" si="19"/>
        <v>OVER</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hEtaOsCwgOW/YZvCaxxks+8g0Hn0Lbzoklk+OBdhSIXfRF1dLbm+YrOAIguzHR7EokN93sgq5OzE2QbQnyUqA==" saltValue="t5oGmu1fLuxJicdtVfLiI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8" operator="greaterThan">
      <formula>$B$51</formula>
    </cfRule>
  </conditionalFormatting>
  <conditionalFormatting sqref="B66:U66">
    <cfRule type="cellIs" dxfId="27" priority="13" operator="equal">
      <formula>"UNDER"</formula>
    </cfRule>
    <cfRule type="cellIs" dxfId="26" priority="14" operator="equal">
      <formula>"OVER"</formula>
    </cfRule>
  </conditionalFormatting>
  <conditionalFormatting sqref="C31:C50">
    <cfRule type="cellIs" dxfId="25" priority="37" operator="greaterThan">
      <formula>$C$51</formula>
    </cfRule>
  </conditionalFormatting>
  <conditionalFormatting sqref="C11:V12">
    <cfRule type="cellIs" dxfId="24" priority="1" operator="greaterThan">
      <formula>2</formula>
    </cfRule>
  </conditionalFormatting>
  <conditionalFormatting sqref="C17:V19">
    <cfRule type="cellIs" dxfId="23" priority="34" operator="equal">
      <formula>0</formula>
    </cfRule>
  </conditionalFormatting>
  <conditionalFormatting sqref="C20:V21">
    <cfRule type="cellIs" dxfId="22" priority="39" operator="equal">
      <formula>"DECREASE"</formula>
    </cfRule>
    <cfRule type="cellIs" dxfId="21" priority="40" operator="equal">
      <formula>"INCREASE"</formula>
    </cfRule>
  </conditionalFormatting>
  <conditionalFormatting sqref="C21:V21">
    <cfRule type="cellIs" dxfId="20" priority="15" operator="equal">
      <formula>0</formula>
    </cfRule>
  </conditionalFormatting>
  <conditionalFormatting sqref="C22:V23">
    <cfRule type="cellIs" dxfId="19" priority="19" operator="equal">
      <formula>0</formula>
    </cfRule>
  </conditionalFormatting>
  <conditionalFormatting sqref="C24:V24">
    <cfRule type="cellIs" dxfId="18" priority="20" operator="equal">
      <formula>"DECREASE"</formula>
    </cfRule>
    <cfRule type="cellIs" dxfId="17" priority="21" operator="equal">
      <formula>"INCREASE"</formula>
    </cfRule>
  </conditionalFormatting>
  <conditionalFormatting sqref="G31:G50">
    <cfRule type="cellIs" dxfId="16" priority="33" operator="greaterThan">
      <formula>$G$51</formula>
    </cfRule>
  </conditionalFormatting>
  <conditionalFormatting sqref="H31:H50">
    <cfRule type="cellIs" dxfId="15" priority="32" operator="greaterThan">
      <formula>$H$51</formula>
    </cfRule>
  </conditionalFormatting>
  <conditionalFormatting sqref="I1">
    <cfRule type="cellIs" dxfId="14" priority="5" operator="between">
      <formula>0.1</formula>
      <formula>5</formula>
    </cfRule>
  </conditionalFormatting>
  <conditionalFormatting sqref="I2">
    <cfRule type="cellIs" dxfId="13" priority="4" operator="greaterThan">
      <formula>5000.1</formula>
    </cfRule>
  </conditionalFormatting>
  <conditionalFormatting sqref="I3">
    <cfRule type="cellIs" dxfId="12" priority="3" operator="greaterThan">
      <formula>40000.01</formula>
    </cfRule>
  </conditionalFormatting>
  <conditionalFormatting sqref="I31:I50">
    <cfRule type="cellIs" dxfId="11" priority="31" operator="greaterThan">
      <formula>$I$51</formula>
    </cfRule>
  </conditionalFormatting>
  <conditionalFormatting sqref="J31:J50">
    <cfRule type="cellIs" dxfId="10" priority="10" operator="greaterThan">
      <formula>$J$51</formula>
    </cfRule>
  </conditionalFormatting>
  <conditionalFormatting sqref="K31:K50">
    <cfRule type="cellIs" dxfId="9" priority="30" operator="greaterThan">
      <formula>$K$51</formula>
    </cfRule>
  </conditionalFormatting>
  <conditionalFormatting sqref="L3">
    <cfRule type="cellIs" dxfId="8" priority="6" operator="lessThan">
      <formula>30</formula>
    </cfRule>
    <cfRule type="cellIs" dxfId="7" priority="7" operator="greaterThanOrEqual">
      <formula>30</formula>
    </cfRule>
  </conditionalFormatting>
  <conditionalFormatting sqref="L31:L50">
    <cfRule type="cellIs" dxfId="6" priority="29" operator="greaterThan">
      <formula>$L$51</formula>
    </cfRule>
  </conditionalFormatting>
  <conditionalFormatting sqref="M31:M50">
    <cfRule type="cellIs" dxfId="5" priority="28" operator="greaterThan">
      <formula>$M$51</formula>
    </cfRule>
  </conditionalFormatting>
  <conditionalFormatting sqref="P31:P50">
    <cfRule type="cellIs" dxfId="4" priority="27" operator="greaterThan">
      <formula>$P$51</formula>
    </cfRule>
  </conditionalFormatting>
  <conditionalFormatting sqref="R31:R50">
    <cfRule type="cellIs" dxfId="3" priority="26" operator="greaterThan">
      <formula>$R$51</formula>
    </cfRule>
  </conditionalFormatting>
  <conditionalFormatting sqref="S31:S50">
    <cfRule type="cellIs" dxfId="2" priority="25" operator="greaterThan">
      <formula>$S$51</formula>
    </cfRule>
  </conditionalFormatting>
  <conditionalFormatting sqref="T31:T50">
    <cfRule type="cellIs" dxfId="1" priority="24" operator="greaterThan">
      <formula>$T$51</formula>
    </cfRule>
  </conditionalFormatting>
  <conditionalFormatting sqref="U31:U50">
    <cfRule type="cellIs" dxfId="0" priority="23"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13"/>
    <col min="14" max="14" width="9.7109375" style="13" bestFit="1" customWidth="1"/>
    <col min="15" max="19" width="9.140625" style="13"/>
    <col min="20" max="20" width="10" style="13" bestFit="1" customWidth="1"/>
    <col min="21" max="16384" width="9.140625" style="13"/>
  </cols>
  <sheetData>
    <row r="1" spans="1:21" ht="38.25" x14ac:dyDescent="0.2">
      <c r="A1" s="174" t="s">
        <v>84</v>
      </c>
      <c r="B1" s="29" t="str">
        <f>'Elan WTW'!B29</f>
        <v>Application Rate</v>
      </c>
      <c r="C1" s="29" t="str">
        <f>'Elan WTW'!C29</f>
        <v>Nitrogen Addition</v>
      </c>
      <c r="D1" s="29" t="str">
        <f>'Elan WTW'!D29</f>
        <v>Phosphate Addition</v>
      </c>
      <c r="E1" s="29" t="str">
        <f>'Elan WTW'!E29</f>
        <v>Potash  Addition</v>
      </c>
      <c r="F1" s="29" t="str">
        <f>'Elan WTW'!F29</f>
        <v>Mg Oxide Addition</v>
      </c>
      <c r="G1" s="29" t="str">
        <f>'Elan WTW'!G29</f>
        <v>Copper Addition</v>
      </c>
      <c r="H1" s="29" t="str">
        <f>'Elan WTW'!H29</f>
        <v>Zinc Addition</v>
      </c>
      <c r="I1" s="29" t="str">
        <f>'Elan WTW'!I29</f>
        <v>Lead Addition</v>
      </c>
      <c r="J1" s="29" t="str">
        <f>'Elan WTW'!J29</f>
        <v>Cadmium Addition</v>
      </c>
      <c r="K1" s="29" t="str">
        <f>'Elan WTW'!K29</f>
        <v>Mercury Addition</v>
      </c>
      <c r="L1" s="29" t="str">
        <f>'Elan WTW'!L29</f>
        <v>Nickel Addition</v>
      </c>
      <c r="M1" s="29" t="str">
        <f>'Elan WTW'!M29</f>
        <v>Chromium Addition</v>
      </c>
      <c r="N1" s="29" t="str">
        <f>'Elan WTW'!N29</f>
        <v>Aluminium Addition</v>
      </c>
      <c r="O1" s="29" t="str">
        <f>'Elan WTW'!O29</f>
        <v>Iron Addition</v>
      </c>
      <c r="P1" s="29" t="str">
        <f>'Elan WTW'!P29</f>
        <v xml:space="preserve">Sodium Addition                 </v>
      </c>
      <c r="Q1" s="29" t="str">
        <f>'Elan WTW'!Q29</f>
        <v>SO3  Addition                             kg/ha</v>
      </c>
      <c r="R1" s="29" t="str">
        <f>'Elan WTW'!R29</f>
        <v xml:space="preserve">Selenium Addition </v>
      </c>
      <c r="S1" s="29" t="str">
        <f>'Elan WTW'!S29</f>
        <v xml:space="preserve">Arsenic  Addition  </v>
      </c>
      <c r="T1" s="29" t="str">
        <f>'Elan WTW'!T29</f>
        <v xml:space="preserve">Molybdenum Addition  </v>
      </c>
      <c r="U1" s="29" t="str">
        <f>'Elan WTW'!U29</f>
        <v xml:space="preserve">Fluoride Addition </v>
      </c>
    </row>
    <row r="2" spans="1:21" ht="25.5" x14ac:dyDescent="0.2">
      <c r="A2" s="174"/>
      <c r="B2" s="29" t="str">
        <f>'Elan WTW'!B30</f>
        <v>tonnes/ha</v>
      </c>
      <c r="C2" s="29" t="str">
        <f>'Elan WTW'!C30</f>
        <v>kg/ha</v>
      </c>
      <c r="D2" s="29" t="str">
        <f>'Elan WTW'!D30</f>
        <v>P2O5 
kg/ha</v>
      </c>
      <c r="E2" s="29" t="str">
        <f>'Elan WTW'!E30</f>
        <v>K2O 
kg/ha</v>
      </c>
      <c r="F2" s="29" t="str">
        <f>'Elan WTW'!F30</f>
        <v>MgO 
kg/ha</v>
      </c>
      <c r="G2" s="29" t="str">
        <f>'Elan WTW'!G30</f>
        <v>kg/ha</v>
      </c>
      <c r="H2" s="29" t="str">
        <f>'Elan WTW'!H30</f>
        <v>kg/ha</v>
      </c>
      <c r="I2" s="29" t="str">
        <f>'Elan WTW'!I30</f>
        <v>kg/ha</v>
      </c>
      <c r="J2" s="29" t="str">
        <f>'Elan WTW'!J30</f>
        <v>kg/ha</v>
      </c>
      <c r="K2" s="29" t="str">
        <f>'Elan WTW'!K30</f>
        <v>kg/ha</v>
      </c>
      <c r="L2" s="29" t="str">
        <f>'Elan WTW'!L30</f>
        <v>kg/ha</v>
      </c>
      <c r="M2" s="29" t="str">
        <f>'Elan WTW'!M30</f>
        <v>kg/ha</v>
      </c>
      <c r="N2" s="29" t="str">
        <f>'Elan WTW'!N30</f>
        <v>kg/ha</v>
      </c>
      <c r="O2" s="29" t="str">
        <f>'Elan WTW'!O30</f>
        <v>kg/ha</v>
      </c>
      <c r="P2" s="29" t="str">
        <f>'Elan WTW'!P30</f>
        <v>kg/ha</v>
      </c>
      <c r="Q2" s="29" t="str">
        <f>'Elan WTW'!Q30</f>
        <v>kg/ha</v>
      </c>
      <c r="R2" s="29" t="str">
        <f>'Elan WTW'!R30</f>
        <v>kg/ha</v>
      </c>
      <c r="S2" s="29" t="str">
        <f>'Elan WTW'!S30</f>
        <v>kg/ha</v>
      </c>
      <c r="T2" s="29" t="str">
        <f>'Elan WTW'!T30</f>
        <v>kg/ha</v>
      </c>
      <c r="U2" s="29" t="str">
        <f>'Elan WTW'!U30</f>
        <v>kg/ha</v>
      </c>
    </row>
    <row r="3" spans="1:21" x14ac:dyDescent="0.2">
      <c r="A3" s="27">
        <v>1</v>
      </c>
      <c r="B3" s="24">
        <f>'Elan WTW'!B31</f>
        <v>250</v>
      </c>
      <c r="C3" s="24">
        <f>'Elan WTW'!C31</f>
        <v>45.54</v>
      </c>
      <c r="D3" s="24">
        <f>'Elan WTW'!D31</f>
        <v>6.4048341500000001</v>
      </c>
      <c r="E3" s="24">
        <f>'Elan WTW'!E31</f>
        <v>0.75835168750000015</v>
      </c>
      <c r="F3" s="24">
        <f>'Elan WTW'!F31</f>
        <v>7.246413350000001</v>
      </c>
      <c r="G3" s="24">
        <f>'Elan WTW'!G31</f>
        <v>7.0207500000000006E-2</v>
      </c>
      <c r="H3" s="24">
        <f>'Elan WTW'!H31</f>
        <v>0.58253250000000001</v>
      </c>
      <c r="I3" s="24">
        <f>'Elan WTW'!I31</f>
        <v>3.9215E-2</v>
      </c>
      <c r="J3" s="24">
        <f>'Elan WTW'!J31</f>
        <v>6.9574999999999997E-4</v>
      </c>
      <c r="K3" s="24">
        <f>'Elan WTW'!K31</f>
        <v>9.9935000000000006E-3</v>
      </c>
      <c r="L3" s="24">
        <f>'Elan WTW'!L31</f>
        <v>0.13851749999999999</v>
      </c>
      <c r="M3" s="24">
        <f>'Elan WTW'!M31</f>
        <v>0.11132</v>
      </c>
      <c r="N3" s="24">
        <f>'Elan WTW'!N31</f>
        <v>11.638</v>
      </c>
      <c r="O3" s="24">
        <f>'Elan WTW'!O31</f>
        <v>2295.9749999999999</v>
      </c>
      <c r="P3" s="24">
        <f>'Elan WTW'!P31</f>
        <v>0</v>
      </c>
      <c r="Q3" s="24">
        <f>'Elan WTW'!Q31</f>
        <v>29.727499999999999</v>
      </c>
      <c r="R3" s="24">
        <f>'Elan WTW'!R31</f>
        <v>0</v>
      </c>
      <c r="S3" s="24">
        <f>'Elan WTW'!S31</f>
        <v>0.25363249999999998</v>
      </c>
      <c r="T3" s="24">
        <f>'Elan WTW'!T31</f>
        <v>0</v>
      </c>
      <c r="U3" s="24">
        <f>'Elan WTW'!U31</f>
        <v>0</v>
      </c>
    </row>
    <row r="4" spans="1:21" x14ac:dyDescent="0.2">
      <c r="A4" s="27">
        <v>2</v>
      </c>
      <c r="B4" s="24">
        <f>'Llyswen WTW'!B31</f>
        <v>250</v>
      </c>
      <c r="C4" s="24">
        <f>'Llyswen WTW'!C31</f>
        <v>125.57</v>
      </c>
      <c r="D4" s="24">
        <f>'Llyswen WTW'!D31</f>
        <v>30.2560915</v>
      </c>
      <c r="E4" s="24">
        <f>'Llyswen WTW'!E31</f>
        <v>14.348537499999999</v>
      </c>
      <c r="F4" s="24">
        <f>'Llyswen WTW'!F31</f>
        <v>54.023028499999995</v>
      </c>
      <c r="G4" s="24">
        <f>'Llyswen WTW'!G31</f>
        <v>0.50227999999999995</v>
      </c>
      <c r="H4" s="24">
        <f>'Llyswen WTW'!H31</f>
        <v>3.35575</v>
      </c>
      <c r="I4" s="24">
        <f>'Llyswen WTW'!I31</f>
        <v>0.43083499999999991</v>
      </c>
      <c r="J4" s="24">
        <f>'Llyswen WTW'!J31</f>
        <v>4.7629999999999999E-3</v>
      </c>
      <c r="K4" s="24">
        <f>'Llyswen WTW'!K31</f>
        <v>1.0067250000000002E-2</v>
      </c>
      <c r="L4" s="24">
        <f>'Llyswen WTW'!L31</f>
        <v>0.25979999999999998</v>
      </c>
      <c r="M4" s="24">
        <f>'Llyswen WTW'!M31</f>
        <v>0.205675</v>
      </c>
      <c r="N4" s="24">
        <f>'Llyswen WTW'!N31</f>
        <v>1277.3499999999999</v>
      </c>
      <c r="O4" s="24">
        <f>'Llyswen WTW'!O31</f>
        <v>323.66750000000002</v>
      </c>
      <c r="P4" s="24">
        <f>'Llyswen WTW'!P31</f>
        <v>0</v>
      </c>
      <c r="Q4" s="24">
        <f>'Llyswen WTW'!Q31</f>
        <v>151.82062499999998</v>
      </c>
      <c r="R4" s="24">
        <f>'Llyswen WTW'!R31</f>
        <v>0</v>
      </c>
      <c r="S4" s="24">
        <f>'Llyswen WTW'!S31</f>
        <v>0.257635</v>
      </c>
      <c r="T4" s="24">
        <f>'Llyswen WTW'!T31</f>
        <v>0</v>
      </c>
      <c r="U4" s="24">
        <f>'Llyswen WTW'!U31</f>
        <v>0</v>
      </c>
    </row>
    <row r="5" spans="1:21" x14ac:dyDescent="0.2">
      <c r="A5" s="27">
        <v>3</v>
      </c>
      <c r="B5" s="24">
        <f>'Talybont WTW'!B31</f>
        <v>130</v>
      </c>
      <c r="C5" s="24">
        <f>'Talybont WTW'!C31</f>
        <v>49.753600000000006</v>
      </c>
      <c r="D5" s="24">
        <f>'Talybont WTW'!D31</f>
        <v>32.23652354</v>
      </c>
      <c r="E5" s="24">
        <f>'Talybont WTW'!E31</f>
        <v>1.3864151600000003</v>
      </c>
      <c r="F5" s="24">
        <f>'Talybont WTW'!F31</f>
        <v>3.5896678220000005</v>
      </c>
      <c r="G5" s="24">
        <f>'Talybont WTW'!G31</f>
        <v>0.17880200000000002</v>
      </c>
      <c r="H5" s="24">
        <f>'Talybont WTW'!H31</f>
        <v>0.625807</v>
      </c>
      <c r="I5" s="24">
        <f>'Talybont WTW'!I31</f>
        <v>2.4099400000000007E-2</v>
      </c>
      <c r="J5" s="24">
        <f>'Talybont WTW'!J31</f>
        <v>1.8657600000000004E-3</v>
      </c>
      <c r="K5" s="24">
        <f>'Talybont WTW'!K31</f>
        <v>5.2085800000000008E-3</v>
      </c>
      <c r="L5" s="24">
        <f>'Talybont WTW'!L31</f>
        <v>1.5003820000000003E-2</v>
      </c>
      <c r="M5" s="24">
        <f>'Talybont WTW'!M31</f>
        <v>1.6714100000000003E-2</v>
      </c>
      <c r="N5" s="24">
        <f>'Talybont WTW'!N31</f>
        <v>773.51300000000015</v>
      </c>
      <c r="O5" s="24">
        <f>'Talybont WTW'!O31</f>
        <v>20.989800000000002</v>
      </c>
      <c r="P5" s="24">
        <f>'Talybont WTW'!P31</f>
        <v>0</v>
      </c>
      <c r="Q5" s="24">
        <f>'Talybont WTW'!Q31</f>
        <v>148.67775</v>
      </c>
      <c r="R5" s="24">
        <f>'Talybont WTW'!R31</f>
        <v>0</v>
      </c>
      <c r="S5" s="24">
        <f>'Talybont WTW'!S31</f>
        <v>6.9577300000000009E-2</v>
      </c>
      <c r="T5" s="24">
        <f>'Talybont WTW'!T31</f>
        <v>0</v>
      </c>
      <c r="U5" s="24">
        <f>'Talybont WTW'!U31</f>
        <v>0</v>
      </c>
    </row>
    <row r="6" spans="1:21" x14ac:dyDescent="0.2">
      <c r="A6" s="27">
        <v>4</v>
      </c>
      <c r="B6" s="24">
        <f>Andigestion!B31</f>
        <v>34</v>
      </c>
      <c r="C6" s="24">
        <f>Andigestion!C31</f>
        <v>187</v>
      </c>
      <c r="D6" s="24">
        <f>Andigestion!D31</f>
        <v>31.936540000000001</v>
      </c>
      <c r="E6" s="24">
        <f>Andigestion!E31</f>
        <v>77.105540000000019</v>
      </c>
      <c r="F6" s="24">
        <f>Andigestion!F31</f>
        <v>3.0722739999999997</v>
      </c>
      <c r="G6" s="24">
        <f>Andigestion!G31</f>
        <v>3.9099999999999996E-2</v>
      </c>
      <c r="H6" s="24">
        <f>Andigestion!H31</f>
        <v>0.16660000000000003</v>
      </c>
      <c r="I6" s="24">
        <f>Andigestion!I31</f>
        <v>1.7000000000000001E-2</v>
      </c>
      <c r="J6" s="24">
        <f>Andigestion!J31</f>
        <v>3.4000000000000002E-4</v>
      </c>
      <c r="K6" s="24">
        <f>Andigestion!K31</f>
        <v>1.7000000000000001E-3</v>
      </c>
      <c r="L6" s="24">
        <f>Andigestion!L31</f>
        <v>7.1400000000000005E-3</v>
      </c>
      <c r="M6" s="24">
        <f>Andigestion!M31</f>
        <v>1.0540000000000001E-2</v>
      </c>
      <c r="N6" s="24">
        <f>Andigestion!N31</f>
        <v>0</v>
      </c>
      <c r="O6" s="24">
        <f>Andigestion!O31</f>
        <v>0</v>
      </c>
      <c r="P6" s="24">
        <f>Andigestion!P31</f>
        <v>0</v>
      </c>
      <c r="Q6" s="24">
        <f>Andigestion!Q31</f>
        <v>25.585000000000001</v>
      </c>
      <c r="R6" s="24">
        <f>Andigestion!R31</f>
        <v>0</v>
      </c>
      <c r="S6" s="24">
        <f>Andigestion!S31</f>
        <v>0</v>
      </c>
      <c r="T6" s="24">
        <f>Andigestion!T31</f>
        <v>0</v>
      </c>
      <c r="U6" s="24">
        <f>Andigestion!U31</f>
        <v>0</v>
      </c>
    </row>
    <row r="7" spans="1:21" x14ac:dyDescent="0.2">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75" x14ac:dyDescent="0.25">
      <c r="A13" s="67" t="s">
        <v>85</v>
      </c>
      <c r="B13" s="68">
        <f>SUM(B3:B12)</f>
        <v>664</v>
      </c>
      <c r="C13" s="68">
        <f t="shared" ref="C13:U13" si="0">SUM(C3:C12)</f>
        <v>407.86360000000002</v>
      </c>
      <c r="D13" s="68">
        <f t="shared" si="0"/>
        <v>100.83398919000001</v>
      </c>
      <c r="E13" s="68">
        <f t="shared" si="0"/>
        <v>93.59884434750002</v>
      </c>
      <c r="F13" s="68">
        <f t="shared" si="0"/>
        <v>67.931383671999981</v>
      </c>
      <c r="G13" s="68">
        <f t="shared" si="0"/>
        <v>0.79038949999999997</v>
      </c>
      <c r="H13" s="68">
        <f t="shared" si="0"/>
        <v>4.7306894999999995</v>
      </c>
      <c r="I13" s="68">
        <f t="shared" si="0"/>
        <v>0.51114939999999986</v>
      </c>
      <c r="J13" s="68">
        <f t="shared" si="0"/>
        <v>7.6645100000000002E-3</v>
      </c>
      <c r="K13" s="68">
        <f t="shared" si="0"/>
        <v>2.6969330000000003E-2</v>
      </c>
      <c r="L13" s="68">
        <f t="shared" si="0"/>
        <v>0.42046131999999997</v>
      </c>
      <c r="M13" s="68">
        <f t="shared" si="0"/>
        <v>0.34424910000000003</v>
      </c>
      <c r="N13" s="68">
        <f t="shared" si="0"/>
        <v>2062.5010000000002</v>
      </c>
      <c r="O13" s="68">
        <f t="shared" si="0"/>
        <v>2640.6322999999998</v>
      </c>
      <c r="P13" s="68">
        <f t="shared" si="0"/>
        <v>0</v>
      </c>
      <c r="Q13" s="68">
        <f t="shared" si="0"/>
        <v>355.81087499999995</v>
      </c>
      <c r="R13" s="68">
        <f t="shared" si="0"/>
        <v>0</v>
      </c>
      <c r="S13" s="68">
        <f t="shared" si="0"/>
        <v>0.58084479999999994</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13"/>
    <col min="3" max="3" width="11" style="13" customWidth="1"/>
    <col min="4" max="4" width="9.140625" style="13"/>
    <col min="5" max="5" width="9.7109375" style="13" customWidth="1"/>
    <col min="6" max="14" width="9.140625" style="13"/>
    <col min="15" max="15" width="9.7109375" style="13" bestFit="1" customWidth="1"/>
    <col min="16" max="20" width="9.140625" style="13"/>
    <col min="21" max="21" width="10" style="13" bestFit="1" customWidth="1"/>
    <col min="22" max="16384" width="9.140625" style="13"/>
  </cols>
  <sheetData>
    <row r="1" spans="1:22" s="70" customFormat="1" ht="38.25" x14ac:dyDescent="0.25">
      <c r="A1" s="175" t="s">
        <v>84</v>
      </c>
      <c r="B1" s="25" t="s">
        <v>152</v>
      </c>
      <c r="C1" s="26" t="str">
        <f>'Elan WTW'!B29</f>
        <v>Application Rate</v>
      </c>
      <c r="D1" s="26" t="str">
        <f>'Elan WTW'!C29</f>
        <v>Nitrogen Addition</v>
      </c>
      <c r="E1" s="26" t="str">
        <f>'Elan WTW'!D29</f>
        <v>Phosphate Addition</v>
      </c>
      <c r="F1" s="26" t="str">
        <f>'Elan WTW'!E29</f>
        <v>Potash  Addition</v>
      </c>
      <c r="G1" s="26" t="str">
        <f>'Elan WTW'!F29</f>
        <v>Mg Oxide Addition</v>
      </c>
      <c r="H1" s="26" t="str">
        <f>'Elan WTW'!G29</f>
        <v>Copper Addition</v>
      </c>
      <c r="I1" s="26" t="str">
        <f>'Elan WTW'!H29</f>
        <v>Zinc Addition</v>
      </c>
      <c r="J1" s="26" t="str">
        <f>'Elan WTW'!I29</f>
        <v>Lead Addition</v>
      </c>
      <c r="K1" s="26" t="str">
        <f>'Elan WTW'!J29</f>
        <v>Cadmium Addition</v>
      </c>
      <c r="L1" s="26" t="str">
        <f>'Elan WTW'!K29</f>
        <v>Mercury Addition</v>
      </c>
      <c r="M1" s="26" t="str">
        <f>'Elan WTW'!L29</f>
        <v>Nickel Addition</v>
      </c>
      <c r="N1" s="26" t="str">
        <f>'Elan WTW'!M29</f>
        <v>Chromium Addition</v>
      </c>
      <c r="O1" s="26" t="str">
        <f>'Elan WTW'!N29</f>
        <v>Aluminium Addition</v>
      </c>
      <c r="P1" s="26" t="str">
        <f>'Elan WTW'!O29</f>
        <v>Iron Addition</v>
      </c>
      <c r="Q1" s="26" t="str">
        <f>'Elan WTW'!P29</f>
        <v xml:space="preserve">Sodium Addition                 </v>
      </c>
      <c r="R1" s="26" t="str">
        <f>'Elan WTW'!Q29</f>
        <v>SO3  Addition                             kg/ha</v>
      </c>
      <c r="S1" s="26" t="str">
        <f>'Elan WTW'!R29</f>
        <v xml:space="preserve">Selenium Addition </v>
      </c>
      <c r="T1" s="26" t="str">
        <f>'Elan WTW'!S29</f>
        <v xml:space="preserve">Arsenic  Addition  </v>
      </c>
      <c r="U1" s="26" t="str">
        <f>'Elan WTW'!T29</f>
        <v xml:space="preserve">Molybdenum Addition  </v>
      </c>
      <c r="V1" s="26" t="str">
        <f>'Elan WTW'!U29</f>
        <v xml:space="preserve">Fluoride Addition </v>
      </c>
    </row>
    <row r="2" spans="1:22" s="70" customFormat="1" ht="25.5" x14ac:dyDescent="0.25">
      <c r="A2" s="175"/>
      <c r="B2" s="23" t="s">
        <v>46</v>
      </c>
      <c r="C2" s="26" t="str">
        <f>'Elan WTW'!B30</f>
        <v>tonnes/ha</v>
      </c>
      <c r="D2" s="26" t="str">
        <f>'Elan WTW'!C30</f>
        <v>kg/ha</v>
      </c>
      <c r="E2" s="26" t="str">
        <f>'Elan WTW'!D30</f>
        <v>P2O5 
kg/ha</v>
      </c>
      <c r="F2" s="26" t="str">
        <f>'Elan WTW'!E30</f>
        <v>K2O 
kg/ha</v>
      </c>
      <c r="G2" s="26" t="str">
        <f>'Elan WTW'!F30</f>
        <v>MgO 
kg/ha</v>
      </c>
      <c r="H2" s="26" t="str">
        <f>'Elan WTW'!G30</f>
        <v>kg/ha</v>
      </c>
      <c r="I2" s="26" t="str">
        <f>'Elan WTW'!H30</f>
        <v>kg/ha</v>
      </c>
      <c r="J2" s="26" t="str">
        <f>'Elan WTW'!I30</f>
        <v>kg/ha</v>
      </c>
      <c r="K2" s="26" t="str">
        <f>'Elan WTW'!J30</f>
        <v>kg/ha</v>
      </c>
      <c r="L2" s="26" t="str">
        <f>'Elan WTW'!K30</f>
        <v>kg/ha</v>
      </c>
      <c r="M2" s="26" t="str">
        <f>'Elan WTW'!L30</f>
        <v>kg/ha</v>
      </c>
      <c r="N2" s="26" t="str">
        <f>'Elan WTW'!M30</f>
        <v>kg/ha</v>
      </c>
      <c r="O2" s="26" t="str">
        <f>'Elan WTW'!N30</f>
        <v>kg/ha</v>
      </c>
      <c r="P2" s="26" t="str">
        <f>'Elan WTW'!O30</f>
        <v>kg/ha</v>
      </c>
      <c r="Q2" s="26" t="str">
        <f>'Elan WTW'!P30</f>
        <v>kg/ha</v>
      </c>
      <c r="R2" s="26" t="str">
        <f>'Elan WTW'!Q30</f>
        <v>kg/ha</v>
      </c>
      <c r="S2" s="26" t="str">
        <f>'Elan WTW'!R30</f>
        <v>kg/ha</v>
      </c>
      <c r="T2" s="26" t="str">
        <f>'Elan WTW'!S30</f>
        <v>kg/ha</v>
      </c>
      <c r="U2" s="26" t="str">
        <f>'Elan WTW'!T30</f>
        <v>kg/ha</v>
      </c>
      <c r="V2" s="26" t="str">
        <f>'Elan WTW'!U30</f>
        <v>kg/ha</v>
      </c>
    </row>
    <row r="3" spans="1:22" x14ac:dyDescent="0.2">
      <c r="A3" s="27">
        <v>1</v>
      </c>
      <c r="B3" s="78"/>
      <c r="C3" s="24">
        <f>'Elan WTW'!B31</f>
        <v>250</v>
      </c>
      <c r="D3" s="24">
        <f>'Elan WTW'!C31</f>
        <v>45.54</v>
      </c>
      <c r="E3" s="24">
        <f>'Elan WTW'!D31</f>
        <v>6.4048341500000001</v>
      </c>
      <c r="F3" s="24">
        <f>'Elan WTW'!E31</f>
        <v>0.75835168750000015</v>
      </c>
      <c r="G3" s="24">
        <f>'Elan WTW'!F31</f>
        <v>7.246413350000001</v>
      </c>
      <c r="H3" s="24">
        <f>'Elan WTW'!G31</f>
        <v>7.0207500000000006E-2</v>
      </c>
      <c r="I3" s="24">
        <f>'Elan WTW'!H31</f>
        <v>0.58253250000000001</v>
      </c>
      <c r="J3" s="24">
        <f>'Elan WTW'!I31</f>
        <v>3.9215E-2</v>
      </c>
      <c r="K3" s="24">
        <f>'Elan WTW'!J31</f>
        <v>6.9574999999999997E-4</v>
      </c>
      <c r="L3" s="24">
        <f>'Elan WTW'!K31</f>
        <v>9.9935000000000006E-3</v>
      </c>
      <c r="M3" s="24">
        <f>'Elan WTW'!L31</f>
        <v>0.13851749999999999</v>
      </c>
      <c r="N3" s="24">
        <f>'Elan WTW'!M31</f>
        <v>0.11132</v>
      </c>
      <c r="O3" s="24">
        <f>'Elan WTW'!N31</f>
        <v>11.638</v>
      </c>
      <c r="P3" s="24">
        <f>'Elan WTW'!O31</f>
        <v>2295.9749999999999</v>
      </c>
      <c r="Q3" s="24">
        <f>'Elan WTW'!P31</f>
        <v>0</v>
      </c>
      <c r="R3" s="24">
        <f>'Elan WTW'!Q31</f>
        <v>29.727499999999999</v>
      </c>
      <c r="S3" s="24">
        <f>'Elan WTW'!R31</f>
        <v>0</v>
      </c>
      <c r="T3" s="24">
        <f>'Elan WTW'!S31</f>
        <v>0.25363249999999998</v>
      </c>
      <c r="U3" s="24">
        <f>'Elan WTW'!T31</f>
        <v>0</v>
      </c>
      <c r="V3" s="24">
        <f>'Elan WTW'!U31</f>
        <v>0</v>
      </c>
    </row>
    <row r="4" spans="1:22" x14ac:dyDescent="0.2">
      <c r="A4" s="27">
        <v>2</v>
      </c>
      <c r="B4" s="78"/>
      <c r="C4" s="24">
        <f>'Llyswen WTW'!B31</f>
        <v>250</v>
      </c>
      <c r="D4" s="24">
        <f>'Llyswen WTW'!C31</f>
        <v>125.57</v>
      </c>
      <c r="E4" s="24">
        <f>'Llyswen WTW'!D31</f>
        <v>30.2560915</v>
      </c>
      <c r="F4" s="24">
        <f>'Llyswen WTW'!E31</f>
        <v>14.348537499999999</v>
      </c>
      <c r="G4" s="24">
        <f>'Llyswen WTW'!F31</f>
        <v>54.023028499999995</v>
      </c>
      <c r="H4" s="24">
        <f>'Llyswen WTW'!G31</f>
        <v>0.50227999999999995</v>
      </c>
      <c r="I4" s="24">
        <f>'Llyswen WTW'!H31</f>
        <v>3.35575</v>
      </c>
      <c r="J4" s="24">
        <f>'Llyswen WTW'!I31</f>
        <v>0.43083499999999991</v>
      </c>
      <c r="K4" s="24">
        <f>'Llyswen WTW'!J31</f>
        <v>4.7629999999999999E-3</v>
      </c>
      <c r="L4" s="24">
        <f>'Llyswen WTW'!K31</f>
        <v>1.0067250000000002E-2</v>
      </c>
      <c r="M4" s="24">
        <f>'Llyswen WTW'!L31</f>
        <v>0.25979999999999998</v>
      </c>
      <c r="N4" s="24">
        <f>'Llyswen WTW'!M31</f>
        <v>0.205675</v>
      </c>
      <c r="O4" s="24">
        <f>'Llyswen WTW'!N31</f>
        <v>1277.3499999999999</v>
      </c>
      <c r="P4" s="24">
        <f>'Llyswen WTW'!O31</f>
        <v>323.66750000000002</v>
      </c>
      <c r="Q4" s="24">
        <f>'Llyswen WTW'!P31</f>
        <v>0</v>
      </c>
      <c r="R4" s="24">
        <f>'Llyswen WTW'!Q31</f>
        <v>151.82062499999998</v>
      </c>
      <c r="S4" s="24">
        <f>'Llyswen WTW'!R31</f>
        <v>0</v>
      </c>
      <c r="T4" s="24">
        <f>'Llyswen WTW'!S31</f>
        <v>0.257635</v>
      </c>
      <c r="U4" s="24">
        <f>'Llyswen WTW'!T31</f>
        <v>0</v>
      </c>
      <c r="V4" s="24">
        <f>'Llyswen WTW'!U31</f>
        <v>0</v>
      </c>
    </row>
    <row r="5" spans="1:22" x14ac:dyDescent="0.2">
      <c r="A5" s="27">
        <v>3</v>
      </c>
      <c r="B5" s="78"/>
      <c r="C5" s="24">
        <f>'Talybont WTW'!B31</f>
        <v>130</v>
      </c>
      <c r="D5" s="24">
        <f>'Talybont WTW'!C31</f>
        <v>49.753600000000006</v>
      </c>
      <c r="E5" s="24">
        <f>'Talybont WTW'!D31</f>
        <v>32.23652354</v>
      </c>
      <c r="F5" s="24">
        <f>'Talybont WTW'!E31</f>
        <v>1.3864151600000003</v>
      </c>
      <c r="G5" s="24">
        <f>'Talybont WTW'!F31</f>
        <v>3.5896678220000005</v>
      </c>
      <c r="H5" s="24">
        <f>'Talybont WTW'!G31</f>
        <v>0.17880200000000002</v>
      </c>
      <c r="I5" s="24">
        <f>'Talybont WTW'!H31</f>
        <v>0.625807</v>
      </c>
      <c r="J5" s="24">
        <f>'Talybont WTW'!I31</f>
        <v>2.4099400000000007E-2</v>
      </c>
      <c r="K5" s="24">
        <f>'Talybont WTW'!J31</f>
        <v>1.8657600000000004E-3</v>
      </c>
      <c r="L5" s="24">
        <f>'Talybont WTW'!K31</f>
        <v>5.2085800000000008E-3</v>
      </c>
      <c r="M5" s="24">
        <f>'Talybont WTW'!L31</f>
        <v>1.5003820000000003E-2</v>
      </c>
      <c r="N5" s="24">
        <f>'Talybont WTW'!M31</f>
        <v>1.6714100000000003E-2</v>
      </c>
      <c r="O5" s="24">
        <f>'Talybont WTW'!N31</f>
        <v>773.51300000000015</v>
      </c>
      <c r="P5" s="24">
        <f>'Talybont WTW'!O31</f>
        <v>20.989800000000002</v>
      </c>
      <c r="Q5" s="24">
        <f>'Talybont WTW'!P31</f>
        <v>0</v>
      </c>
      <c r="R5" s="24">
        <f>'Talybont WTW'!Q31</f>
        <v>148.67775</v>
      </c>
      <c r="S5" s="24">
        <f>'Talybont WTW'!R31</f>
        <v>0</v>
      </c>
      <c r="T5" s="24">
        <f>'Talybont WTW'!S31</f>
        <v>6.9577300000000009E-2</v>
      </c>
      <c r="U5" s="24">
        <f>'Talybont WTW'!T31</f>
        <v>0</v>
      </c>
      <c r="V5" s="24">
        <f>'Talybont WTW'!U31</f>
        <v>0</v>
      </c>
    </row>
    <row r="6" spans="1:22" x14ac:dyDescent="0.2">
      <c r="A6" s="27">
        <v>4</v>
      </c>
      <c r="B6" s="78"/>
      <c r="C6" s="24">
        <f>Andigestion!B31</f>
        <v>34</v>
      </c>
      <c r="D6" s="24">
        <f>Andigestion!C31</f>
        <v>187</v>
      </c>
      <c r="E6" s="24">
        <f>Andigestion!D31</f>
        <v>31.936540000000001</v>
      </c>
      <c r="F6" s="24">
        <f>Andigestion!E31</f>
        <v>77.105540000000019</v>
      </c>
      <c r="G6" s="24">
        <f>Andigestion!F31</f>
        <v>3.0722739999999997</v>
      </c>
      <c r="H6" s="24">
        <f>Andigestion!G31</f>
        <v>3.9099999999999996E-2</v>
      </c>
      <c r="I6" s="24">
        <f>Andigestion!H31</f>
        <v>0.16660000000000003</v>
      </c>
      <c r="J6" s="24">
        <f>Andigestion!I31</f>
        <v>1.7000000000000001E-2</v>
      </c>
      <c r="K6" s="24">
        <f>Andigestion!J31</f>
        <v>3.4000000000000002E-4</v>
      </c>
      <c r="L6" s="24">
        <f>Andigestion!K31</f>
        <v>1.7000000000000001E-3</v>
      </c>
      <c r="M6" s="24">
        <f>Andigestion!L31</f>
        <v>7.1400000000000005E-3</v>
      </c>
      <c r="N6" s="24">
        <f>Andigestion!M31</f>
        <v>1.0540000000000001E-2</v>
      </c>
      <c r="O6" s="24">
        <f>Andigestion!N31</f>
        <v>0</v>
      </c>
      <c r="P6" s="24">
        <f>Andigestion!O31</f>
        <v>0</v>
      </c>
      <c r="Q6" s="24">
        <f>Andigestion!P31</f>
        <v>0</v>
      </c>
      <c r="R6" s="24">
        <f>Andigestion!Q31</f>
        <v>25.585000000000001</v>
      </c>
      <c r="S6" s="24">
        <f>Andigestion!R31</f>
        <v>0</v>
      </c>
      <c r="T6" s="24">
        <f>Andigestion!S31</f>
        <v>0</v>
      </c>
      <c r="U6" s="24">
        <f>Andigestion!T31</f>
        <v>0</v>
      </c>
      <c r="V6" s="24">
        <f>Andigestion!U31</f>
        <v>0</v>
      </c>
    </row>
    <row r="7" spans="1:22" x14ac:dyDescent="0.2">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
      <c r="B13" s="28"/>
      <c r="C13" s="14"/>
      <c r="D13" s="14"/>
      <c r="E13" s="14"/>
      <c r="F13" s="14"/>
      <c r="G13" s="14"/>
      <c r="H13" s="14"/>
      <c r="I13" s="14"/>
      <c r="J13" s="14"/>
      <c r="K13" s="14"/>
      <c r="L13" s="14"/>
      <c r="M13" s="14"/>
      <c r="N13" s="14"/>
      <c r="O13" s="14"/>
      <c r="P13" s="14"/>
      <c r="Q13" s="14"/>
      <c r="R13" s="14"/>
      <c r="S13" s="14"/>
      <c r="T13" s="14"/>
      <c r="U13" s="14"/>
      <c r="V13" s="14"/>
    </row>
    <row r="14" spans="1:22" x14ac:dyDescent="0.2">
      <c r="A14" s="71" t="s">
        <v>86</v>
      </c>
      <c r="C14" s="71"/>
      <c r="D14" s="71"/>
      <c r="E14" s="71"/>
      <c r="F14" s="71"/>
      <c r="G14" s="71"/>
      <c r="H14" s="71"/>
      <c r="I14" s="71"/>
      <c r="J14" s="71"/>
      <c r="K14" s="71"/>
      <c r="L14" s="71"/>
      <c r="M14" s="71"/>
      <c r="N14" s="71"/>
    </row>
    <row r="15" spans="1:22" ht="38.25" x14ac:dyDescent="0.2">
      <c r="A15" s="174" t="s">
        <v>84</v>
      </c>
      <c r="B15" s="26" t="s">
        <v>152</v>
      </c>
      <c r="C15" s="26">
        <f>'Elan WTW'!B43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5" x14ac:dyDescent="0.2">
      <c r="A16" s="174"/>
      <c r="B16" s="23" t="s">
        <v>46</v>
      </c>
      <c r="C16" s="26">
        <f>'Elan WTW'!B44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
      <c r="A17" s="72">
        <v>1</v>
      </c>
      <c r="B17" s="73">
        <f>B3</f>
        <v>0</v>
      </c>
      <c r="C17" s="74">
        <f>C3</f>
        <v>250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
      <c r="A18" s="72">
        <v>2</v>
      </c>
      <c r="B18" s="73">
        <f t="shared" ref="B18:C18" si="3">B4</f>
        <v>0</v>
      </c>
      <c r="C18" s="74">
        <f t="shared" si="3"/>
        <v>250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
      <c r="A19" s="72">
        <v>3</v>
      </c>
      <c r="B19" s="73">
        <f t="shared" ref="B19:C19" si="5">B5</f>
        <v>0</v>
      </c>
      <c r="C19" s="74">
        <f t="shared" si="5"/>
        <v>130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
      <c r="A20" s="72">
        <v>4</v>
      </c>
      <c r="B20" s="73">
        <f t="shared" ref="B20:C20" si="7">B6</f>
        <v>0</v>
      </c>
      <c r="C20" s="74">
        <f t="shared" si="7"/>
        <v>34</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75" x14ac:dyDescent="0.2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REGU-415-1632363</_dlc_DocId>
    <_dlc_DocIdUrl xmlns="9be56660-2c31-41ef-bc00-23e72f632f2a">
      <Url>https://cyfoethnaturiolcymru.sharepoint.com/teams/Regulatory/Permitting/_layouts/15/DocIdRedir.aspx?ID=REGU-415-1632363</Url>
      <Description>REGU-415-1632363</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2025-02-12T00:00:00+00:00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1" ma:contentTypeDescription="Permitting &amp; Compliance Excel Document" ma:contentTypeScope="" ma:versionID="ba3d3f646c51d9da4950b9a6e7b784ce">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6de5245ddb57d651dd1da83624696544"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3EB88BFD-E29A-4849-A8E6-116EB74B98EA}">
  <ds:schemaRefs>
    <ds:schemaRef ds:uri="http://purl.org/dc/terms/"/>
    <ds:schemaRef ds:uri="http://www.w3.org/XML/1998/namespace"/>
    <ds:schemaRef ds:uri="http://purl.org/dc/dcmitype/"/>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9be56660-2c31-41ef-bc00-23e72f632f2a"/>
    <ds:schemaRef ds:uri="http://schemas.microsoft.com/office/2006/metadata/propertie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9746AA96-0303-4FEF-87B0-109433A4401D}"/>
</file>

<file path=customXml/itemProps5.xml><?xml version="1.0" encoding="utf-8"?>
<ds:datastoreItem xmlns:ds="http://schemas.openxmlformats.org/officeDocument/2006/customXml" ds:itemID="{533B83EE-35CD-4D83-9B76-594F39A06035}"/>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Elan WTW</vt:lpstr>
      <vt:lpstr>Llyswen WTW</vt:lpstr>
      <vt:lpstr>Talybont WTW</vt:lpstr>
      <vt:lpstr>Andigestion</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Rhiannon Smith</dc:creator>
  <cp:keywords>NRW Nutrient Calculator</cp:keywords>
  <cp:lastModifiedBy>Smith, Rhiannon</cp:lastModifiedBy>
  <dcterms:created xsi:type="dcterms:W3CDTF">2016-09-26T10:07:59Z</dcterms:created>
  <dcterms:modified xsi:type="dcterms:W3CDTF">2025-02-10T16:35:17Z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f107d189-215d-4ee0-8b76-b97b1569e655</vt:lpwstr>
  </property>
  <property fmtid="{D5CDD505-2E9C-101B-9397-08002B2CF9AE}" pid="4" name="MediaServiceImageTags">
    <vt:lpwstr/>
  </property>
</Properties>
</file>