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8160/"/>
    </mc:Choice>
  </mc:AlternateContent>
  <xr:revisionPtr revIDLastSave="0" documentId="13_ncr:1_{8681137A-4503-4640-9DE3-DB7ABEEAC43E}" xr6:coauthVersionLast="47" xr6:coauthVersionMax="47" xr10:uidLastSave="{00000000-0000-0000-0000-000000000000}"/>
  <bookViews>
    <workbookView xWindow="-120" yWindow="-120" windowWidth="29040" windowHeight="15720" tabRatio="870" activeTab="1" xr2:uid="{00000000-000D-0000-FFFF-FFFF00000000}"/>
  </bookViews>
  <sheets>
    <sheet name="DAF sludge" sheetId="1" r:id="rId1"/>
    <sheet name="DAF Cake" sheetId="21" r:id="rId2"/>
    <sheet name="Belly Grass" sheetId="27" r:id="rId3"/>
    <sheet name="Lairage "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U18" i="28"/>
  <c r="P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O20" i="27"/>
  <c r="R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L65"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M23" i="28" s="1"/>
  <c r="M24" i="28" s="1"/>
  <c r="T59" i="28"/>
  <c r="U17" i="28"/>
  <c r="U21" i="28"/>
  <c r="U23" i="28" s="1"/>
  <c r="U24"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1" i="22"/>
  <c r="J23" i="22" s="1"/>
  <c r="K59" i="23"/>
  <c r="L17" i="23"/>
  <c r="L21" i="23"/>
  <c r="M57" i="21"/>
  <c r="R59" i="21"/>
  <c r="S21" i="21"/>
  <c r="S23" i="21" s="1"/>
  <c r="S24" i="21" s="1"/>
  <c r="S17" i="21"/>
  <c r="J59" i="21"/>
  <c r="K21" i="21"/>
  <c r="K23" i="21" s="1"/>
  <c r="K24" i="21" s="1"/>
  <c r="K17" i="21"/>
  <c r="K19" i="21" s="1"/>
  <c r="K20" i="21" s="1"/>
  <c r="J59" i="22"/>
  <c r="K17" i="22"/>
  <c r="K19" i="22" s="1"/>
  <c r="K21" i="22"/>
  <c r="K23" i="22" s="1"/>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23" i="26" s="1"/>
  <c r="L17" i="26"/>
  <c r="L19" i="26" s="1"/>
  <c r="S59" i="26"/>
  <c r="T21" i="26"/>
  <c r="T17" i="26"/>
  <c r="N63" i="26"/>
  <c r="J59" i="27"/>
  <c r="K17" i="27"/>
  <c r="K19" i="27" s="1"/>
  <c r="K20" i="27" s="1"/>
  <c r="R59" i="27"/>
  <c r="S17" i="27"/>
  <c r="S19" i="27" s="1"/>
  <c r="J59" i="28"/>
  <c r="K17" i="28"/>
  <c r="K21" i="28"/>
  <c r="K23" i="28" s="1"/>
  <c r="K24" i="28" s="1"/>
  <c r="R59" i="28"/>
  <c r="S17" i="28"/>
  <c r="S21" i="28"/>
  <c r="S23" i="28" s="1"/>
  <c r="S24" i="28" s="1"/>
  <c r="I59" i="29"/>
  <c r="J17" i="29"/>
  <c r="J21" i="29"/>
  <c r="Q59" i="29"/>
  <c r="R21" i="29"/>
  <c r="R23" i="29" s="1"/>
  <c r="R17" i="29"/>
  <c r="H59" i="30"/>
  <c r="H64" i="30" s="1"/>
  <c r="H65" i="30" s="1"/>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23" i="23" s="1"/>
  <c r="N17" i="23"/>
  <c r="N19" i="23" s="1"/>
  <c r="U59" i="23"/>
  <c r="V21" i="23"/>
  <c r="V23" i="23" s="1"/>
  <c r="V17" i="23"/>
  <c r="I17" i="24"/>
  <c r="I19" i="24" s="1"/>
  <c r="I21" i="24"/>
  <c r="I23" i="24" s="1"/>
  <c r="Q17" i="24"/>
  <c r="Q19" i="24" s="1"/>
  <c r="Q21" i="24"/>
  <c r="Q23" i="24" s="1"/>
  <c r="D59" i="26"/>
  <c r="E21" i="26"/>
  <c r="E23" i="26" s="1"/>
  <c r="E17" i="26"/>
  <c r="E19" i="26" s="1"/>
  <c r="L59" i="26"/>
  <c r="M21" i="26"/>
  <c r="M23" i="26" s="1"/>
  <c r="M17" i="26"/>
  <c r="T59" i="26"/>
  <c r="U21" i="26"/>
  <c r="U23" i="26" s="1"/>
  <c r="U17" i="26"/>
  <c r="U19" i="26"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J59" i="29"/>
  <c r="K17" i="29"/>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23" i="21" s="1"/>
  <c r="H24" i="21" s="1"/>
  <c r="H17" i="21"/>
  <c r="H19" i="21" s="1"/>
  <c r="H20" i="21" s="1"/>
  <c r="E59" i="22"/>
  <c r="F21" i="22"/>
  <c r="F23" i="22" s="1"/>
  <c r="F17" i="22"/>
  <c r="F19" i="22" s="1"/>
  <c r="M59" i="22"/>
  <c r="N21" i="22"/>
  <c r="N23" i="22" s="1"/>
  <c r="N17" i="22"/>
  <c r="N19" i="22" s="1"/>
  <c r="U59" i="22"/>
  <c r="V17" i="22"/>
  <c r="V21" i="22"/>
  <c r="C18" i="22"/>
  <c r="H21" i="23"/>
  <c r="H23" i="23" s="1"/>
  <c r="H17" i="23"/>
  <c r="P17" i="23"/>
  <c r="P19" i="23" s="1"/>
  <c r="P21" i="23"/>
  <c r="J59" i="24"/>
  <c r="K21" i="24"/>
  <c r="K23" i="24" s="1"/>
  <c r="K17" i="24"/>
  <c r="R59" i="24"/>
  <c r="S21" i="24"/>
  <c r="S23" i="24" s="1"/>
  <c r="S17" i="24"/>
  <c r="G21" i="26"/>
  <c r="G23" i="26" s="1"/>
  <c r="G17" i="26"/>
  <c r="G19" i="26" s="1"/>
  <c r="O17" i="26"/>
  <c r="O21" i="26"/>
  <c r="E59" i="27"/>
  <c r="F17" i="27"/>
  <c r="F19" i="27" s="1"/>
  <c r="F20" i="27" s="1"/>
  <c r="M59" i="27"/>
  <c r="N17" i="27"/>
  <c r="N19" i="27" s="1"/>
  <c r="N20" i="27" s="1"/>
  <c r="U59" i="27"/>
  <c r="V17" i="27"/>
  <c r="E59" i="28"/>
  <c r="F17" i="28"/>
  <c r="F19" i="28" s="1"/>
  <c r="F20" i="28" s="1"/>
  <c r="F21" i="28"/>
  <c r="F23" i="28" s="1"/>
  <c r="F24" i="28" s="1"/>
  <c r="M59" i="28"/>
  <c r="N17" i="28"/>
  <c r="N19" i="28" s="1"/>
  <c r="N20" i="28" s="1"/>
  <c r="N21" i="28"/>
  <c r="U59" i="28"/>
  <c r="V17" i="28"/>
  <c r="V21" i="28"/>
  <c r="D59" i="29"/>
  <c r="E17" i="29"/>
  <c r="E21" i="29"/>
  <c r="E23" i="29" s="1"/>
  <c r="L59" i="29"/>
  <c r="M17" i="29"/>
  <c r="M19" i="29" s="1"/>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1" i="22"/>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19" i="29" s="1"/>
  <c r="F21" i="29"/>
  <c r="F23" i="29" s="1"/>
  <c r="M59" i="29"/>
  <c r="N17" i="29"/>
  <c r="N19" i="29" s="1"/>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19" i="26" s="1"/>
  <c r="I21" i="26"/>
  <c r="I23" i="26" s="1"/>
  <c r="P59" i="26"/>
  <c r="Q17" i="26"/>
  <c r="Q19" i="26" s="1"/>
  <c r="Q21" i="26"/>
  <c r="E63" i="26"/>
  <c r="H17" i="27"/>
  <c r="H19" i="27" s="1"/>
  <c r="H20" i="27" s="1"/>
  <c r="P17" i="27"/>
  <c r="P19" i="27" s="1"/>
  <c r="H21" i="28"/>
  <c r="H23" i="28" s="1"/>
  <c r="H24" i="28" s="1"/>
  <c r="H17" i="28"/>
  <c r="H19" i="28" s="1"/>
  <c r="H20" i="28" s="1"/>
  <c r="P21" i="28"/>
  <c r="P17" i="28"/>
  <c r="P19" i="28" s="1"/>
  <c r="G17" i="29"/>
  <c r="G19" i="29" s="1"/>
  <c r="G21" i="29"/>
  <c r="G23" i="29" s="1"/>
  <c r="O17" i="29"/>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G23" i="22"/>
  <c r="K58" i="21"/>
  <c r="K61" i="21" s="1"/>
  <c r="K64" i="21" s="1"/>
  <c r="R19" i="24"/>
  <c r="I21" i="27"/>
  <c r="I23" i="27" s="1"/>
  <c r="I24" i="27" s="1"/>
  <c r="Q21" i="27"/>
  <c r="R58" i="21"/>
  <c r="R61" i="21" s="1"/>
  <c r="R64" i="21" s="1"/>
  <c r="O57" i="21"/>
  <c r="A43" i="21"/>
  <c r="J58" i="21"/>
  <c r="J61" i="21" s="1"/>
  <c r="D58" i="29"/>
  <c r="D61" i="29" s="1"/>
  <c r="P23" i="26"/>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F19" i="23"/>
  <c r="I58" i="23"/>
  <c r="I61" i="23" s="1"/>
  <c r="Q58" i="23"/>
  <c r="Q61" i="23" s="1"/>
  <c r="L58" i="29"/>
  <c r="L61" i="29" s="1"/>
  <c r="T58" i="29"/>
  <c r="T61" i="29" s="1"/>
  <c r="T64" i="29" s="1"/>
  <c r="Q23" i="30"/>
  <c r="U23" i="30"/>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R21" i="27"/>
  <c r="R23" i="27" s="1"/>
  <c r="R24"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H58" i="30"/>
  <c r="H61"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C58" i="22"/>
  <c r="C61" i="22" s="1"/>
  <c r="K58" i="22"/>
  <c r="K61" i="22" s="1"/>
  <c r="K64" i="22" s="1"/>
  <c r="K65" i="22" s="1"/>
  <c r="S58" i="22"/>
  <c r="S61" i="22" s="1"/>
  <c r="S64" i="22" s="1"/>
  <c r="F57" i="23"/>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K58" i="27"/>
  <c r="K61" i="27" s="1"/>
  <c r="S58" i="27"/>
  <c r="S61" i="27" s="1"/>
  <c r="S64" i="27" s="1"/>
  <c r="P57" i="27"/>
  <c r="N59" i="27"/>
  <c r="H58" i="28"/>
  <c r="H61" i="28" s="1"/>
  <c r="P58" i="28"/>
  <c r="P61" i="28" s="1"/>
  <c r="N57" i="28"/>
  <c r="L23" i="29"/>
  <c r="T23" i="29"/>
  <c r="G58" i="29"/>
  <c r="G61" i="29" s="1"/>
  <c r="O58" i="29"/>
  <c r="O61" i="29" s="1"/>
  <c r="P59" i="29"/>
  <c r="I57" i="30"/>
  <c r="M19" i="21"/>
  <c r="M20" i="21" s="1"/>
  <c r="G57" i="21"/>
  <c r="E58" i="22"/>
  <c r="E61" i="22" s="1"/>
  <c r="M58" i="22"/>
  <c r="M61"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V19" i="30"/>
  <c r="F23" i="30"/>
  <c r="B63" i="30"/>
  <c r="J63" i="30"/>
  <c r="R63"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S23" i="29"/>
  <c r="A31" i="29"/>
  <c r="A33" i="29"/>
  <c r="A39" i="29"/>
  <c r="A41" i="29"/>
  <c r="A47" i="29"/>
  <c r="A49" i="29"/>
  <c r="G57" i="29"/>
  <c r="O57" i="29"/>
  <c r="G59" i="29"/>
  <c r="O59" i="29"/>
  <c r="G63" i="29"/>
  <c r="O63" i="29"/>
  <c r="E19" i="29"/>
  <c r="U19" i="29"/>
  <c r="U23" i="29"/>
  <c r="I57" i="29"/>
  <c r="Q57" i="29"/>
  <c r="I63" i="29"/>
  <c r="Q63" i="29"/>
  <c r="V19" i="29"/>
  <c r="B63" i="29"/>
  <c r="J63" i="29"/>
  <c r="R63" i="29"/>
  <c r="L19" i="29"/>
  <c r="O19" i="29"/>
  <c r="A32" i="29"/>
  <c r="A34" i="29"/>
  <c r="A40" i="29"/>
  <c r="A42" i="29"/>
  <c r="A48" i="29"/>
  <c r="A50" i="29"/>
  <c r="C63" i="29"/>
  <c r="K63" i="29"/>
  <c r="S63" i="29"/>
  <c r="P19" i="29"/>
  <c r="D63" i="29"/>
  <c r="L63" i="29"/>
  <c r="T63" i="29"/>
  <c r="E63" i="29"/>
  <c r="M63" i="29"/>
  <c r="K19" i="28"/>
  <c r="K20" i="28" s="1"/>
  <c r="S19" i="28"/>
  <c r="A31" i="28"/>
  <c r="A33" i="28"/>
  <c r="A37" i="28"/>
  <c r="A39" i="28"/>
  <c r="A41" i="28"/>
  <c r="A45" i="28"/>
  <c r="A47" i="28"/>
  <c r="A49" i="28"/>
  <c r="G57" i="28"/>
  <c r="O57" i="28"/>
  <c r="G59" i="28"/>
  <c r="O59" i="28"/>
  <c r="G63" i="28"/>
  <c r="O63" i="28"/>
  <c r="T23" i="28"/>
  <c r="T24" i="28" s="1"/>
  <c r="H59" i="28"/>
  <c r="P59" i="28"/>
  <c r="H63" i="28"/>
  <c r="P63" i="28"/>
  <c r="M19" i="28"/>
  <c r="M20" i="28" s="1"/>
  <c r="U19" i="28"/>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U64" i="26"/>
  <c r="U66" i="26" s="1"/>
  <c r="O23" i="26"/>
  <c r="C19" i="26"/>
  <c r="C20" i="26" s="1"/>
  <c r="K23" i="26"/>
  <c r="A31" i="26"/>
  <c r="A33" i="26"/>
  <c r="A37" i="26"/>
  <c r="A39" i="26"/>
  <c r="A41" i="26"/>
  <c r="A45" i="26"/>
  <c r="A47" i="26"/>
  <c r="A49" i="26"/>
  <c r="G57" i="26"/>
  <c r="O57" i="26"/>
  <c r="G59" i="26"/>
  <c r="O59" i="26"/>
  <c r="G63" i="26"/>
  <c r="O63" i="26"/>
  <c r="T19" i="26"/>
  <c r="T23" i="26"/>
  <c r="H63" i="26"/>
  <c r="P63" i="26"/>
  <c r="M19" i="26"/>
  <c r="I57" i="26"/>
  <c r="Q57" i="26"/>
  <c r="I59" i="26"/>
  <c r="Q59" i="26"/>
  <c r="Q64" i="26" s="1"/>
  <c r="I63" i="26"/>
  <c r="Q63" i="26"/>
  <c r="V23" i="26"/>
  <c r="B63" i="26"/>
  <c r="J63" i="26"/>
  <c r="R63" i="26"/>
  <c r="O19" i="26"/>
  <c r="A32" i="26"/>
  <c r="A34" i="26"/>
  <c r="A40" i="26"/>
  <c r="A42" i="26"/>
  <c r="A48" i="26"/>
  <c r="A50" i="26"/>
  <c r="C63" i="26"/>
  <c r="K63" i="26"/>
  <c r="S63" i="26"/>
  <c r="H19" i="26"/>
  <c r="P19" i="26"/>
  <c r="D63" i="26"/>
  <c r="L63" i="26"/>
  <c r="H23" i="24"/>
  <c r="P23" i="24"/>
  <c r="K19" i="24"/>
  <c r="S19"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M23" i="23"/>
  <c r="I57" i="23"/>
  <c r="Q57" i="23"/>
  <c r="G19"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A31" i="22"/>
  <c r="A33" i="22"/>
  <c r="A41" i="22"/>
  <c r="A47" i="22"/>
  <c r="M19" i="22"/>
  <c r="U23" i="22"/>
  <c r="I57" i="22"/>
  <c r="Q57" i="22"/>
  <c r="A39" i="22"/>
  <c r="A49" i="22"/>
  <c r="V19" i="22"/>
  <c r="V23" i="22"/>
  <c r="A32" i="22"/>
  <c r="A34" i="22"/>
  <c r="A40" i="22"/>
  <c r="A42" i="22"/>
  <c r="A48" i="22"/>
  <c r="A50" i="22"/>
  <c r="P19" i="22"/>
  <c r="P64" i="21"/>
  <c r="A33" i="21"/>
  <c r="A37" i="21"/>
  <c r="A41" i="21"/>
  <c r="A45" i="21"/>
  <c r="A49" i="21"/>
  <c r="E58" i="21"/>
  <c r="E61" i="21" s="1"/>
  <c r="M58" i="21"/>
  <c r="M61" i="21" s="1"/>
  <c r="U58" i="21"/>
  <c r="U61" i="21" s="1"/>
  <c r="U64" i="21" s="1"/>
  <c r="U66" i="21" s="1"/>
  <c r="S19" i="21"/>
  <c r="I23" i="21"/>
  <c r="I24" i="21" s="1"/>
  <c r="G23" i="21"/>
  <c r="G24" i="21" s="1"/>
  <c r="C57" i="21"/>
  <c r="K57" i="21"/>
  <c r="S57" i="21"/>
  <c r="G19" i="21"/>
  <c r="G20" i="21" s="1"/>
  <c r="Q19" i="21"/>
  <c r="R23" i="21"/>
  <c r="R24" i="21" s="1"/>
  <c r="I19" i="21"/>
  <c r="I20" i="21" s="1"/>
  <c r="R19" i="21"/>
  <c r="A31" i="21"/>
  <c r="D64" i="21"/>
  <c r="D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J65" i="28"/>
  <c r="L65" i="28"/>
  <c r="K65" i="21"/>
  <c r="H64" i="26"/>
  <c r="H65" i="26" s="1"/>
  <c r="D64" i="30"/>
  <c r="D65" i="30" s="1"/>
  <c r="O64" i="21"/>
  <c r="O65" i="21" s="1"/>
  <c r="K64" i="27"/>
  <c r="K65" i="27" s="1"/>
  <c r="K64" i="28"/>
  <c r="K65" i="28" s="1"/>
  <c r="J64" i="27"/>
  <c r="J65" i="27" s="1"/>
  <c r="I64" i="27"/>
  <c r="I65" i="27" s="1"/>
  <c r="I64" i="26"/>
  <c r="I65" i="26" s="1"/>
  <c r="I64" i="23"/>
  <c r="I65" i="23" s="1"/>
  <c r="I64" i="30"/>
  <c r="I65" i="30" s="1"/>
  <c r="H64" i="22"/>
  <c r="H65" i="22" s="1"/>
  <c r="F64" i="26"/>
  <c r="F66" i="26" s="1"/>
  <c r="E64" i="27"/>
  <c r="E65" i="27" s="1"/>
  <c r="E64" i="22"/>
  <c r="E65" i="22" s="1"/>
  <c r="E64" i="30"/>
  <c r="E65" i="30" s="1"/>
  <c r="D64" i="28"/>
  <c r="D65" i="28" s="1"/>
  <c r="D64" i="24"/>
  <c r="D65" i="24" s="1"/>
  <c r="C64" i="29"/>
  <c r="C65" i="29" s="1"/>
  <c r="C64" i="21"/>
  <c r="C65" i="21" s="1"/>
  <c r="C64" i="22"/>
  <c r="C65" i="22" s="1"/>
  <c r="C64" i="27"/>
  <c r="C65" i="27" s="1"/>
  <c r="M64" i="26"/>
  <c r="M65" i="26" s="1"/>
  <c r="M64" i="22"/>
  <c r="M65" i="22" s="1"/>
  <c r="F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T66" i="24"/>
  <c r="U66" i="23"/>
  <c r="P64" i="30"/>
  <c r="P66" i="30" s="1"/>
  <c r="C66" i="23"/>
  <c r="P66" i="23"/>
  <c r="E66" i="22"/>
  <c r="T66" i="23"/>
  <c r="Q66" i="21"/>
  <c r="P66" i="21"/>
  <c r="K66" i="27"/>
  <c r="G64" i="23"/>
  <c r="Q66" i="24"/>
  <c r="R66" i="27"/>
  <c r="H66" i="23"/>
  <c r="J66" i="27"/>
  <c r="G64" i="27"/>
  <c r="G66" i="30"/>
  <c r="J66" i="30"/>
  <c r="F64" i="27"/>
  <c r="T66" i="27"/>
  <c r="Q66" i="22"/>
  <c r="J66" i="26"/>
  <c r="T66" i="21"/>
  <c r="S66" i="23"/>
  <c r="H66" i="30"/>
  <c r="E66" i="30"/>
  <c r="S66" i="24"/>
  <c r="L66" i="21"/>
  <c r="D66" i="22"/>
  <c r="S66" i="26"/>
  <c r="L66" i="28"/>
  <c r="L66" i="26"/>
  <c r="T66" i="30"/>
  <c r="C66" i="29"/>
  <c r="R66" i="28"/>
  <c r="N64" i="26"/>
  <c r="N66" i="26" s="1"/>
  <c r="O64" i="29"/>
  <c r="P64" i="29"/>
  <c r="P66" i="29" s="1"/>
  <c r="S64" i="1"/>
  <c r="R66" i="26"/>
  <c r="D66" i="27"/>
  <c r="N64" i="29"/>
  <c r="N66" i="29" s="1"/>
  <c r="R66" i="30"/>
  <c r="D66" i="23"/>
  <c r="L66" i="23"/>
  <c r="O66" i="22"/>
  <c r="R64" i="1"/>
  <c r="J66" i="23"/>
  <c r="Q64" i="1"/>
  <c r="U64" i="1"/>
  <c r="P64" i="1"/>
  <c r="J66" i="24"/>
  <c r="Q66" i="29"/>
  <c r="F64" i="29"/>
  <c r="O64" i="23"/>
  <c r="O64" i="30"/>
  <c r="N64" i="24"/>
  <c r="N66" i="24" s="1"/>
  <c r="B66" i="30"/>
  <c r="B66" i="24"/>
  <c r="K66" i="30"/>
  <c r="C66" i="30"/>
  <c r="I66" i="30"/>
  <c r="R66" i="29"/>
  <c r="I66" i="29"/>
  <c r="S66" i="29"/>
  <c r="T66" i="28"/>
  <c r="D66" i="28"/>
  <c r="Q66" i="28"/>
  <c r="I66" i="28"/>
  <c r="S66" i="28"/>
  <c r="K66" i="28"/>
  <c r="Q66" i="27"/>
  <c r="I66" i="27"/>
  <c r="P66" i="27"/>
  <c r="Q66" i="26"/>
  <c r="P66" i="26"/>
  <c r="C66" i="26"/>
  <c r="H66" i="26"/>
  <c r="D66" i="26"/>
  <c r="L66" i="24"/>
  <c r="P66" i="24"/>
  <c r="D66" i="24"/>
  <c r="I66" i="23"/>
  <c r="N66" i="23"/>
  <c r="E66" i="23"/>
  <c r="I66" i="22"/>
  <c r="S66" i="22"/>
  <c r="K66" i="22"/>
  <c r="T66" i="22"/>
  <c r="H66" i="21"/>
  <c r="K66" i="21"/>
  <c r="D66" i="21"/>
  <c r="R66" i="21"/>
  <c r="N64" i="1"/>
  <c r="M64" i="1"/>
  <c r="M65" i="1" s="1"/>
  <c r="T64" i="1"/>
  <c r="L64" i="1"/>
  <c r="J64" i="1"/>
  <c r="J65" i="1" s="1"/>
  <c r="K64" i="1"/>
  <c r="K65" i="1" s="1"/>
  <c r="O64" i="1"/>
  <c r="O65" i="1" s="1"/>
  <c r="C64" i="1"/>
  <c r="I64" i="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D65" i="1" l="1"/>
  <c r="F65" i="1"/>
  <c r="G65" i="1"/>
  <c r="L65" i="1"/>
  <c r="H65" i="1"/>
  <c r="I65" i="1"/>
  <c r="C65" i="1"/>
  <c r="B65" i="1"/>
  <c r="I66" i="26"/>
  <c r="E66" i="27"/>
  <c r="O66" i="28"/>
  <c r="O65" i="28"/>
  <c r="O66" i="27"/>
  <c r="O65" i="27"/>
  <c r="O66" i="29"/>
  <c r="O65" i="29"/>
  <c r="O66" i="26"/>
  <c r="O65" i="26"/>
  <c r="O66" i="30"/>
  <c r="O65" i="30"/>
  <c r="O66" i="24"/>
  <c r="O65" i="24"/>
  <c r="O66" i="23"/>
  <c r="O65" i="23"/>
  <c r="O66" i="21"/>
  <c r="L66" i="29"/>
  <c r="K66" i="24"/>
  <c r="H66" i="22"/>
  <c r="M66" i="26"/>
  <c r="M66" i="22"/>
  <c r="M66" i="24"/>
  <c r="C66" i="22"/>
  <c r="C66" i="27"/>
  <c r="C66" i="21"/>
  <c r="M66" i="29"/>
  <c r="M66" i="21"/>
  <c r="M66" i="30"/>
  <c r="M65" i="30"/>
  <c r="M66" i="23"/>
  <c r="M65" i="23"/>
  <c r="M66" i="27"/>
  <c r="M65" i="27"/>
  <c r="M66" i="28"/>
  <c r="L66" i="22"/>
  <c r="L66" i="27"/>
  <c r="L65" i="27"/>
  <c r="K66" i="26"/>
  <c r="K65" i="26"/>
  <c r="K66" i="23"/>
  <c r="K65" i="23"/>
  <c r="K66" i="29"/>
  <c r="K65" i="29"/>
  <c r="J66" i="22"/>
  <c r="J65" i="22"/>
  <c r="J66" i="21"/>
  <c r="J65" i="21"/>
  <c r="J66" i="29"/>
  <c r="J65" i="29"/>
  <c r="I66" i="21"/>
  <c r="I65" i="21"/>
  <c r="I66" i="24"/>
  <c r="H66" i="24"/>
  <c r="H65" i="24"/>
  <c r="H66" i="28"/>
  <c r="H65" i="28"/>
  <c r="H66" i="27"/>
  <c r="H65" i="27"/>
  <c r="H66" i="29"/>
  <c r="H65" i="29"/>
  <c r="G66" i="29"/>
  <c r="G65" i="29"/>
  <c r="G66" i="21"/>
  <c r="G65" i="21"/>
  <c r="G66" i="23"/>
  <c r="G65" i="23"/>
  <c r="G66" i="22"/>
  <c r="G65" i="22"/>
  <c r="G66" i="27"/>
  <c r="G65" i="27"/>
  <c r="G66" i="26"/>
  <c r="G65" i="26"/>
  <c r="G66" i="28"/>
  <c r="G65" i="28"/>
  <c r="G66" i="24"/>
  <c r="G65" i="24"/>
  <c r="F66" i="29"/>
  <c r="F65" i="29"/>
  <c r="F66" i="21"/>
  <c r="F65" i="21"/>
  <c r="F66" i="23"/>
  <c r="F65" i="23"/>
  <c r="F66" i="22"/>
  <c r="F65" i="22"/>
  <c r="F66" i="27"/>
  <c r="F65" i="27"/>
  <c r="F66" i="30"/>
  <c r="F65" i="30"/>
  <c r="F66" i="28"/>
  <c r="F65" i="28"/>
  <c r="F66" i="24"/>
  <c r="F65" i="24"/>
  <c r="E66" i="24"/>
  <c r="E65" i="24"/>
  <c r="E66" i="21"/>
  <c r="E65" i="21"/>
  <c r="E66" i="26"/>
  <c r="E65" i="26"/>
  <c r="E66" i="28"/>
  <c r="E65" i="28"/>
  <c r="E66" i="29"/>
  <c r="E65" i="29"/>
  <c r="D66" i="29"/>
  <c r="C66" i="24"/>
  <c r="C65" i="24"/>
  <c r="C66" i="28"/>
  <c r="C65" i="28"/>
  <c r="B66" i="23"/>
  <c r="B65" i="23"/>
  <c r="B66" i="21"/>
  <c r="B65" i="21"/>
  <c r="B66" i="26"/>
  <c r="B65" i="26"/>
  <c r="B66" i="27"/>
  <c r="B65" i="27"/>
  <c r="B66" i="28"/>
  <c r="B65" i="28"/>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<sst xmlns="http://schemas.openxmlformats.org/spreadsheetml/2006/main" count="2139" uniqueCount="172">
  <si>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</si>
  <si>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</si>
  <si>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</si>
  <si>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</si>
  <si>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</si>
  <si>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</si>
  <si>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</si>
  <si>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</si>
  <si>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</si>
  <si>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</si>
  <si>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</si>
  <si>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</si>
  <si>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</si>
  <si>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</si>
  <si>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</si>
  <si>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</si>
  <si>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</si>
  <si>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</si>
  <si>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</si>
  <si>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</si>
  <si>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</si>
  <si>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</si>
  <si>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</si>
  <si>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</si>
  <si>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</si>
  <si>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</si>
  <si>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</si>
  <si>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</si>
  <si>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</si>
  <si>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</si>
  <si>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</si>
  <si>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</si>
  <si>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</si>
  <si>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</si>
  <si>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</si>
  <si>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</si>
  <si>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</si>
  <si>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</si>
  <si>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</si>
  <si>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</si>
  <si>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</si>
  <si>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</si>
  <si>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</si>
  <si>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</si>
  <si>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</si>
  <si>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</si>
  <si>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</si>
  <si>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</si>
  <si>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</si>
  <si>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</si>
  <si>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</si>
  <si>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</si>
  <si>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</si>
  <si>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</si>
  <si>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</si>
  <si>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</si>
  <si>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</si>
  <si>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</si>
  <si>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</si>
  <si>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</si>
  <si>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</si>
  <si>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</si>
  <si>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</si>
  <si>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</si>
  <si>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</si>
  <si>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</si>
  <si>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</si>
  <si>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</si>
  <si>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</si>
  <si>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</si>
  <si>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</si>
  <si>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</si>
  <si>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</si>
  <si>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</si>
  <si>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</si>
  <si>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</si>
  <si>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</si>
  <si>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</si>
  <si>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</si>
  <si>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</si>
  <si>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</si>
  <si>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</si>
  <si>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</si>
  <si>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</si>
  <si>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</si>
  <si>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</si>
  <si>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</si>
  <si>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</si>
  <si>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</si>
  <si>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</si>
  <si>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</si>
  <si>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</si>
  <si>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</si>
  <si>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</si>
  <si>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</si>
  <si>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</si>
  <si>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</si>
  <si>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</si>
  <si>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</si>
  <si>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</si>
  <si>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</si>
  <si>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</si>
  <si>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</si>
  <si>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</si>
  <si>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</si>
  <si>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</si>
  <si>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</si>
  <si>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</si>
  <si>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</si>
  <si>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</si>
  <si>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</si>
  <si>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</si>
  <si>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</si>
  <si>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</si>
  <si>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</si>
  <si>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</si>
  <si>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</si>
  <si>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</si>
  <si>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</si>
  <si>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</si>
  <si>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</si>
  <si>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</si>
  <si>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</si>
  <si>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</si>
  <si>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</si>
  <si>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</si>
  <si>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</si>
  <si>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</si>
  <si>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</si>
  <si>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</si>
  <si>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</si>
  <si>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</si>
  <si>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</si>
  <si>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</si>
  <si>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</si>
  <si>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</si>
  <si>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</si>
  <si>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</si>
  <si>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</si>
  <si>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</si>
  <si>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</si>
  <si>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</si>
  <si>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</si>
  <si>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</si>
  <si>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</si>
  <si>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</si>
  <si>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</si>
  <si>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</si>
  <si>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</si>
  <si>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</si>
  <si>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</si>
  <si>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</si>
  <si>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</si>
  <si>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</si>
  <si>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</si>
  <si>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</si>
  <si>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</si>
  <si>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</si>
  <si>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</si>
  <si>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</si>
  <si>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PAN-028160</t>
  </si>
  <si>
    <t>WE3178AA</t>
  </si>
  <si>
    <t xml:space="preserve">Park house services </t>
  </si>
  <si>
    <t>Ladn at Castell Elwyn, Lon Felin Rhydybont, Pencarreg, Camarthenshire, SA48 8EE</t>
  </si>
  <si>
    <t>Megan Tucker</t>
  </si>
  <si>
    <t>02 02 04</t>
  </si>
  <si>
    <t>02 02 02</t>
  </si>
  <si>
    <t>02 01 06</t>
  </si>
  <si>
    <t>DAF Sludge</t>
  </si>
  <si>
    <t>DAF Cake</t>
  </si>
  <si>
    <t>Belly Grass</t>
  </si>
  <si>
    <t>Lairage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</si>
</sst>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16" sqref="F1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06" t="s">
        <v>41</v>
      </c>
      <c r="B1" s="106"/>
      <c r="C1" s="122" t="s">
        <v>160</v>
      </c>
      <c r="D1" s="123"/>
      <c r="E1" s="83" t="s">
        <v>45</v>
      </c>
      <c r="F1" s="86">
        <v>49.7</v>
      </c>
      <c r="G1" s="107" t="s">
        <v>43</v>
      </c>
      <c r="H1" s="108"/>
      <c r="I1" s="86">
        <v>6.61</v>
      </c>
      <c r="J1" s="106" t="s">
        <v>153</v>
      </c>
      <c r="K1" s="106"/>
      <c r="L1" s="86">
        <v>448</v>
      </c>
      <c r="AB1" s="14"/>
      <c r="AC1" s="14"/>
      <c r="AD1" s="23" t="s">
        <v>126</v>
      </c>
      <c r="AE1" s="14"/>
      <c r="AF1" s="14"/>
      <c r="AG1" s="14"/>
      <c r="AH1" s="14"/>
      <c r="AI1" s="33" t="s">
        <v>79</v>
      </c>
      <c r="AJ1" s="34" t="s">
        <v>94</v>
      </c>
      <c r="AK1" s="35" t="s">
        <v>95</v>
      </c>
      <c r="AL1" s="36" t="s">
        <v>125</v>
      </c>
      <c r="AM1" s="36" t="s">
        <v>131</v>
      </c>
      <c r="AN1" s="36" t="s">
        <v>111</v>
      </c>
    </row>
    <row r="2" spans="1:40" x14ac:dyDescent="0.2">
      <c r="A2" s="106" t="s">
        <v>87</v>
      </c>
      <c r="B2" s="106"/>
      <c r="C2" s="120" t="s">
        <v>161</v>
      </c>
      <c r="D2" s="121"/>
      <c r="E2" s="83" t="s">
        <v>109</v>
      </c>
      <c r="F2" s="86" t="s">
        <v>165</v>
      </c>
      <c r="G2" s="125" t="s">
        <v>110</v>
      </c>
      <c r="H2" s="126"/>
      <c r="I2" s="86">
        <v>1646</v>
      </c>
      <c r="J2" s="106" t="s">
        <v>158</v>
      </c>
      <c r="K2" s="106"/>
      <c r="L2" s="86">
        <v>0.18</v>
      </c>
      <c r="AB2" s="23" t="s">
        <v>56</v>
      </c>
      <c r="AC2" s="14"/>
      <c r="AD2" s="23" t="s">
        <v>70</v>
      </c>
      <c r="AE2" s="14"/>
      <c r="AF2" s="14"/>
      <c r="AG2" s="37" t="s">
        <v>76</v>
      </c>
      <c r="AH2" s="14"/>
      <c r="AI2" s="38" t="s">
        <v>126</v>
      </c>
      <c r="AJ2" s="39">
        <v>0</v>
      </c>
      <c r="AK2" s="40">
        <v>0</v>
      </c>
      <c r="AL2" s="7">
        <v>0</v>
      </c>
      <c r="AM2" s="9">
        <v>0</v>
      </c>
      <c r="AN2" s="9">
        <v>0</v>
      </c>
    </row>
    <row r="3" spans="1:40" x14ac:dyDescent="0.2">
      <c r="A3" s="107" t="s">
        <v>42</v>
      </c>
      <c r="B3" s="108"/>
      <c r="C3" s="120" t="s">
        <v>162</v>
      </c>
      <c r="D3" s="121"/>
      <c r="E3" s="83" t="s">
        <v>108</v>
      </c>
      <c r="F3" s="24" t="s">
        <v>77</v>
      </c>
      <c r="G3" s="106" t="s">
        <v>159</v>
      </c>
      <c r="H3" s="106"/>
      <c r="I3" s="86">
        <v>5940</v>
      </c>
      <c r="J3" s="107" t="s">
        <v>154</v>
      </c>
      <c r="K3" s="108"/>
      <c r="L3" s="86">
        <f>(L1/(L2*10000))*100</f>
        <v>24.888888888888889</v>
      </c>
      <c r="AB3" s="23" t="s">
        <v>57</v>
      </c>
      <c r="AC3" s="14"/>
      <c r="AD3" s="23" t="s">
        <v>71</v>
      </c>
      <c r="AE3" s="14"/>
      <c r="AF3" s="14"/>
      <c r="AG3" s="37" t="s">
        <v>77</v>
      </c>
      <c r="AH3" s="14"/>
      <c r="AI3" s="41" t="s">
        <v>113</v>
      </c>
      <c r="AJ3" s="42">
        <v>1.7</v>
      </c>
      <c r="AK3" s="43">
        <v>6</v>
      </c>
      <c r="AL3" s="44">
        <v>1</v>
      </c>
      <c r="AM3" s="9">
        <v>6.2</v>
      </c>
      <c r="AN3" s="9" t="s">
        <v>112</v>
      </c>
    </row>
    <row r="4" spans="1:40" x14ac:dyDescent="0.2">
      <c r="A4" s="106" t="s">
        <v>0</v>
      </c>
      <c r="B4" s="106"/>
      <c r="C4" s="122" t="s">
        <v>163</v>
      </c>
      <c r="D4" s="123"/>
      <c r="E4" s="84" t="s">
        <v>1</v>
      </c>
      <c r="F4" s="85" t="s">
        <v>168</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x14ac:dyDescent="0.2">
      <c r="A5" s="106" t="s">
        <v>47</v>
      </c>
      <c r="B5" s="106"/>
      <c r="C5" s="124" t="s">
        <v>164</v>
      </c>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x14ac:dyDescent="0.2">
      <c r="A8" s="106" t="s">
        <v>2</v>
      </c>
      <c r="B8" s="106"/>
      <c r="C8" s="12">
        <v>1</v>
      </c>
      <c r="D8" s="12">
        <v>2</v>
      </c>
      <c r="E8" s="12">
        <v>3</v>
      </c>
      <c r="F8" s="12">
        <v>4</v>
      </c>
      <c r="G8" s="12">
        <v>5</v>
      </c>
      <c r="H8" s="12">
        <v>6</v>
      </c>
      <c r="I8" s="12">
        <v>7</v>
      </c>
      <c r="J8" s="12">
        <v>8</v>
      </c>
      <c r="K8" s="12">
        <v>9</v>
      </c>
      <c r="L8" s="12">
        <v>10</v>
      </c>
      <c r="M8" s="12">
        <v>11</v>
      </c>
      <c r="N8" s="12">
        <v>12</v>
      </c>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x14ac:dyDescent="0.2">
      <c r="A9" s="106" t="s">
        <v>3</v>
      </c>
      <c r="B9" s="106"/>
      <c r="C9" s="12"/>
      <c r="D9" s="12"/>
      <c r="E9" s="12"/>
      <c r="F9" s="12"/>
      <c r="G9" s="12"/>
      <c r="H9" s="12"/>
      <c r="I9" s="12"/>
      <c r="J9" s="12"/>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x14ac:dyDescent="0.2">
      <c r="A10" s="106" t="s">
        <v>4</v>
      </c>
      <c r="B10" s="106"/>
      <c r="C10" s="12">
        <v>6.5</v>
      </c>
      <c r="D10" s="12">
        <v>6.4</v>
      </c>
      <c r="E10" s="12">
        <v>6.2</v>
      </c>
      <c r="F10" s="12">
        <v>5.9</v>
      </c>
      <c r="G10" s="12">
        <v>5.9</v>
      </c>
      <c r="H10" s="12">
        <v>5.9</v>
      </c>
      <c r="I10" s="12">
        <v>5.8</v>
      </c>
      <c r="J10" s="12">
        <v>6</v>
      </c>
      <c r="K10" s="12">
        <v>6.2</v>
      </c>
      <c r="L10" s="12">
        <v>6.1</v>
      </c>
      <c r="M10" s="12">
        <v>5.9</v>
      </c>
      <c r="N10" s="12">
        <v>6</v>
      </c>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x14ac:dyDescent="0.2">
      <c r="A11" s="106" t="s">
        <v>5</v>
      </c>
      <c r="B11" s="106"/>
      <c r="C11" s="12">
        <v>2</v>
      </c>
      <c r="D11" s="12">
        <v>2</v>
      </c>
      <c r="E11" s="12">
        <v>2</v>
      </c>
      <c r="F11" s="12">
        <v>2</v>
      </c>
      <c r="G11" s="12">
        <v>2</v>
      </c>
      <c r="H11" s="12">
        <v>2</v>
      </c>
      <c r="I11" s="12">
        <v>2</v>
      </c>
      <c r="J11" s="12">
        <v>2</v>
      </c>
      <c r="K11" s="12">
        <v>2</v>
      </c>
      <c r="L11" s="12">
        <v>2</v>
      </c>
      <c r="M11" s="12">
        <v>2</v>
      </c>
      <c r="N11" s="12">
        <v>2</v>
      </c>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x14ac:dyDescent="0.2">
      <c r="A12" s="106" t="s">
        <v>6</v>
      </c>
      <c r="B12" s="106"/>
      <c r="C12" s="12">
        <v>0</v>
      </c>
      <c r="D12" s="12">
        <v>1</v>
      </c>
      <c r="E12" s="12">
        <v>1</v>
      </c>
      <c r="F12" s="12">
        <v>1</v>
      </c>
      <c r="G12" s="12">
        <v>1</v>
      </c>
      <c r="H12" s="12">
        <v>1</v>
      </c>
      <c r="I12" s="12">
        <v>1</v>
      </c>
      <c r="J12" s="12">
        <v>1</v>
      </c>
      <c r="K12" s="12">
        <v>0</v>
      </c>
      <c r="L12" s="12">
        <v>1</v>
      </c>
      <c r="M12" s="12">
        <v>0</v>
      </c>
      <c r="N12" s="12">
        <v>1</v>
      </c>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x14ac:dyDescent="0.2">
      <c r="A13" s="106" t="s">
        <v>7</v>
      </c>
      <c r="B13" s="106"/>
      <c r="C13" s="12">
        <v>2</v>
      </c>
      <c r="D13" s="12">
        <v>2</v>
      </c>
      <c r="E13" s="12">
        <v>2</v>
      </c>
      <c r="F13" s="12">
        <v>2</v>
      </c>
      <c r="G13" s="12">
        <v>2</v>
      </c>
      <c r="H13" s="12">
        <v>2</v>
      </c>
      <c r="I13" s="12">
        <v>2</v>
      </c>
      <c r="J13" s="12">
        <v>2</v>
      </c>
      <c r="K13" s="12">
        <v>2</v>
      </c>
      <c r="L13" s="12">
        <v>2</v>
      </c>
      <c r="M13" s="12">
        <v>2</v>
      </c>
      <c r="N13" s="12">
        <v>2</v>
      </c>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x14ac:dyDescent="0.2">
      <c r="A14" s="118" t="s">
        <v>8</v>
      </c>
      <c r="B14" s="118"/>
      <c r="C14" s="89" t="s">
        <v>114</v>
      </c>
      <c r="D14" s="89" t="s">
        <v>114</v>
      </c>
      <c r="E14" s="89" t="s">
        <v>114</v>
      </c>
      <c r="F14" s="89" t="s">
        <v>114</v>
      </c>
      <c r="G14" s="89" t="s">
        <v>114</v>
      </c>
      <c r="H14" s="89" t="s">
        <v>114</v>
      </c>
      <c r="I14" s="89" t="s">
        <v>114</v>
      </c>
      <c r="J14" s="89" t="s">
        <v>114</v>
      </c>
      <c r="K14" s="89" t="s">
        <v>114</v>
      </c>
      <c r="L14" s="89" t="s">
        <v>114</v>
      </c>
      <c r="M14" s="89" t="s">
        <v>114</v>
      </c>
      <c r="N14" s="89" t="s">
        <v>114</v>
      </c>
      <c r="O14" s="89"/>
      <c r="P14" s="89"/>
      <c r="Q14" s="89"/>
      <c r="R14" s="89"/>
      <c r="S14" s="89"/>
      <c r="T14" s="89"/>
      <c r="U14" s="89"/>
      <c r="V14" s="89"/>
      <c r="AD14" s="23" t="s">
        <v>138</v>
      </c>
      <c r="AE14" s="23">
        <v>6</v>
      </c>
      <c r="AI14" s="46" t="s">
        <v>119</v>
      </c>
      <c r="AJ14" s="47">
        <v>0.8</v>
      </c>
      <c r="AK14" s="48">
        <v>1.7</v>
      </c>
      <c r="AL14" s="9">
        <v>12</v>
      </c>
      <c r="AM14" s="9">
        <v>6.7</v>
      </c>
      <c r="AN14" s="9" t="s">
        <v>135</v>
      </c>
    </row>
    <row r="15" spans="1:40" x14ac:dyDescent="0.2">
      <c r="A15" s="117" t="s">
        <v>9</v>
      </c>
      <c r="B15" s="117"/>
      <c r="C15" s="12">
        <v>47</v>
      </c>
      <c r="D15" s="12">
        <v>47</v>
      </c>
      <c r="E15" s="12">
        <v>47</v>
      </c>
      <c r="F15" s="12">
        <v>47</v>
      </c>
      <c r="G15" s="12">
        <v>47</v>
      </c>
      <c r="H15" s="12">
        <v>47</v>
      </c>
      <c r="I15" s="12">
        <v>47</v>
      </c>
      <c r="J15" s="12">
        <v>47</v>
      </c>
      <c r="K15" s="12">
        <v>47</v>
      </c>
      <c r="L15" s="12">
        <v>47</v>
      </c>
      <c r="M15" s="12">
        <v>47</v>
      </c>
      <c r="N15" s="12">
        <v>47</v>
      </c>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25">
      <c r="A16" s="119" t="s">
        <v>44</v>
      </c>
      <c r="B16" s="119"/>
      <c r="C16" s="90" t="s">
        <v>72</v>
      </c>
      <c r="D16" s="90" t="s">
        <v>72</v>
      </c>
      <c r="E16" s="90" t="s">
        <v>72</v>
      </c>
      <c r="F16" s="90" t="s">
        <v>72</v>
      </c>
      <c r="G16" s="90" t="s">
        <v>72</v>
      </c>
      <c r="H16" s="90" t="s">
        <v>72</v>
      </c>
      <c r="I16" s="90" t="s">
        <v>72</v>
      </c>
      <c r="J16" s="90" t="s">
        <v>72</v>
      </c>
      <c r="K16" s="90" t="s">
        <v>72</v>
      </c>
      <c r="L16" s="90" t="s">
        <v>72</v>
      </c>
      <c r="M16" s="90" t="s">
        <v>72</v>
      </c>
      <c r="N16" s="90" t="s">
        <v>72</v>
      </c>
      <c r="O16" s="90"/>
      <c r="P16" s="90"/>
      <c r="Q16" s="90"/>
      <c r="R16" s="90"/>
      <c r="S16" s="90"/>
      <c r="T16" s="90"/>
      <c r="U16" s="90"/>
      <c r="V16" s="90"/>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65.980800000000002</v>
      </c>
      <c r="D18" s="13">
        <f>$D32</f>
        <v>65.980800000000002</v>
      </c>
      <c r="E18" s="13">
        <f>$D33</f>
        <v>65.980800000000002</v>
      </c>
      <c r="F18" s="13">
        <f>$D34</f>
        <v>65.980800000000002</v>
      </c>
      <c r="G18" s="13">
        <f>$D35</f>
        <v>65.980800000000002</v>
      </c>
      <c r="H18" s="13">
        <f>$D36</f>
        <v>65.980800000000002</v>
      </c>
      <c r="I18" s="13">
        <f>$D37</f>
        <v>65.980800000000002</v>
      </c>
      <c r="J18" s="13">
        <f>$D38</f>
        <v>65.980800000000002</v>
      </c>
      <c r="K18" s="13">
        <f>$D39</f>
        <v>65.980800000000002</v>
      </c>
      <c r="L18" s="13">
        <f>$D40</f>
        <v>65.980800000000002</v>
      </c>
      <c r="M18" s="13">
        <f>$D41</f>
        <v>65.980800000000002</v>
      </c>
      <c r="N18" s="13">
        <f>$D42</f>
        <v>65.980800000000002</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-32.719200000000001</v>
      </c>
      <c r="D19" s="13">
        <f t="shared" ref="D19:V19" si="1">D18-D17</f>
        <v>-32.719200000000001</v>
      </c>
      <c r="E19" s="13">
        <f t="shared" si="1"/>
        <v>-32.719200000000001</v>
      </c>
      <c r="F19" s="13">
        <f t="shared" si="1"/>
        <v>-32.719200000000001</v>
      </c>
      <c r="G19" s="13">
        <f t="shared" si="1"/>
        <v>-32.719200000000001</v>
      </c>
      <c r="H19" s="13">
        <f t="shared" si="1"/>
        <v>-32.719200000000001</v>
      </c>
      <c r="I19" s="13">
        <f t="shared" si="1"/>
        <v>-32.719200000000001</v>
      </c>
      <c r="J19" s="13">
        <f t="shared" si="1"/>
        <v>-32.719200000000001</v>
      </c>
      <c r="K19" s="13">
        <f t="shared" si="1"/>
        <v>-32.719200000000001</v>
      </c>
      <c r="L19" s="13">
        <f t="shared" si="1"/>
        <v>-32.719200000000001</v>
      </c>
      <c r="M19" s="13">
        <f t="shared" si="1"/>
        <v>-32.719200000000001</v>
      </c>
      <c r="N19" s="13">
        <f t="shared" si="1"/>
        <v>-32.719200000000001</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18.978750000000002</v>
      </c>
      <c r="D22" s="13">
        <f>$E32</f>
        <v>18.978750000000002</v>
      </c>
      <c r="E22" s="13">
        <f>$E33</f>
        <v>18.978750000000002</v>
      </c>
      <c r="F22" s="13">
        <f>$E34</f>
        <v>18.978750000000002</v>
      </c>
      <c r="G22" s="13">
        <f>$E35</f>
        <v>18.978750000000002</v>
      </c>
      <c r="H22" s="13">
        <f>$E36</f>
        <v>18.978750000000002</v>
      </c>
      <c r="I22" s="13">
        <f>$E37</f>
        <v>18.978750000000002</v>
      </c>
      <c r="J22" s="13">
        <f>$E38</f>
        <v>18.978750000000002</v>
      </c>
      <c r="K22" s="13">
        <f>$E39</f>
        <v>18.978750000000002</v>
      </c>
      <c r="L22" s="13">
        <f>$E40</f>
        <v>18.978750000000002</v>
      </c>
      <c r="M22" s="13">
        <f>$E41</f>
        <v>18.978750000000002</v>
      </c>
      <c r="N22" s="13">
        <f>$E42</f>
        <v>18.978750000000002</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-319.42125000000004</v>
      </c>
      <c r="D23" s="13">
        <f t="shared" ref="D23:V23" si="3">D22-D21</f>
        <v>-319.42125000000004</v>
      </c>
      <c r="E23" s="13">
        <f t="shared" si="3"/>
        <v>-319.42125000000004</v>
      </c>
      <c r="F23" s="13">
        <f t="shared" si="3"/>
        <v>-319.42125000000004</v>
      </c>
      <c r="G23" s="13">
        <f t="shared" si="3"/>
        <v>-319.42125000000004</v>
      </c>
      <c r="H23" s="13">
        <f t="shared" si="3"/>
        <v>-319.42125000000004</v>
      </c>
      <c r="I23" s="13">
        <f t="shared" si="3"/>
        <v>-319.42125000000004</v>
      </c>
      <c r="J23" s="13">
        <f t="shared" si="3"/>
        <v>-319.42125000000004</v>
      </c>
      <c r="K23" s="13">
        <f t="shared" si="3"/>
        <v>-319.42125000000004</v>
      </c>
      <c r="L23" s="13">
        <f t="shared" si="3"/>
        <v>-319.42125000000004</v>
      </c>
      <c r="M23" s="13">
        <f t="shared" si="3"/>
        <v>-319.42125000000004</v>
      </c>
      <c r="N23" s="13">
        <f t="shared" si="3"/>
        <v>-319.42125000000004</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t="s">
        <v>54</v>
      </c>
      <c r="S27" s="96" t="s">
        <v>54</v>
      </c>
      <c r="T27" s="96" t="s">
        <v>54</v>
      </c>
      <c r="U27" s="96" t="s">
        <v>54</v>
      </c>
    </row>
    <row r="28" spans="1:40" x14ac:dyDescent="0.25">
      <c r="A28" s="97"/>
      <c r="B28" s="17">
        <v>3.39</v>
      </c>
      <c r="C28" s="12">
        <v>0.18</v>
      </c>
      <c r="D28" s="12">
        <v>384</v>
      </c>
      <c r="E28" s="12">
        <v>210</v>
      </c>
      <c r="F28" s="12">
        <v>46.9</v>
      </c>
      <c r="G28" s="12">
        <v>0.76</v>
      </c>
      <c r="H28" s="12">
        <v>8.08</v>
      </c>
      <c r="I28" s="12">
        <v>0.5</v>
      </c>
      <c r="J28" s="12">
        <v>0.01</v>
      </c>
      <c r="K28" s="16">
        <v>0.05</v>
      </c>
      <c r="L28" s="12">
        <v>0.2</v>
      </c>
      <c r="M28" s="12">
        <v>0.34599999999999997</v>
      </c>
      <c r="N28" s="12"/>
      <c r="O28" s="12"/>
      <c r="P28" s="12">
        <v>1526</v>
      </c>
      <c r="Q28" s="12">
        <v>111</v>
      </c>
      <c r="R28" s="12">
        <v>2.1999999999999999E-2</v>
      </c>
      <c r="S28" s="12">
        <v>0.5</v>
      </c>
      <c r="T28" s="12">
        <v>0.05</v>
      </c>
      <c r="U28" s="12">
        <v>10</v>
      </c>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v>75</v>
      </c>
      <c r="C31" s="68">
        <f>IF(C$27="%w/w SAR",((C$28*10)*$B31),IF(C$27="%w/w DM",(((C$28*10)*($B$28/100))*$B31),IF(C$27="kg/t SAR",(C$28*$B31),IF(C$27="kg/t DM",((C$28*($B$28/100))*$B31),IF(C$27="mg/kg SAR",((C$28*0.001)*$B31),IF(C$27="mg/kg DM",(((C$28*0.001)*($B$28/100))*$B31),0))))))</f>
        <v>135</v>
      </c>
      <c r="D31" s="68">
        <f>(IF(D$27="%w/w SAR",((D$28*10)*$B31),IF(D$27="%w/w DM",(((D$28*10)*($B$28/100))*$B31),IF(D$27="kg/t SAR",(D$28*$B31),IF(D$27="kg/t DM",((D$28*($B$28/100))*$B31),IF(D$27="mg/kg SAR",((D$28*0.001)*$B31),IF(D$27="mg/kg DM",(((D$28*0.001)*($B$28/100))*$B31),"0")))))))*2.291</f>
        <v>65.980800000000002</v>
      </c>
      <c r="E31" s="68">
        <f>(IF(E$27="%w/w SAR",((E$28*10)*$B31),IF(E$27="%w/w DM",(((E$28*10)*($B$28/100))*$B31),IF(E$27="kg/t SAR",(E$28*$B31),IF(E$27="kg/t DM",((E$28*($B$28/100))*$B31),IF(E$27="mg/kg SAR",((E$28*0.001)*$B31),IF(E$27="mg/kg DM",(((E$28*0.001)*($B$28/100))*$B31),"0")))))))*1.205</f>
        <v>18.978750000000002</v>
      </c>
      <c r="F31" s="68">
        <f>(IF(F$27="%w/w SAR",((F$28*10)*$B31),IF(F$27="%w/w DM",(((F$28*10)*($B$28/100))*$B31),IF(F$27="kg/t SAR",(F$28*$B31),IF(F$27="kg/t DM",((F$28*($B$28/100))*$B31),IF(F$27="mg/kg SAR",((F$28*0.001)*$B31),IF(F$27="mg/kg DM",(((F$28*0.001)*($B$28/100))*$B31),"0")))))))*1.658</f>
        <v>5.8320149999999993</v>
      </c>
      <c r="G31" s="68">
        <f t="shared" ref="G31:P31" si="5">IF(G$27="%w/w SAR",((G$28*10)*$B31),IF(G$27="%w/w DM",(((G$28*10)*($B$28/100))*$B31),IF(G$27="kg/t SAR",(G$28*$B31),IF(G$27="kg/t DM",((G$28*($B$28/100))*$B31),IF(G$27="mg/kg SAR",((G$28*0.001)*$B31),IF(G$27="mg/kg DM",(((G$28*0.001)*($B$28/100))*$B31),0))))))</f>
        <v>5.7000000000000002E-2</v>
      </c>
      <c r="H31" s="68">
        <f t="shared" si="5"/>
        <v>0.60599999999999998</v>
      </c>
      <c r="I31" s="68">
        <f t="shared" si="5"/>
        <v>3.7499999999999999E-2</v>
      </c>
      <c r="J31" s="68">
        <f t="shared" si="5"/>
        <v>7.5000000000000002E-4</v>
      </c>
      <c r="K31" s="68">
        <f t="shared" si="5"/>
        <v>3.7500000000000003E-3</v>
      </c>
      <c r="L31" s="68">
        <f t="shared" si="5"/>
        <v>1.5000000000000001E-2</v>
      </c>
      <c r="M31" s="68">
        <f t="shared" si="5"/>
        <v>2.5950000000000001E-2</v>
      </c>
      <c r="N31" s="68">
        <f t="shared" si="5"/>
        <v>0</v>
      </c>
      <c r="O31" s="68">
        <f t="shared" si="5"/>
        <v>0</v>
      </c>
      <c r="P31" s="68">
        <f t="shared" si="5"/>
        <v>114.45</v>
      </c>
      <c r="Q31" s="68">
        <f>(IF(Q$27="%w/w SAR",((Q$28*10)*$B31),IF(Q$27="%w/w DM",(((Q$28*10)*($B$28/100))*$B31),IF(Q$27="kg/t SAR",(Q$28*$B31),IF(Q$27="kg/t DM",((Q$28*($B$28/100))*$B31),IF(Q$27="mg/kg SAR",((Q$28*0.001)*$B31),IF(Q$27="mg/kg DM",(((Q$28*0.001)*($B$28/100))*$B31),0)))))))*2.5</f>
        <v>20.8125</v>
      </c>
      <c r="R31" s="68">
        <f>IF(R$27="%w/w SAR",((R$28*10)*$B31),IF(R$27="%w/w DM",(((R$28*10)*($B$28/100))*$B31),IF(R$27="kg/t SAR",(R$28*$B31),IF(R$27="kg/t DM",((R$28*($B$28/100))*$B31),IF(R$27="mg/kg SAR",((R$28*0.001)*$B31),IF(R$27="mg/kg DM",(((R$28*0.001)*($B$28/100))*$B31),0))))))</f>
        <v>1.65E-3</v>
      </c>
      <c r="S31" s="68">
        <f>IF(S$27="%w/w SAR",((S$28*10)*$B31),IF(S$27="%w/w DM",(((S$28*10)*($B$28/100))*$B31),IF(S$27="kg/t SAR",(S$28*$B31),IF(S$27="kg/t DM",((S$28*($B$28/100))*$B31),IF(S$27="mg/kg SAR",((S$28*0.001)*$B31),IF(S$27="mg/kg DM",(((S$28*0.001)*($B$28/100))*$B31),0))))))</f>
        <v>3.7499999999999999E-2</v>
      </c>
      <c r="T31" s="68">
        <f>IF(T$27="%w/w SAR",((T$28*10)*$B31),IF(T$27="%w/w DM",(((T$28*10)*($B$28/100))*$B31),IF(T$27="kg/t SAR",(T$28*$B31),IF(T$27="kg/t DM",((T$28*($B$28/100))*$B31),IF(T$27="mg/kg SAR",((T$28*0.001)*$B31),IF(T$27="mg/kg DM",(((T$28*0.001)*($B$28/100))*$B31),0))))))</f>
        <v>3.7500000000000003E-3</v>
      </c>
      <c r="U31" s="68">
        <f>IF(U$27="%w/w SAR",((U$28*10)*$B31),IF(U$27="%w/w DM",(((U$28*10)*($B$28/100))*$B31),IF(U$27="kg/t SAR",(U$28*$B31),IF(U$27="kg/t DM",((U$28*($B$28/100))*$B31),IF(U$27="mg/kg SAR",((U$28*0.001)*$B31),IF(U$27="mg/kg DM",(((U$28*0.001)*($B$28/100))*$B31),0))))))</f>
        <v>0.75</v>
      </c>
    </row>
    <row r="32" spans="1:40" s="51" customFormat="1" x14ac:dyDescent="0.25">
      <c r="A32" s="10">
        <f>D8</f>
        <v>2</v>
      </c>
      <c r="B32" s="12">
        <v>75</v>
      </c>
      <c r="C32" s="68">
        <f t="shared" ref="C32:C50" si="6">IF(C$27="%w/w SAR",((C$28*10)*$B32),IF(C$27="%w/w DM",(((C$28*10)*($B$28/100))*$B32),IF(C$27="kg/t SAR",(C$28*$B32),IF(C$27="kg/t DM",((C$28*($B$28/100))*$B32),IF(C$27="mg/kg SAR",((C$28*0.001)*$B32),IF(C$27="mg/kg DM",(((C$28*0.001)*($B$28/100))*$B32),0))))))</f>
        <v>135</v>
      </c>
      <c r="D32" s="68">
        <f t="shared" ref="D32:D50" si="7">(IF(D$27="%w/w SAR",((D$28*10)*$B32),IF(D$27="%w/w DM",(((D$28*10)*($B$28/100))*$B32),IF(D$27="kg/t SAR",(D$28*$B32),IF(D$27="kg/t DM",((D$28*($B$28/100))*$B32),IF(D$27="mg/kg SAR",((D$28*0.001)*$B32),IF(D$27="mg/kg DM",(((D$28*0.001)*($B$28/100))*$B32),"0")))))))*2.291</f>
        <v>65.980800000000002</v>
      </c>
      <c r="E32" s="68">
        <f t="shared" ref="E32:E50" si="8">(IF(E$27="%w/w SAR",((E$28*10)*$B32),IF(E$27="%w/w DM",(((E$28*10)*($B$28/100))*$B32),IF(E$27="kg/t SAR",(E$28*$B32),IF(E$27="kg/t DM",((E$28*($B$28/100))*$B32),IF(E$27="mg/kg SAR",((E$28*0.001)*$B32),IF(E$27="mg/kg DM",(((E$28*0.001)*($B$28/100))*$B32),"0")))))))*1.205</f>
        <v>18.978750000000002</v>
      </c>
      <c r="F32" s="68">
        <f t="shared" ref="F32:F50" si="9">(IF(F$27="%w/w SAR",((F$28*10)*$B32),IF(F$27="%w/w DM",(((F$28*10)*($B$28/100))*$B32),IF(F$27="kg/t SAR",(F$28*$B32),IF(F$27="kg/t DM",((F$28*($B$28/100))*$B32),IF(F$27="mg/kg SAR",((F$28*0.001)*$B32),IF(F$27="mg/kg DM",(((F$28*0.001)*($B$28/100))*$B32),"0")))))))*1.658</f>
        <v>5.8320149999999993</v>
      </c>
      <c r="G32" s="68">
        <f t="shared" ref="G32:P50" si="10">IF(G$27="%w/w SAR",((G$28*10)*$B32),IF(G$27="%w/w DM",(((G$28*10)*($B$28/100))*$B32),IF(G$27="kg/t SAR",(G$28*$B32),IF(G$27="kg/t DM",((G$28*($B$28/100))*$B32),IF(G$27="mg/kg SAR",((G$28*0.001)*$B32),IF(G$27="mg/kg DM",(((G$28*0.001)*($B$28/100))*$B32),0))))))</f>
        <v>5.7000000000000002E-2</v>
      </c>
      <c r="H32" s="68">
        <f t="shared" si="10"/>
        <v>0.60599999999999998</v>
      </c>
      <c r="I32" s="68">
        <f t="shared" si="10"/>
        <v>3.7499999999999999E-2</v>
      </c>
      <c r="J32" s="68">
        <f t="shared" si="10"/>
        <v>7.5000000000000002E-4</v>
      </c>
      <c r="K32" s="68">
        <f t="shared" si="10"/>
        <v>3.7500000000000003E-3</v>
      </c>
      <c r="L32" s="68">
        <f t="shared" si="10"/>
        <v>1.5000000000000001E-2</v>
      </c>
      <c r="M32" s="68">
        <f t="shared" si="10"/>
        <v>2.5950000000000001E-2</v>
      </c>
      <c r="N32" s="68">
        <f t="shared" si="10"/>
        <v>0</v>
      </c>
      <c r="O32" s="68">
        <f t="shared" si="10"/>
        <v>0</v>
      </c>
      <c r="P32" s="68">
        <f t="shared" si="10"/>
        <v>114.45</v>
      </c>
      <c r="Q32" s="68">
        <f t="shared" ref="Q32:Q50" si="11">(IF(Q$27="%w/w SAR",((Q$28*10)*$B32),IF(Q$27="%w/w DM",(((Q$28*10)*($B$28/100))*$B32),IF(Q$27="kg/t SAR",(Q$28*$B32),IF(Q$27="kg/t DM",((Q$28*($B$28/100))*$B32),IF(Q$27="mg/kg SAR",((Q$28*0.001)*$B32),IF(Q$27="mg/kg DM",(((Q$28*0.001)*($B$28/100))*$B32),0)))))))*2.5</f>
        <v>20.8125</v>
      </c>
      <c r="R32" s="68">
        <f t="shared" ref="R32:U50" si="12">IF(R$27="%w/w SAR",((R$28*10)*$B32),IF(R$27="%w/w DM",(((R$28*10)*($B$28/100))*$B32),IF(R$27="kg/t SAR",(R$28*$B32),IF(R$27="kg/t DM",((R$28*($B$28/100))*$B32),IF(R$27="mg/kg SAR",((R$28*0.001)*$B32),IF(R$27="mg/kg DM",(((R$28*0.001)*($B$28/100))*$B32),0))))))</f>
        <v>1.65E-3</v>
      </c>
      <c r="S32" s="68">
        <f t="shared" si="12"/>
        <v>3.7499999999999999E-2</v>
      </c>
      <c r="T32" s="68">
        <f t="shared" si="12"/>
        <v>3.7500000000000003E-3</v>
      </c>
      <c r="U32" s="68">
        <f t="shared" si="12"/>
        <v>0.75</v>
      </c>
    </row>
    <row r="33" spans="1:21" s="51" customFormat="1" x14ac:dyDescent="0.25">
      <c r="A33" s="10">
        <f>E8</f>
        <v>3</v>
      </c>
      <c r="B33" s="12">
        <v>75</v>
      </c>
      <c r="C33" s="68">
        <f t="shared" si="6"/>
        <v>135</v>
      </c>
      <c r="D33" s="68">
        <f t="shared" si="7"/>
        <v>65.980800000000002</v>
      </c>
      <c r="E33" s="68">
        <f t="shared" si="8"/>
        <v>18.978750000000002</v>
      </c>
      <c r="F33" s="68">
        <f t="shared" si="9"/>
        <v>5.8320149999999993</v>
      </c>
      <c r="G33" s="68">
        <f t="shared" si="10"/>
        <v>5.7000000000000002E-2</v>
      </c>
      <c r="H33" s="68">
        <f t="shared" si="10"/>
        <v>0.60599999999999998</v>
      </c>
      <c r="I33" s="68">
        <f t="shared" si="10"/>
        <v>3.7499999999999999E-2</v>
      </c>
      <c r="J33" s="68">
        <f t="shared" si="10"/>
        <v>7.5000000000000002E-4</v>
      </c>
      <c r="K33" s="68">
        <f t="shared" si="10"/>
        <v>3.7500000000000003E-3</v>
      </c>
      <c r="L33" s="68">
        <f t="shared" si="10"/>
        <v>1.5000000000000001E-2</v>
      </c>
      <c r="M33" s="68">
        <f t="shared" si="10"/>
        <v>2.5950000000000001E-2</v>
      </c>
      <c r="N33" s="68">
        <f t="shared" si="10"/>
        <v>0</v>
      </c>
      <c r="O33" s="68">
        <f t="shared" si="10"/>
        <v>0</v>
      </c>
      <c r="P33" s="68">
        <f t="shared" si="10"/>
        <v>114.45</v>
      </c>
      <c r="Q33" s="68">
        <f t="shared" si="11"/>
        <v>20.8125</v>
      </c>
      <c r="R33" s="68">
        <f t="shared" si="12"/>
        <v>1.65E-3</v>
      </c>
      <c r="S33" s="68">
        <f t="shared" si="12"/>
        <v>3.7499999999999999E-2</v>
      </c>
      <c r="T33" s="68">
        <f t="shared" si="12"/>
        <v>3.7500000000000003E-3</v>
      </c>
      <c r="U33" s="68">
        <f t="shared" si="12"/>
        <v>0.75</v>
      </c>
    </row>
    <row r="34" spans="1:21" s="51" customFormat="1" x14ac:dyDescent="0.25">
      <c r="A34" s="10">
        <f>F8</f>
        <v>4</v>
      </c>
      <c r="B34" s="12">
        <v>75</v>
      </c>
      <c r="C34" s="68">
        <f t="shared" si="6"/>
        <v>135</v>
      </c>
      <c r="D34" s="68">
        <f t="shared" si="7"/>
        <v>65.980800000000002</v>
      </c>
      <c r="E34" s="68">
        <f t="shared" si="8"/>
        <v>18.978750000000002</v>
      </c>
      <c r="F34" s="68">
        <f t="shared" si="9"/>
        <v>5.8320149999999993</v>
      </c>
      <c r="G34" s="68">
        <f t="shared" si="10"/>
        <v>5.7000000000000002E-2</v>
      </c>
      <c r="H34" s="68">
        <f t="shared" si="10"/>
        <v>0.60599999999999998</v>
      </c>
      <c r="I34" s="68">
        <f t="shared" si="10"/>
        <v>3.7499999999999999E-2</v>
      </c>
      <c r="J34" s="68">
        <f t="shared" si="10"/>
        <v>7.5000000000000002E-4</v>
      </c>
      <c r="K34" s="68">
        <f t="shared" si="10"/>
        <v>3.7500000000000003E-3</v>
      </c>
      <c r="L34" s="68">
        <f t="shared" si="10"/>
        <v>1.5000000000000001E-2</v>
      </c>
      <c r="M34" s="68">
        <f t="shared" si="10"/>
        <v>2.5950000000000001E-2</v>
      </c>
      <c r="N34" s="68">
        <f t="shared" si="10"/>
        <v>0</v>
      </c>
      <c r="O34" s="68">
        <f t="shared" si="10"/>
        <v>0</v>
      </c>
      <c r="P34" s="68">
        <f t="shared" si="10"/>
        <v>114.45</v>
      </c>
      <c r="Q34" s="68">
        <f t="shared" si="11"/>
        <v>20.8125</v>
      </c>
      <c r="R34" s="68">
        <f t="shared" si="12"/>
        <v>1.65E-3</v>
      </c>
      <c r="S34" s="68">
        <f t="shared" si="12"/>
        <v>3.7499999999999999E-2</v>
      </c>
      <c r="T34" s="68">
        <f t="shared" si="12"/>
        <v>3.7500000000000003E-3</v>
      </c>
      <c r="U34" s="68">
        <f t="shared" si="12"/>
        <v>0.75</v>
      </c>
    </row>
    <row r="35" spans="1:21" s="51" customFormat="1" x14ac:dyDescent="0.25">
      <c r="A35" s="10">
        <f>G8</f>
        <v>5</v>
      </c>
      <c r="B35" s="12">
        <v>75</v>
      </c>
      <c r="C35" s="68">
        <f t="shared" si="6"/>
        <v>135</v>
      </c>
      <c r="D35" s="68">
        <f t="shared" si="7"/>
        <v>65.980800000000002</v>
      </c>
      <c r="E35" s="68">
        <f t="shared" si="8"/>
        <v>18.978750000000002</v>
      </c>
      <c r="F35" s="68">
        <f t="shared" si="9"/>
        <v>5.8320149999999993</v>
      </c>
      <c r="G35" s="68">
        <f t="shared" si="10"/>
        <v>5.7000000000000002E-2</v>
      </c>
      <c r="H35" s="68">
        <f t="shared" si="10"/>
        <v>0.60599999999999998</v>
      </c>
      <c r="I35" s="68">
        <f t="shared" si="10"/>
        <v>3.7499999999999999E-2</v>
      </c>
      <c r="J35" s="68">
        <f t="shared" si="10"/>
        <v>7.5000000000000002E-4</v>
      </c>
      <c r="K35" s="68">
        <f t="shared" si="10"/>
        <v>3.7500000000000003E-3</v>
      </c>
      <c r="L35" s="68">
        <f t="shared" si="10"/>
        <v>1.5000000000000001E-2</v>
      </c>
      <c r="M35" s="68">
        <f t="shared" si="10"/>
        <v>2.5950000000000001E-2</v>
      </c>
      <c r="N35" s="68">
        <f t="shared" si="10"/>
        <v>0</v>
      </c>
      <c r="O35" s="68">
        <f t="shared" si="10"/>
        <v>0</v>
      </c>
      <c r="P35" s="68">
        <f t="shared" si="10"/>
        <v>114.45</v>
      </c>
      <c r="Q35" s="68">
        <f t="shared" si="11"/>
        <v>20.8125</v>
      </c>
      <c r="R35" s="68">
        <f t="shared" si="12"/>
        <v>1.65E-3</v>
      </c>
      <c r="S35" s="68">
        <f t="shared" si="12"/>
        <v>3.7499999999999999E-2</v>
      </c>
      <c r="T35" s="68">
        <f t="shared" si="12"/>
        <v>3.7500000000000003E-3</v>
      </c>
      <c r="U35" s="68">
        <f t="shared" si="12"/>
        <v>0.75</v>
      </c>
    </row>
    <row r="36" spans="1:21" s="51" customFormat="1" x14ac:dyDescent="0.25">
      <c r="A36" s="10">
        <f>H8</f>
        <v>6</v>
      </c>
      <c r="B36" s="12">
        <v>75</v>
      </c>
      <c r="C36" s="68">
        <f t="shared" si="6"/>
        <v>135</v>
      </c>
      <c r="D36" s="68">
        <f t="shared" si="7"/>
        <v>65.980800000000002</v>
      </c>
      <c r="E36" s="68">
        <f t="shared" si="8"/>
        <v>18.978750000000002</v>
      </c>
      <c r="F36" s="68">
        <f t="shared" si="9"/>
        <v>5.8320149999999993</v>
      </c>
      <c r="G36" s="68">
        <f t="shared" si="10"/>
        <v>5.7000000000000002E-2</v>
      </c>
      <c r="H36" s="68">
        <f t="shared" si="10"/>
        <v>0.60599999999999998</v>
      </c>
      <c r="I36" s="68">
        <f t="shared" si="10"/>
        <v>3.7499999999999999E-2</v>
      </c>
      <c r="J36" s="68">
        <f t="shared" si="10"/>
        <v>7.5000000000000002E-4</v>
      </c>
      <c r="K36" s="68">
        <f t="shared" si="10"/>
        <v>3.7500000000000003E-3</v>
      </c>
      <c r="L36" s="68">
        <f t="shared" si="10"/>
        <v>1.5000000000000001E-2</v>
      </c>
      <c r="M36" s="68">
        <f t="shared" si="10"/>
        <v>2.5950000000000001E-2</v>
      </c>
      <c r="N36" s="68">
        <f t="shared" si="10"/>
        <v>0</v>
      </c>
      <c r="O36" s="68">
        <f t="shared" si="10"/>
        <v>0</v>
      </c>
      <c r="P36" s="68">
        <f t="shared" si="10"/>
        <v>114.45</v>
      </c>
      <c r="Q36" s="68">
        <f t="shared" si="11"/>
        <v>20.8125</v>
      </c>
      <c r="R36" s="68">
        <f t="shared" si="12"/>
        <v>1.65E-3</v>
      </c>
      <c r="S36" s="68">
        <f t="shared" si="12"/>
        <v>3.7499999999999999E-2</v>
      </c>
      <c r="T36" s="68">
        <f t="shared" si="12"/>
        <v>3.7500000000000003E-3</v>
      </c>
      <c r="U36" s="68">
        <f t="shared" si="12"/>
        <v>0.75</v>
      </c>
    </row>
    <row r="37" spans="1:21" s="51" customFormat="1" x14ac:dyDescent="0.25">
      <c r="A37" s="10">
        <f>I8</f>
        <v>7</v>
      </c>
      <c r="B37" s="12">
        <v>75</v>
      </c>
      <c r="C37" s="68">
        <f t="shared" si="6"/>
        <v>135</v>
      </c>
      <c r="D37" s="68">
        <f t="shared" si="7"/>
        <v>65.980800000000002</v>
      </c>
      <c r="E37" s="68">
        <f t="shared" si="8"/>
        <v>18.978750000000002</v>
      </c>
      <c r="F37" s="68">
        <f t="shared" si="9"/>
        <v>5.8320149999999993</v>
      </c>
      <c r="G37" s="68">
        <f t="shared" si="10"/>
        <v>5.7000000000000002E-2</v>
      </c>
      <c r="H37" s="68">
        <f t="shared" si="10"/>
        <v>0.60599999999999998</v>
      </c>
      <c r="I37" s="68">
        <f t="shared" si="10"/>
        <v>3.7499999999999999E-2</v>
      </c>
      <c r="J37" s="68">
        <f t="shared" si="10"/>
        <v>7.5000000000000002E-4</v>
      </c>
      <c r="K37" s="68">
        <f t="shared" si="10"/>
        <v>3.7500000000000003E-3</v>
      </c>
      <c r="L37" s="68">
        <f t="shared" si="10"/>
        <v>1.5000000000000001E-2</v>
      </c>
      <c r="M37" s="68">
        <f t="shared" si="10"/>
        <v>2.5950000000000001E-2</v>
      </c>
      <c r="N37" s="68">
        <f t="shared" si="10"/>
        <v>0</v>
      </c>
      <c r="O37" s="68">
        <f t="shared" si="10"/>
        <v>0</v>
      </c>
      <c r="P37" s="68">
        <f t="shared" si="10"/>
        <v>114.45</v>
      </c>
      <c r="Q37" s="68">
        <f t="shared" si="11"/>
        <v>20.8125</v>
      </c>
      <c r="R37" s="68">
        <f t="shared" si="12"/>
        <v>1.65E-3</v>
      </c>
      <c r="S37" s="68">
        <f t="shared" si="12"/>
        <v>3.7499999999999999E-2</v>
      </c>
      <c r="T37" s="68">
        <f t="shared" si="12"/>
        <v>3.7500000000000003E-3</v>
      </c>
      <c r="U37" s="68">
        <f t="shared" si="12"/>
        <v>0.75</v>
      </c>
    </row>
    <row r="38" spans="1:21" s="51" customFormat="1" x14ac:dyDescent="0.25">
      <c r="A38" s="10">
        <f>J8</f>
        <v>8</v>
      </c>
      <c r="B38" s="12">
        <v>75</v>
      </c>
      <c r="C38" s="68">
        <f t="shared" si="6"/>
        <v>135</v>
      </c>
      <c r="D38" s="68">
        <f t="shared" si="7"/>
        <v>65.980800000000002</v>
      </c>
      <c r="E38" s="68">
        <f t="shared" si="8"/>
        <v>18.978750000000002</v>
      </c>
      <c r="F38" s="68">
        <f t="shared" si="9"/>
        <v>5.8320149999999993</v>
      </c>
      <c r="G38" s="68">
        <f t="shared" si="10"/>
        <v>5.7000000000000002E-2</v>
      </c>
      <c r="H38" s="68">
        <f t="shared" si="10"/>
        <v>0.60599999999999998</v>
      </c>
      <c r="I38" s="68">
        <f t="shared" si="10"/>
        <v>3.7499999999999999E-2</v>
      </c>
      <c r="J38" s="68">
        <f t="shared" si="10"/>
        <v>7.5000000000000002E-4</v>
      </c>
      <c r="K38" s="68">
        <f t="shared" si="10"/>
        <v>3.7500000000000003E-3</v>
      </c>
      <c r="L38" s="68">
        <f t="shared" si="10"/>
        <v>1.5000000000000001E-2</v>
      </c>
      <c r="M38" s="68">
        <f t="shared" si="10"/>
        <v>2.5950000000000001E-2</v>
      </c>
      <c r="N38" s="68">
        <f t="shared" si="10"/>
        <v>0</v>
      </c>
      <c r="O38" s="68">
        <f t="shared" si="10"/>
        <v>0</v>
      </c>
      <c r="P38" s="68">
        <f t="shared" si="10"/>
        <v>114.45</v>
      </c>
      <c r="Q38" s="68">
        <f t="shared" si="11"/>
        <v>20.8125</v>
      </c>
      <c r="R38" s="68">
        <f t="shared" si="12"/>
        <v>1.65E-3</v>
      </c>
      <c r="S38" s="68">
        <f t="shared" si="12"/>
        <v>3.7499999999999999E-2</v>
      </c>
      <c r="T38" s="68">
        <f t="shared" si="12"/>
        <v>3.7500000000000003E-3</v>
      </c>
      <c r="U38" s="68">
        <f t="shared" si="12"/>
        <v>0.75</v>
      </c>
    </row>
    <row r="39" spans="1:21" s="51" customFormat="1" x14ac:dyDescent="0.25">
      <c r="A39" s="10">
        <f>K8</f>
        <v>9</v>
      </c>
      <c r="B39" s="12">
        <v>75</v>
      </c>
      <c r="C39" s="68">
        <f t="shared" si="6"/>
        <v>135</v>
      </c>
      <c r="D39" s="68">
        <f t="shared" si="7"/>
        <v>65.980800000000002</v>
      </c>
      <c r="E39" s="68">
        <f t="shared" si="8"/>
        <v>18.978750000000002</v>
      </c>
      <c r="F39" s="68">
        <f t="shared" si="9"/>
        <v>5.8320149999999993</v>
      </c>
      <c r="G39" s="68">
        <f t="shared" si="10"/>
        <v>5.7000000000000002E-2</v>
      </c>
      <c r="H39" s="68">
        <f t="shared" si="10"/>
        <v>0.60599999999999998</v>
      </c>
      <c r="I39" s="68">
        <f t="shared" si="10"/>
        <v>3.7499999999999999E-2</v>
      </c>
      <c r="J39" s="68">
        <f t="shared" si="10"/>
        <v>7.5000000000000002E-4</v>
      </c>
      <c r="K39" s="68">
        <f t="shared" si="10"/>
        <v>3.7500000000000003E-3</v>
      </c>
      <c r="L39" s="68">
        <f t="shared" si="10"/>
        <v>1.5000000000000001E-2</v>
      </c>
      <c r="M39" s="68">
        <f t="shared" si="10"/>
        <v>2.5950000000000001E-2</v>
      </c>
      <c r="N39" s="68">
        <f t="shared" si="10"/>
        <v>0</v>
      </c>
      <c r="O39" s="68">
        <f t="shared" si="10"/>
        <v>0</v>
      </c>
      <c r="P39" s="68">
        <f t="shared" si="10"/>
        <v>114.45</v>
      </c>
      <c r="Q39" s="68">
        <f t="shared" si="11"/>
        <v>20.8125</v>
      </c>
      <c r="R39" s="68">
        <f t="shared" si="12"/>
        <v>1.65E-3</v>
      </c>
      <c r="S39" s="68">
        <f t="shared" si="12"/>
        <v>3.7499999999999999E-2</v>
      </c>
      <c r="T39" s="68">
        <f t="shared" si="12"/>
        <v>3.7500000000000003E-3</v>
      </c>
      <c r="U39" s="68">
        <f t="shared" si="12"/>
        <v>0.75</v>
      </c>
    </row>
    <row r="40" spans="1:21" s="51" customFormat="1" x14ac:dyDescent="0.25">
      <c r="A40" s="10">
        <f>L8</f>
        <v>10</v>
      </c>
      <c r="B40" s="12">
        <v>75</v>
      </c>
      <c r="C40" s="68">
        <f t="shared" si="6"/>
        <v>135</v>
      </c>
      <c r="D40" s="68">
        <f t="shared" si="7"/>
        <v>65.980800000000002</v>
      </c>
      <c r="E40" s="68">
        <f t="shared" si="8"/>
        <v>18.978750000000002</v>
      </c>
      <c r="F40" s="68">
        <f t="shared" si="9"/>
        <v>5.8320149999999993</v>
      </c>
      <c r="G40" s="68">
        <f t="shared" si="10"/>
        <v>5.7000000000000002E-2</v>
      </c>
      <c r="H40" s="68">
        <f t="shared" si="10"/>
        <v>0.60599999999999998</v>
      </c>
      <c r="I40" s="68">
        <f t="shared" si="10"/>
        <v>3.7499999999999999E-2</v>
      </c>
      <c r="J40" s="68">
        <f t="shared" si="10"/>
        <v>7.5000000000000002E-4</v>
      </c>
      <c r="K40" s="68">
        <f t="shared" si="10"/>
        <v>3.7500000000000003E-3</v>
      </c>
      <c r="L40" s="68">
        <f t="shared" si="10"/>
        <v>1.5000000000000001E-2</v>
      </c>
      <c r="M40" s="68">
        <f t="shared" si="10"/>
        <v>2.5950000000000001E-2</v>
      </c>
      <c r="N40" s="68">
        <f t="shared" si="10"/>
        <v>0</v>
      </c>
      <c r="O40" s="68">
        <f t="shared" si="10"/>
        <v>0</v>
      </c>
      <c r="P40" s="68">
        <f t="shared" si="10"/>
        <v>114.45</v>
      </c>
      <c r="Q40" s="68">
        <f t="shared" si="11"/>
        <v>20.8125</v>
      </c>
      <c r="R40" s="68">
        <f t="shared" si="12"/>
        <v>1.65E-3</v>
      </c>
      <c r="S40" s="68">
        <f t="shared" si="12"/>
        <v>3.7499999999999999E-2</v>
      </c>
      <c r="T40" s="68">
        <f t="shared" si="12"/>
        <v>3.7500000000000003E-3</v>
      </c>
      <c r="U40" s="68">
        <f t="shared" si="12"/>
        <v>0.75</v>
      </c>
    </row>
    <row r="41" spans="1:21" s="51" customFormat="1" x14ac:dyDescent="0.25">
      <c r="A41" s="10">
        <f>M8</f>
        <v>11</v>
      </c>
      <c r="B41" s="12">
        <v>75</v>
      </c>
      <c r="C41" s="68">
        <f t="shared" si="6"/>
        <v>135</v>
      </c>
      <c r="D41" s="68">
        <f t="shared" si="7"/>
        <v>65.980800000000002</v>
      </c>
      <c r="E41" s="68">
        <f t="shared" si="8"/>
        <v>18.978750000000002</v>
      </c>
      <c r="F41" s="68">
        <f t="shared" si="9"/>
        <v>5.8320149999999993</v>
      </c>
      <c r="G41" s="68">
        <f t="shared" si="10"/>
        <v>5.7000000000000002E-2</v>
      </c>
      <c r="H41" s="68">
        <f t="shared" si="10"/>
        <v>0.60599999999999998</v>
      </c>
      <c r="I41" s="68">
        <f t="shared" si="10"/>
        <v>3.7499999999999999E-2</v>
      </c>
      <c r="J41" s="68">
        <f t="shared" si="10"/>
        <v>7.5000000000000002E-4</v>
      </c>
      <c r="K41" s="68">
        <f t="shared" si="10"/>
        <v>3.7500000000000003E-3</v>
      </c>
      <c r="L41" s="68">
        <f t="shared" si="10"/>
        <v>1.5000000000000001E-2</v>
      </c>
      <c r="M41" s="68">
        <f t="shared" si="10"/>
        <v>2.5950000000000001E-2</v>
      </c>
      <c r="N41" s="68">
        <f t="shared" si="10"/>
        <v>0</v>
      </c>
      <c r="O41" s="68">
        <f t="shared" si="10"/>
        <v>0</v>
      </c>
      <c r="P41" s="68">
        <f t="shared" si="10"/>
        <v>114.45</v>
      </c>
      <c r="Q41" s="68">
        <f t="shared" si="11"/>
        <v>20.8125</v>
      </c>
      <c r="R41" s="68">
        <f t="shared" si="12"/>
        <v>1.65E-3</v>
      </c>
      <c r="S41" s="68">
        <f t="shared" si="12"/>
        <v>3.7499999999999999E-2</v>
      </c>
      <c r="T41" s="68">
        <f t="shared" si="12"/>
        <v>3.7500000000000003E-3</v>
      </c>
      <c r="U41" s="68">
        <f t="shared" si="12"/>
        <v>0.75</v>
      </c>
    </row>
    <row r="42" spans="1:21" s="51" customFormat="1" x14ac:dyDescent="0.25">
      <c r="A42" s="10">
        <f>N8</f>
        <v>12</v>
      </c>
      <c r="B42" s="12">
        <v>75</v>
      </c>
      <c r="C42" s="68">
        <f t="shared" si="6"/>
        <v>135</v>
      </c>
      <c r="D42" s="68">
        <f t="shared" si="7"/>
        <v>65.980800000000002</v>
      </c>
      <c r="E42" s="68">
        <f t="shared" si="8"/>
        <v>18.978750000000002</v>
      </c>
      <c r="F42" s="68">
        <f t="shared" si="9"/>
        <v>5.8320149999999993</v>
      </c>
      <c r="G42" s="68">
        <f t="shared" si="10"/>
        <v>5.7000000000000002E-2</v>
      </c>
      <c r="H42" s="68">
        <f t="shared" si="10"/>
        <v>0.60599999999999998</v>
      </c>
      <c r="I42" s="68">
        <f t="shared" si="10"/>
        <v>3.7499999999999999E-2</v>
      </c>
      <c r="J42" s="68">
        <f t="shared" si="10"/>
        <v>7.5000000000000002E-4</v>
      </c>
      <c r="K42" s="68">
        <f t="shared" si="10"/>
        <v>3.7500000000000003E-3</v>
      </c>
      <c r="L42" s="68">
        <f t="shared" si="10"/>
        <v>1.5000000000000001E-2</v>
      </c>
      <c r="M42" s="68">
        <f t="shared" si="10"/>
        <v>2.5950000000000001E-2</v>
      </c>
      <c r="N42" s="68">
        <f t="shared" si="10"/>
        <v>0</v>
      </c>
      <c r="O42" s="68">
        <f t="shared" si="10"/>
        <v>0</v>
      </c>
      <c r="P42" s="68">
        <f t="shared" si="10"/>
        <v>114.45</v>
      </c>
      <c r="Q42" s="68">
        <f t="shared" si="11"/>
        <v>20.8125</v>
      </c>
      <c r="R42" s="68">
        <f t="shared" si="12"/>
        <v>1.65E-3</v>
      </c>
      <c r="S42" s="68">
        <f t="shared" si="12"/>
        <v>3.7499999999999999E-2</v>
      </c>
      <c r="T42" s="68">
        <f t="shared" si="12"/>
        <v>3.7500000000000003E-3</v>
      </c>
      <c r="U42" s="68">
        <f t="shared" si="12"/>
        <v>0.75</v>
      </c>
    </row>
    <row r="43" spans="1:21" s="51" customFormat="1" x14ac:dyDescent="0.2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x14ac:dyDescent="0.2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x14ac:dyDescent="0.2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x14ac:dyDescent="0.2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x14ac:dyDescent="0.2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x14ac:dyDescent="0.2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x14ac:dyDescent="0.2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3">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75</v>
      </c>
      <c r="C62" s="68">
        <f>B32</f>
        <v>75</v>
      </c>
      <c r="D62" s="68">
        <f>B33</f>
        <v>75</v>
      </c>
      <c r="E62" s="68">
        <f>B34</f>
        <v>75</v>
      </c>
      <c r="F62" s="68">
        <f>B35</f>
        <v>75</v>
      </c>
      <c r="G62" s="68">
        <f>B36</f>
        <v>75</v>
      </c>
      <c r="H62" s="68">
        <f>B37</f>
        <v>75</v>
      </c>
      <c r="I62" s="68">
        <f>B38</f>
        <v>75</v>
      </c>
      <c r="J62" s="68">
        <f>B39</f>
        <v>75</v>
      </c>
      <c r="K62" s="68">
        <f>B40</f>
        <v>75</v>
      </c>
      <c r="L62" s="68">
        <f>B41</f>
        <v>75</v>
      </c>
      <c r="M62" s="68">
        <f>B42</f>
        <v>75</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C37" sqref="C3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v>6.31</v>
      </c>
      <c r="J1" s="106" t="s">
        <v>153</v>
      </c>
      <c r="K1" s="106"/>
      <c r="L1" s="86">
        <v>8284</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t="s">
        <v>165</v>
      </c>
      <c r="G2" s="125" t="s">
        <v>110</v>
      </c>
      <c r="H2" s="126"/>
      <c r="I2" s="86">
        <v>2068</v>
      </c>
      <c r="J2" s="106" t="s">
        <v>158</v>
      </c>
      <c r="K2" s="106"/>
      <c r="L2" s="86">
        <v>5.56</v>
      </c>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t="s">
        <v>104</v>
      </c>
      <c r="G3" s="106" t="s">
        <v>159</v>
      </c>
      <c r="H3" s="106"/>
      <c r="I3" s="86">
        <v>65601</v>
      </c>
      <c r="J3" s="107" t="s">
        <v>154</v>
      </c>
      <c r="K3" s="108"/>
      <c r="L3" s="86">
        <f>(L1/(L2*10000))*100</f>
        <v>14.899280575539569</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t="s">
        <v>169</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-98.7</v>
      </c>
      <c r="D19" s="13">
        <f t="shared" ref="D19:V19" si="1">D18-D17</f>
        <v>-98.7</v>
      </c>
      <c r="E19" s="13">
        <f t="shared" si="1"/>
        <v>-98.7</v>
      </c>
      <c r="F19" s="13">
        <f t="shared" si="1"/>
        <v>-98.7</v>
      </c>
      <c r="G19" s="13">
        <f t="shared" si="1"/>
        <v>-98.7</v>
      </c>
      <c r="H19" s="13">
        <f t="shared" si="1"/>
        <v>-98.7</v>
      </c>
      <c r="I19" s="13">
        <f t="shared" si="1"/>
        <v>-98.7</v>
      </c>
      <c r="J19" s="13">
        <f t="shared" si="1"/>
        <v>-98.7</v>
      </c>
      <c r="K19" s="13">
        <f t="shared" si="1"/>
        <v>-98.7</v>
      </c>
      <c r="L19" s="13">
        <f t="shared" si="1"/>
        <v>-98.7</v>
      </c>
      <c r="M19" s="13">
        <f t="shared" si="1"/>
        <v>-98.7</v>
      </c>
      <c r="N19" s="13">
        <f t="shared" si="1"/>
        <v>-98.7</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-338.40000000000003</v>
      </c>
      <c r="D23" s="13">
        <f t="shared" ref="D23:V23" si="3">D22-D21</f>
        <v>-338.40000000000003</v>
      </c>
      <c r="E23" s="13">
        <f t="shared" si="3"/>
        <v>-338.40000000000003</v>
      </c>
      <c r="F23" s="13">
        <f t="shared" si="3"/>
        <v>-338.40000000000003</v>
      </c>
      <c r="G23" s="13">
        <f t="shared" si="3"/>
        <v>-338.40000000000003</v>
      </c>
      <c r="H23" s="13">
        <f t="shared" si="3"/>
        <v>-338.40000000000003</v>
      </c>
      <c r="I23" s="13">
        <f t="shared" si="3"/>
        <v>-338.40000000000003</v>
      </c>
      <c r="J23" s="13">
        <f t="shared" si="3"/>
        <v>-338.40000000000003</v>
      </c>
      <c r="K23" s="13">
        <f t="shared" si="3"/>
        <v>-338.40000000000003</v>
      </c>
      <c r="L23" s="13">
        <f t="shared" si="3"/>
        <v>-338.40000000000003</v>
      </c>
      <c r="M23" s="13">
        <f t="shared" si="3"/>
        <v>-338.40000000000003</v>
      </c>
      <c r="N23" s="13">
        <f t="shared" si="3"/>
        <v>-338.40000000000003</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57</v>
      </c>
      <c r="G27" s="96" t="s">
        <v>55</v>
      </c>
      <c r="H27" s="96" t="s">
        <v>55</v>
      </c>
      <c r="I27" s="96" t="s">
        <v>55</v>
      </c>
      <c r="J27" s="96" t="s">
        <v>55</v>
      </c>
      <c r="K27" s="96" t="s">
        <v>55</v>
      </c>
      <c r="L27" s="96" t="s">
        <v>55</v>
      </c>
      <c r="M27" s="96" t="s">
        <v>55</v>
      </c>
      <c r="N27" s="96"/>
      <c r="O27" s="96"/>
      <c r="P27" s="96" t="s">
        <v>57</v>
      </c>
      <c r="Q27" s="96" t="s">
        <v>57</v>
      </c>
      <c r="R27" s="96" t="s">
        <v>55</v>
      </c>
      <c r="S27" s="96" t="s">
        <v>55</v>
      </c>
      <c r="T27" s="96" t="s">
        <v>55</v>
      </c>
      <c r="U27" s="96" t="s">
        <v>55</v>
      </c>
    </row>
    <row r="28" spans="1:40" x14ac:dyDescent="0.25">
      <c r="A28" s="97"/>
      <c r="B28" s="17">
        <v>14.4</v>
      </c>
      <c r="C28" s="12">
        <v>5.56</v>
      </c>
      <c r="D28" s="12">
        <v>1.65</v>
      </c>
      <c r="E28" s="12">
        <v>0.22</v>
      </c>
      <c r="F28" s="12">
        <v>9.7000000000000003E-2</v>
      </c>
      <c r="G28" s="12">
        <v>39</v>
      </c>
      <c r="H28" s="12">
        <v>201</v>
      </c>
      <c r="I28" s="12">
        <v>2.87</v>
      </c>
      <c r="J28" s="12">
        <v>0.114</v>
      </c>
      <c r="K28" s="16">
        <v>0.01</v>
      </c>
      <c r="L28" s="12">
        <v>5.0999999999999996</v>
      </c>
      <c r="M28" s="12">
        <v>11</v>
      </c>
      <c r="N28" s="12"/>
      <c r="O28" s="12"/>
      <c r="P28" s="12">
        <v>0.73599999999999999</v>
      </c>
      <c r="Q28" s="12">
        <v>0.36799999999999999</v>
      </c>
      <c r="R28" s="12">
        <v>0.82299999999999995</v>
      </c>
      <c r="S28" s="12">
        <v>0.5</v>
      </c>
      <c r="T28" s="12">
        <v>2.2400000000000002</v>
      </c>
      <c r="U28" s="12">
        <v>11.9</v>
      </c>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v>0</v>
      </c>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3</v>
      </c>
      <c r="B33" s="12">
        <v>0</v>
      </c>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f>F8</f>
        <v>4</v>
      </c>
      <c r="B34" s="12">
        <v>0</v>
      </c>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5</v>
      </c>
      <c r="B35" s="12">
        <v>0</v>
      </c>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6</v>
      </c>
      <c r="B36" s="12">
        <v>0</v>
      </c>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7</v>
      </c>
      <c r="B37" s="12">
        <v>0</v>
      </c>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v>
      </c>
      <c r="B38" s="12">
        <v>0</v>
      </c>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v>0</v>
      </c>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10</v>
      </c>
      <c r="B40" s="12">
        <v>0</v>
      </c>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11</v>
      </c>
      <c r="B41" s="12">
        <v>0</v>
      </c>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12</v>
      </c>
      <c r="B42" s="12">
        <v>0</v>
      </c>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L3" sqref="L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v>7.63</v>
      </c>
      <c r="J1" s="106" t="s">
        <v>153</v>
      </c>
      <c r="K1" s="106"/>
      <c r="L1" s="86">
        <v>640</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t="s">
        <v>166</v>
      </c>
      <c r="G2" s="125" t="s">
        <v>110</v>
      </c>
      <c r="H2" s="126"/>
      <c r="I2" s="86">
        <v>723</v>
      </c>
      <c r="J2" s="106" t="s">
        <v>158</v>
      </c>
      <c r="K2" s="106"/>
      <c r="L2" s="86">
        <v>2.29</v>
      </c>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t="s">
        <v>104</v>
      </c>
      <c r="G3" s="106" t="s">
        <v>159</v>
      </c>
      <c r="H3" s="106"/>
      <c r="I3" s="86">
        <v>5752</v>
      </c>
      <c r="J3" s="107" t="s">
        <v>154</v>
      </c>
      <c r="K3" s="108"/>
      <c r="L3" s="86">
        <f>(L1/(L2*10000))*100</f>
        <v>2.7947598253275108</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t="s">
        <v>170</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43.803003599999997</v>
      </c>
      <c r="D18" s="13">
        <f>$D32</f>
        <v>43.803003599999997</v>
      </c>
      <c r="E18" s="13">
        <f>$D33</f>
        <v>43.803003599999997</v>
      </c>
      <c r="F18" s="13">
        <f>$D34</f>
        <v>43.803003599999997</v>
      </c>
      <c r="G18" s="13">
        <f>$D35</f>
        <v>43.803003599999997</v>
      </c>
      <c r="H18" s="13">
        <f>$D36</f>
        <v>43.803003599999997</v>
      </c>
      <c r="I18" s="13">
        <f>$D37</f>
        <v>43.803003599999997</v>
      </c>
      <c r="J18" s="13">
        <f>$D38</f>
        <v>43.803003599999997</v>
      </c>
      <c r="K18" s="13">
        <f>$D39</f>
        <v>43.803003599999997</v>
      </c>
      <c r="L18" s="13">
        <f>$D40</f>
        <v>43.803003599999997</v>
      </c>
      <c r="M18" s="13">
        <f>$D41</f>
        <v>43.803003599999997</v>
      </c>
      <c r="N18" s="13">
        <f>$D42</f>
        <v>43.803003599999997</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-54.896996400000006</v>
      </c>
      <c r="D19" s="13">
        <f t="shared" ref="D19:V19" si="1">D18-D17</f>
        <v>-54.896996400000006</v>
      </c>
      <c r="E19" s="13">
        <f t="shared" si="1"/>
        <v>-54.896996400000006</v>
      </c>
      <c r="F19" s="13">
        <f t="shared" si="1"/>
        <v>-54.896996400000006</v>
      </c>
      <c r="G19" s="13">
        <f t="shared" si="1"/>
        <v>-54.896996400000006</v>
      </c>
      <c r="H19" s="13">
        <f t="shared" si="1"/>
        <v>-54.896996400000006</v>
      </c>
      <c r="I19" s="13">
        <f t="shared" si="1"/>
        <v>-54.896996400000006</v>
      </c>
      <c r="J19" s="13">
        <f t="shared" si="1"/>
        <v>-54.896996400000006</v>
      </c>
      <c r="K19" s="13">
        <f t="shared" si="1"/>
        <v>-54.896996400000006</v>
      </c>
      <c r="L19" s="13">
        <f t="shared" si="1"/>
        <v>-54.896996400000006</v>
      </c>
      <c r="M19" s="13">
        <f t="shared" si="1"/>
        <v>-54.896996400000006</v>
      </c>
      <c r="N19" s="13">
        <f t="shared" si="1"/>
        <v>-54.896996400000006</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(VLOOKUP(D$14,$AI2:$AK24,3,FALSE))*D$15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16.3398</v>
      </c>
      <c r="D22" s="13">
        <f>$E32</f>
        <v>16.3398</v>
      </c>
      <c r="E22" s="13">
        <f>$E33</f>
        <v>16.3398</v>
      </c>
      <c r="F22" s="13">
        <f>$E34</f>
        <v>16.3398</v>
      </c>
      <c r="G22" s="13">
        <f>$E35</f>
        <v>16.3398</v>
      </c>
      <c r="H22" s="13">
        <f>$E36</f>
        <v>16.3398</v>
      </c>
      <c r="I22" s="13">
        <f>$E37</f>
        <v>16.3398</v>
      </c>
      <c r="J22" s="13">
        <f>$E38</f>
        <v>16.3398</v>
      </c>
      <c r="K22" s="13">
        <f>$E39</f>
        <v>16.3398</v>
      </c>
      <c r="L22" s="13">
        <f>$E40</f>
        <v>16.3398</v>
      </c>
      <c r="M22" s="13">
        <f>$E41</f>
        <v>16.3398</v>
      </c>
      <c r="N22" s="13">
        <f>$E42</f>
        <v>16.3398</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-322.06020000000001</v>
      </c>
      <c r="D23" s="13">
        <f t="shared" ref="D23:V23" si="3">D22-D21</f>
        <v>-322.06020000000001</v>
      </c>
      <c r="E23" s="13">
        <f t="shared" si="3"/>
        <v>-322.06020000000001</v>
      </c>
      <c r="F23" s="13">
        <f t="shared" si="3"/>
        <v>-322.06020000000001</v>
      </c>
      <c r="G23" s="13">
        <f t="shared" si="3"/>
        <v>-322.06020000000001</v>
      </c>
      <c r="H23" s="13">
        <f t="shared" si="3"/>
        <v>-322.06020000000001</v>
      </c>
      <c r="I23" s="13">
        <f t="shared" si="3"/>
        <v>-322.06020000000001</v>
      </c>
      <c r="J23" s="13">
        <f t="shared" si="3"/>
        <v>-322.06020000000001</v>
      </c>
      <c r="K23" s="13">
        <f t="shared" si="3"/>
        <v>-322.06020000000001</v>
      </c>
      <c r="L23" s="13">
        <f t="shared" si="3"/>
        <v>-322.06020000000001</v>
      </c>
      <c r="M23" s="13">
        <f t="shared" si="3"/>
        <v>-322.06020000000001</v>
      </c>
      <c r="N23" s="13">
        <f t="shared" si="3"/>
        <v>-322.06020000000001</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57</v>
      </c>
      <c r="G27" s="96" t="s">
        <v>55</v>
      </c>
      <c r="H27" s="96" t="s">
        <v>55</v>
      </c>
      <c r="I27" s="96" t="s">
        <v>55</v>
      </c>
      <c r="J27" s="96" t="s">
        <v>55</v>
      </c>
      <c r="K27" s="96" t="s">
        <v>55</v>
      </c>
      <c r="L27" s="96" t="s">
        <v>55</v>
      </c>
      <c r="M27" s="96" t="s">
        <v>55</v>
      </c>
      <c r="N27" s="96"/>
      <c r="O27" s="96"/>
      <c r="P27" s="96" t="s">
        <v>57</v>
      </c>
      <c r="Q27" s="96" t="s">
        <v>57</v>
      </c>
      <c r="R27" s="96" t="s">
        <v>55</v>
      </c>
      <c r="S27" s="96" t="s">
        <v>55</v>
      </c>
      <c r="T27" s="96" t="s">
        <v>55</v>
      </c>
      <c r="U27" s="96" t="s">
        <v>55</v>
      </c>
    </row>
    <row r="28" spans="1:40" x14ac:dyDescent="0.25">
      <c r="A28" s="97"/>
      <c r="B28" s="17">
        <v>9.0399999999999991</v>
      </c>
      <c r="C28" s="12">
        <v>2.29</v>
      </c>
      <c r="D28" s="12">
        <v>0.42299999999999999</v>
      </c>
      <c r="E28" s="12">
        <v>0.3</v>
      </c>
      <c r="F28" s="12">
        <v>6.8000000000000005E-2</v>
      </c>
      <c r="G28" s="12">
        <v>12.5</v>
      </c>
      <c r="H28" s="12">
        <v>60.8</v>
      </c>
      <c r="I28" s="12">
        <v>1</v>
      </c>
      <c r="J28" s="12">
        <v>0.1</v>
      </c>
      <c r="K28" s="16">
        <v>0.1</v>
      </c>
      <c r="L28" s="12">
        <v>2.5099999999999998</v>
      </c>
      <c r="M28" s="12">
        <v>4.41</v>
      </c>
      <c r="N28" s="12"/>
      <c r="O28" s="12"/>
      <c r="P28" s="12">
        <v>1.3</v>
      </c>
      <c r="Q28" s="12">
        <v>0.19900000000000001</v>
      </c>
      <c r="R28" s="12">
        <v>0.23400000000000001</v>
      </c>
      <c r="S28" s="12">
        <v>0.5</v>
      </c>
      <c r="T28" s="12">
        <v>0.66200000000000003</v>
      </c>
      <c r="U28" s="12">
        <v>10</v>
      </c>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v>50</v>
      </c>
      <c r="C31" s="68">
        <f>IF(C$27="%w/w SAR",((C$28*10)*$B31),IF(C$27="%w/w DM",(((C$28*10)*($B$28/100))*$B31),IF(C$27="kg/t SAR",(C$28*$B31),IF(C$27="kg/t DM",((C$28*($B$28/100))*$B31),IF(C$27="mg/kg SAR",((C$28*0.001)*$B31),IF(C$27="mg/kg DM",(((C$28*0.001)*($B$28/100))*$B31),0))))))</f>
        <v>103.50799999999998</v>
      </c>
      <c r="D31" s="68">
        <f>(IF(D$27="%w/w SAR",((D$28*10)*$B31),IF(D$27="%w/w DM",(((D$28*10)*($B$28/100))*$B31),IF(D$27="kg/t SAR",(D$28*$B31),IF(D$27="kg/t DM",((D$28*($B$28/100))*$B31),IF(D$27="mg/kg SAR",((D$28*0.001)*$B31),IF(D$27="mg/kg DM",(((D$28*0.001)*($B$28/100))*$B31),"0")))))))*2.291</f>
        <v>43.803003599999997</v>
      </c>
      <c r="E31" s="68">
        <f>(IF(E$27="%w/w SAR",((E$28*10)*$B31),IF(E$27="%w/w DM",(((E$28*10)*($B$28/100))*$B31),IF(E$27="kg/t SAR",(E$28*$B31),IF(E$27="kg/t DM",((E$28*($B$28/100))*$B31),IF(E$27="mg/kg SAR",((E$28*0.001)*$B31),IF(E$27="mg/kg DM",(((E$28*0.001)*($B$28/100))*$B31),"0")))))))*1.205</f>
        <v>16.3398</v>
      </c>
      <c r="F31" s="68">
        <f>(IF(F$27="%w/w SAR",((F$28*10)*$B31),IF(F$27="%w/w DM",(((F$28*10)*($B$28/100))*$B31),IF(F$27="kg/t SAR",(F$28*$B31),IF(F$27="kg/t DM",((F$28*($B$28/100))*$B31),IF(F$27="mg/kg SAR",((F$28*0.001)*$B31),IF(F$27="mg/kg DM",(((F$28*0.001)*($B$28/100))*$B31),"0")))))))*1.658</f>
        <v>5.0960287999999991</v>
      </c>
      <c r="G31" s="68">
        <f t="shared" ref="G31:P46" si="5">IF(G$27="%w/w SAR",((G$28*10)*$B31),IF(G$27="%w/w DM",(((G$28*10)*($B$28/100))*$B31),IF(G$27="kg/t SAR",(G$28*$B31),IF(G$27="kg/t DM",((G$28*($B$28/100))*$B31),IF(G$27="mg/kg SAR",((G$28*0.001)*$B31),IF(G$27="mg/kg DM",(((G$28*0.001)*($B$28/100))*$B31),0))))))</f>
        <v>5.6499999999999995E-2</v>
      </c>
      <c r="H31" s="68">
        <f t="shared" si="5"/>
        <v>0.274816</v>
      </c>
      <c r="I31" s="68">
        <f t="shared" si="5"/>
        <v>4.5199999999999997E-3</v>
      </c>
      <c r="J31" s="68">
        <f t="shared" si="5"/>
        <v>4.5199999999999998E-4</v>
      </c>
      <c r="K31" s="68">
        <f t="shared" si="5"/>
        <v>4.5199999999999998E-4</v>
      </c>
      <c r="L31" s="68">
        <f t="shared" si="5"/>
        <v>1.1345199999999996E-2</v>
      </c>
      <c r="M31" s="68">
        <f t="shared" si="5"/>
        <v>1.9933199999999998E-2</v>
      </c>
      <c r="N31" s="68">
        <f t="shared" si="5"/>
        <v>0</v>
      </c>
      <c r="O31" s="68">
        <f t="shared" si="5"/>
        <v>0</v>
      </c>
      <c r="P31" s="68">
        <f t="shared" si="5"/>
        <v>58.76</v>
      </c>
      <c r="Q31" s="68">
        <f>(IF(Q$27="%w/w SAR",((Q$28*10)*$B31),IF(Q$27="%w/w DM",(((Q$28*10)*($B$28/100))*$B31),IF(Q$27="kg/t SAR",(Q$28*$B31),IF(Q$27="kg/t DM",((Q$28*($B$28/100))*$B31),IF(Q$27="mg/kg SAR",((Q$28*0.001)*$B31),IF(Q$27="mg/kg DM",(((Q$28*0.001)*($B$28/100))*$B31),0)))))))*2.5</f>
        <v>22.486999999999998</v>
      </c>
      <c r="R31" s="68">
        <f>IF(R$27="%w/w SAR",((R$28*10)*$B31),IF(R$27="%w/w DM",(((R$28*10)*($B$28/100))*$B31),IF(R$27="kg/t SAR",(R$28*$B31),IF(R$27="kg/t DM",((R$28*($B$28/100))*$B31),IF(R$27="mg/kg SAR",((R$28*0.001)*$B31),IF(R$27="mg/kg DM",(((R$28*0.001)*($B$28/100))*$B31),0))))))</f>
        <v>1.0576800000000001E-3</v>
      </c>
      <c r="S31" s="68">
        <f>IF(S$27="%w/w SAR",((S$28*10)*$B31),IF(S$27="%w/w DM",(((S$28*10)*($B$28/100))*$B31),IF(S$27="kg/t SAR",(S$28*$B31),IF(S$27="kg/t DM",((S$28*($B$28/100))*$B31),IF(S$27="mg/kg SAR",((S$28*0.001)*$B31),IF(S$27="mg/kg DM",(((S$28*0.001)*($B$28/100))*$B31),0))))))</f>
        <v>2.2599999999999999E-3</v>
      </c>
      <c r="T31" s="68">
        <f>IF(T$27="%w/w SAR",((T$28*10)*$B31),IF(T$27="%w/w DM",(((T$28*10)*($B$28/100))*$B31),IF(T$27="kg/t SAR",(T$28*$B31),IF(T$27="kg/t DM",((T$28*($B$28/100))*$B31),IF(T$27="mg/kg SAR",((T$28*0.001)*$B31),IF(T$27="mg/kg DM",(((T$28*0.001)*($B$28/100))*$B31),0))))))</f>
        <v>2.9922400000000002E-3</v>
      </c>
      <c r="U31" s="68">
        <f>IF(U$27="%w/w SAR",((U$28*10)*$B31),IF(U$27="%w/w DM",(((U$28*10)*($B$28/100))*$B31),IF(U$27="kg/t SAR",(U$28*$B31),IF(U$27="kg/t DM",((U$28*($B$28/100))*$B31),IF(U$27="mg/kg SAR",((U$28*0.001)*$B31),IF(U$27="mg/kg DM",(((U$28*0.001)*($B$28/100))*$B31),0))))))</f>
        <v>4.5199999999999997E-2</v>
      </c>
    </row>
    <row r="32" spans="1:40" s="51" customFormat="1" x14ac:dyDescent="0.25">
      <c r="A32" s="10">
        <f>D8</f>
        <v>2</v>
      </c>
      <c r="B32" s="12">
        <v>50</v>
      </c>
      <c r="C32" s="68">
        <f t="shared" ref="C32:C50" si="6">IF(C$27="%w/w SAR",((C$28*10)*$B32),IF(C$27="%w/w DM",(((C$28*10)*($B$28/100))*$B32),IF(C$27="kg/t SAR",(C$28*$B32),IF(C$27="kg/t DM",((C$28*($B$28/100))*$B32),IF(C$27="mg/kg SAR",((C$28*0.001)*$B32),IF(C$27="mg/kg DM",(((C$28*0.001)*($B$28/100))*$B32),0))))))</f>
        <v>103.50799999999998</v>
      </c>
      <c r="D32" s="68">
        <f t="shared" ref="D32:D50" si="7">(IF(D$27="%w/w SAR",((D$28*10)*$B32),IF(D$27="%w/w DM",(((D$28*10)*($B$28/100))*$B32),IF(D$27="kg/t SAR",(D$28*$B32),IF(D$27="kg/t DM",((D$28*($B$28/100))*$B32),IF(D$27="mg/kg SAR",((D$28*0.001)*$B32),IF(D$27="mg/kg DM",(((D$28*0.001)*($B$28/100))*$B32),"0")))))))*2.291</f>
        <v>43.803003599999997</v>
      </c>
      <c r="E32" s="68">
        <f t="shared" ref="E32:E50" si="8">(IF(E$27="%w/w SAR",((E$28*10)*$B32),IF(E$27="%w/w DM",(((E$28*10)*($B$28/100))*$B32),IF(E$27="kg/t SAR",(E$28*$B32),IF(E$27="kg/t DM",((E$28*($B$28/100))*$B32),IF(E$27="mg/kg SAR",((E$28*0.001)*$B32),IF(E$27="mg/kg DM",(((E$28*0.001)*($B$28/100))*$B32),"0")))))))*1.205</f>
        <v>16.3398</v>
      </c>
      <c r="F32" s="68">
        <f t="shared" ref="F32:F50" si="9">(IF(F$27="%w/w SAR",((F$28*10)*$B32),IF(F$27="%w/w DM",(((F$28*10)*($B$28/100))*$B32),IF(F$27="kg/t SAR",(F$28*$B32),IF(F$27="kg/t DM",((F$28*($B$28/100))*$B32),IF(F$27="mg/kg SAR",((F$28*0.001)*$B32),IF(F$27="mg/kg DM",(((F$28*0.001)*($B$28/100))*$B32),"0")))))))*1.658</f>
        <v>5.0960287999999991</v>
      </c>
      <c r="G32" s="68">
        <f t="shared" si="5"/>
        <v>5.6499999999999995E-2</v>
      </c>
      <c r="H32" s="68">
        <f t="shared" si="5"/>
        <v>0.274816</v>
      </c>
      <c r="I32" s="68">
        <f t="shared" si="5"/>
        <v>4.5199999999999997E-3</v>
      </c>
      <c r="J32" s="68">
        <f t="shared" si="5"/>
        <v>4.5199999999999998E-4</v>
      </c>
      <c r="K32" s="68">
        <f t="shared" si="5"/>
        <v>4.5199999999999998E-4</v>
      </c>
      <c r="L32" s="68">
        <f t="shared" si="5"/>
        <v>1.1345199999999996E-2</v>
      </c>
      <c r="M32" s="68">
        <f t="shared" si="5"/>
        <v>1.9933199999999998E-2</v>
      </c>
      <c r="N32" s="68">
        <f t="shared" si="5"/>
        <v>0</v>
      </c>
      <c r="O32" s="68">
        <f t="shared" si="5"/>
        <v>0</v>
      </c>
      <c r="P32" s="68">
        <f t="shared" si="5"/>
        <v>58.76</v>
      </c>
      <c r="Q32" s="68">
        <f t="shared" ref="Q32:Q50" si="10">(IF(Q$27="%w/w SAR",((Q$28*10)*$B32),IF(Q$27="%w/w DM",(((Q$28*10)*($B$28/100))*$B32),IF(Q$27="kg/t SAR",(Q$28*$B32),IF(Q$27="kg/t DM",((Q$28*($B$28/100))*$B32),IF(Q$27="mg/kg SAR",((Q$28*0.001)*$B32),IF(Q$27="mg/kg DM",(((Q$28*0.001)*($B$28/100))*$B32),0)))))))*2.5</f>
        <v>22.486999999999998</v>
      </c>
      <c r="R32" s="68">
        <f t="shared" ref="R32:U50" si="11">IF(R$27="%w/w SAR",((R$28*10)*$B32),IF(R$27="%w/w DM",(((R$28*10)*($B$28/100))*$B32),IF(R$27="kg/t SAR",(R$28*$B32),IF(R$27="kg/t DM",((R$28*($B$28/100))*$B32),IF(R$27="mg/kg SAR",((R$28*0.001)*$B32),IF(R$27="mg/kg DM",(((R$28*0.001)*($B$28/100))*$B32),0))))))</f>
        <v>1.0576800000000001E-3</v>
      </c>
      <c r="S32" s="68">
        <f t="shared" si="11"/>
        <v>2.2599999999999999E-3</v>
      </c>
      <c r="T32" s="68">
        <f t="shared" si="11"/>
        <v>2.9922400000000002E-3</v>
      </c>
      <c r="U32" s="68">
        <f t="shared" si="11"/>
        <v>4.5199999999999997E-2</v>
      </c>
    </row>
    <row r="33" spans="1:21" s="51" customFormat="1" x14ac:dyDescent="0.25">
      <c r="A33" s="10">
        <f>E8</f>
        <v>3</v>
      </c>
      <c r="B33" s="12">
        <v>50</v>
      </c>
      <c r="C33" s="68">
        <f t="shared" si="6"/>
        <v>103.50799999999998</v>
      </c>
      <c r="D33" s="68">
        <f t="shared" si="7"/>
        <v>43.803003599999997</v>
      </c>
      <c r="E33" s="68">
        <f t="shared" si="8"/>
        <v>16.3398</v>
      </c>
      <c r="F33" s="68">
        <f t="shared" si="9"/>
        <v>5.0960287999999991</v>
      </c>
      <c r="G33" s="68">
        <f t="shared" si="5"/>
        <v>5.6499999999999995E-2</v>
      </c>
      <c r="H33" s="68">
        <f t="shared" si="5"/>
        <v>0.274816</v>
      </c>
      <c r="I33" s="68">
        <f t="shared" si="5"/>
        <v>4.5199999999999997E-3</v>
      </c>
      <c r="J33" s="68">
        <f t="shared" si="5"/>
        <v>4.5199999999999998E-4</v>
      </c>
      <c r="K33" s="68">
        <f t="shared" si="5"/>
        <v>4.5199999999999998E-4</v>
      </c>
      <c r="L33" s="68">
        <f t="shared" si="5"/>
        <v>1.1345199999999996E-2</v>
      </c>
      <c r="M33" s="68">
        <f t="shared" si="5"/>
        <v>1.9933199999999998E-2</v>
      </c>
      <c r="N33" s="68">
        <f t="shared" si="5"/>
        <v>0</v>
      </c>
      <c r="O33" s="68">
        <f t="shared" si="5"/>
        <v>0</v>
      </c>
      <c r="P33" s="68">
        <f t="shared" si="5"/>
        <v>58.76</v>
      </c>
      <c r="Q33" s="68">
        <f t="shared" si="10"/>
        <v>22.486999999999998</v>
      </c>
      <c r="R33" s="68">
        <f t="shared" si="11"/>
        <v>1.0576800000000001E-3</v>
      </c>
      <c r="S33" s="68">
        <f t="shared" si="11"/>
        <v>2.2599999999999999E-3</v>
      </c>
      <c r="T33" s="68">
        <f t="shared" si="11"/>
        <v>2.9922400000000002E-3</v>
      </c>
      <c r="U33" s="68">
        <f t="shared" si="11"/>
        <v>4.5199999999999997E-2</v>
      </c>
    </row>
    <row r="34" spans="1:21" s="51" customFormat="1" x14ac:dyDescent="0.25">
      <c r="A34" s="10">
        <f>F8</f>
        <v>4</v>
      </c>
      <c r="B34" s="12">
        <v>50</v>
      </c>
      <c r="C34" s="68">
        <f t="shared" si="6"/>
        <v>103.50799999999998</v>
      </c>
      <c r="D34" s="68">
        <f t="shared" si="7"/>
        <v>43.803003599999997</v>
      </c>
      <c r="E34" s="68">
        <f t="shared" si="8"/>
        <v>16.3398</v>
      </c>
      <c r="F34" s="68">
        <f t="shared" si="9"/>
        <v>5.0960287999999991</v>
      </c>
      <c r="G34" s="68">
        <f t="shared" si="5"/>
        <v>5.6499999999999995E-2</v>
      </c>
      <c r="H34" s="68">
        <f t="shared" si="5"/>
        <v>0.274816</v>
      </c>
      <c r="I34" s="68">
        <f t="shared" si="5"/>
        <v>4.5199999999999997E-3</v>
      </c>
      <c r="J34" s="68">
        <f t="shared" si="5"/>
        <v>4.5199999999999998E-4</v>
      </c>
      <c r="K34" s="68">
        <f t="shared" si="5"/>
        <v>4.5199999999999998E-4</v>
      </c>
      <c r="L34" s="68">
        <f t="shared" si="5"/>
        <v>1.1345199999999996E-2</v>
      </c>
      <c r="M34" s="68">
        <f t="shared" si="5"/>
        <v>1.9933199999999998E-2</v>
      </c>
      <c r="N34" s="68">
        <f t="shared" si="5"/>
        <v>0</v>
      </c>
      <c r="O34" s="68">
        <f t="shared" si="5"/>
        <v>0</v>
      </c>
      <c r="P34" s="68">
        <f t="shared" si="5"/>
        <v>58.76</v>
      </c>
      <c r="Q34" s="68">
        <f t="shared" si="10"/>
        <v>22.486999999999998</v>
      </c>
      <c r="R34" s="68">
        <f t="shared" si="11"/>
        <v>1.0576800000000001E-3</v>
      </c>
      <c r="S34" s="68">
        <f t="shared" si="11"/>
        <v>2.2599999999999999E-3</v>
      </c>
      <c r="T34" s="68">
        <f t="shared" si="11"/>
        <v>2.9922400000000002E-3</v>
      </c>
      <c r="U34" s="68">
        <f t="shared" si="11"/>
        <v>4.5199999999999997E-2</v>
      </c>
    </row>
    <row r="35" spans="1:21" s="51" customFormat="1" x14ac:dyDescent="0.25">
      <c r="A35" s="10">
        <f>G8</f>
        <v>5</v>
      </c>
      <c r="B35" s="12">
        <v>50</v>
      </c>
      <c r="C35" s="68">
        <f t="shared" si="6"/>
        <v>103.50799999999998</v>
      </c>
      <c r="D35" s="68">
        <f t="shared" si="7"/>
        <v>43.803003599999997</v>
      </c>
      <c r="E35" s="68">
        <f t="shared" si="8"/>
        <v>16.3398</v>
      </c>
      <c r="F35" s="68">
        <f t="shared" si="9"/>
        <v>5.0960287999999991</v>
      </c>
      <c r="G35" s="68">
        <f t="shared" si="5"/>
        <v>5.6499999999999995E-2</v>
      </c>
      <c r="H35" s="68">
        <f t="shared" si="5"/>
        <v>0.274816</v>
      </c>
      <c r="I35" s="68">
        <f t="shared" si="5"/>
        <v>4.5199999999999997E-3</v>
      </c>
      <c r="J35" s="68">
        <f t="shared" si="5"/>
        <v>4.5199999999999998E-4</v>
      </c>
      <c r="K35" s="68">
        <f t="shared" si="5"/>
        <v>4.5199999999999998E-4</v>
      </c>
      <c r="L35" s="68">
        <f t="shared" si="5"/>
        <v>1.1345199999999996E-2</v>
      </c>
      <c r="M35" s="68">
        <f t="shared" si="5"/>
        <v>1.9933199999999998E-2</v>
      </c>
      <c r="N35" s="68">
        <f t="shared" si="5"/>
        <v>0</v>
      </c>
      <c r="O35" s="68">
        <f t="shared" si="5"/>
        <v>0</v>
      </c>
      <c r="P35" s="68">
        <f t="shared" si="5"/>
        <v>58.76</v>
      </c>
      <c r="Q35" s="68">
        <f t="shared" si="10"/>
        <v>22.486999999999998</v>
      </c>
      <c r="R35" s="68">
        <f t="shared" si="11"/>
        <v>1.0576800000000001E-3</v>
      </c>
      <c r="S35" s="68">
        <f t="shared" si="11"/>
        <v>2.2599999999999999E-3</v>
      </c>
      <c r="T35" s="68">
        <f t="shared" si="11"/>
        <v>2.9922400000000002E-3</v>
      </c>
      <c r="U35" s="68">
        <f t="shared" si="11"/>
        <v>4.5199999999999997E-2</v>
      </c>
    </row>
    <row r="36" spans="1:21" s="51" customFormat="1" x14ac:dyDescent="0.25">
      <c r="A36" s="10">
        <f>H8</f>
        <v>6</v>
      </c>
      <c r="B36" s="12">
        <v>50</v>
      </c>
      <c r="C36" s="68">
        <f t="shared" si="6"/>
        <v>103.50799999999998</v>
      </c>
      <c r="D36" s="68">
        <f t="shared" si="7"/>
        <v>43.803003599999997</v>
      </c>
      <c r="E36" s="68">
        <f t="shared" si="8"/>
        <v>16.3398</v>
      </c>
      <c r="F36" s="68">
        <f t="shared" si="9"/>
        <v>5.0960287999999991</v>
      </c>
      <c r="G36" s="68">
        <f t="shared" si="5"/>
        <v>5.6499999999999995E-2</v>
      </c>
      <c r="H36" s="68">
        <f t="shared" si="5"/>
        <v>0.274816</v>
      </c>
      <c r="I36" s="68">
        <f t="shared" si="5"/>
        <v>4.5199999999999997E-3</v>
      </c>
      <c r="J36" s="68">
        <f t="shared" si="5"/>
        <v>4.5199999999999998E-4</v>
      </c>
      <c r="K36" s="68">
        <f t="shared" si="5"/>
        <v>4.5199999999999998E-4</v>
      </c>
      <c r="L36" s="68">
        <f t="shared" si="5"/>
        <v>1.1345199999999996E-2</v>
      </c>
      <c r="M36" s="68">
        <f t="shared" si="5"/>
        <v>1.9933199999999998E-2</v>
      </c>
      <c r="N36" s="68">
        <f t="shared" si="5"/>
        <v>0</v>
      </c>
      <c r="O36" s="68">
        <f t="shared" si="5"/>
        <v>0</v>
      </c>
      <c r="P36" s="68">
        <f t="shared" si="5"/>
        <v>58.76</v>
      </c>
      <c r="Q36" s="68">
        <f t="shared" si="10"/>
        <v>22.486999999999998</v>
      </c>
      <c r="R36" s="68">
        <f t="shared" si="11"/>
        <v>1.0576800000000001E-3</v>
      </c>
      <c r="S36" s="68">
        <f t="shared" si="11"/>
        <v>2.2599999999999999E-3</v>
      </c>
      <c r="T36" s="68">
        <f t="shared" si="11"/>
        <v>2.9922400000000002E-3</v>
      </c>
      <c r="U36" s="68">
        <f t="shared" si="11"/>
        <v>4.5199999999999997E-2</v>
      </c>
    </row>
    <row r="37" spans="1:21" s="51" customFormat="1" x14ac:dyDescent="0.25">
      <c r="A37" s="10">
        <f>I8</f>
        <v>7</v>
      </c>
      <c r="B37" s="12">
        <v>50</v>
      </c>
      <c r="C37" s="68">
        <f t="shared" si="6"/>
        <v>103.50799999999998</v>
      </c>
      <c r="D37" s="68">
        <f t="shared" si="7"/>
        <v>43.803003599999997</v>
      </c>
      <c r="E37" s="68">
        <f t="shared" si="8"/>
        <v>16.3398</v>
      </c>
      <c r="F37" s="68">
        <f t="shared" si="9"/>
        <v>5.0960287999999991</v>
      </c>
      <c r="G37" s="68">
        <f t="shared" si="5"/>
        <v>5.6499999999999995E-2</v>
      </c>
      <c r="H37" s="68">
        <f t="shared" si="5"/>
        <v>0.274816</v>
      </c>
      <c r="I37" s="68">
        <f t="shared" si="5"/>
        <v>4.5199999999999997E-3</v>
      </c>
      <c r="J37" s="68">
        <f t="shared" si="5"/>
        <v>4.5199999999999998E-4</v>
      </c>
      <c r="K37" s="68">
        <f t="shared" si="5"/>
        <v>4.5199999999999998E-4</v>
      </c>
      <c r="L37" s="68">
        <f t="shared" si="5"/>
        <v>1.1345199999999996E-2</v>
      </c>
      <c r="M37" s="68">
        <f t="shared" si="5"/>
        <v>1.9933199999999998E-2</v>
      </c>
      <c r="N37" s="68">
        <f t="shared" si="5"/>
        <v>0</v>
      </c>
      <c r="O37" s="68">
        <f t="shared" si="5"/>
        <v>0</v>
      </c>
      <c r="P37" s="68">
        <f t="shared" si="5"/>
        <v>58.76</v>
      </c>
      <c r="Q37" s="68">
        <f t="shared" si="10"/>
        <v>22.486999999999998</v>
      </c>
      <c r="R37" s="68">
        <f t="shared" si="11"/>
        <v>1.0576800000000001E-3</v>
      </c>
      <c r="S37" s="68">
        <f t="shared" si="11"/>
        <v>2.2599999999999999E-3</v>
      </c>
      <c r="T37" s="68">
        <f t="shared" si="11"/>
        <v>2.9922400000000002E-3</v>
      </c>
      <c r="U37" s="68">
        <f t="shared" si="11"/>
        <v>4.5199999999999997E-2</v>
      </c>
    </row>
    <row r="38" spans="1:21" s="51" customFormat="1" x14ac:dyDescent="0.25">
      <c r="A38" s="10">
        <f>J8</f>
        <v>8</v>
      </c>
      <c r="B38" s="12">
        <v>50</v>
      </c>
      <c r="C38" s="68">
        <f t="shared" si="6"/>
        <v>103.50799999999998</v>
      </c>
      <c r="D38" s="68">
        <f t="shared" si="7"/>
        <v>43.803003599999997</v>
      </c>
      <c r="E38" s="68">
        <f t="shared" si="8"/>
        <v>16.3398</v>
      </c>
      <c r="F38" s="68">
        <f t="shared" si="9"/>
        <v>5.0960287999999991</v>
      </c>
      <c r="G38" s="68">
        <f t="shared" si="5"/>
        <v>5.6499999999999995E-2</v>
      </c>
      <c r="H38" s="68">
        <f t="shared" si="5"/>
        <v>0.274816</v>
      </c>
      <c r="I38" s="68">
        <f t="shared" si="5"/>
        <v>4.5199999999999997E-3</v>
      </c>
      <c r="J38" s="68">
        <f t="shared" si="5"/>
        <v>4.5199999999999998E-4</v>
      </c>
      <c r="K38" s="68">
        <f t="shared" si="5"/>
        <v>4.5199999999999998E-4</v>
      </c>
      <c r="L38" s="68">
        <f t="shared" si="5"/>
        <v>1.1345199999999996E-2</v>
      </c>
      <c r="M38" s="68">
        <f t="shared" si="5"/>
        <v>1.9933199999999998E-2</v>
      </c>
      <c r="N38" s="68">
        <f t="shared" si="5"/>
        <v>0</v>
      </c>
      <c r="O38" s="68">
        <f t="shared" si="5"/>
        <v>0</v>
      </c>
      <c r="P38" s="68">
        <f t="shared" si="5"/>
        <v>58.76</v>
      </c>
      <c r="Q38" s="68">
        <f t="shared" si="10"/>
        <v>22.486999999999998</v>
      </c>
      <c r="R38" s="68">
        <f t="shared" si="11"/>
        <v>1.0576800000000001E-3</v>
      </c>
      <c r="S38" s="68">
        <f t="shared" si="11"/>
        <v>2.2599999999999999E-3</v>
      </c>
      <c r="T38" s="68">
        <f t="shared" si="11"/>
        <v>2.9922400000000002E-3</v>
      </c>
      <c r="U38" s="68">
        <f t="shared" si="11"/>
        <v>4.5199999999999997E-2</v>
      </c>
    </row>
    <row r="39" spans="1:21" s="51" customFormat="1" x14ac:dyDescent="0.25">
      <c r="A39" s="10">
        <f>K8</f>
        <v>9</v>
      </c>
      <c r="B39" s="12">
        <v>50</v>
      </c>
      <c r="C39" s="68">
        <f t="shared" si="6"/>
        <v>103.50799999999998</v>
      </c>
      <c r="D39" s="68">
        <f t="shared" si="7"/>
        <v>43.803003599999997</v>
      </c>
      <c r="E39" s="68">
        <f t="shared" si="8"/>
        <v>16.3398</v>
      </c>
      <c r="F39" s="68">
        <f t="shared" si="9"/>
        <v>5.0960287999999991</v>
      </c>
      <c r="G39" s="68">
        <f t="shared" si="5"/>
        <v>5.6499999999999995E-2</v>
      </c>
      <c r="H39" s="68">
        <f t="shared" si="5"/>
        <v>0.274816</v>
      </c>
      <c r="I39" s="68">
        <f t="shared" si="5"/>
        <v>4.5199999999999997E-3</v>
      </c>
      <c r="J39" s="68">
        <f t="shared" si="5"/>
        <v>4.5199999999999998E-4</v>
      </c>
      <c r="K39" s="68">
        <f t="shared" si="5"/>
        <v>4.5199999999999998E-4</v>
      </c>
      <c r="L39" s="68">
        <f t="shared" si="5"/>
        <v>1.1345199999999996E-2</v>
      </c>
      <c r="M39" s="68">
        <f t="shared" si="5"/>
        <v>1.9933199999999998E-2</v>
      </c>
      <c r="N39" s="68">
        <f t="shared" si="5"/>
        <v>0</v>
      </c>
      <c r="O39" s="68">
        <f t="shared" si="5"/>
        <v>0</v>
      </c>
      <c r="P39" s="68">
        <f t="shared" si="5"/>
        <v>58.76</v>
      </c>
      <c r="Q39" s="68">
        <f t="shared" si="10"/>
        <v>22.486999999999998</v>
      </c>
      <c r="R39" s="68">
        <f t="shared" si="11"/>
        <v>1.0576800000000001E-3</v>
      </c>
      <c r="S39" s="68">
        <f t="shared" si="11"/>
        <v>2.2599999999999999E-3</v>
      </c>
      <c r="T39" s="68">
        <f t="shared" si="11"/>
        <v>2.9922400000000002E-3</v>
      </c>
      <c r="U39" s="68">
        <f t="shared" si="11"/>
        <v>4.5199999999999997E-2</v>
      </c>
    </row>
    <row r="40" spans="1:21" s="51" customFormat="1" x14ac:dyDescent="0.25">
      <c r="A40" s="10">
        <f>L8</f>
        <v>10</v>
      </c>
      <c r="B40" s="12">
        <v>50</v>
      </c>
      <c r="C40" s="68">
        <f t="shared" si="6"/>
        <v>103.50799999999998</v>
      </c>
      <c r="D40" s="68">
        <f t="shared" si="7"/>
        <v>43.803003599999997</v>
      </c>
      <c r="E40" s="68">
        <f t="shared" si="8"/>
        <v>16.3398</v>
      </c>
      <c r="F40" s="68">
        <f t="shared" si="9"/>
        <v>5.0960287999999991</v>
      </c>
      <c r="G40" s="68">
        <f t="shared" si="5"/>
        <v>5.6499999999999995E-2</v>
      </c>
      <c r="H40" s="68">
        <f t="shared" si="5"/>
        <v>0.274816</v>
      </c>
      <c r="I40" s="68">
        <f t="shared" si="5"/>
        <v>4.5199999999999997E-3</v>
      </c>
      <c r="J40" s="68">
        <f t="shared" si="5"/>
        <v>4.5199999999999998E-4</v>
      </c>
      <c r="K40" s="68">
        <f t="shared" si="5"/>
        <v>4.5199999999999998E-4</v>
      </c>
      <c r="L40" s="68">
        <f t="shared" si="5"/>
        <v>1.1345199999999996E-2</v>
      </c>
      <c r="M40" s="68">
        <f t="shared" si="5"/>
        <v>1.9933199999999998E-2</v>
      </c>
      <c r="N40" s="68">
        <f t="shared" si="5"/>
        <v>0</v>
      </c>
      <c r="O40" s="68">
        <f t="shared" si="5"/>
        <v>0</v>
      </c>
      <c r="P40" s="68">
        <f t="shared" si="5"/>
        <v>58.76</v>
      </c>
      <c r="Q40" s="68">
        <f t="shared" si="10"/>
        <v>22.486999999999998</v>
      </c>
      <c r="R40" s="68">
        <f t="shared" si="11"/>
        <v>1.0576800000000001E-3</v>
      </c>
      <c r="S40" s="68">
        <f t="shared" si="11"/>
        <v>2.2599999999999999E-3</v>
      </c>
      <c r="T40" s="68">
        <f t="shared" si="11"/>
        <v>2.9922400000000002E-3</v>
      </c>
      <c r="U40" s="68">
        <f t="shared" si="11"/>
        <v>4.5199999999999997E-2</v>
      </c>
    </row>
    <row r="41" spans="1:21" s="51" customFormat="1" x14ac:dyDescent="0.25">
      <c r="A41" s="10">
        <f>M8</f>
        <v>11</v>
      </c>
      <c r="B41" s="12">
        <v>50</v>
      </c>
      <c r="C41" s="68">
        <f t="shared" si="6"/>
        <v>103.50799999999998</v>
      </c>
      <c r="D41" s="68">
        <f t="shared" si="7"/>
        <v>43.803003599999997</v>
      </c>
      <c r="E41" s="68">
        <f t="shared" si="8"/>
        <v>16.3398</v>
      </c>
      <c r="F41" s="68">
        <f t="shared" si="9"/>
        <v>5.0960287999999991</v>
      </c>
      <c r="G41" s="68">
        <f t="shared" si="5"/>
        <v>5.6499999999999995E-2</v>
      </c>
      <c r="H41" s="68">
        <f t="shared" si="5"/>
        <v>0.274816</v>
      </c>
      <c r="I41" s="68">
        <f t="shared" si="5"/>
        <v>4.5199999999999997E-3</v>
      </c>
      <c r="J41" s="68">
        <f t="shared" si="5"/>
        <v>4.5199999999999998E-4</v>
      </c>
      <c r="K41" s="68">
        <f t="shared" si="5"/>
        <v>4.5199999999999998E-4</v>
      </c>
      <c r="L41" s="68">
        <f t="shared" si="5"/>
        <v>1.1345199999999996E-2</v>
      </c>
      <c r="M41" s="68">
        <f t="shared" si="5"/>
        <v>1.9933199999999998E-2</v>
      </c>
      <c r="N41" s="68">
        <f t="shared" si="5"/>
        <v>0</v>
      </c>
      <c r="O41" s="68">
        <f t="shared" si="5"/>
        <v>0</v>
      </c>
      <c r="P41" s="68">
        <f t="shared" si="5"/>
        <v>58.76</v>
      </c>
      <c r="Q41" s="68">
        <f t="shared" si="10"/>
        <v>22.486999999999998</v>
      </c>
      <c r="R41" s="68">
        <f t="shared" si="11"/>
        <v>1.0576800000000001E-3</v>
      </c>
      <c r="S41" s="68">
        <f t="shared" si="11"/>
        <v>2.2599999999999999E-3</v>
      </c>
      <c r="T41" s="68">
        <f t="shared" si="11"/>
        <v>2.9922400000000002E-3</v>
      </c>
      <c r="U41" s="68">
        <f t="shared" si="11"/>
        <v>4.5199999999999997E-2</v>
      </c>
    </row>
    <row r="42" spans="1:21" s="51" customFormat="1" x14ac:dyDescent="0.25">
      <c r="A42" s="10">
        <f>N8</f>
        <v>12</v>
      </c>
      <c r="B42" s="12">
        <v>50</v>
      </c>
      <c r="C42" s="68">
        <f t="shared" si="6"/>
        <v>103.50799999999998</v>
      </c>
      <c r="D42" s="68">
        <f t="shared" si="7"/>
        <v>43.803003599999997</v>
      </c>
      <c r="E42" s="68">
        <f t="shared" si="8"/>
        <v>16.3398</v>
      </c>
      <c r="F42" s="68">
        <f t="shared" si="9"/>
        <v>5.0960287999999991</v>
      </c>
      <c r="G42" s="68">
        <f t="shared" si="5"/>
        <v>5.6499999999999995E-2</v>
      </c>
      <c r="H42" s="68">
        <f t="shared" si="5"/>
        <v>0.274816</v>
      </c>
      <c r="I42" s="68">
        <f t="shared" si="5"/>
        <v>4.5199999999999997E-3</v>
      </c>
      <c r="J42" s="68">
        <f t="shared" si="5"/>
        <v>4.5199999999999998E-4</v>
      </c>
      <c r="K42" s="68">
        <f t="shared" si="5"/>
        <v>4.5199999999999998E-4</v>
      </c>
      <c r="L42" s="68">
        <f t="shared" si="5"/>
        <v>1.1345199999999996E-2</v>
      </c>
      <c r="M42" s="68">
        <f t="shared" si="5"/>
        <v>1.9933199999999998E-2</v>
      </c>
      <c r="N42" s="68">
        <f t="shared" si="5"/>
        <v>0</v>
      </c>
      <c r="O42" s="68">
        <f t="shared" si="5"/>
        <v>0</v>
      </c>
      <c r="P42" s="68">
        <f t="shared" si="5"/>
        <v>58.76</v>
      </c>
      <c r="Q42" s="68">
        <f t="shared" si="10"/>
        <v>22.486999999999998</v>
      </c>
      <c r="R42" s="68">
        <f t="shared" si="11"/>
        <v>1.0576800000000001E-3</v>
      </c>
      <c r="S42" s="68">
        <f t="shared" si="11"/>
        <v>2.2599999999999999E-3</v>
      </c>
      <c r="T42" s="68">
        <f t="shared" si="11"/>
        <v>2.9922400000000002E-3</v>
      </c>
      <c r="U42" s="68">
        <f t="shared" si="11"/>
        <v>4.5199999999999997E-2</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50</v>
      </c>
      <c r="C62" s="68">
        <f>B32</f>
        <v>50</v>
      </c>
      <c r="D62" s="68">
        <f>B33</f>
        <v>50</v>
      </c>
      <c r="E62" s="68">
        <f>B34</f>
        <v>50</v>
      </c>
      <c r="F62" s="68">
        <f>B35</f>
        <v>50</v>
      </c>
      <c r="G62" s="68">
        <f>B36</f>
        <v>50</v>
      </c>
      <c r="H62" s="68">
        <f>B37</f>
        <v>50</v>
      </c>
      <c r="I62" s="68">
        <f>B38</f>
        <v>50</v>
      </c>
      <c r="J62" s="68">
        <f>B39</f>
        <v>50</v>
      </c>
      <c r="K62" s="68">
        <f>B40</f>
        <v>50</v>
      </c>
      <c r="L62" s="68">
        <f>B41</f>
        <v>50</v>
      </c>
      <c r="M62" s="68">
        <f>B42</f>
        <v>50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L3" sqref="L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v>7.79</v>
      </c>
      <c r="J1" s="106" t="s">
        <v>153</v>
      </c>
      <c r="K1" s="106"/>
      <c r="L1" s="86">
        <v>7525</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t="s">
        <v>167</v>
      </c>
      <c r="G2" s="125" t="s">
        <v>110</v>
      </c>
      <c r="H2" s="126"/>
      <c r="I2" s="86">
        <v>3697</v>
      </c>
      <c r="J2" s="106" t="s">
        <v>158</v>
      </c>
      <c r="K2" s="106"/>
      <c r="L2" s="86">
        <v>2.36</v>
      </c>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t="s">
        <v>76</v>
      </c>
      <c r="G3" s="106" t="s">
        <v>159</v>
      </c>
      <c r="H3" s="106"/>
      <c r="I3" s="86">
        <v>5598</v>
      </c>
      <c r="J3" s="107" t="s">
        <v>154</v>
      </c>
      <c r="K3" s="108"/>
      <c r="L3" s="86">
        <f>(L1/(L2*10000))*100</f>
        <v>31.885593220338983</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t="s">
        <v>171</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47.795758400000004</v>
      </c>
      <c r="D18" s="13">
        <f>$D32</f>
        <v>47.795758400000004</v>
      </c>
      <c r="E18" s="13">
        <f>$D33</f>
        <v>47.795758400000004</v>
      </c>
      <c r="F18" s="13">
        <f>$D34</f>
        <v>47.795758400000004</v>
      </c>
      <c r="G18" s="13">
        <f>$D35</f>
        <v>47.795758400000004</v>
      </c>
      <c r="H18" s="13">
        <f>$D36</f>
        <v>47.795758400000004</v>
      </c>
      <c r="I18" s="13">
        <f>$D37</f>
        <v>47.795758400000004</v>
      </c>
      <c r="J18" s="13">
        <f>$D38</f>
        <v>47.795758400000004</v>
      </c>
      <c r="K18" s="13">
        <f>$D39</f>
        <v>47.795758400000004</v>
      </c>
      <c r="L18" s="13">
        <f>$D40</f>
        <v>47.795758400000004</v>
      </c>
      <c r="M18" s="13">
        <f>$D41</f>
        <v>47.795758400000004</v>
      </c>
      <c r="N18" s="13">
        <f>$D42</f>
        <v>47.795758400000004</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-50.904241599999999</v>
      </c>
      <c r="D19" s="13">
        <f t="shared" ref="D19:V19" si="1">D18-D17</f>
        <v>-50.904241599999999</v>
      </c>
      <c r="E19" s="13">
        <f t="shared" si="1"/>
        <v>-50.904241599999999</v>
      </c>
      <c r="F19" s="13">
        <f t="shared" si="1"/>
        <v>-50.904241599999999</v>
      </c>
      <c r="G19" s="13">
        <f t="shared" si="1"/>
        <v>-50.904241599999999</v>
      </c>
      <c r="H19" s="13">
        <f t="shared" si="1"/>
        <v>-50.904241599999999</v>
      </c>
      <c r="I19" s="13">
        <f t="shared" si="1"/>
        <v>-50.904241599999999</v>
      </c>
      <c r="J19" s="13">
        <f t="shared" si="1"/>
        <v>-50.904241599999999</v>
      </c>
      <c r="K19" s="13">
        <f t="shared" si="1"/>
        <v>-50.904241599999999</v>
      </c>
      <c r="L19" s="13">
        <f t="shared" si="1"/>
        <v>-50.904241599999999</v>
      </c>
      <c r="M19" s="13">
        <f t="shared" si="1"/>
        <v>-50.904241599999999</v>
      </c>
      <c r="N19" s="13">
        <f t="shared" si="1"/>
        <v>-50.904241599999999</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294.61768000000001</v>
      </c>
      <c r="D22" s="13">
        <f>$E32</f>
        <v>294.61768000000001</v>
      </c>
      <c r="E22" s="13">
        <f>$E33</f>
        <v>294.61768000000001</v>
      </c>
      <c r="F22" s="13">
        <f>$E34</f>
        <v>294.61768000000001</v>
      </c>
      <c r="G22" s="13">
        <f>$E35</f>
        <v>294.61768000000001</v>
      </c>
      <c r="H22" s="13">
        <f>$E36</f>
        <v>294.61768000000001</v>
      </c>
      <c r="I22" s="13">
        <f>$E37</f>
        <v>294.61768000000001</v>
      </c>
      <c r="J22" s="13">
        <f>$E38</f>
        <v>294.61768000000001</v>
      </c>
      <c r="K22" s="13">
        <f>$E39</f>
        <v>294.61768000000001</v>
      </c>
      <c r="L22" s="13">
        <f>$E40</f>
        <v>294.61768000000001</v>
      </c>
      <c r="M22" s="13">
        <f>$E41</f>
        <v>294.61768000000001</v>
      </c>
      <c r="N22" s="13">
        <f>$E42</f>
        <v>294.61768000000001</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-43.782320000000027</v>
      </c>
      <c r="D23" s="13">
        <f t="shared" ref="D23:V23" si="3">D22-D21</f>
        <v>-43.782320000000027</v>
      </c>
      <c r="E23" s="13">
        <f t="shared" si="3"/>
        <v>-43.782320000000027</v>
      </c>
      <c r="F23" s="13">
        <f t="shared" si="3"/>
        <v>-43.782320000000027</v>
      </c>
      <c r="G23" s="13">
        <f t="shared" si="3"/>
        <v>-43.782320000000027</v>
      </c>
      <c r="H23" s="13">
        <f t="shared" si="3"/>
        <v>-43.782320000000027</v>
      </c>
      <c r="I23" s="13">
        <f t="shared" si="3"/>
        <v>-43.782320000000027</v>
      </c>
      <c r="J23" s="13">
        <f t="shared" si="3"/>
        <v>-43.782320000000027</v>
      </c>
      <c r="K23" s="13">
        <f t="shared" si="3"/>
        <v>-43.782320000000027</v>
      </c>
      <c r="L23" s="13">
        <f t="shared" si="3"/>
        <v>-43.782320000000027</v>
      </c>
      <c r="M23" s="13">
        <f t="shared" si="3"/>
        <v>-43.782320000000027</v>
      </c>
      <c r="N23" s="13">
        <f t="shared" si="3"/>
        <v>-43.782320000000027</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57</v>
      </c>
      <c r="F27" s="96" t="s">
        <v>57</v>
      </c>
      <c r="G27" s="96" t="s">
        <v>55</v>
      </c>
      <c r="H27" s="96" t="s">
        <v>55</v>
      </c>
      <c r="I27" s="96" t="s">
        <v>55</v>
      </c>
      <c r="J27" s="96" t="s">
        <v>55</v>
      </c>
      <c r="K27" s="96" t="s">
        <v>55</v>
      </c>
      <c r="L27" s="96" t="s">
        <v>55</v>
      </c>
      <c r="M27" s="96" t="s">
        <v>55</v>
      </c>
      <c r="N27" s="96"/>
      <c r="O27" s="96"/>
      <c r="P27" s="96" t="s">
        <v>57</v>
      </c>
      <c r="Q27" s="96" t="s">
        <v>57</v>
      </c>
      <c r="R27" s="96" t="s">
        <v>55</v>
      </c>
      <c r="S27" s="96" t="s">
        <v>55</v>
      </c>
      <c r="T27" s="96" t="s">
        <v>55</v>
      </c>
      <c r="U27" s="96" t="s">
        <v>55</v>
      </c>
    </row>
    <row r="28" spans="1:40" x14ac:dyDescent="0.25">
      <c r="A28" s="97"/>
      <c r="B28" s="17">
        <v>23.6</v>
      </c>
      <c r="C28" s="12">
        <v>2.36</v>
      </c>
      <c r="D28" s="12">
        <v>0.221</v>
      </c>
      <c r="E28" s="12">
        <v>2.59</v>
      </c>
      <c r="F28" s="12">
        <v>0.17399999999999999</v>
      </c>
      <c r="G28" s="12">
        <v>12.4</v>
      </c>
      <c r="H28" s="12">
        <v>70.400000000000006</v>
      </c>
      <c r="I28" s="12">
        <v>7.3</v>
      </c>
      <c r="J28" s="12">
        <v>0.26900000000000002</v>
      </c>
      <c r="K28" s="16">
        <v>0.1</v>
      </c>
      <c r="L28" s="12">
        <v>1.72</v>
      </c>
      <c r="M28" s="12">
        <v>3.12</v>
      </c>
      <c r="N28" s="12"/>
      <c r="O28" s="12"/>
      <c r="P28" s="12">
        <v>0.30599999999999999</v>
      </c>
      <c r="Q28" s="12">
        <v>0.29599999999999999</v>
      </c>
      <c r="R28" s="12">
        <v>0.74299999999999999</v>
      </c>
      <c r="S28" s="12">
        <v>0.56599999999999995</v>
      </c>
      <c r="T28" s="12">
        <v>2.83</v>
      </c>
      <c r="U28" s="12">
        <v>10</v>
      </c>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v>40</v>
      </c>
      <c r="C31" s="68">
        <f>IF(C$27="%w/w SAR",((C$28*10)*$B31),IF(C$27="%w/w DM",(((C$28*10)*($B$28/100))*$B31),IF(C$27="kg/t SAR",(C$28*$B31),IF(C$27="kg/t DM",((C$28*($B$28/100))*$B31),IF(C$27="mg/kg SAR",((C$28*0.001)*$B31),IF(C$27="mg/kg DM",(((C$28*0.001)*($B$28/100))*$B31),0))))))</f>
        <v>222.78399999999999</v>
      </c>
      <c r="D31" s="68">
        <f>(IF(D$27="%w/w SAR",((D$28*10)*$B31),IF(D$27="%w/w DM",(((D$28*10)*($B$28/100))*$B31),IF(D$27="kg/t SAR",(D$28*$B31),IF(D$27="kg/t DM",((D$28*($B$28/100))*$B31),IF(D$27="mg/kg SAR",((D$28*0.001)*$B31),IF(D$27="mg/kg DM",(((D$28*0.001)*($B$28/100))*$B31),"0")))))))*2.291</f>
        <v>47.795758400000004</v>
      </c>
      <c r="E31" s="68">
        <f>(IF(E$27="%w/w SAR",((E$28*10)*$B31),IF(E$27="%w/w DM",(((E$28*10)*($B$28/100))*$B31),IF(E$27="kg/t SAR",(E$28*$B31),IF(E$27="kg/t DM",((E$28*($B$28/100))*$B31),IF(E$27="mg/kg SAR",((E$28*0.001)*$B31),IF(E$27="mg/kg DM",(((E$28*0.001)*($B$28/100))*$B31),"0")))))))*1.205</f>
        <v>294.61768000000001</v>
      </c>
      <c r="F31" s="68">
        <f>(IF(F$27="%w/w SAR",((F$28*10)*$B31),IF(F$27="%w/w DM",(((F$28*10)*($B$28/100))*$B31),IF(F$27="kg/t SAR",(F$28*$B31),IF(F$27="kg/t DM",((F$28*($B$28/100))*$B31),IF(F$27="mg/kg SAR",((F$28*0.001)*$B31),IF(F$27="mg/kg DM",(((F$28*0.001)*($B$28/100))*$B31),"0")))))))*1.658</f>
        <v>27.233644799999997</v>
      </c>
      <c r="G31" s="68">
        <f t="shared" ref="G31:P46" si="5">IF(G$27="%w/w SAR",((G$28*10)*$B31),IF(G$27="%w/w DM",(((G$28*10)*($B$28/100))*$B31),IF(G$27="kg/t SAR",(G$28*$B31),IF(G$27="kg/t DM",((G$28*($B$28/100))*$B31),IF(G$27="mg/kg SAR",((G$28*0.001)*$B31),IF(G$27="mg/kg DM",(((G$28*0.001)*($B$28/100))*$B31),0))))))</f>
        <v>0.11705600000000002</v>
      </c>
      <c r="H31" s="68">
        <f t="shared" si="5"/>
        <v>0.66457600000000006</v>
      </c>
      <c r="I31" s="68">
        <f t="shared" si="5"/>
        <v>6.8912000000000001E-2</v>
      </c>
      <c r="J31" s="68">
        <f t="shared" si="5"/>
        <v>2.5393600000000009E-3</v>
      </c>
      <c r="K31" s="68">
        <f t="shared" si="5"/>
        <v>9.4400000000000007E-4</v>
      </c>
      <c r="L31" s="68">
        <f t="shared" si="5"/>
        <v>1.6236799999999999E-2</v>
      </c>
      <c r="M31" s="68">
        <f t="shared" si="5"/>
        <v>2.9452800000000008E-2</v>
      </c>
      <c r="N31" s="68">
        <f t="shared" si="5"/>
        <v>0</v>
      </c>
      <c r="O31" s="68">
        <f t="shared" si="5"/>
        <v>0</v>
      </c>
      <c r="P31" s="68">
        <f t="shared" si="5"/>
        <v>28.886400000000002</v>
      </c>
      <c r="Q31" s="68">
        <f>(IF(Q$27="%w/w SAR",((Q$28*10)*$B31),IF(Q$27="%w/w DM",(((Q$28*10)*($B$28/100))*$B31),IF(Q$27="kg/t SAR",(Q$28*$B31),IF(Q$27="kg/t DM",((Q$28*($B$28/100))*$B31),IF(Q$27="mg/kg SAR",((Q$28*0.001)*$B31),IF(Q$27="mg/kg DM",(((Q$28*0.001)*($B$28/100))*$B31),0)))))))*2.5</f>
        <v>69.856000000000009</v>
      </c>
      <c r="R31" s="68">
        <f>IF(R$27="%w/w SAR",((R$28*10)*$B31),IF(R$27="%w/w DM",(((R$28*10)*($B$28/100))*$B31),IF(R$27="kg/t SAR",(R$28*$B31),IF(R$27="kg/t DM",((R$28*($B$28/100))*$B31),IF(R$27="mg/kg SAR",((R$28*0.001)*$B31),IF(R$27="mg/kg DM",(((R$28*0.001)*($B$28/100))*$B31),0))))))</f>
        <v>7.0139200000000016E-3</v>
      </c>
      <c r="S31" s="68">
        <f>IF(S$27="%w/w SAR",((S$28*10)*$B31),IF(S$27="%w/w DM",(((S$28*10)*($B$28/100))*$B31),IF(S$27="kg/t SAR",(S$28*$B31),IF(S$27="kg/t DM",((S$28*($B$28/100))*$B31),IF(S$27="mg/kg SAR",((S$28*0.001)*$B31),IF(S$27="mg/kg DM",(((S$28*0.001)*($B$28/100))*$B31),0))))))</f>
        <v>5.3430400000000003E-3</v>
      </c>
      <c r="T31" s="68">
        <f>IF(T$27="%w/w SAR",((T$28*10)*$B31),IF(T$27="%w/w DM",(((T$28*10)*($B$28/100))*$B31),IF(T$27="kg/t SAR",(T$28*$B31),IF(T$27="kg/t DM",((T$28*($B$28/100))*$B31),IF(T$27="mg/kg SAR",((T$28*0.001)*$B31),IF(T$27="mg/kg DM",(((T$28*0.001)*($B$28/100))*$B31),0))))))</f>
        <v>2.6715200000000001E-2</v>
      </c>
      <c r="U31" s="68">
        <f>IF(U$27="%w/w SAR",((U$28*10)*$B31),IF(U$27="%w/w DM",(((U$28*10)*($B$28/100))*$B31),IF(U$27="kg/t SAR",(U$28*$B31),IF(U$27="kg/t DM",((U$28*($B$28/100))*$B31),IF(U$27="mg/kg SAR",((U$28*0.001)*$B31),IF(U$27="mg/kg DM",(((U$28*0.001)*($B$28/100))*$B31),0))))))</f>
        <v>9.4400000000000012E-2</v>
      </c>
    </row>
    <row r="32" spans="1:40" s="51" customFormat="1" x14ac:dyDescent="0.25">
      <c r="A32" s="10">
        <f>D8</f>
        <v>2</v>
      </c>
      <c r="B32" s="12">
        <v>40</v>
      </c>
      <c r="C32" s="68">
        <f t="shared" ref="C32:C50" si="6">IF(C$27="%w/w SAR",((C$28*10)*$B32),IF(C$27="%w/w DM",(((C$28*10)*($B$28/100))*$B32),IF(C$27="kg/t SAR",(C$28*$B32),IF(C$27="kg/t DM",((C$28*($B$28/100))*$B32),IF(C$27="mg/kg SAR",((C$28*0.001)*$B32),IF(C$27="mg/kg DM",(((C$28*0.001)*($B$28/100))*$B32),0))))))</f>
        <v>222.78399999999999</v>
      </c>
      <c r="D32" s="68">
        <f t="shared" ref="D32:D50" si="7">(IF(D$27="%w/w SAR",((D$28*10)*$B32),IF(D$27="%w/w DM",(((D$28*10)*($B$28/100))*$B32),IF(D$27="kg/t SAR",(D$28*$B32),IF(D$27="kg/t DM",((D$28*($B$28/100))*$B32),IF(D$27="mg/kg SAR",((D$28*0.001)*$B32),IF(D$27="mg/kg DM",(((D$28*0.001)*($B$28/100))*$B32),"0")))))))*2.291</f>
        <v>47.795758400000004</v>
      </c>
      <c r="E32" s="68">
        <f t="shared" ref="E32:E50" si="8">(IF(E$27="%w/w SAR",((E$28*10)*$B32),IF(E$27="%w/w DM",(((E$28*10)*($B$28/100))*$B32),IF(E$27="kg/t SAR",(E$28*$B32),IF(E$27="kg/t DM",((E$28*($B$28/100))*$B32),IF(E$27="mg/kg SAR",((E$28*0.001)*$B32),IF(E$27="mg/kg DM",(((E$28*0.001)*($B$28/100))*$B32),"0")))))))*1.205</f>
        <v>294.61768000000001</v>
      </c>
      <c r="F32" s="68">
        <f t="shared" ref="F32:F50" si="9">(IF(F$27="%w/w SAR",((F$28*10)*$B32),IF(F$27="%w/w DM",(((F$28*10)*($B$28/100))*$B32),IF(F$27="kg/t SAR",(F$28*$B32),IF(F$27="kg/t DM",((F$28*($B$28/100))*$B32),IF(F$27="mg/kg SAR",((F$28*0.001)*$B32),IF(F$27="mg/kg DM",(((F$28*0.001)*($B$28/100))*$B32),"0")))))))*1.658</f>
        <v>27.233644799999997</v>
      </c>
      <c r="G32" s="68">
        <f t="shared" si="5"/>
        <v>0.11705600000000002</v>
      </c>
      <c r="H32" s="68">
        <f t="shared" si="5"/>
        <v>0.66457600000000006</v>
      </c>
      <c r="I32" s="68">
        <f t="shared" si="5"/>
        <v>6.8912000000000001E-2</v>
      </c>
      <c r="J32" s="68">
        <f t="shared" si="5"/>
        <v>2.5393600000000009E-3</v>
      </c>
      <c r="K32" s="68">
        <f t="shared" si="5"/>
        <v>9.4400000000000007E-4</v>
      </c>
      <c r="L32" s="68">
        <f t="shared" si="5"/>
        <v>1.6236799999999999E-2</v>
      </c>
      <c r="M32" s="68">
        <f t="shared" si="5"/>
        <v>2.9452800000000008E-2</v>
      </c>
      <c r="N32" s="68">
        <f t="shared" si="5"/>
        <v>0</v>
      </c>
      <c r="O32" s="68">
        <f t="shared" si="5"/>
        <v>0</v>
      </c>
      <c r="P32" s="68">
        <f t="shared" si="5"/>
        <v>28.886400000000002</v>
      </c>
      <c r="Q32" s="68">
        <f t="shared" ref="Q32:Q50" si="10">(IF(Q$27="%w/w SAR",((Q$28*10)*$B32),IF(Q$27="%w/w DM",(((Q$28*10)*($B$28/100))*$B32),IF(Q$27="kg/t SAR",(Q$28*$B32),IF(Q$27="kg/t DM",((Q$28*($B$28/100))*$B32),IF(Q$27="mg/kg SAR",((Q$28*0.001)*$B32),IF(Q$27="mg/kg DM",(((Q$28*0.001)*($B$28/100))*$B32),0)))))))*2.5</f>
        <v>69.856000000000009</v>
      </c>
      <c r="R32" s="68">
        <f t="shared" ref="R32:U50" si="11">IF(R$27="%w/w SAR",((R$28*10)*$B32),IF(R$27="%w/w DM",(((R$28*10)*($B$28/100))*$B32),IF(R$27="kg/t SAR",(R$28*$B32),IF(R$27="kg/t DM",((R$28*($B$28/100))*$B32),IF(R$27="mg/kg SAR",((R$28*0.001)*$B32),IF(R$27="mg/kg DM",(((R$28*0.001)*($B$28/100))*$B32),0))))))</f>
        <v>7.0139200000000016E-3</v>
      </c>
      <c r="S32" s="68">
        <f t="shared" si="11"/>
        <v>5.3430400000000003E-3</v>
      </c>
      <c r="T32" s="68">
        <f t="shared" si="11"/>
        <v>2.6715200000000001E-2</v>
      </c>
      <c r="U32" s="68">
        <f t="shared" si="11"/>
        <v>9.4400000000000012E-2</v>
      </c>
    </row>
    <row r="33" spans="1:21" s="51" customFormat="1" x14ac:dyDescent="0.25">
      <c r="A33" s="10">
        <f>E8</f>
        <v>3</v>
      </c>
      <c r="B33" s="12">
        <v>40</v>
      </c>
      <c r="C33" s="68">
        <f t="shared" si="6"/>
        <v>222.78399999999999</v>
      </c>
      <c r="D33" s="68">
        <f t="shared" si="7"/>
        <v>47.795758400000004</v>
      </c>
      <c r="E33" s="68">
        <f t="shared" si="8"/>
        <v>294.61768000000001</v>
      </c>
      <c r="F33" s="68">
        <f t="shared" si="9"/>
        <v>27.233644799999997</v>
      </c>
      <c r="G33" s="68">
        <f t="shared" si="5"/>
        <v>0.11705600000000002</v>
      </c>
      <c r="H33" s="68">
        <f t="shared" si="5"/>
        <v>0.66457600000000006</v>
      </c>
      <c r="I33" s="68">
        <f t="shared" si="5"/>
        <v>6.8912000000000001E-2</v>
      </c>
      <c r="J33" s="68">
        <f t="shared" si="5"/>
        <v>2.5393600000000009E-3</v>
      </c>
      <c r="K33" s="68">
        <f t="shared" si="5"/>
        <v>9.4400000000000007E-4</v>
      </c>
      <c r="L33" s="68">
        <f t="shared" si="5"/>
        <v>1.6236799999999999E-2</v>
      </c>
      <c r="M33" s="68">
        <f t="shared" si="5"/>
        <v>2.9452800000000008E-2</v>
      </c>
      <c r="N33" s="68">
        <f t="shared" si="5"/>
        <v>0</v>
      </c>
      <c r="O33" s="68">
        <f t="shared" si="5"/>
        <v>0</v>
      </c>
      <c r="P33" s="68">
        <f t="shared" si="5"/>
        <v>28.886400000000002</v>
      </c>
      <c r="Q33" s="68">
        <f t="shared" si="10"/>
        <v>69.856000000000009</v>
      </c>
      <c r="R33" s="68">
        <f t="shared" si="11"/>
        <v>7.0139200000000016E-3</v>
      </c>
      <c r="S33" s="68">
        <f t="shared" si="11"/>
        <v>5.3430400000000003E-3</v>
      </c>
      <c r="T33" s="68">
        <f t="shared" si="11"/>
        <v>2.6715200000000001E-2</v>
      </c>
      <c r="U33" s="68">
        <f t="shared" si="11"/>
        <v>9.4400000000000012E-2</v>
      </c>
    </row>
    <row r="34" spans="1:21" s="51" customFormat="1" x14ac:dyDescent="0.25">
      <c r="A34" s="10">
        <f>F8</f>
        <v>4</v>
      </c>
      <c r="B34" s="12">
        <v>40</v>
      </c>
      <c r="C34" s="68">
        <f t="shared" si="6"/>
        <v>222.78399999999999</v>
      </c>
      <c r="D34" s="68">
        <f t="shared" si="7"/>
        <v>47.795758400000004</v>
      </c>
      <c r="E34" s="68">
        <f t="shared" si="8"/>
        <v>294.61768000000001</v>
      </c>
      <c r="F34" s="68">
        <f t="shared" si="9"/>
        <v>27.233644799999997</v>
      </c>
      <c r="G34" s="68">
        <f t="shared" si="5"/>
        <v>0.11705600000000002</v>
      </c>
      <c r="H34" s="68">
        <f t="shared" si="5"/>
        <v>0.66457600000000006</v>
      </c>
      <c r="I34" s="68">
        <f t="shared" si="5"/>
        <v>6.8912000000000001E-2</v>
      </c>
      <c r="J34" s="68">
        <f t="shared" si="5"/>
        <v>2.5393600000000009E-3</v>
      </c>
      <c r="K34" s="68">
        <f t="shared" si="5"/>
        <v>9.4400000000000007E-4</v>
      </c>
      <c r="L34" s="68">
        <f t="shared" si="5"/>
        <v>1.6236799999999999E-2</v>
      </c>
      <c r="M34" s="68">
        <f t="shared" si="5"/>
        <v>2.9452800000000008E-2</v>
      </c>
      <c r="N34" s="68">
        <f t="shared" si="5"/>
        <v>0</v>
      </c>
      <c r="O34" s="68">
        <f t="shared" si="5"/>
        <v>0</v>
      </c>
      <c r="P34" s="68">
        <f t="shared" si="5"/>
        <v>28.886400000000002</v>
      </c>
      <c r="Q34" s="68">
        <f t="shared" si="10"/>
        <v>69.856000000000009</v>
      </c>
      <c r="R34" s="68">
        <f t="shared" si="11"/>
        <v>7.0139200000000016E-3</v>
      </c>
      <c r="S34" s="68">
        <f t="shared" si="11"/>
        <v>5.3430400000000003E-3</v>
      </c>
      <c r="T34" s="68">
        <f t="shared" si="11"/>
        <v>2.6715200000000001E-2</v>
      </c>
      <c r="U34" s="68">
        <f t="shared" si="11"/>
        <v>9.4400000000000012E-2</v>
      </c>
    </row>
    <row r="35" spans="1:21" s="51" customFormat="1" x14ac:dyDescent="0.25">
      <c r="A35" s="10">
        <f>G8</f>
        <v>5</v>
      </c>
      <c r="B35" s="12">
        <v>40</v>
      </c>
      <c r="C35" s="68">
        <f t="shared" si="6"/>
        <v>222.78399999999999</v>
      </c>
      <c r="D35" s="68">
        <f t="shared" si="7"/>
        <v>47.795758400000004</v>
      </c>
      <c r="E35" s="68">
        <f t="shared" si="8"/>
        <v>294.61768000000001</v>
      </c>
      <c r="F35" s="68">
        <f t="shared" si="9"/>
        <v>27.233644799999997</v>
      </c>
      <c r="G35" s="68">
        <f t="shared" si="5"/>
        <v>0.11705600000000002</v>
      </c>
      <c r="H35" s="68">
        <f t="shared" si="5"/>
        <v>0.66457600000000006</v>
      </c>
      <c r="I35" s="68">
        <f t="shared" si="5"/>
        <v>6.8912000000000001E-2</v>
      </c>
      <c r="J35" s="68">
        <f t="shared" si="5"/>
        <v>2.5393600000000009E-3</v>
      </c>
      <c r="K35" s="68">
        <f t="shared" si="5"/>
        <v>9.4400000000000007E-4</v>
      </c>
      <c r="L35" s="68">
        <f t="shared" si="5"/>
        <v>1.6236799999999999E-2</v>
      </c>
      <c r="M35" s="68">
        <f t="shared" si="5"/>
        <v>2.9452800000000008E-2</v>
      </c>
      <c r="N35" s="68">
        <f t="shared" si="5"/>
        <v>0</v>
      </c>
      <c r="O35" s="68">
        <f t="shared" si="5"/>
        <v>0</v>
      </c>
      <c r="P35" s="68">
        <f t="shared" si="5"/>
        <v>28.886400000000002</v>
      </c>
      <c r="Q35" s="68">
        <f t="shared" si="10"/>
        <v>69.856000000000009</v>
      </c>
      <c r="R35" s="68">
        <f t="shared" si="11"/>
        <v>7.0139200000000016E-3</v>
      </c>
      <c r="S35" s="68">
        <f t="shared" si="11"/>
        <v>5.3430400000000003E-3</v>
      </c>
      <c r="T35" s="68">
        <f t="shared" si="11"/>
        <v>2.6715200000000001E-2</v>
      </c>
      <c r="U35" s="68">
        <f t="shared" si="11"/>
        <v>9.4400000000000012E-2</v>
      </c>
    </row>
    <row r="36" spans="1:21" s="51" customFormat="1" x14ac:dyDescent="0.25">
      <c r="A36" s="10">
        <f>H8</f>
        <v>6</v>
      </c>
      <c r="B36" s="12">
        <v>40</v>
      </c>
      <c r="C36" s="68">
        <f t="shared" si="6"/>
        <v>222.78399999999999</v>
      </c>
      <c r="D36" s="68">
        <f t="shared" si="7"/>
        <v>47.795758400000004</v>
      </c>
      <c r="E36" s="68">
        <f t="shared" si="8"/>
        <v>294.61768000000001</v>
      </c>
      <c r="F36" s="68">
        <f t="shared" si="9"/>
        <v>27.233644799999997</v>
      </c>
      <c r="G36" s="68">
        <f t="shared" si="5"/>
        <v>0.11705600000000002</v>
      </c>
      <c r="H36" s="68">
        <f t="shared" si="5"/>
        <v>0.66457600000000006</v>
      </c>
      <c r="I36" s="68">
        <f t="shared" si="5"/>
        <v>6.8912000000000001E-2</v>
      </c>
      <c r="J36" s="68">
        <f t="shared" si="5"/>
        <v>2.5393600000000009E-3</v>
      </c>
      <c r="K36" s="68">
        <f t="shared" si="5"/>
        <v>9.4400000000000007E-4</v>
      </c>
      <c r="L36" s="68">
        <f t="shared" si="5"/>
        <v>1.6236799999999999E-2</v>
      </c>
      <c r="M36" s="68">
        <f t="shared" si="5"/>
        <v>2.9452800000000008E-2</v>
      </c>
      <c r="N36" s="68">
        <f t="shared" si="5"/>
        <v>0</v>
      </c>
      <c r="O36" s="68">
        <f t="shared" si="5"/>
        <v>0</v>
      </c>
      <c r="P36" s="68">
        <f t="shared" si="5"/>
        <v>28.886400000000002</v>
      </c>
      <c r="Q36" s="68">
        <f t="shared" si="10"/>
        <v>69.856000000000009</v>
      </c>
      <c r="R36" s="68">
        <f t="shared" si="11"/>
        <v>7.0139200000000016E-3</v>
      </c>
      <c r="S36" s="68">
        <f t="shared" si="11"/>
        <v>5.3430400000000003E-3</v>
      </c>
      <c r="T36" s="68">
        <f t="shared" si="11"/>
        <v>2.6715200000000001E-2</v>
      </c>
      <c r="U36" s="68">
        <f t="shared" si="11"/>
        <v>9.4400000000000012E-2</v>
      </c>
    </row>
    <row r="37" spans="1:21" s="51" customFormat="1" x14ac:dyDescent="0.25">
      <c r="A37" s="10">
        <f>I8</f>
        <v>7</v>
      </c>
      <c r="B37" s="12">
        <v>40</v>
      </c>
      <c r="C37" s="68">
        <f t="shared" si="6"/>
        <v>222.78399999999999</v>
      </c>
      <c r="D37" s="68">
        <f t="shared" si="7"/>
        <v>47.795758400000004</v>
      </c>
      <c r="E37" s="68">
        <f t="shared" si="8"/>
        <v>294.61768000000001</v>
      </c>
      <c r="F37" s="68">
        <f t="shared" si="9"/>
        <v>27.233644799999997</v>
      </c>
      <c r="G37" s="68">
        <f t="shared" si="5"/>
        <v>0.11705600000000002</v>
      </c>
      <c r="H37" s="68">
        <f t="shared" si="5"/>
        <v>0.66457600000000006</v>
      </c>
      <c r="I37" s="68">
        <f t="shared" si="5"/>
        <v>6.8912000000000001E-2</v>
      </c>
      <c r="J37" s="68">
        <f t="shared" si="5"/>
        <v>2.5393600000000009E-3</v>
      </c>
      <c r="K37" s="68">
        <f t="shared" si="5"/>
        <v>9.4400000000000007E-4</v>
      </c>
      <c r="L37" s="68">
        <f t="shared" si="5"/>
        <v>1.6236799999999999E-2</v>
      </c>
      <c r="M37" s="68">
        <f t="shared" si="5"/>
        <v>2.9452800000000008E-2</v>
      </c>
      <c r="N37" s="68">
        <f t="shared" si="5"/>
        <v>0</v>
      </c>
      <c r="O37" s="68">
        <f t="shared" si="5"/>
        <v>0</v>
      </c>
      <c r="P37" s="68">
        <f t="shared" si="5"/>
        <v>28.886400000000002</v>
      </c>
      <c r="Q37" s="68">
        <f t="shared" si="10"/>
        <v>69.856000000000009</v>
      </c>
      <c r="R37" s="68">
        <f t="shared" si="11"/>
        <v>7.0139200000000016E-3</v>
      </c>
      <c r="S37" s="68">
        <f t="shared" si="11"/>
        <v>5.3430400000000003E-3</v>
      </c>
      <c r="T37" s="68">
        <f t="shared" si="11"/>
        <v>2.6715200000000001E-2</v>
      </c>
      <c r="U37" s="68">
        <f t="shared" si="11"/>
        <v>9.4400000000000012E-2</v>
      </c>
    </row>
    <row r="38" spans="1:21" s="51" customFormat="1" x14ac:dyDescent="0.25">
      <c r="A38" s="10">
        <f>J8</f>
        <v>8</v>
      </c>
      <c r="B38" s="12">
        <v>40</v>
      </c>
      <c r="C38" s="68">
        <f t="shared" si="6"/>
        <v>222.78399999999999</v>
      </c>
      <c r="D38" s="68">
        <f t="shared" si="7"/>
        <v>47.795758400000004</v>
      </c>
      <c r="E38" s="68">
        <f t="shared" si="8"/>
        <v>294.61768000000001</v>
      </c>
      <c r="F38" s="68">
        <f t="shared" si="9"/>
        <v>27.233644799999997</v>
      </c>
      <c r="G38" s="68">
        <f t="shared" si="5"/>
        <v>0.11705600000000002</v>
      </c>
      <c r="H38" s="68">
        <f t="shared" si="5"/>
        <v>0.66457600000000006</v>
      </c>
      <c r="I38" s="68">
        <f t="shared" si="5"/>
        <v>6.8912000000000001E-2</v>
      </c>
      <c r="J38" s="68">
        <f t="shared" si="5"/>
        <v>2.5393600000000009E-3</v>
      </c>
      <c r="K38" s="68">
        <f t="shared" si="5"/>
        <v>9.4400000000000007E-4</v>
      </c>
      <c r="L38" s="68">
        <f t="shared" si="5"/>
        <v>1.6236799999999999E-2</v>
      </c>
      <c r="M38" s="68">
        <f t="shared" si="5"/>
        <v>2.9452800000000008E-2</v>
      </c>
      <c r="N38" s="68">
        <f t="shared" si="5"/>
        <v>0</v>
      </c>
      <c r="O38" s="68">
        <f t="shared" si="5"/>
        <v>0</v>
      </c>
      <c r="P38" s="68">
        <f t="shared" si="5"/>
        <v>28.886400000000002</v>
      </c>
      <c r="Q38" s="68">
        <f t="shared" si="10"/>
        <v>69.856000000000009</v>
      </c>
      <c r="R38" s="68">
        <f t="shared" si="11"/>
        <v>7.0139200000000016E-3</v>
      </c>
      <c r="S38" s="68">
        <f t="shared" si="11"/>
        <v>5.3430400000000003E-3</v>
      </c>
      <c r="T38" s="68">
        <f t="shared" si="11"/>
        <v>2.6715200000000001E-2</v>
      </c>
      <c r="U38" s="68">
        <f t="shared" si="11"/>
        <v>9.4400000000000012E-2</v>
      </c>
    </row>
    <row r="39" spans="1:21" s="51" customFormat="1" x14ac:dyDescent="0.25">
      <c r="A39" s="10">
        <f>K8</f>
        <v>9</v>
      </c>
      <c r="B39" s="12">
        <v>40</v>
      </c>
      <c r="C39" s="68">
        <f t="shared" si="6"/>
        <v>222.78399999999999</v>
      </c>
      <c r="D39" s="68">
        <f t="shared" si="7"/>
        <v>47.795758400000004</v>
      </c>
      <c r="E39" s="68">
        <f t="shared" si="8"/>
        <v>294.61768000000001</v>
      </c>
      <c r="F39" s="68">
        <f t="shared" si="9"/>
        <v>27.233644799999997</v>
      </c>
      <c r="G39" s="68">
        <f t="shared" si="5"/>
        <v>0.11705600000000002</v>
      </c>
      <c r="H39" s="68">
        <f t="shared" si="5"/>
        <v>0.66457600000000006</v>
      </c>
      <c r="I39" s="68">
        <f t="shared" si="5"/>
        <v>6.8912000000000001E-2</v>
      </c>
      <c r="J39" s="68">
        <f t="shared" si="5"/>
        <v>2.5393600000000009E-3</v>
      </c>
      <c r="K39" s="68">
        <f t="shared" si="5"/>
        <v>9.4400000000000007E-4</v>
      </c>
      <c r="L39" s="68">
        <f t="shared" si="5"/>
        <v>1.6236799999999999E-2</v>
      </c>
      <c r="M39" s="68">
        <f t="shared" si="5"/>
        <v>2.9452800000000008E-2</v>
      </c>
      <c r="N39" s="68">
        <f t="shared" si="5"/>
        <v>0</v>
      </c>
      <c r="O39" s="68">
        <f t="shared" si="5"/>
        <v>0</v>
      </c>
      <c r="P39" s="68">
        <f t="shared" si="5"/>
        <v>28.886400000000002</v>
      </c>
      <c r="Q39" s="68">
        <f t="shared" si="10"/>
        <v>69.856000000000009</v>
      </c>
      <c r="R39" s="68">
        <f t="shared" si="11"/>
        <v>7.0139200000000016E-3</v>
      </c>
      <c r="S39" s="68">
        <f t="shared" si="11"/>
        <v>5.3430400000000003E-3</v>
      </c>
      <c r="T39" s="68">
        <f t="shared" si="11"/>
        <v>2.6715200000000001E-2</v>
      </c>
      <c r="U39" s="68">
        <f t="shared" si="11"/>
        <v>9.4400000000000012E-2</v>
      </c>
    </row>
    <row r="40" spans="1:21" s="51" customFormat="1" x14ac:dyDescent="0.25">
      <c r="A40" s="10">
        <f>L8</f>
        <v>10</v>
      </c>
      <c r="B40" s="12">
        <v>40</v>
      </c>
      <c r="C40" s="68">
        <f t="shared" si="6"/>
        <v>222.78399999999999</v>
      </c>
      <c r="D40" s="68">
        <f t="shared" si="7"/>
        <v>47.795758400000004</v>
      </c>
      <c r="E40" s="68">
        <f t="shared" si="8"/>
        <v>294.61768000000001</v>
      </c>
      <c r="F40" s="68">
        <f t="shared" si="9"/>
        <v>27.233644799999997</v>
      </c>
      <c r="G40" s="68">
        <f t="shared" si="5"/>
        <v>0.11705600000000002</v>
      </c>
      <c r="H40" s="68">
        <f t="shared" si="5"/>
        <v>0.66457600000000006</v>
      </c>
      <c r="I40" s="68">
        <f t="shared" si="5"/>
        <v>6.8912000000000001E-2</v>
      </c>
      <c r="J40" s="68">
        <f t="shared" si="5"/>
        <v>2.5393600000000009E-3</v>
      </c>
      <c r="K40" s="68">
        <f t="shared" si="5"/>
        <v>9.4400000000000007E-4</v>
      </c>
      <c r="L40" s="68">
        <f t="shared" si="5"/>
        <v>1.6236799999999999E-2</v>
      </c>
      <c r="M40" s="68">
        <f t="shared" si="5"/>
        <v>2.9452800000000008E-2</v>
      </c>
      <c r="N40" s="68">
        <f t="shared" si="5"/>
        <v>0</v>
      </c>
      <c r="O40" s="68">
        <f t="shared" si="5"/>
        <v>0</v>
      </c>
      <c r="P40" s="68">
        <f t="shared" si="5"/>
        <v>28.886400000000002</v>
      </c>
      <c r="Q40" s="68">
        <f t="shared" si="10"/>
        <v>69.856000000000009</v>
      </c>
      <c r="R40" s="68">
        <f t="shared" si="11"/>
        <v>7.0139200000000016E-3</v>
      </c>
      <c r="S40" s="68">
        <f t="shared" si="11"/>
        <v>5.3430400000000003E-3</v>
      </c>
      <c r="T40" s="68">
        <f t="shared" si="11"/>
        <v>2.6715200000000001E-2</v>
      </c>
      <c r="U40" s="68">
        <f t="shared" si="11"/>
        <v>9.4400000000000012E-2</v>
      </c>
    </row>
    <row r="41" spans="1:21" s="51" customFormat="1" x14ac:dyDescent="0.25">
      <c r="A41" s="10">
        <f>M8</f>
        <v>11</v>
      </c>
      <c r="B41" s="12">
        <v>40</v>
      </c>
      <c r="C41" s="68">
        <f t="shared" si="6"/>
        <v>222.78399999999999</v>
      </c>
      <c r="D41" s="68">
        <f t="shared" si="7"/>
        <v>47.795758400000004</v>
      </c>
      <c r="E41" s="68">
        <f t="shared" si="8"/>
        <v>294.61768000000001</v>
      </c>
      <c r="F41" s="68">
        <f t="shared" si="9"/>
        <v>27.233644799999997</v>
      </c>
      <c r="G41" s="68">
        <f t="shared" si="5"/>
        <v>0.11705600000000002</v>
      </c>
      <c r="H41" s="68">
        <f t="shared" si="5"/>
        <v>0.66457600000000006</v>
      </c>
      <c r="I41" s="68">
        <f t="shared" si="5"/>
        <v>6.8912000000000001E-2</v>
      </c>
      <c r="J41" s="68">
        <f t="shared" si="5"/>
        <v>2.5393600000000009E-3</v>
      </c>
      <c r="K41" s="68">
        <f t="shared" si="5"/>
        <v>9.4400000000000007E-4</v>
      </c>
      <c r="L41" s="68">
        <f t="shared" si="5"/>
        <v>1.6236799999999999E-2</v>
      </c>
      <c r="M41" s="68">
        <f t="shared" si="5"/>
        <v>2.9452800000000008E-2</v>
      </c>
      <c r="N41" s="68">
        <f t="shared" si="5"/>
        <v>0</v>
      </c>
      <c r="O41" s="68">
        <f t="shared" si="5"/>
        <v>0</v>
      </c>
      <c r="P41" s="68">
        <f t="shared" si="5"/>
        <v>28.886400000000002</v>
      </c>
      <c r="Q41" s="68">
        <f t="shared" si="10"/>
        <v>69.856000000000009</v>
      </c>
      <c r="R41" s="68">
        <f t="shared" si="11"/>
        <v>7.0139200000000016E-3</v>
      </c>
      <c r="S41" s="68">
        <f t="shared" si="11"/>
        <v>5.3430400000000003E-3</v>
      </c>
      <c r="T41" s="68">
        <f t="shared" si="11"/>
        <v>2.6715200000000001E-2</v>
      </c>
      <c r="U41" s="68">
        <f t="shared" si="11"/>
        <v>9.4400000000000012E-2</v>
      </c>
    </row>
    <row r="42" spans="1:21" s="51" customFormat="1" x14ac:dyDescent="0.25">
      <c r="A42" s="10">
        <f>N8</f>
        <v>12</v>
      </c>
      <c r="B42" s="12">
        <v>40</v>
      </c>
      <c r="C42" s="68">
        <f t="shared" si="6"/>
        <v>222.78399999999999</v>
      </c>
      <c r="D42" s="68">
        <f t="shared" si="7"/>
        <v>47.795758400000004</v>
      </c>
      <c r="E42" s="68">
        <f t="shared" si="8"/>
        <v>294.61768000000001</v>
      </c>
      <c r="F42" s="68">
        <f t="shared" si="9"/>
        <v>27.233644799999997</v>
      </c>
      <c r="G42" s="68">
        <f t="shared" si="5"/>
        <v>0.11705600000000002</v>
      </c>
      <c r="H42" s="68">
        <f t="shared" si="5"/>
        <v>0.66457600000000006</v>
      </c>
      <c r="I42" s="68">
        <f t="shared" si="5"/>
        <v>6.8912000000000001E-2</v>
      </c>
      <c r="J42" s="68">
        <f t="shared" si="5"/>
        <v>2.5393600000000009E-3</v>
      </c>
      <c r="K42" s="68">
        <f t="shared" si="5"/>
        <v>9.4400000000000007E-4</v>
      </c>
      <c r="L42" s="68">
        <f t="shared" si="5"/>
        <v>1.6236799999999999E-2</v>
      </c>
      <c r="M42" s="68">
        <f t="shared" si="5"/>
        <v>2.9452800000000008E-2</v>
      </c>
      <c r="N42" s="68">
        <f t="shared" si="5"/>
        <v>0</v>
      </c>
      <c r="O42" s="68">
        <f t="shared" si="5"/>
        <v>0</v>
      </c>
      <c r="P42" s="68">
        <f t="shared" si="5"/>
        <v>28.886400000000002</v>
      </c>
      <c r="Q42" s="68">
        <f t="shared" si="10"/>
        <v>69.856000000000009</v>
      </c>
      <c r="R42" s="68">
        <f t="shared" si="11"/>
        <v>7.0139200000000016E-3</v>
      </c>
      <c r="S42" s="68">
        <f t="shared" si="11"/>
        <v>5.3430400000000003E-3</v>
      </c>
      <c r="T42" s="68">
        <f t="shared" si="11"/>
        <v>2.6715200000000001E-2</v>
      </c>
      <c r="U42" s="68">
        <f t="shared" si="11"/>
        <v>9.4400000000000012E-2</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100" t="s">
        <v>132</v>
      </c>
      <c r="B59" s="67">
        <f>VLOOKUP(C$14,Table24581112[],5,FALSE)</f>
        <v>6.2</v>
      </c>
      <c r="C59" s="67">
        <f>VLOOKUP(D$14,Table24581112[],5,FALSE)</f>
        <v>6.2</v>
      </c>
      <c r="D59" s="67">
        <f>VLOOKUP(E$14,Table24581112[],5,FALSE)</f>
        <v>6.2</v>
      </c>
      <c r="E59" s="67">
        <f>VLOOKUP(F$14,Table24581112[],5,FALSE)</f>
        <v>6.2</v>
      </c>
      <c r="F59" s="67">
        <f>VLOOKUP(G$14,Table24581112[],5,FALSE)</f>
        <v>6.2</v>
      </c>
      <c r="G59" s="67">
        <f>VLOOKUP(H$14,Table24581112[],5,FALSE)</f>
        <v>6.2</v>
      </c>
      <c r="H59" s="67">
        <f>VLOOKUP(I$14,Table24581112[],5,FALSE)</f>
        <v>6.2</v>
      </c>
      <c r="I59" s="67">
        <f>VLOOKUP(J$14,Table24581112[],5,FALSE)</f>
        <v>6.2</v>
      </c>
      <c r="J59" s="67">
        <f>VLOOKUP(K$14,Table24581112[],5,FALSE)</f>
        <v>6.2</v>
      </c>
      <c r="K59" s="67">
        <f>VLOOKUP(L$14,Table24581112[],5,FALSE)</f>
        <v>6.2</v>
      </c>
      <c r="L59" s="67">
        <f>VLOOKUP(M$14,Table24581112[],5,FALSE)</f>
        <v>6.2</v>
      </c>
      <c r="M59" s="67">
        <f>VLOOKUP(N$14,Table24581112[],5,FALSE)</f>
        <v>6.2</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40</v>
      </c>
      <c r="C62" s="68">
        <f>B32</f>
        <v>40</v>
      </c>
      <c r="D62" s="68">
        <f>B33</f>
        <v>40</v>
      </c>
      <c r="E62" s="68">
        <f>B34</f>
        <v>40</v>
      </c>
      <c r="F62" s="68">
        <f>B35</f>
        <v>40</v>
      </c>
      <c r="G62" s="68">
        <f>B36</f>
        <v>40</v>
      </c>
      <c r="H62" s="68">
        <f>B37</f>
        <v>40</v>
      </c>
      <c r="I62" s="68">
        <f>B38</f>
        <v>40</v>
      </c>
      <c r="J62" s="68">
        <f>B39</f>
        <v>40</v>
      </c>
      <c r="K62" s="68">
        <f>B40</f>
        <v>40</v>
      </c>
      <c r="L62" s="68">
        <f>B41</f>
        <v>40</v>
      </c>
      <c r="M62" s="68">
        <f>B42</f>
        <v>40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06" t="s">
        <v>41</v>
      </c>
      <c r="B1" s="106"/>
      <c r="C1" s="127" t="str">
        <f>'DAF sludge'!C1:D1</f>
        <v>PAN-028160</v>
      </c>
      <c r="D1" s="128"/>
      <c r="E1" s="83" t="s">
        <v>45</v>
      </c>
      <c r="F1" s="32">
        <f>'DAF sludge'!F1</f>
        <v>49.7</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-98.7</v>
      </c>
      <c r="D19" s="13">
        <f t="shared" ref="D19:V19" si="1">D18-D17</f>
        <v>-98.7</v>
      </c>
      <c r="E19" s="13">
        <f t="shared" si="1"/>
        <v>-98.7</v>
      </c>
      <c r="F19" s="13">
        <f t="shared" si="1"/>
        <v>-98.7</v>
      </c>
      <c r="G19" s="13">
        <f t="shared" si="1"/>
        <v>-98.7</v>
      </c>
      <c r="H19" s="13">
        <f t="shared" si="1"/>
        <v>-98.7</v>
      </c>
      <c r="I19" s="13">
        <f t="shared" si="1"/>
        <v>-98.7</v>
      </c>
      <c r="J19" s="13">
        <f t="shared" si="1"/>
        <v>-98.7</v>
      </c>
      <c r="K19" s="13">
        <f t="shared" si="1"/>
        <v>-98.7</v>
      </c>
      <c r="L19" s="13">
        <f t="shared" si="1"/>
        <v>-98.7</v>
      </c>
      <c r="M19" s="13">
        <f t="shared" si="1"/>
        <v>-98.7</v>
      </c>
      <c r="N19" s="13">
        <f t="shared" si="1"/>
        <v>-98.7</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-338.40000000000003</v>
      </c>
      <c r="D23" s="13">
        <f t="shared" ref="D23:V23" si="3">D22-D21</f>
        <v>-338.40000000000003</v>
      </c>
      <c r="E23" s="13">
        <f t="shared" si="3"/>
        <v>-338.40000000000003</v>
      </c>
      <c r="F23" s="13">
        <f t="shared" si="3"/>
        <v>-338.40000000000003</v>
      </c>
      <c r="G23" s="13">
        <f t="shared" si="3"/>
        <v>-338.40000000000003</v>
      </c>
      <c r="H23" s="13">
        <f t="shared" si="3"/>
        <v>-338.40000000000003</v>
      </c>
      <c r="I23" s="13">
        <f t="shared" si="3"/>
        <v>-338.40000000000003</v>
      </c>
      <c r="J23" s="13">
        <f t="shared" si="3"/>
        <v>-338.40000000000003</v>
      </c>
      <c r="K23" s="13">
        <f t="shared" si="3"/>
        <v>-338.40000000000003</v>
      </c>
      <c r="L23" s="13">
        <f t="shared" si="3"/>
        <v>-338.40000000000003</v>
      </c>
      <c r="M23" s="13">
        <f t="shared" si="3"/>
        <v>-338.40000000000003</v>
      </c>
      <c r="N23" s="13">
        <f t="shared" si="3"/>
        <v>-338.40000000000003</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3</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f>F8</f>
        <v>4</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5</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6</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7</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10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11</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12</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100" t="s">
        <v>132</v>
      </c>
      <c r="B59" s="67">
        <f>VLOOKUP(C$14,Table24581114[],5,FALSE)</f>
        <v>6.2</v>
      </c>
      <c r="C59" s="67">
        <f>VLOOKUP(D$14,Table24581114[],5,FALSE)</f>
        <v>6.2</v>
      </c>
      <c r="D59" s="67">
        <f>VLOOKUP(E$14,Table24581114[],5,FALSE)</f>
        <v>6.2</v>
      </c>
      <c r="E59" s="67">
        <f>VLOOKUP(F$14,Table24581114[],5,FALSE)</f>
        <v>6.2</v>
      </c>
      <c r="F59" s="67">
        <f>VLOOKUP(G$14,Table24581114[],5,FALSE)</f>
        <v>6.2</v>
      </c>
      <c r="G59" s="67">
        <f>VLOOKUP(H$14,Table24581114[],5,FALSE)</f>
        <v>6.2</v>
      </c>
      <c r="H59" s="67">
        <f>VLOOKUP(I$14,Table24581114[],5,FALSE)</f>
        <v>6.2</v>
      </c>
      <c r="I59" s="67">
        <f>VLOOKUP(J$14,Table24581114[],5,FALSE)</f>
        <v>6.2</v>
      </c>
      <c r="J59" s="67">
        <f>VLOOKUP(K$14,Table24581114[],5,FALSE)</f>
        <v>6.2</v>
      </c>
      <c r="K59" s="67">
        <f>VLOOKUP(L$14,Table24581114[],5,FALSE)</f>
        <v>6.2</v>
      </c>
      <c r="L59" s="67">
        <f>VLOOKUP(M$14,Table24581114[],5,FALSE)</f>
        <v>6.2</v>
      </c>
      <c r="M59" s="67">
        <f>VLOOKUP(N$14,Table24581114[],5,FALSE)</f>
        <v>6.2</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-98.7</v>
      </c>
      <c r="D19" s="13">
        <f t="shared" ref="D19:V19" si="1">D18-D17</f>
        <v>-98.7</v>
      </c>
      <c r="E19" s="13">
        <f t="shared" si="1"/>
        <v>-98.7</v>
      </c>
      <c r="F19" s="13">
        <f t="shared" si="1"/>
        <v>-98.7</v>
      </c>
      <c r="G19" s="13">
        <f t="shared" si="1"/>
        <v>-98.7</v>
      </c>
      <c r="H19" s="13">
        <f t="shared" si="1"/>
        <v>-98.7</v>
      </c>
      <c r="I19" s="13">
        <f t="shared" si="1"/>
        <v>-98.7</v>
      </c>
      <c r="J19" s="13">
        <f t="shared" si="1"/>
        <v>-98.7</v>
      </c>
      <c r="K19" s="13">
        <f t="shared" si="1"/>
        <v>-98.7</v>
      </c>
      <c r="L19" s="13">
        <f t="shared" si="1"/>
        <v>-98.7</v>
      </c>
      <c r="M19" s="13">
        <f t="shared" si="1"/>
        <v>-98.7</v>
      </c>
      <c r="N19" s="13">
        <f t="shared" si="1"/>
        <v>-98.7</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-338.40000000000003</v>
      </c>
      <c r="D23" s="13">
        <f t="shared" ref="D23:V23" si="3">D22-D21</f>
        <v>-338.40000000000003</v>
      </c>
      <c r="E23" s="13">
        <f t="shared" si="3"/>
        <v>-338.40000000000003</v>
      </c>
      <c r="F23" s="13">
        <f t="shared" si="3"/>
        <v>-338.40000000000003</v>
      </c>
      <c r="G23" s="13">
        <f t="shared" si="3"/>
        <v>-338.40000000000003</v>
      </c>
      <c r="H23" s="13">
        <f t="shared" si="3"/>
        <v>-338.40000000000003</v>
      </c>
      <c r="I23" s="13">
        <f t="shared" si="3"/>
        <v>-338.40000000000003</v>
      </c>
      <c r="J23" s="13">
        <f t="shared" si="3"/>
        <v>-338.40000000000003</v>
      </c>
      <c r="K23" s="13">
        <f t="shared" si="3"/>
        <v>-338.40000000000003</v>
      </c>
      <c r="L23" s="13">
        <f t="shared" si="3"/>
        <v>-338.40000000000003</v>
      </c>
      <c r="M23" s="13">
        <f t="shared" si="3"/>
        <v>-338.40000000000003</v>
      </c>
      <c r="N23" s="13">
        <f t="shared" si="3"/>
        <v>-338.40000000000003</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3</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f>F8</f>
        <v>4</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5</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6</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7</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10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11</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12</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100" t="s">
        <v>132</v>
      </c>
      <c r="B59" s="67">
        <f>VLOOKUP(C$14,Table245810[],5,FALSE)</f>
        <v>6.2</v>
      </c>
      <c r="C59" s="67">
        <f>VLOOKUP(D$14,Table245810[],5,FALSE)</f>
        <v>6.2</v>
      </c>
      <c r="D59" s="67">
        <f>VLOOKUP(E$14,Table245810[],5,FALSE)</f>
        <v>6.2</v>
      </c>
      <c r="E59" s="67">
        <f>VLOOKUP(F$14,Table245810[],5,FALSE)</f>
        <v>6.2</v>
      </c>
      <c r="F59" s="67">
        <f>VLOOKUP(G$14,Table245810[],5,FALSE)</f>
        <v>6.2</v>
      </c>
      <c r="G59" s="67">
        <f>VLOOKUP(H$14,Table245810[],5,FALSE)</f>
        <v>6.2</v>
      </c>
      <c r="H59" s="67">
        <f>VLOOKUP(I$14,Table245810[],5,FALSE)</f>
        <v>6.2</v>
      </c>
      <c r="I59" s="67">
        <f>VLOOKUP(J$14,Table245810[],5,FALSE)</f>
        <v>6.2</v>
      </c>
      <c r="J59" s="67">
        <f>VLOOKUP(K$14,Table245810[],5,FALSE)</f>
        <v>6.2</v>
      </c>
      <c r="K59" s="67">
        <f>VLOOKUP(L$14,Table245810[],5,FALSE)</f>
        <v>6.2</v>
      </c>
      <c r="L59" s="67">
        <f>VLOOKUP(M$14,Table245810[],5,FALSE)</f>
        <v>6.2</v>
      </c>
      <c r="M59" s="67">
        <f>VLOOKUP(N$14,Table245810[],5,FALSE)</f>
        <v>6.2</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-98.7</v>
      </c>
      <c r="D19" s="13">
        <f t="shared" ref="D19:V19" si="1">D18-D17</f>
        <v>-98.7</v>
      </c>
      <c r="E19" s="13">
        <f t="shared" si="1"/>
        <v>-98.7</v>
      </c>
      <c r="F19" s="13">
        <f t="shared" si="1"/>
        <v>-98.7</v>
      </c>
      <c r="G19" s="13">
        <f t="shared" si="1"/>
        <v>-98.7</v>
      </c>
      <c r="H19" s="13">
        <f t="shared" si="1"/>
        <v>-98.7</v>
      </c>
      <c r="I19" s="13">
        <f t="shared" si="1"/>
        <v>-98.7</v>
      </c>
      <c r="J19" s="13">
        <f t="shared" si="1"/>
        <v>-98.7</v>
      </c>
      <c r="K19" s="13">
        <f t="shared" si="1"/>
        <v>-98.7</v>
      </c>
      <c r="L19" s="13">
        <f t="shared" si="1"/>
        <v>-98.7</v>
      </c>
      <c r="M19" s="13">
        <f t="shared" si="1"/>
        <v>-98.7</v>
      </c>
      <c r="N19" s="13">
        <f t="shared" si="1"/>
        <v>-98.7</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-338.40000000000003</v>
      </c>
      <c r="D23" s="13">
        <f t="shared" ref="D23:V23" si="3">D22-D21</f>
        <v>-338.40000000000003</v>
      </c>
      <c r="E23" s="13">
        <f t="shared" si="3"/>
        <v>-338.40000000000003</v>
      </c>
      <c r="F23" s="13">
        <f t="shared" si="3"/>
        <v>-338.40000000000003</v>
      </c>
      <c r="G23" s="13">
        <f t="shared" si="3"/>
        <v>-338.40000000000003</v>
      </c>
      <c r="H23" s="13">
        <f t="shared" si="3"/>
        <v>-338.40000000000003</v>
      </c>
      <c r="I23" s="13">
        <f t="shared" si="3"/>
        <v>-338.40000000000003</v>
      </c>
      <c r="J23" s="13">
        <f t="shared" si="3"/>
        <v>-338.40000000000003</v>
      </c>
      <c r="K23" s="13">
        <f t="shared" si="3"/>
        <v>-338.40000000000003</v>
      </c>
      <c r="L23" s="13">
        <f t="shared" si="3"/>
        <v>-338.40000000000003</v>
      </c>
      <c r="M23" s="13">
        <f t="shared" si="3"/>
        <v>-338.40000000000003</v>
      </c>
      <c r="N23" s="13">
        <f t="shared" si="3"/>
        <v>-338.40000000000003</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3</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f>F8</f>
        <v>4</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5</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6</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7</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10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11</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12</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100" t="s">
        <v>132</v>
      </c>
      <c r="B59" s="67">
        <f>VLOOKUP(C$14,Table2458[],5,FALSE)</f>
        <v>6.2</v>
      </c>
      <c r="C59" s="67">
        <f>VLOOKUP(D$14,Table2458[],5,FALSE)</f>
        <v>6.2</v>
      </c>
      <c r="D59" s="67">
        <f>VLOOKUP(E$14,Table2458[],5,FALSE)</f>
        <v>6.2</v>
      </c>
      <c r="E59" s="67">
        <f>VLOOKUP(F$14,Table2458[],5,FALSE)</f>
        <v>6.2</v>
      </c>
      <c r="F59" s="67">
        <f>VLOOKUP(G$14,Table2458[],5,FALSE)</f>
        <v>6.2</v>
      </c>
      <c r="G59" s="67">
        <f>VLOOKUP(H$14,Table2458[],5,FALSE)</f>
        <v>6.2</v>
      </c>
      <c r="H59" s="67">
        <f>VLOOKUP(I$14,Table2458[],5,FALSE)</f>
        <v>6.2</v>
      </c>
      <c r="I59" s="67">
        <f>VLOOKUP(J$14,Table2458[],5,FALSE)</f>
        <v>6.2</v>
      </c>
      <c r="J59" s="67">
        <f>VLOOKUP(K$14,Table2458[],5,FALSE)</f>
        <v>6.2</v>
      </c>
      <c r="K59" s="67">
        <f>VLOOKUP(L$14,Table2458[],5,FALSE)</f>
        <v>6.2</v>
      </c>
      <c r="L59" s="67">
        <f>VLOOKUP(M$14,Table2458[],5,FALSE)</f>
        <v>6.2</v>
      </c>
      <c r="M59" s="67">
        <f>VLOOKUP(N$14,Table2458[],5,FALSE)</f>
        <v>6.2</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-98.7</v>
      </c>
      <c r="D19" s="13">
        <f t="shared" ref="D19:V19" si="1">D18-D17</f>
        <v>-98.7</v>
      </c>
      <c r="E19" s="13">
        <f t="shared" si="1"/>
        <v>-98.7</v>
      </c>
      <c r="F19" s="13">
        <f t="shared" si="1"/>
        <v>-98.7</v>
      </c>
      <c r="G19" s="13">
        <f t="shared" si="1"/>
        <v>-98.7</v>
      </c>
      <c r="H19" s="13">
        <f t="shared" si="1"/>
        <v>-98.7</v>
      </c>
      <c r="I19" s="13">
        <f t="shared" si="1"/>
        <v>-98.7</v>
      </c>
      <c r="J19" s="13">
        <f t="shared" si="1"/>
        <v>-98.7</v>
      </c>
      <c r="K19" s="13">
        <f t="shared" si="1"/>
        <v>-98.7</v>
      </c>
      <c r="L19" s="13">
        <f t="shared" si="1"/>
        <v>-98.7</v>
      </c>
      <c r="M19" s="13">
        <f t="shared" si="1"/>
        <v>-98.7</v>
      </c>
      <c r="N19" s="13">
        <f t="shared" si="1"/>
        <v>-98.7</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-338.40000000000003</v>
      </c>
      <c r="D23" s="13">
        <f t="shared" ref="D23:V23" si="3">D22-D21</f>
        <v>-338.40000000000003</v>
      </c>
      <c r="E23" s="13">
        <f t="shared" si="3"/>
        <v>-338.40000000000003</v>
      </c>
      <c r="F23" s="13">
        <f t="shared" si="3"/>
        <v>-338.40000000000003</v>
      </c>
      <c r="G23" s="13">
        <f t="shared" si="3"/>
        <v>-338.40000000000003</v>
      </c>
      <c r="H23" s="13">
        <f t="shared" si="3"/>
        <v>-338.40000000000003</v>
      </c>
      <c r="I23" s="13">
        <f t="shared" si="3"/>
        <v>-338.40000000000003</v>
      </c>
      <c r="J23" s="13">
        <f t="shared" si="3"/>
        <v>-338.40000000000003</v>
      </c>
      <c r="K23" s="13">
        <f t="shared" si="3"/>
        <v>-338.40000000000003</v>
      </c>
      <c r="L23" s="13">
        <f t="shared" si="3"/>
        <v>-338.40000000000003</v>
      </c>
      <c r="M23" s="13">
        <f t="shared" si="3"/>
        <v>-338.40000000000003</v>
      </c>
      <c r="N23" s="13">
        <f t="shared" si="3"/>
        <v>-338.40000000000003</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3</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f>F8</f>
        <v>4</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5</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6</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7</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10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11</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12</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100" t="s">
        <v>132</v>
      </c>
      <c r="B59" s="67">
        <f>VLOOKUP(C$14,Table24581113[],5,FALSE)</f>
        <v>6.2</v>
      </c>
      <c r="C59" s="67">
        <f>VLOOKUP(D$14,Table24581113[],5,FALSE)</f>
        <v>6.2</v>
      </c>
      <c r="D59" s="67">
        <f>VLOOKUP(E$14,Table24581113[],5,FALSE)</f>
        <v>6.2</v>
      </c>
      <c r="E59" s="67">
        <f>VLOOKUP(F$14,Table24581113[],5,FALSE)</f>
        <v>6.2</v>
      </c>
      <c r="F59" s="67">
        <f>VLOOKUP(G$14,Table24581113[],5,FALSE)</f>
        <v>6.2</v>
      </c>
      <c r="G59" s="67">
        <f>VLOOKUP(H$14,Table24581113[],5,FALSE)</f>
        <v>6.2</v>
      </c>
      <c r="H59" s="67">
        <f>VLOOKUP(I$14,Table24581113[],5,FALSE)</f>
        <v>6.2</v>
      </c>
      <c r="I59" s="67">
        <f>VLOOKUP(J$14,Table24581113[],5,FALSE)</f>
        <v>6.2</v>
      </c>
      <c r="J59" s="67">
        <f>VLOOKUP(K$14,Table24581113[],5,FALSE)</f>
        <v>6.2</v>
      </c>
      <c r="K59" s="67">
        <f>VLOOKUP(L$14,Table24581113[],5,FALSE)</f>
        <v>6.2</v>
      </c>
      <c r="L59" s="67">
        <f>VLOOKUP(M$14,Table24581113[],5,FALSE)</f>
        <v>6.2</v>
      </c>
      <c r="M59" s="67">
        <f>VLOOKUP(N$14,Table24581113[],5,FALSE)</f>
        <v>6.2</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-98.7</v>
      </c>
      <c r="D19" s="13">
        <f t="shared" ref="D19:V19" si="1">D18-D17</f>
        <v>-98.7</v>
      </c>
      <c r="E19" s="13">
        <f t="shared" si="1"/>
        <v>-98.7</v>
      </c>
      <c r="F19" s="13">
        <f t="shared" si="1"/>
        <v>-98.7</v>
      </c>
      <c r="G19" s="13">
        <f t="shared" si="1"/>
        <v>-98.7</v>
      </c>
      <c r="H19" s="13">
        <f t="shared" si="1"/>
        <v>-98.7</v>
      </c>
      <c r="I19" s="13">
        <f t="shared" si="1"/>
        <v>-98.7</v>
      </c>
      <c r="J19" s="13">
        <f t="shared" si="1"/>
        <v>-98.7</v>
      </c>
      <c r="K19" s="13">
        <f t="shared" si="1"/>
        <v>-98.7</v>
      </c>
      <c r="L19" s="13">
        <f t="shared" si="1"/>
        <v>-98.7</v>
      </c>
      <c r="M19" s="13">
        <f t="shared" si="1"/>
        <v>-98.7</v>
      </c>
      <c r="N19" s="13">
        <f t="shared" si="1"/>
        <v>-98.7</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-338.40000000000003</v>
      </c>
      <c r="D23" s="13">
        <f t="shared" ref="D23:V23" si="3">D22-D21</f>
        <v>-338.40000000000003</v>
      </c>
      <c r="E23" s="13">
        <f t="shared" si="3"/>
        <v>-338.40000000000003</v>
      </c>
      <c r="F23" s="13">
        <f t="shared" si="3"/>
        <v>-338.40000000000003</v>
      </c>
      <c r="G23" s="13">
        <f t="shared" si="3"/>
        <v>-338.40000000000003</v>
      </c>
      <c r="H23" s="13">
        <f t="shared" si="3"/>
        <v>-338.40000000000003</v>
      </c>
      <c r="I23" s="13">
        <f t="shared" si="3"/>
        <v>-338.40000000000003</v>
      </c>
      <c r="J23" s="13">
        <f t="shared" si="3"/>
        <v>-338.40000000000003</v>
      </c>
      <c r="K23" s="13">
        <f t="shared" si="3"/>
        <v>-338.40000000000003</v>
      </c>
      <c r="L23" s="13">
        <f t="shared" si="3"/>
        <v>-338.40000000000003</v>
      </c>
      <c r="M23" s="13">
        <f t="shared" si="3"/>
        <v>-338.40000000000003</v>
      </c>
      <c r="N23" s="13">
        <f t="shared" si="3"/>
        <v>-338.40000000000003</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3</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f>F8</f>
        <v>4</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5</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6</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7</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10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11</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12</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100" t="s">
        <v>132</v>
      </c>
      <c r="B59" s="67">
        <f>VLOOKUP(C$14,Table24567[],5,FALSE)</f>
        <v>6.2</v>
      </c>
      <c r="C59" s="67">
        <f>VLOOKUP(D$14,Table24567[],5,FALSE)</f>
        <v>6.2</v>
      </c>
      <c r="D59" s="67">
        <f>VLOOKUP(E$14,Table24567[],5,FALSE)</f>
        <v>6.2</v>
      </c>
      <c r="E59" s="67">
        <f>VLOOKUP(F$14,Table24567[],5,FALSE)</f>
        <v>6.2</v>
      </c>
      <c r="F59" s="67">
        <f>VLOOKUP(G$14,Table24567[],5,FALSE)</f>
        <v>6.2</v>
      </c>
      <c r="G59" s="67">
        <f>VLOOKUP(H$14,Table24567[],5,FALSE)</f>
        <v>6.2</v>
      </c>
      <c r="H59" s="67">
        <f>VLOOKUP(I$14,Table24567[],5,FALSE)</f>
        <v>6.2</v>
      </c>
      <c r="I59" s="67">
        <f>VLOOKUP(J$14,Table24567[],5,FALSE)</f>
        <v>6.2</v>
      </c>
      <c r="J59" s="67">
        <f>VLOOKUP(K$14,Table24567[],5,FALSE)</f>
        <v>6.2</v>
      </c>
      <c r="K59" s="67">
        <f>VLOOKUP(L$14,Table24567[],5,FALSE)</f>
        <v>6.2</v>
      </c>
      <c r="L59" s="67">
        <f>VLOOKUP(M$14,Table24567[],5,FALSE)</f>
        <v>6.2</v>
      </c>
      <c r="M59" s="67">
        <f>VLOOKUP(N$14,Table24567[],5,FALSE)</f>
        <v>6.2</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06" t="s">
        <v>41</v>
      </c>
      <c r="B1" s="106"/>
      <c r="C1" s="127" t="str">
        <f>'DAF sludge'!C1:D1</f>
        <v>PAN-028160</v>
      </c>
      <c r="D1" s="128"/>
      <c r="E1" s="83" t="s">
        <v>45</v>
      </c>
      <c r="F1" s="32">
        <f>'DAF sludge'!F1</f>
        <v>49.7</v>
      </c>
      <c r="G1" s="107" t="s">
        <v>43</v>
      </c>
      <c r="H1" s="108"/>
      <c r="I1" s="86"/>
      <c r="J1" s="106" t="s">
        <v>153</v>
      </c>
      <c r="K1" s="106"/>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06" t="s">
        <v>87</v>
      </c>
      <c r="B2" s="106"/>
      <c r="C2" s="129" t="str">
        <f>'DAF sludge'!C2:D2</f>
        <v>WE3178AA</v>
      </c>
      <c r="D2" s="130"/>
      <c r="E2" s="83" t="s">
        <v>109</v>
      </c>
      <c r="F2" s="86"/>
      <c r="G2" s="125" t="s">
        <v>110</v>
      </c>
      <c r="H2" s="126"/>
      <c r="I2" s="86"/>
      <c r="J2" s="106" t="s">
        <v>158</v>
      </c>
      <c r="K2" s="106"/>
      <c r="L2" s="86"/>
      <c r="AB2" s="23" t="s">
        <v>56</v>
      </c>
      <c r="AC2" s="14"/>
      <c r="AD2" s="23" t="s">
        <v>70</v>
      </c>
      <c r="AE2" s="14"/>
      <c r="AF2" s="14"/>
      <c r="AG2" s="37" t="s">
        <v>76</v>
      </c>
      <c r="AH2" s="14"/>
      <c r="AI2" s="38" t="s">
        <v>126</v>
      </c>
      <c r="AJ2" s="39">
        <v>0</v>
      </c>
      <c r="AK2" s="40">
        <v>0</v>
      </c>
      <c r="AL2" s="7">
        <v>0</v>
      </c>
      <c r="AM2" s="9">
        <v>0</v>
      </c>
      <c r="AN2" s="9">
        <v>0</v>
      </c>
    </row>
    <row r="3" spans="1:41" x14ac:dyDescent="0.2">
      <c r="A3" s="107" t="s">
        <v>42</v>
      </c>
      <c r="B3" s="108"/>
      <c r="C3" s="129" t="str">
        <f>'DAF sludge'!C3:D3</f>
        <v xml:space="preserve">Park house services </v>
      </c>
      <c r="D3" s="130"/>
      <c r="E3" s="83" t="s">
        <v>108</v>
      </c>
      <c r="F3" s="24"/>
      <c r="G3" s="106" t="s">
        <v>159</v>
      </c>
      <c r="H3" s="106"/>
      <c r="I3" s="86"/>
      <c r="J3" s="107" t="s">
        <v>154</v>
      </c>
      <c r="K3" s="108"/>
      <c r="L3" s="86" t="e">
        <f>(L1/(L2*10000))*100</f>
        <v>#DIV/0!</v>
      </c>
      <c r="AB3" s="23" t="s">
        <v>57</v>
      </c>
      <c r="AC3" s="14"/>
      <c r="AD3" s="23" t="s">
        <v>71</v>
      </c>
      <c r="AE3" s="14"/>
      <c r="AF3" s="14"/>
      <c r="AG3" s="37" t="s">
        <v>77</v>
      </c>
      <c r="AH3" s="14"/>
      <c r="AI3" s="41" t="s">
        <v>113</v>
      </c>
      <c r="AJ3" s="42">
        <v>1.7</v>
      </c>
      <c r="AK3" s="43">
        <v>6</v>
      </c>
      <c r="AL3" s="44">
        <v>1</v>
      </c>
      <c r="AM3" s="9">
        <v>6.2</v>
      </c>
      <c r="AN3" s="9" t="s">
        <v>112</v>
      </c>
    </row>
    <row r="4" spans="1:41" x14ac:dyDescent="0.2">
      <c r="A4" s="106" t="s">
        <v>0</v>
      </c>
      <c r="B4" s="106"/>
      <c r="C4" s="127" t="str">
        <f>'DAF sludge'!C4:D4</f>
        <v>Ladn at Castell Elwyn, Lon Felin Rhydybont, Pencarreg, Camarthenshire, SA48 8EE</v>
      </c>
      <c r="D4" s="128"/>
      <c r="E4" s="84" t="s">
        <v>1</v>
      </c>
      <c r="F4" s="86"/>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x14ac:dyDescent="0.2">
      <c r="A5" s="106" t="s">
        <v>47</v>
      </c>
      <c r="B5" s="106"/>
      <c r="C5" s="127" t="str">
        <f>'DAF sludge'!C5:D5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06" t="s">
        <v>2</v>
      </c>
      <c r="B8" s="106"/>
      <c r="C8" s="52">
        <f>'DAF sludge'!C8</f>
        <v>1</v>
      </c>
      <c r="D8" s="52">
        <f>'DAF sludge'!D8</f>
        <v>2</v>
      </c>
      <c r="E8" s="52">
        <f>'DAF sludge'!E8</f>
        <v>3</v>
      </c>
      <c r="F8" s="52">
        <f>'DAF sludge'!F8</f>
        <v>4</v>
      </c>
      <c r="G8" s="52">
        <f>'DAF sludge'!G8</f>
        <v>5</v>
      </c>
      <c r="H8" s="52">
        <f>'DAF sludge'!H8</f>
        <v>6</v>
      </c>
      <c r="I8" s="52">
        <f>'DAF sludge'!I8</f>
        <v>7</v>
      </c>
      <c r="J8" s="52">
        <f>'DAF sludge'!J8</f>
        <v>8</v>
      </c>
      <c r="K8" s="52">
        <f>'DAF sludge'!K8</f>
        <v>9</v>
      </c>
      <c r="L8" s="52">
        <f>'DAF sludge'!L8</f>
        <v>10</v>
      </c>
      <c r="M8" s="52">
        <f>'DAF sludge'!M8</f>
        <v>11</v>
      </c>
      <c r="N8" s="52">
        <f>'DAF sludge'!N8</f>
        <v>12</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06" t="s">
        <v>3</v>
      </c>
      <c r="B9" s="106"/>
      <c r="C9" s="52">
        <f>'DAF sludge'!C9</f>
        <v>0</v>
      </c>
      <c r="D9" s="52">
        <f>'DAF sludge'!D9</f>
        <v>0</v>
      </c>
      <c r="E9" s="52">
        <f>'DAF sludge'!E9</f>
        <v>0</v>
      </c>
      <c r="F9" s="52">
        <f>'DAF sludge'!F9</f>
        <v>0</v>
      </c>
      <c r="G9" s="52">
        <f>'DAF sludge'!G9</f>
        <v>0</v>
      </c>
      <c r="H9" s="52">
        <f>'DAF sludge'!H9</f>
        <v>0</v>
      </c>
      <c r="I9" s="52">
        <f>'DAF sludge'!I9</f>
        <v>0</v>
      </c>
      <c r="J9" s="52">
        <f>'DAF sludge'!J9</f>
        <v>0</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4"/>
      <c r="AC9" s="14"/>
      <c r="AD9" s="23" t="s">
        <v>137</v>
      </c>
      <c r="AE9" s="23">
        <v>4.5</v>
      </c>
      <c r="AF9" s="14"/>
      <c r="AG9" s="14"/>
      <c r="AH9" s="14"/>
      <c r="AI9" s="55" t="s">
        <v>103</v>
      </c>
      <c r="AJ9" s="56">
        <v>0.7</v>
      </c>
      <c r="AK9" s="57">
        <v>4</v>
      </c>
      <c r="AL9" s="22">
        <v>7</v>
      </c>
      <c r="AM9" s="9">
        <v>6.7</v>
      </c>
      <c r="AN9" s="9" t="s">
        <v>135</v>
      </c>
      <c r="AO9" s="88"/>
    </row>
    <row r="10" spans="1:41" x14ac:dyDescent="0.2">
      <c r="A10" s="106" t="s">
        <v>4</v>
      </c>
      <c r="B10" s="106"/>
      <c r="C10" s="52">
        <f>'DAF sludge'!C10</f>
        <v>6.5</v>
      </c>
      <c r="D10" s="52">
        <f>'DAF sludge'!D10</f>
        <v>6.4</v>
      </c>
      <c r="E10" s="52">
        <f>'DAF sludge'!E10</f>
        <v>6.2</v>
      </c>
      <c r="F10" s="52">
        <f>'DAF sludge'!F10</f>
        <v>5.9</v>
      </c>
      <c r="G10" s="52">
        <f>'DAF sludge'!G10</f>
        <v>5.9</v>
      </c>
      <c r="H10" s="52">
        <f>'DAF sludge'!H10</f>
        <v>5.9</v>
      </c>
      <c r="I10" s="52">
        <f>'DAF sludge'!I10</f>
        <v>5.8</v>
      </c>
      <c r="J10" s="52">
        <f>'DAF sludge'!J10</f>
        <v>6</v>
      </c>
      <c r="K10" s="52">
        <f>'DAF sludge'!K10</f>
        <v>6.2</v>
      </c>
      <c r="L10" s="52">
        <f>'DAF sludge'!L10</f>
        <v>6.1</v>
      </c>
      <c r="M10" s="52">
        <f>'DAF sludge'!M10</f>
        <v>5.9</v>
      </c>
      <c r="N10" s="52">
        <f>'DAF sludge'!N10</f>
        <v>6</v>
      </c>
      <c r="O10" s="52">
        <f>'DAF sludge'!O10</f>
        <v>0</v>
      </c>
      <c r="P10" s="52">
        <f>'DAF sludge'!P10</f>
        <v>0</v>
      </c>
      <c r="Q10" s="52">
        <f>'DAF sludge'!Q10</f>
        <v>0</v>
      </c>
      <c r="R10" s="52">
        <f>'DAF sludge'!R10</f>
        <v>0</v>
      </c>
      <c r="S10" s="52">
        <f>'DAF sludge'!S10</f>
        <v>0</v>
      </c>
      <c r="T10" s="52">
        <f>'DAF sludge'!T10</f>
        <v>0</v>
      </c>
      <c r="U10" s="52">
        <f>'DAF sludge'!U10</f>
        <v>0</v>
      </c>
      <c r="V10" s="52">
        <f>'DAF sludge'!V10</f>
        <v>0</v>
      </c>
      <c r="AB10" s="14"/>
      <c r="AC10" s="14"/>
      <c r="AD10" s="23" t="s">
        <v>140</v>
      </c>
      <c r="AE10" s="23">
        <v>5</v>
      </c>
      <c r="AF10" s="14"/>
      <c r="AG10" s="14"/>
      <c r="AH10" s="14"/>
      <c r="AI10" s="46" t="s">
        <v>97</v>
      </c>
      <c r="AJ10" s="47">
        <v>9</v>
      </c>
      <c r="AK10" s="48">
        <v>16.5</v>
      </c>
      <c r="AL10" s="9">
        <v>8</v>
      </c>
      <c r="AM10" s="9">
        <v>6.7</v>
      </c>
      <c r="AN10" s="9" t="s">
        <v>135</v>
      </c>
    </row>
    <row r="11" spans="1:41" x14ac:dyDescent="0.2">
      <c r="A11" s="106" t="s">
        <v>5</v>
      </c>
      <c r="B11" s="106"/>
      <c r="C11" s="52">
        <f>'DAF sludge'!C11</f>
        <v>2</v>
      </c>
      <c r="D11" s="52">
        <f>'DAF sludge'!D11</f>
        <v>2</v>
      </c>
      <c r="E11" s="52">
        <f>'DAF sludge'!E11</f>
        <v>2</v>
      </c>
      <c r="F11" s="52">
        <f>'DAF sludge'!F11</f>
        <v>2</v>
      </c>
      <c r="G11" s="52">
        <f>'DAF sludge'!G11</f>
        <v>2</v>
      </c>
      <c r="H11" s="52">
        <f>'DAF sludge'!H11</f>
        <v>2</v>
      </c>
      <c r="I11" s="52">
        <f>'DAF sludge'!I11</f>
        <v>2</v>
      </c>
      <c r="J11" s="52">
        <f>'DAF sludge'!J11</f>
        <v>2</v>
      </c>
      <c r="K11" s="52">
        <f>'DAF sludge'!K11</f>
        <v>2</v>
      </c>
      <c r="L11" s="52">
        <f>'DAF sludge'!L11</f>
        <v>2</v>
      </c>
      <c r="M11" s="52">
        <f>'DAF sludge'!M11</f>
        <v>2</v>
      </c>
      <c r="N11" s="52">
        <f>'DAF sludge'!N11</f>
        <v>2</v>
      </c>
      <c r="O11" s="52">
        <f>'DAF sludge'!O11</f>
        <v>0</v>
      </c>
      <c r="P11" s="52">
        <f>'DAF sludge'!P11</f>
        <v>0</v>
      </c>
      <c r="Q11" s="52">
        <f>'DAF sludge'!Q11</f>
        <v>0</v>
      </c>
      <c r="R11" s="52">
        <f>'DAF sludge'!R11</f>
        <v>0</v>
      </c>
      <c r="S11" s="52">
        <f>'DAF sludge'!S11</f>
        <v>0</v>
      </c>
      <c r="T11" s="52">
        <f>'DAF sludge'!T11</f>
        <v>0</v>
      </c>
      <c r="U11" s="52">
        <f>'DAF sludge'!U11</f>
        <v>0</v>
      </c>
      <c r="V11" s="52">
        <f>'DAF sludge'!V11</f>
        <v>0</v>
      </c>
      <c r="AB11" s="14"/>
      <c r="AC11" s="14"/>
      <c r="AD11" s="45" t="s">
        <v>141</v>
      </c>
      <c r="AE11" s="23">
        <v>6</v>
      </c>
      <c r="AF11" s="14"/>
      <c r="AG11" s="14"/>
      <c r="AH11" s="14"/>
      <c r="AI11" s="46" t="s">
        <v>122</v>
      </c>
      <c r="AJ11" s="47">
        <v>15</v>
      </c>
      <c r="AK11" s="48">
        <v>17.5</v>
      </c>
      <c r="AL11" s="9">
        <v>9</v>
      </c>
      <c r="AM11" s="9">
        <v>7</v>
      </c>
      <c r="AN11" s="9" t="s">
        <v>135</v>
      </c>
    </row>
    <row r="12" spans="1:41" x14ac:dyDescent="0.2">
      <c r="A12" s="106" t="s">
        <v>6</v>
      </c>
      <c r="B12" s="106"/>
      <c r="C12" s="52">
        <f>'DAF sludge'!C12</f>
        <v>0</v>
      </c>
      <c r="D12" s="52">
        <f>'DAF sludge'!D12</f>
        <v>1</v>
      </c>
      <c r="E12" s="52">
        <f>'DAF sludge'!E12</f>
        <v>1</v>
      </c>
      <c r="F12" s="52">
        <f>'DAF sludge'!F12</f>
        <v>1</v>
      </c>
      <c r="G12" s="52">
        <f>'DAF sludge'!G12</f>
        <v>1</v>
      </c>
      <c r="H12" s="52">
        <f>'DAF sludge'!H12</f>
        <v>1</v>
      </c>
      <c r="I12" s="52">
        <f>'DAF sludge'!I12</f>
        <v>1</v>
      </c>
      <c r="J12" s="52">
        <f>'DAF sludge'!J12</f>
        <v>1</v>
      </c>
      <c r="K12" s="52">
        <f>'DAF sludge'!K12</f>
        <v>0</v>
      </c>
      <c r="L12" s="52">
        <f>'DAF sludge'!L12</f>
        <v>1</v>
      </c>
      <c r="M12" s="52">
        <f>'DAF sludge'!M12</f>
        <v>0</v>
      </c>
      <c r="N12" s="52">
        <f>'DAF sludge'!N12</f>
        <v>1</v>
      </c>
      <c r="O12" s="52">
        <f>'DAF sludge'!O12</f>
        <v>0</v>
      </c>
      <c r="P12" s="52">
        <f>'DAF sludge'!P12</f>
        <v>0</v>
      </c>
      <c r="Q12" s="52">
        <f>'DAF sludge'!Q12</f>
        <v>0</v>
      </c>
      <c r="R12" s="52">
        <f>'DAF sludge'!R12</f>
        <v>0</v>
      </c>
      <c r="S12" s="52">
        <f>'DAF sludge'!S12</f>
        <v>0</v>
      </c>
      <c r="T12" s="52">
        <f>'DAF sludge'!T12</f>
        <v>0</v>
      </c>
      <c r="U12" s="52">
        <f>'DAF sludge'!U12</f>
        <v>0</v>
      </c>
      <c r="V12" s="52">
        <f>'DAF sludge'!V12</f>
        <v>0</v>
      </c>
      <c r="AB12" s="14"/>
      <c r="AC12" s="14"/>
      <c r="AD12" s="45" t="s">
        <v>142</v>
      </c>
      <c r="AE12" s="23">
        <v>7.5</v>
      </c>
      <c r="AF12" s="14"/>
      <c r="AG12" s="14"/>
      <c r="AH12" s="14"/>
      <c r="AI12" s="46" t="s">
        <v>121</v>
      </c>
      <c r="AJ12" s="47">
        <v>14</v>
      </c>
      <c r="AK12" s="48">
        <v>11</v>
      </c>
      <c r="AL12" s="9">
        <v>10</v>
      </c>
      <c r="AM12" s="9">
        <v>7</v>
      </c>
      <c r="AN12" s="9" t="s">
        <v>135</v>
      </c>
    </row>
    <row r="13" spans="1:41" x14ac:dyDescent="0.2">
      <c r="A13" s="106" t="s">
        <v>7</v>
      </c>
      <c r="B13" s="106"/>
      <c r="C13" s="52">
        <f>'DAF sludge'!C13</f>
        <v>2</v>
      </c>
      <c r="D13" s="52">
        <f>'DAF sludge'!D13</f>
        <v>2</v>
      </c>
      <c r="E13" s="52">
        <f>'DAF sludge'!E13</f>
        <v>2</v>
      </c>
      <c r="F13" s="52">
        <f>'DAF sludge'!F13</f>
        <v>2</v>
      </c>
      <c r="G13" s="52">
        <f>'DAF sludge'!G13</f>
        <v>2</v>
      </c>
      <c r="H13" s="52">
        <f>'DAF sludge'!H13</f>
        <v>2</v>
      </c>
      <c r="I13" s="52">
        <f>'DAF sludge'!I13</f>
        <v>2</v>
      </c>
      <c r="J13" s="52">
        <f>'DAF sludge'!J13</f>
        <v>2</v>
      </c>
      <c r="K13" s="52">
        <f>'DAF sludge'!K13</f>
        <v>2</v>
      </c>
      <c r="L13" s="52">
        <f>'DAF sludge'!L13</f>
        <v>2</v>
      </c>
      <c r="M13" s="52">
        <f>'DAF sludge'!M13</f>
        <v>2</v>
      </c>
      <c r="N13" s="52">
        <f>'DAF sludge'!N13</f>
        <v>2</v>
      </c>
      <c r="O13" s="52">
        <f>'DAF sludge'!O13</f>
        <v>0</v>
      </c>
      <c r="P13" s="52">
        <f>'DAF sludge'!P13</f>
        <v>0</v>
      </c>
      <c r="Q13" s="52">
        <f>'DAF sludge'!Q13</f>
        <v>0</v>
      </c>
      <c r="R13" s="52">
        <f>'DAF sludge'!R13</f>
        <v>0</v>
      </c>
      <c r="S13" s="52">
        <f>'DAF sludge'!S13</f>
        <v>0</v>
      </c>
      <c r="T13" s="52">
        <f>'DAF sludge'!T13</f>
        <v>0</v>
      </c>
      <c r="U13" s="52">
        <f>'DAF sludge'!U13</f>
        <v>0</v>
      </c>
      <c r="V13" s="52">
        <f>'DAF sludge'!V13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18" t="s">
        <v>8</v>
      </c>
      <c r="B14" s="118"/>
      <c r="C14" s="91" t="str">
        <f>'DAF sludge'!C14</f>
        <v xml:space="preserve">Grass Silage (30% DM) </v>
      </c>
      <c r="D14" s="91" t="str">
        <f>'DAF sludge'!D14</f>
        <v xml:space="preserve">Grass Silage (30% DM) </v>
      </c>
      <c r="E14" s="91" t="str">
        <f>'DAF sludge'!E14</f>
        <v xml:space="preserve">Grass Silage (30% DM) </v>
      </c>
      <c r="F14" s="91" t="str">
        <f>'DAF sludge'!F14</f>
        <v xml:space="preserve">Grass Silage (30% DM) </v>
      </c>
      <c r="G14" s="91" t="str">
        <f>'DAF sludge'!G14</f>
        <v xml:space="preserve">Grass Silage (30% DM) </v>
      </c>
      <c r="H14" s="91" t="str">
        <f>'DAF sludge'!H14</f>
        <v xml:space="preserve">Grass Silage (30% DM) </v>
      </c>
      <c r="I14" s="91" t="str">
        <f>'DAF sludge'!I14</f>
        <v xml:space="preserve">Grass Silage (30% DM) </v>
      </c>
      <c r="J14" s="91" t="str">
        <f>'DAF sludge'!J14</f>
        <v xml:space="preserve">Grass Silage (30% DM) </v>
      </c>
      <c r="K14" s="91" t="str">
        <f>'DAF sludge'!K14</f>
        <v xml:space="preserve">Grass Silage (30% DM) </v>
      </c>
      <c r="L14" s="91" t="str">
        <f>'DAF sludge'!L14</f>
        <v xml:space="preserve">Grass Silage (30% DM) </v>
      </c>
      <c r="M14" s="91" t="str">
        <f>'DAF sludge'!M14</f>
        <v xml:space="preserve">Grass Silage (30% DM) </v>
      </c>
      <c r="N14" s="91" t="str">
        <f>'DAF sludge'!N14</f>
        <v xml:space="preserve">Grass Silage (30% DM) </v>
      </c>
      <c r="O14" s="91">
        <f>'DAF sludge'!O14</f>
        <v>0</v>
      </c>
      <c r="P14" s="91">
        <f>'DAF sludge'!P14</f>
        <v>0</v>
      </c>
      <c r="Q14" s="91">
        <f>'DAF sludge'!Q14</f>
        <v>0</v>
      </c>
      <c r="R14" s="91">
        <f>'DAF sludge'!R14</f>
        <v>0</v>
      </c>
      <c r="S14" s="91">
        <f>'DAF sludge'!S14</f>
        <v>0</v>
      </c>
      <c r="T14" s="91">
        <f>'DAF sludge'!T14</f>
        <v>0</v>
      </c>
      <c r="U14" s="91">
        <f>'DAF sludge'!U14</f>
        <v>0</v>
      </c>
      <c r="V14" s="91">
        <f>'DAF sludge'!V14</f>
        <v>0</v>
      </c>
      <c r="AD14" s="23" t="s">
        <v>138</v>
      </c>
      <c r="AE14" s="23">
        <v>6</v>
      </c>
      <c r="AI14" s="46" t="s">
        <v>119</v>
      </c>
      <c r="AJ14" s="47">
        <v>0.8</v>
      </c>
      <c r="AK14" s="48">
        <v>1.7</v>
      </c>
      <c r="AL14" s="9">
        <v>12</v>
      </c>
      <c r="AM14" s="9">
        <v>6.7</v>
      </c>
      <c r="AN14" s="9" t="s">
        <v>135</v>
      </c>
    </row>
    <row r="15" spans="1:41" x14ac:dyDescent="0.2">
      <c r="A15" s="117" t="s">
        <v>9</v>
      </c>
      <c r="B15" s="117"/>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47</v>
      </c>
      <c r="L15" s="52">
        <f>'DAF sludge'!L15</f>
        <v>47</v>
      </c>
      <c r="M15" s="52">
        <f>'DAF sludge'!M15</f>
        <v>47</v>
      </c>
      <c r="N15" s="52">
        <f>'DAF sludge'!N15</f>
        <v>47</v>
      </c>
      <c r="O15" s="52">
        <f>'DAF sludge'!O15</f>
        <v>0</v>
      </c>
      <c r="P15" s="52">
        <f>'DAF sludge'!P15</f>
        <v>0</v>
      </c>
      <c r="Q15" s="52">
        <f>'DAF sludge'!Q15</f>
        <v>0</v>
      </c>
      <c r="R15" s="52">
        <f>'DAF sludge'!R15</f>
        <v>0</v>
      </c>
      <c r="S15" s="52">
        <f>'DAF sludge'!S15</f>
        <v>0</v>
      </c>
      <c r="T15" s="52">
        <f>'DAF sludge'!T15</f>
        <v>0</v>
      </c>
      <c r="U15" s="52">
        <f>'DAF sludge'!U15</f>
        <v>0</v>
      </c>
      <c r="V15" s="52">
        <f>'DAF sludge'!V15</f>
        <v>0</v>
      </c>
      <c r="AD15" s="23" t="s">
        <v>144</v>
      </c>
      <c r="AE15" s="23">
        <v>7</v>
      </c>
      <c r="AI15" s="46" t="s">
        <v>101</v>
      </c>
      <c r="AJ15" s="54">
        <v>1.8</v>
      </c>
      <c r="AK15" s="48">
        <v>5.4</v>
      </c>
      <c r="AL15" s="9">
        <v>13</v>
      </c>
      <c r="AM15" s="9">
        <v>6.7</v>
      </c>
      <c r="AN15" s="9" t="s">
        <v>135</v>
      </c>
    </row>
    <row r="16" spans="1:41" ht="13.5" thickBot="1" x14ac:dyDescent="0.25">
      <c r="A16" s="119" t="s">
        <v>44</v>
      </c>
      <c r="B16" s="119"/>
      <c r="C16" s="92" t="str">
        <f>'DAF sludge'!C16</f>
        <v>Medium/Clay</v>
      </c>
      <c r="D16" s="92" t="str">
        <f>'DAF sludge'!D16</f>
        <v>Medium/Clay</v>
      </c>
      <c r="E16" s="92" t="str">
        <f>'DAF sludge'!E16</f>
        <v>Medium/Clay</v>
      </c>
      <c r="F16" s="92" t="str">
        <f>'DAF sludge'!F16</f>
        <v>Medium/Clay</v>
      </c>
      <c r="G16" s="92" t="str">
        <f>'DAF sludge'!G16</f>
        <v>Medium/Clay</v>
      </c>
      <c r="H16" s="92" t="str">
        <f>'DAF sludge'!H16</f>
        <v>Medium/Clay</v>
      </c>
      <c r="I16" s="92" t="str">
        <f>'DAF sludge'!I16</f>
        <v>Medium/Clay</v>
      </c>
      <c r="J16" s="92" t="str">
        <f>'DAF sludge'!J16</f>
        <v>Medium/Clay</v>
      </c>
      <c r="K16" s="92" t="str">
        <f>'DAF sludge'!K16</f>
        <v>Medium/Clay</v>
      </c>
      <c r="L16" s="92" t="str">
        <f>'DAF sludge'!L16</f>
        <v>Medium/Clay</v>
      </c>
      <c r="M16" s="92" t="str">
        <f>'DAF sludge'!M16</f>
        <v>Medium/Clay</v>
      </c>
      <c r="N16" s="92" t="str">
        <f>'DAF sludge'!N16</f>
        <v>Medium/Clay</v>
      </c>
      <c r="O16" s="92">
        <f>'DAF sludge'!O16</f>
        <v>0</v>
      </c>
      <c r="P16" s="92">
        <f>'DAF sludge'!P16</f>
        <v>0</v>
      </c>
      <c r="Q16" s="92">
        <f>'DAF sludge'!Q16</f>
        <v>0</v>
      </c>
      <c r="R16" s="92">
        <f>'DAF sludge'!R16</f>
        <v>0</v>
      </c>
      <c r="S16" s="92">
        <f>'DAF sludge'!S16</f>
        <v>0</v>
      </c>
      <c r="T16" s="92">
        <f>'DAF sludge'!T16</f>
        <v>0</v>
      </c>
      <c r="U16" s="92">
        <f>'DAF sludge'!U16</f>
        <v>0</v>
      </c>
      <c r="V16" s="92">
        <f>'DAF sludge'!V16</f>
        <v>0</v>
      </c>
      <c r="AD16" s="45" t="s">
        <v>145</v>
      </c>
      <c r="AE16" s="23">
        <v>8</v>
      </c>
      <c r="AI16" s="46" t="s">
        <v>118</v>
      </c>
      <c r="AJ16" s="47">
        <v>8</v>
      </c>
      <c r="AK16" s="48">
        <v>5.5</v>
      </c>
      <c r="AL16" s="7">
        <v>14</v>
      </c>
      <c r="AM16" s="9">
        <v>6.7</v>
      </c>
      <c r="AN16" s="9" t="s">
        <v>135</v>
      </c>
    </row>
    <row r="17" spans="1:40" x14ac:dyDescent="0.2">
      <c r="A17" s="109" t="s">
        <v>69</v>
      </c>
      <c r="B17" s="110"/>
      <c r="C17" s="21">
        <f>(VLOOKUP(C$14,$AI2:$AK26,2,FALSE))*C$15</f>
        <v>98.7</v>
      </c>
      <c r="D17" s="21">
        <f t="shared" ref="D17:V17" si="0">(VLOOKUP(D$14,$AI2:$AK26,2,FALSE))*D$15</f>
        <v>98.7</v>
      </c>
      <c r="E17" s="21">
        <f t="shared" si="0"/>
        <v>98.7</v>
      </c>
      <c r="F17" s="21">
        <f t="shared" si="0"/>
        <v>98.7</v>
      </c>
      <c r="G17" s="21">
        <f t="shared" si="0"/>
        <v>98.7</v>
      </c>
      <c r="H17" s="21">
        <f t="shared" si="0"/>
        <v>98.7</v>
      </c>
      <c r="I17" s="21">
        <f t="shared" si="0"/>
        <v>98.7</v>
      </c>
      <c r="J17" s="21">
        <f t="shared" si="0"/>
        <v>98.7</v>
      </c>
      <c r="K17" s="21">
        <f t="shared" si="0"/>
        <v>98.7</v>
      </c>
      <c r="L17" s="21">
        <f t="shared" si="0"/>
        <v>98.7</v>
      </c>
      <c r="M17" s="21">
        <f t="shared" si="0"/>
        <v>98.7</v>
      </c>
      <c r="N17" s="21">
        <f t="shared" si="0"/>
        <v>98.7</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1" t="s">
        <v>23</v>
      </c>
      <c r="B18" s="112"/>
      <c r="C18" s="13">
        <f>$D31</f>
        <v>0</v>
      </c>
      <c r="D18" s="13">
        <f>$D32</f>
        <v>0</v>
      </c>
      <c r="E18" s="13">
        <f>$D33</f>
        <v>0</v>
      </c>
      <c r="F18" s="13">
        <f>$D34</f>
        <v>0</v>
      </c>
      <c r="G18" s="13">
        <f>$D35</f>
        <v>0</v>
      </c>
      <c r="H18" s="13">
        <f>$D36</f>
        <v>0</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1" t="s">
        <v>90</v>
      </c>
      <c r="B19" s="112"/>
      <c r="C19" s="13">
        <f>C18-C17</f>
        <v>-98.7</v>
      </c>
      <c r="D19" s="13">
        <f t="shared" ref="D19:V19" si="1">D18-D17</f>
        <v>-98.7</v>
      </c>
      <c r="E19" s="13">
        <f t="shared" si="1"/>
        <v>-98.7</v>
      </c>
      <c r="F19" s="13">
        <f t="shared" si="1"/>
        <v>-98.7</v>
      </c>
      <c r="G19" s="13">
        <f t="shared" si="1"/>
        <v>-98.7</v>
      </c>
      <c r="H19" s="13">
        <f t="shared" si="1"/>
        <v>-98.7</v>
      </c>
      <c r="I19" s="13">
        <f t="shared" si="1"/>
        <v>-98.7</v>
      </c>
      <c r="J19" s="13">
        <f t="shared" si="1"/>
        <v>-98.7</v>
      </c>
      <c r="K19" s="13">
        <f t="shared" si="1"/>
        <v>-98.7</v>
      </c>
      <c r="L19" s="13">
        <f t="shared" si="1"/>
        <v>-98.7</v>
      </c>
      <c r="M19" s="13">
        <f t="shared" si="1"/>
        <v>-98.7</v>
      </c>
      <c r="N19" s="13">
        <f t="shared" si="1"/>
        <v>-98.7</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3" t="s">
        <v>91</v>
      </c>
      <c r="B20" s="114"/>
      <c r="C20" s="19" t="str">
        <f>IF($B31="","",IF(C$19&gt;=0,"INCREASE","DECREASE"))</f>
        <v/>
      </c>
      <c r="D20" s="19" t="str">
        <f>IF($B32="","",IF(D$19&gt;=0,"INCREASE","DECREASE"))</f>
        <v/>
      </c>
      <c r="E20" s="19" t="str">
        <f>IF($B33="","",IF(E$19&gt;=0,"INCREASE","DECREASE"))</f>
        <v/>
      </c>
      <c r="F20" s="19" t="str">
        <f>IF($B34="","",IF(F$19&gt;=0,"INCREASE","DECREASE"))</f>
        <v/>
      </c>
      <c r="G20" s="19" t="str">
        <f>IF($B35="","",IF(G$19&gt;=0,"INCREASE","DECREASE"))</f>
        <v/>
      </c>
      <c r="H20" s="19" t="str">
        <f>IF($B36="","",IF(H$19&gt;=0,"INCREASE","DECREASE"))</f>
        <v/>
      </c>
      <c r="I20" s="19" t="str">
        <f>IF($B37="","",IF(I$19&gt;=0,"INCREASE","DECREASE"))</f>
        <v/>
      </c>
      <c r="J20" s="19" t="str">
        <f>IF($B38="","",IF(J$19&gt;=0,"INCREASE","DECREASE"))</f>
        <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09" t="s">
        <v>88</v>
      </c>
      <c r="B21" s="110"/>
      <c r="C21" s="21">
        <f>(VLOOKUP(C$14,$AI2:$AK26,3,FALSE))*C$15</f>
        <v>338.40000000000003</v>
      </c>
      <c r="D21" s="21">
        <f t="shared" ref="D21:V21" si="2">(VLOOKUP(D$14,$AI2:$AK26,3,FALSE))*D$15</f>
        <v>338.40000000000003</v>
      </c>
      <c r="E21" s="21">
        <f t="shared" si="2"/>
        <v>338.40000000000003</v>
      </c>
      <c r="F21" s="21">
        <f t="shared" si="2"/>
        <v>338.40000000000003</v>
      </c>
      <c r="G21" s="21">
        <f t="shared" si="2"/>
        <v>338.40000000000003</v>
      </c>
      <c r="H21" s="21">
        <f t="shared" si="2"/>
        <v>338.40000000000003</v>
      </c>
      <c r="I21" s="21">
        <f t="shared" si="2"/>
        <v>338.40000000000003</v>
      </c>
      <c r="J21" s="21">
        <f t="shared" si="2"/>
        <v>338.40000000000003</v>
      </c>
      <c r="K21" s="21">
        <f t="shared" si="2"/>
        <v>338.40000000000003</v>
      </c>
      <c r="L21" s="21">
        <f t="shared" si="2"/>
        <v>338.40000000000003</v>
      </c>
      <c r="M21" s="21">
        <f t="shared" si="2"/>
        <v>338.40000000000003</v>
      </c>
      <c r="N21" s="21">
        <f t="shared" si="2"/>
        <v>338.40000000000003</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1" t="s">
        <v>89</v>
      </c>
      <c r="B22" s="112"/>
      <c r="C22" s="13">
        <f>$E31</f>
        <v>0</v>
      </c>
      <c r="D22" s="13">
        <f>$E32</f>
        <v>0</v>
      </c>
      <c r="E22" s="13">
        <f>$E33</f>
        <v>0</v>
      </c>
      <c r="F22" s="13">
        <f>$E34</f>
        <v>0</v>
      </c>
      <c r="G22" s="13">
        <f>$E35</f>
        <v>0</v>
      </c>
      <c r="H22" s="13">
        <f>$E36</f>
        <v>0</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1" t="s">
        <v>92</v>
      </c>
      <c r="B23" s="112"/>
      <c r="C23" s="13">
        <f>C22-C21</f>
        <v>-338.40000000000003</v>
      </c>
      <c r="D23" s="13">
        <f t="shared" ref="D23:V23" si="3">D22-D21</f>
        <v>-338.40000000000003</v>
      </c>
      <c r="E23" s="13">
        <f t="shared" si="3"/>
        <v>-338.40000000000003</v>
      </c>
      <c r="F23" s="13">
        <f t="shared" si="3"/>
        <v>-338.40000000000003</v>
      </c>
      <c r="G23" s="13">
        <f t="shared" si="3"/>
        <v>-338.40000000000003</v>
      </c>
      <c r="H23" s="13">
        <f t="shared" si="3"/>
        <v>-338.40000000000003</v>
      </c>
      <c r="I23" s="13">
        <f t="shared" si="3"/>
        <v>-338.40000000000003</v>
      </c>
      <c r="J23" s="13">
        <f t="shared" si="3"/>
        <v>-338.40000000000003</v>
      </c>
      <c r="K23" s="13">
        <f t="shared" si="3"/>
        <v>-338.40000000000003</v>
      </c>
      <c r="L23" s="13">
        <f t="shared" si="3"/>
        <v>-338.40000000000003</v>
      </c>
      <c r="M23" s="13">
        <f t="shared" si="3"/>
        <v>-338.40000000000003</v>
      </c>
      <c r="N23" s="13">
        <f t="shared" si="3"/>
        <v>-338.40000000000003</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3" t="s">
        <v>93</v>
      </c>
      <c r="B24" s="114"/>
      <c r="C24" s="19" t="str">
        <f>IF($B31="","",IF(C$23&gt;=0,"INCREASE","DECREASE"))</f>
        <v/>
      </c>
      <c r="D24" s="19" t="str">
        <f t="shared" ref="D24:V24" si="4">IF($B31="","",IF(D$23&gt;=0,"INCREASE","DECREASE"))</f>
        <v/>
      </c>
      <c r="E24" s="19" t="str">
        <f t="shared" si="4"/>
        <v/>
      </c>
      <c r="F24" s="19" t="str">
        <f t="shared" si="4"/>
        <v/>
      </c>
      <c r="G24" s="19" t="str">
        <f t="shared" si="4"/>
        <v/>
      </c>
      <c r="H24" s="19" t="str">
        <f t="shared" si="4"/>
        <v/>
      </c>
      <c r="I24" s="19" t="str">
        <f t="shared" si="4"/>
        <v/>
      </c>
      <c r="J24" s="19" t="str">
        <f t="shared" si="4"/>
        <v/>
      </c>
      <c r="K24" s="19" t="str">
        <f t="shared" si="4"/>
        <v/>
      </c>
      <c r="L24" s="19" t="str">
        <f t="shared" si="4"/>
        <v/>
      </c>
      <c r="M24" s="19" t="str">
        <f t="shared" si="4"/>
        <v/>
      </c>
      <c r="N24" s="19" t="str">
        <f t="shared" si="4"/>
        <v/>
      </c>
      <c r="O24" s="19" t="str">
        <f t="shared" si="4"/>
        <v/>
      </c>
      <c r="P24" s="19" t="str">
        <f t="shared" si="4"/>
        <v/>
      </c>
      <c r="Q24" s="19" t="str">
        <f t="shared" si="4"/>
        <v/>
      </c>
      <c r="R24" s="19" t="str">
        <f t="shared" si="4"/>
        <v/>
      </c>
      <c r="S24" s="19" t="str">
        <f t="shared" si="4"/>
        <v/>
      </c>
      <c r="T24" s="19" t="str">
        <f t="shared" si="4"/>
        <v/>
      </c>
      <c r="U24" s="19" t="str">
        <f t="shared" si="4"/>
        <v/>
      </c>
      <c r="V24" s="19" t="str">
        <f t="shared" si="4"/>
        <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c r="D27" s="96"/>
      <c r="E27" s="96"/>
      <c r="F27" s="96"/>
      <c r="G27" s="96"/>
      <c r="H27" s="96"/>
      <c r="I27" s="96"/>
      <c r="J27" s="96"/>
      <c r="K27" s="96"/>
      <c r="L27" s="96"/>
      <c r="M27" s="96"/>
      <c r="N27" s="96"/>
      <c r="O27" s="96"/>
      <c r="P27" s="96"/>
      <c r="Q27" s="96"/>
      <c r="R27" s="96"/>
      <c r="S27" s="96"/>
      <c r="T27" s="96"/>
      <c r="U27" s="96"/>
    </row>
    <row r="28" spans="1:40" x14ac:dyDescent="0.25">
      <c r="A28" s="97"/>
      <c r="B28" s="17"/>
      <c r="C28" s="12"/>
      <c r="D28" s="12"/>
      <c r="E28" s="12"/>
      <c r="F28" s="12"/>
      <c r="G28" s="12"/>
      <c r="H28" s="12"/>
      <c r="I28" s="12"/>
      <c r="J28" s="12"/>
      <c r="K28" s="16"/>
      <c r="L28" s="12"/>
      <c r="M28" s="12"/>
      <c r="N28" s="12"/>
      <c r="O28" s="12"/>
      <c r="P28" s="12"/>
      <c r="Q28" s="12"/>
      <c r="R28" s="12"/>
      <c r="S28" s="12"/>
      <c r="T28" s="12"/>
      <c r="U28" s="12"/>
    </row>
    <row r="29" spans="1:40" s="7" customFormat="1" ht="27" x14ac:dyDescent="0.2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0</v>
      </c>
      <c r="E32" s="68">
        <f t="shared" ref="E32:E50" si="8">(IF(E$27="%w/w SAR",((E$28*10)*$B32),IF(E$27="%w/w DM",(((E$28*10)*($B$28/100))*$B32),IF(E$27="kg/t SAR",(E$28*$B32),IF(E$27="kg/t DM",((E$28*($B$28/100))*$B32),IF(E$27="mg/kg SAR",((E$28*0.001)*$B32),IF(E$27="mg/kg DM",(((E$28*0.001)*($B$28/100))*$B32),"0")))))))*1.205</f>
        <v>0</v>
      </c>
      <c r="F32" s="68">
        <f t="shared" ref="F32:F50" si="9">(IF(F$27="%w/w SAR",((F$28*10)*$B32),IF(F$27="%w/w DM",(((F$28*10)*($B$28/100))*$B32),IF(F$27="kg/t SAR",(F$28*$B32),IF(F$27="kg/t DM",((F$28*($B$28/100))*$B32),IF(F$27="mg/kg SAR",((F$28*0.001)*$B32),IF(F$27="mg/kg DM",(((F$28*0.001)*($B$28/100))*$B32),"0")))))))*1.658</f>
        <v>0</v>
      </c>
      <c r="G32" s="68">
        <f t="shared" si="5"/>
        <v>0</v>
      </c>
      <c r="H32" s="68">
        <f t="shared" si="5"/>
        <v>0</v>
      </c>
      <c r="I32" s="68">
        <f t="shared" si="5"/>
        <v>0</v>
      </c>
      <c r="J32" s="68">
        <f t="shared" si="5"/>
        <v>0</v>
      </c>
      <c r="K32" s="68">
        <f t="shared" si="5"/>
        <v>0</v>
      </c>
      <c r="L32" s="68">
        <f t="shared" si="5"/>
        <v>0</v>
      </c>
      <c r="M32" s="68">
        <f t="shared" si="5"/>
        <v>0</v>
      </c>
      <c r="N32" s="68">
        <f t="shared" si="5"/>
        <v>0</v>
      </c>
      <c r="O32" s="68">
        <f t="shared" si="5"/>
        <v>0</v>
      </c>
      <c r="P32" s="68">
        <f t="shared" si="5"/>
        <v>0</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x14ac:dyDescent="0.25">
      <c r="A33" s="10">
        <f>E8</f>
        <v>3</v>
      </c>
      <c r="B33" s="12"/>
      <c r="C33" s="68">
        <f t="shared" si="6"/>
        <v>0</v>
      </c>
      <c r="D33" s="68">
        <f t="shared" si="7"/>
        <v>0</v>
      </c>
      <c r="E33" s="68">
        <f t="shared" si="8"/>
        <v>0</v>
      </c>
      <c r="F33" s="68">
        <f t="shared" si="9"/>
        <v>0</v>
      </c>
      <c r="G33" s="68">
        <f t="shared" si="5"/>
        <v>0</v>
      </c>
      <c r="H33" s="68">
        <f t="shared" si="5"/>
        <v>0</v>
      </c>
      <c r="I33" s="68">
        <f t="shared" si="5"/>
        <v>0</v>
      </c>
      <c r="J33" s="68">
        <f t="shared" si="5"/>
        <v>0</v>
      </c>
      <c r="K33" s="68">
        <f t="shared" si="5"/>
        <v>0</v>
      </c>
      <c r="L33" s="68">
        <f t="shared" si="5"/>
        <v>0</v>
      </c>
      <c r="M33" s="68">
        <f t="shared" si="5"/>
        <v>0</v>
      </c>
      <c r="N33" s="68">
        <f t="shared" si="5"/>
        <v>0</v>
      </c>
      <c r="O33" s="68">
        <f t="shared" si="5"/>
        <v>0</v>
      </c>
      <c r="P33" s="68">
        <f t="shared" si="5"/>
        <v>0</v>
      </c>
      <c r="Q33" s="68">
        <f t="shared" si="10"/>
        <v>0</v>
      </c>
      <c r="R33" s="68">
        <f t="shared" si="11"/>
        <v>0</v>
      </c>
      <c r="S33" s="68">
        <f t="shared" si="11"/>
        <v>0</v>
      </c>
      <c r="T33" s="68">
        <f t="shared" si="11"/>
        <v>0</v>
      </c>
      <c r="U33" s="68">
        <f t="shared" si="11"/>
        <v>0</v>
      </c>
    </row>
    <row r="34" spans="1:21" s="51" customFormat="1" x14ac:dyDescent="0.25">
      <c r="A34" s="10">
        <f>F8</f>
        <v>4</v>
      </c>
      <c r="B34" s="12"/>
      <c r="C34" s="68">
        <f t="shared" si="6"/>
        <v>0</v>
      </c>
      <c r="D34" s="68">
        <f t="shared" si="7"/>
        <v>0</v>
      </c>
      <c r="E34" s="68">
        <f t="shared" si="8"/>
        <v>0</v>
      </c>
      <c r="F34" s="68">
        <f t="shared" si="9"/>
        <v>0</v>
      </c>
      <c r="G34" s="68">
        <f t="shared" si="5"/>
        <v>0</v>
      </c>
      <c r="H34" s="68">
        <f t="shared" si="5"/>
        <v>0</v>
      </c>
      <c r="I34" s="68">
        <f t="shared" si="5"/>
        <v>0</v>
      </c>
      <c r="J34" s="68">
        <f t="shared" si="5"/>
        <v>0</v>
      </c>
      <c r="K34" s="68">
        <f t="shared" si="5"/>
        <v>0</v>
      </c>
      <c r="L34" s="68">
        <f t="shared" si="5"/>
        <v>0</v>
      </c>
      <c r="M34" s="68">
        <f t="shared" si="5"/>
        <v>0</v>
      </c>
      <c r="N34" s="68">
        <f t="shared" si="5"/>
        <v>0</v>
      </c>
      <c r="O34" s="68">
        <f t="shared" si="5"/>
        <v>0</v>
      </c>
      <c r="P34" s="68">
        <f t="shared" si="5"/>
        <v>0</v>
      </c>
      <c r="Q34" s="68">
        <f t="shared" si="10"/>
        <v>0</v>
      </c>
      <c r="R34" s="68">
        <f t="shared" si="11"/>
        <v>0</v>
      </c>
      <c r="S34" s="68">
        <f t="shared" si="11"/>
        <v>0</v>
      </c>
      <c r="T34" s="68">
        <f t="shared" si="11"/>
        <v>0</v>
      </c>
      <c r="U34" s="68">
        <f t="shared" si="11"/>
        <v>0</v>
      </c>
    </row>
    <row r="35" spans="1:21" s="51" customFormat="1" x14ac:dyDescent="0.25">
      <c r="A35" s="10">
        <f>G8</f>
        <v>5</v>
      </c>
      <c r="B35" s="12"/>
      <c r="C35" s="68">
        <f t="shared" si="6"/>
        <v>0</v>
      </c>
      <c r="D35" s="68">
        <f t="shared" si="7"/>
        <v>0</v>
      </c>
      <c r="E35" s="68">
        <f t="shared" si="8"/>
        <v>0</v>
      </c>
      <c r="F35" s="68">
        <f t="shared" si="9"/>
        <v>0</v>
      </c>
      <c r="G35" s="68">
        <f t="shared" si="5"/>
        <v>0</v>
      </c>
      <c r="H35" s="68">
        <f t="shared" si="5"/>
        <v>0</v>
      </c>
      <c r="I35" s="68">
        <f t="shared" si="5"/>
        <v>0</v>
      </c>
      <c r="J35" s="68">
        <f t="shared" si="5"/>
        <v>0</v>
      </c>
      <c r="K35" s="68">
        <f t="shared" si="5"/>
        <v>0</v>
      </c>
      <c r="L35" s="68">
        <f t="shared" si="5"/>
        <v>0</v>
      </c>
      <c r="M35" s="68">
        <f t="shared" si="5"/>
        <v>0</v>
      </c>
      <c r="N35" s="68">
        <f t="shared" si="5"/>
        <v>0</v>
      </c>
      <c r="O35" s="68">
        <f t="shared" si="5"/>
        <v>0</v>
      </c>
      <c r="P35" s="68">
        <f t="shared" si="5"/>
        <v>0</v>
      </c>
      <c r="Q35" s="68">
        <f t="shared" si="10"/>
        <v>0</v>
      </c>
      <c r="R35" s="68">
        <f t="shared" si="11"/>
        <v>0</v>
      </c>
      <c r="S35" s="68">
        <f t="shared" si="11"/>
        <v>0</v>
      </c>
      <c r="T35" s="68">
        <f t="shared" si="11"/>
        <v>0</v>
      </c>
      <c r="U35" s="68">
        <f t="shared" si="11"/>
        <v>0</v>
      </c>
    </row>
    <row r="36" spans="1:21" s="51" customFormat="1" x14ac:dyDescent="0.25">
      <c r="A36" s="10">
        <f>H8</f>
        <v>6</v>
      </c>
      <c r="B36" s="12"/>
      <c r="C36" s="68">
        <f t="shared" si="6"/>
        <v>0</v>
      </c>
      <c r="D36" s="68">
        <f t="shared" si="7"/>
        <v>0</v>
      </c>
      <c r="E36" s="68">
        <f t="shared" si="8"/>
        <v>0</v>
      </c>
      <c r="F36" s="68">
        <f t="shared" si="9"/>
        <v>0</v>
      </c>
      <c r="G36" s="68">
        <f t="shared" si="5"/>
        <v>0</v>
      </c>
      <c r="H36" s="68">
        <f t="shared" si="5"/>
        <v>0</v>
      </c>
      <c r="I36" s="68">
        <f t="shared" si="5"/>
        <v>0</v>
      </c>
      <c r="J36" s="68">
        <f t="shared" si="5"/>
        <v>0</v>
      </c>
      <c r="K36" s="68">
        <f t="shared" si="5"/>
        <v>0</v>
      </c>
      <c r="L36" s="68">
        <f t="shared" si="5"/>
        <v>0</v>
      </c>
      <c r="M36" s="68">
        <f t="shared" si="5"/>
        <v>0</v>
      </c>
      <c r="N36" s="68">
        <f t="shared" si="5"/>
        <v>0</v>
      </c>
      <c r="O36" s="68">
        <f t="shared" si="5"/>
        <v>0</v>
      </c>
      <c r="P36" s="68">
        <f t="shared" si="5"/>
        <v>0</v>
      </c>
      <c r="Q36" s="68">
        <f t="shared" si="10"/>
        <v>0</v>
      </c>
      <c r="R36" s="68">
        <f t="shared" si="11"/>
        <v>0</v>
      </c>
      <c r="S36" s="68">
        <f t="shared" si="11"/>
        <v>0</v>
      </c>
      <c r="T36" s="68">
        <f t="shared" si="11"/>
        <v>0</v>
      </c>
      <c r="U36" s="68">
        <f t="shared" si="11"/>
        <v>0</v>
      </c>
    </row>
    <row r="37" spans="1:21" s="51" customFormat="1" x14ac:dyDescent="0.25">
      <c r="A37" s="10">
        <f>I8</f>
        <v>7</v>
      </c>
      <c r="B37" s="12"/>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x14ac:dyDescent="0.25">
      <c r="A38" s="10">
        <f>J8</f>
        <v>8</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x14ac:dyDescent="0.25">
      <c r="A40" s="10">
        <f>L8</f>
        <v>10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x14ac:dyDescent="0.25">
      <c r="A41" s="10">
        <f>M8</f>
        <v>11</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12</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100" t="s">
        <v>132</v>
      </c>
      <c r="B59" s="67">
        <f>VLOOKUP(C$14,Table2456[],5,FALSE)</f>
        <v>6.2</v>
      </c>
      <c r="C59" s="67">
        <f>VLOOKUP(D$14,Table2456[],5,FALSE)</f>
        <v>6.2</v>
      </c>
      <c r="D59" s="67">
        <f>VLOOKUP(E$14,Table2456[],5,FALSE)</f>
        <v>6.2</v>
      </c>
      <c r="E59" s="67">
        <f>VLOOKUP(F$14,Table2456[],5,FALSE)</f>
        <v>6.2</v>
      </c>
      <c r="F59" s="67">
        <f>VLOOKUP(G$14,Table2456[],5,FALSE)</f>
        <v>6.2</v>
      </c>
      <c r="G59" s="67">
        <f>VLOOKUP(H$14,Table2456[],5,FALSE)</f>
        <v>6.2</v>
      </c>
      <c r="H59" s="67">
        <f>VLOOKUP(I$14,Table2456[],5,FALSE)</f>
        <v>6.2</v>
      </c>
      <c r="I59" s="67">
        <f>VLOOKUP(J$14,Table2456[],5,FALSE)</f>
        <v>6.2</v>
      </c>
      <c r="J59" s="67">
        <f>VLOOKUP(K$14,Table2456[],5,FALSE)</f>
        <v>6.2</v>
      </c>
      <c r="K59" s="67">
        <f>VLOOKUP(L$14,Table2456[],5,FALSE)</f>
        <v>6.2</v>
      </c>
      <c r="L59" s="67">
        <f>VLOOKUP(M$14,Table2456[],5,FALSE)</f>
        <v>6.2</v>
      </c>
      <c r="M59" s="67">
        <f>VLOOKUP(N$14,Table2456[],5,FALSE)</f>
        <v>6.2</v>
      </c>
      <c r="N59" s="67" t="e">
        <f>VLOOKUP(O$14,Table2456[],5,FALSE)</f>
        <v>#N/A</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x14ac:dyDescent="0.2">
      <c r="A60" s="100" t="s">
        <v>4</v>
      </c>
      <c r="B60" s="67">
        <f>C10</f>
        <v>6.5</v>
      </c>
      <c r="C60" s="67">
        <f t="shared" ref="C60:U60" si="14">D10</f>
        <v>6.4</v>
      </c>
      <c r="D60" s="67">
        <f t="shared" si="14"/>
        <v>6.2</v>
      </c>
      <c r="E60" s="67">
        <f t="shared" si="14"/>
        <v>5.9</v>
      </c>
      <c r="F60" s="67">
        <f t="shared" si="14"/>
        <v>5.9</v>
      </c>
      <c r="G60" s="67">
        <f t="shared" si="14"/>
        <v>5.9</v>
      </c>
      <c r="H60" s="67">
        <f t="shared" si="14"/>
        <v>5.8</v>
      </c>
      <c r="I60" s="67">
        <f t="shared" si="14"/>
        <v>6</v>
      </c>
      <c r="J60" s="67">
        <f t="shared" si="14"/>
        <v>6.2</v>
      </c>
      <c r="K60" s="67">
        <f t="shared" si="14"/>
        <v>6.1</v>
      </c>
      <c r="L60" s="67">
        <f t="shared" si="14"/>
        <v>5.9</v>
      </c>
      <c r="M60" s="67">
        <f t="shared" si="14"/>
        <v>6</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0</v>
      </c>
      <c r="C62" s="68">
        <f>B32</f>
        <v>0</v>
      </c>
      <c r="D62" s="68">
        <f>B33</f>
        <v>0</v>
      </c>
      <c r="E62" s="68">
        <f>B34</f>
        <v>0</v>
      </c>
      <c r="F62" s="68">
        <f>B35</f>
        <v>0</v>
      </c>
      <c r="G62" s="68">
        <f>B36</f>
        <v>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-1.7999999999999989</v>
      </c>
      <c r="C64" s="68">
        <f t="shared" ref="C64:U64" si="17">(C59-C60)*C61</f>
        <v>-1.2000000000000011</v>
      </c>
      <c r="D64" s="68">
        <f t="shared" si="17"/>
        <v>0</v>
      </c>
      <c r="E64" s="68">
        <f t="shared" si="17"/>
        <v>1.7999999999999989</v>
      </c>
      <c r="F64" s="68">
        <f t="shared" si="17"/>
        <v>1.7999999999999989</v>
      </c>
      <c r="G64" s="68">
        <f t="shared" si="17"/>
        <v>1.7999999999999989</v>
      </c>
      <c r="H64" s="68">
        <f t="shared" si="17"/>
        <v>2.4000000000000021</v>
      </c>
      <c r="I64" s="68">
        <f t="shared" si="17"/>
        <v>1.2000000000000011</v>
      </c>
      <c r="J64" s="68">
        <f t="shared" si="17"/>
        <v>0</v>
      </c>
      <c r="K64" s="68">
        <f t="shared" si="17"/>
        <v>0.6000000000000032</v>
      </c>
      <c r="L64" s="68">
        <f t="shared" si="17"/>
        <v>1.7999999999999989</v>
      </c>
      <c r="M64" s="68">
        <f t="shared" si="17"/>
        <v>1.2000000000000011</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1.7999999999999989</v>
      </c>
      <c r="C65" s="68">
        <f t="shared" ref="C65:U65" si="18">C63-C64</f>
        <v>1.2000000000000011</v>
      </c>
      <c r="D65" s="68">
        <f t="shared" si="18"/>
        <v>0</v>
      </c>
      <c r="E65" s="68">
        <f t="shared" si="18"/>
        <v>-1.7999999999999989</v>
      </c>
      <c r="F65" s="68">
        <f t="shared" si="18"/>
        <v>-1.7999999999999989</v>
      </c>
      <c r="G65" s="68">
        <f t="shared" si="18"/>
        <v>-1.7999999999999989</v>
      </c>
      <c r="H65" s="68">
        <f t="shared" si="18"/>
        <v>-2.4000000000000021</v>
      </c>
      <c r="I65" s="68">
        <f t="shared" si="18"/>
        <v>-1.2000000000000011</v>
      </c>
      <c r="J65" s="68">
        <f t="shared" si="18"/>
        <v>0</v>
      </c>
      <c r="K65" s="68">
        <f t="shared" si="18"/>
        <v>-0.6000000000000032</v>
      </c>
      <c r="L65" s="68">
        <f t="shared" si="18"/>
        <v>-1.7999999999999989</v>
      </c>
      <c r="M65" s="68">
        <f t="shared" si="18"/>
        <v>-1.2000000000000011</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UNDER</v>
      </c>
      <c r="F66" s="69" t="str">
        <f t="shared" si="19"/>
        <v>UNDER</v>
      </c>
      <c r="G66" s="69" t="str">
        <f t="shared" si="19"/>
        <v>UNDER</v>
      </c>
      <c r="H66" s="69" t="str">
        <f t="shared" si="19"/>
        <v>UNDER</v>
      </c>
      <c r="I66" s="69" t="str">
        <f t="shared" si="19"/>
        <v>UNDER</v>
      </c>
      <c r="J66" s="69" t="str">
        <f t="shared" si="19"/>
        <v>OVER</v>
      </c>
      <c r="K66" s="69" t="str">
        <f t="shared" si="19"/>
        <v>UNDER</v>
      </c>
      <c r="L66" s="69" t="str">
        <f t="shared" si="19"/>
        <v>UNDER</v>
      </c>
      <c r="M66" s="69" t="str">
        <f t="shared" si="19"/>
        <v>UNDER</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4"/>
    <col min="14" max="14" width="9.7109375" style="14" bestFit="1" customWidth="1"/>
    <col min="15" max="19" width="9.140625" style="14"/>
    <col min="20" max="20" width="10" style="14" bestFit="1" customWidth="1"/>
    <col min="21" max="16384" width="9.140625" style="14"/>
  </cols>
  <sheetData>
    <row r="1" spans="1:21" ht="38.25" x14ac:dyDescent="0.2">
      <c r="A1" s="131" t="s">
        <v>84</v>
      </c>
      <c r="B1" s="31" t="str">
        <f>'DAF sludge'!B29</f>
        <v>Application Rate</v>
      </c>
      <c r="C1" s="31" t="str">
        <f>'DAF sludge'!C29</f>
        <v>Nitrogen Addition</v>
      </c>
      <c r="D1" s="31" t="str">
        <f>'DAF sludge'!D29</f>
        <v>Phosphate Addition</v>
      </c>
      <c r="E1" s="31" t="str">
        <f>'DAF sludge'!E29</f>
        <v>Potash  Addition</v>
      </c>
      <c r="F1" s="31" t="str">
        <f>'DAF sludge'!F29</f>
        <v>Mg Oxide Addition</v>
      </c>
      <c r="G1" s="31" t="str">
        <f>'DAF sludge'!G29</f>
        <v>Copper Addition</v>
      </c>
      <c r="H1" s="31" t="str">
        <f>'DAF sludge'!H29</f>
        <v>Zinc Addition</v>
      </c>
      <c r="I1" s="31" t="str">
        <f>'DAF sludge'!I29</f>
        <v>Lead Addition</v>
      </c>
      <c r="J1" s="31" t="str">
        <f>'DAF sludge'!J29</f>
        <v>Cadmium Addition</v>
      </c>
      <c r="K1" s="31" t="str">
        <f>'DAF sludge'!K29</f>
        <v>Mercury Addition</v>
      </c>
      <c r="L1" s="31" t="str">
        <f>'DAF sludge'!L29</f>
        <v>Nickel Addition</v>
      </c>
      <c r="M1" s="31" t="str">
        <f>'DAF sludge'!M29</f>
        <v>Chromium Addition</v>
      </c>
      <c r="N1" s="31" t="str">
        <f>'DAF sludge'!N29</f>
        <v>Aluminium Addition</v>
      </c>
      <c r="O1" s="31" t="str">
        <f>'DAF sludge'!O29</f>
        <v>Iron Addition</v>
      </c>
      <c r="P1" s="31" t="str">
        <f>'DAF sludge'!P29</f>
        <v xml:space="preserve">Sodium Addition                 </v>
      </c>
      <c r="Q1" s="31" t="str">
        <f>'DAF sludge'!Q29</f>
        <v>SO3  Addition                             kg/ha</v>
      </c>
      <c r="R1" s="31" t="str">
        <f>'DAF sludge'!R29</f>
        <v xml:space="preserve">Selenium Addition </v>
      </c>
      <c r="S1" s="31" t="str">
        <f>'DAF sludge'!S29</f>
        <v xml:space="preserve">Arsenic  Addition  </v>
      </c>
      <c r="T1" s="31" t="str">
        <f>'DAF sludge'!T29</f>
        <v xml:space="preserve">Molybdenum Addition  </v>
      </c>
      <c r="U1" s="31" t="str">
        <f>'DAF sludge'!U29</f>
        <v xml:space="preserve">Fluoride Addition </v>
      </c>
    </row>
    <row r="2" spans="1:21" ht="25.5" x14ac:dyDescent="0.2">
      <c r="A2" s="131"/>
      <c r="B2" s="31" t="str">
        <f>'DAF sludge'!B30</f>
        <v>tonnes/ha</v>
      </c>
      <c r="C2" s="31" t="str">
        <f>'DAF sludge'!C30</f>
        <v>kg/ha</v>
      </c>
      <c r="D2" s="31" t="str">
        <f>'DAF sludge'!D30</f>
        <v>P2O5 
kg/ha</v>
      </c>
      <c r="E2" s="31" t="str">
        <f>'DAF sludge'!E30</f>
        <v>K2O 
kg/ha</v>
      </c>
      <c r="F2" s="31" t="str">
        <f>'DAF sludge'!F30</f>
        <v>MgO 
kg/ha</v>
      </c>
      <c r="G2" s="31" t="str">
        <f>'DAF sludge'!G30</f>
        <v>kg/ha</v>
      </c>
      <c r="H2" s="31" t="str">
        <f>'DAF sludge'!H30</f>
        <v>kg/ha</v>
      </c>
      <c r="I2" s="31" t="str">
        <f>'DAF sludge'!I30</f>
        <v>kg/ha</v>
      </c>
      <c r="J2" s="31" t="str">
        <f>'DAF sludge'!J30</f>
        <v>kg/ha</v>
      </c>
      <c r="K2" s="31" t="str">
        <f>'DAF sludge'!K30</f>
        <v>kg/ha</v>
      </c>
      <c r="L2" s="31" t="str">
        <f>'DAF sludge'!L30</f>
        <v>kg/ha</v>
      </c>
      <c r="M2" s="31" t="str">
        <f>'DAF sludge'!M30</f>
        <v>kg/ha</v>
      </c>
      <c r="N2" s="31" t="str">
        <f>'DAF sludge'!N30</f>
        <v>kg/ha</v>
      </c>
      <c r="O2" s="31" t="str">
        <f>'DAF sludge'!O30</f>
        <v>kg/ha</v>
      </c>
      <c r="P2" s="31" t="str">
        <f>'DAF sludge'!P30</f>
        <v>kg/ha</v>
      </c>
      <c r="Q2" s="31" t="str">
        <f>'DAF sludge'!Q30</f>
        <v>kg/ha</v>
      </c>
      <c r="R2" s="31" t="str">
        <f>'DAF sludge'!R30</f>
        <v>kg/ha</v>
      </c>
      <c r="S2" s="31" t="str">
        <f>'DAF sludge'!S30</f>
        <v>kg/ha</v>
      </c>
      <c r="T2" s="31" t="str">
        <f>'DAF sludge'!T30</f>
        <v>kg/ha</v>
      </c>
      <c r="U2" s="31" t="str">
        <f>'DAF sludge'!U30</f>
        <v>kg/ha</v>
      </c>
    </row>
    <row r="3" spans="1:21" x14ac:dyDescent="0.2">
      <c r="A3" s="29">
        <v>1</v>
      </c>
      <c r="B3" s="26">
        <f>'DAF sludge'!B31</f>
        <v>75</v>
      </c>
      <c r="C3" s="26">
        <f>'DAF sludge'!C31</f>
        <v>135</v>
      </c>
      <c r="D3" s="26">
        <f>'DAF sludge'!D31</f>
        <v>65.980800000000002</v>
      </c>
      <c r="E3" s="26">
        <f>'DAF sludge'!E31</f>
        <v>18.978750000000002</v>
      </c>
      <c r="F3" s="26">
        <f>'DAF sludge'!F31</f>
        <v>5.8320149999999993</v>
      </c>
      <c r="G3" s="26">
        <f>'DAF sludge'!G31</f>
        <v>5.7000000000000002E-2</v>
      </c>
      <c r="H3" s="26">
        <f>'DAF sludge'!H31</f>
        <v>0.60599999999999998</v>
      </c>
      <c r="I3" s="26">
        <f>'DAF sludge'!I31</f>
        <v>3.7499999999999999E-2</v>
      </c>
      <c r="J3" s="26">
        <f>'DAF sludge'!J31</f>
        <v>7.5000000000000002E-4</v>
      </c>
      <c r="K3" s="26">
        <f>'DAF sludge'!K31</f>
        <v>3.7500000000000003E-3</v>
      </c>
      <c r="L3" s="26">
        <f>'DAF sludge'!L31</f>
        <v>1.5000000000000001E-2</v>
      </c>
      <c r="M3" s="26">
        <f>'DAF sludge'!M31</f>
        <v>2.5950000000000001E-2</v>
      </c>
      <c r="N3" s="26">
        <f>'DAF sludge'!N31</f>
        <v>0</v>
      </c>
      <c r="O3" s="26">
        <f>'DAF sludge'!O31</f>
        <v>0</v>
      </c>
      <c r="P3" s="26">
        <f>'DAF sludge'!P31</f>
        <v>114.45</v>
      </c>
      <c r="Q3" s="26">
        <f>'DAF sludge'!Q31</f>
        <v>20.8125</v>
      </c>
      <c r="R3" s="26">
        <f>'DAF sludge'!R31</f>
        <v>1.65E-3</v>
      </c>
      <c r="S3" s="26">
        <f>'DAF sludge'!S31</f>
        <v>3.7499999999999999E-2</v>
      </c>
      <c r="T3" s="26">
        <f>'DAF sludge'!T31</f>
        <v>3.7500000000000003E-3</v>
      </c>
      <c r="U3" s="26">
        <f>'DAF sludge'!U31</f>
        <v>0.75</v>
      </c>
    </row>
    <row r="4" spans="1:21" x14ac:dyDescent="0.2">
      <c r="A4" s="29">
        <v>2</v>
      </c>
      <c r="B4" s="26">
        <f>'DAF Cake'!B31</f>
        <v>0</v>
      </c>
      <c r="C4" s="26">
        <f>'DAF Cake'!C31</f>
        <v>0</v>
      </c>
      <c r="D4" s="26">
        <f>'DAF Cake'!D31</f>
        <v>0</v>
      </c>
      <c r="E4" s="26">
        <f>'DAF Cake'!E31</f>
        <v>0</v>
      </c>
      <c r="F4" s="26">
        <f>'DAF Cake'!F31</f>
        <v>0</v>
      </c>
      <c r="G4" s="26">
        <f>'DAF Cake'!G31</f>
        <v>0</v>
      </c>
      <c r="H4" s="26">
        <f>'DAF Cake'!H31</f>
        <v>0</v>
      </c>
      <c r="I4" s="26">
        <f>'DAF Cake'!I31</f>
        <v>0</v>
      </c>
      <c r="J4" s="26">
        <f>'DAF Cake'!J31</f>
        <v>0</v>
      </c>
      <c r="K4" s="26">
        <f>'DAF Cake'!K31</f>
        <v>0</v>
      </c>
      <c r="L4" s="26">
        <f>'DAF Cake'!L31</f>
        <v>0</v>
      </c>
      <c r="M4" s="26">
        <f>'DAF Cake'!M31</f>
        <v>0</v>
      </c>
      <c r="N4" s="26">
        <f>'DAF Cake'!N31</f>
        <v>0</v>
      </c>
      <c r="O4" s="26">
        <f>'DAF Cake'!O31</f>
        <v>0</v>
      </c>
      <c r="P4" s="26">
        <f>'DAF Cake'!P31</f>
        <v>0</v>
      </c>
      <c r="Q4" s="26">
        <f>'DAF Cake'!Q31</f>
        <v>0</v>
      </c>
      <c r="R4" s="26">
        <f>'DAF Cake'!R31</f>
        <v>0</v>
      </c>
      <c r="S4" s="26">
        <f>'DAF Cake'!S31</f>
        <v>0</v>
      </c>
      <c r="T4" s="26">
        <f>'DAF Cake'!T31</f>
        <v>0</v>
      </c>
      <c r="U4" s="26">
        <f>'DAF Cake'!U31</f>
        <v>0</v>
      </c>
    </row>
    <row r="5" spans="1:21" x14ac:dyDescent="0.2">
      <c r="A5" s="29">
        <v>3</v>
      </c>
      <c r="B5" s="26">
        <f>'Belly Grass'!B31</f>
        <v>50</v>
      </c>
      <c r="C5" s="26">
        <f>'Belly Grass'!C31</f>
        <v>103.50799999999998</v>
      </c>
      <c r="D5" s="26">
        <f>'Belly Grass'!D31</f>
        <v>43.803003599999997</v>
      </c>
      <c r="E5" s="26">
        <f>'Belly Grass'!E31</f>
        <v>16.3398</v>
      </c>
      <c r="F5" s="26">
        <f>'Belly Grass'!F31</f>
        <v>5.0960287999999991</v>
      </c>
      <c r="G5" s="26">
        <f>'Belly Grass'!G31</f>
        <v>5.6499999999999995E-2</v>
      </c>
      <c r="H5" s="26">
        <f>'Belly Grass'!H31</f>
        <v>0.274816</v>
      </c>
      <c r="I5" s="26">
        <f>'Belly Grass'!I31</f>
        <v>4.5199999999999997E-3</v>
      </c>
      <c r="J5" s="26">
        <f>'Belly Grass'!J31</f>
        <v>4.5199999999999998E-4</v>
      </c>
      <c r="K5" s="26">
        <f>'Belly Grass'!K31</f>
        <v>4.5199999999999998E-4</v>
      </c>
      <c r="L5" s="26">
        <f>'Belly Grass'!L31</f>
        <v>1.1345199999999996E-2</v>
      </c>
      <c r="M5" s="26">
        <f>'Belly Grass'!M31</f>
        <v>1.9933199999999998E-2</v>
      </c>
      <c r="N5" s="26">
        <f>'Belly Grass'!N31</f>
        <v>0</v>
      </c>
      <c r="O5" s="26">
        <f>'Belly Grass'!O31</f>
        <v>0</v>
      </c>
      <c r="P5" s="26">
        <f>'Belly Grass'!P31</f>
        <v>58.76</v>
      </c>
      <c r="Q5" s="26">
        <f>'Belly Grass'!Q31</f>
        <v>22.486999999999998</v>
      </c>
      <c r="R5" s="26">
        <f>'Belly Grass'!R31</f>
        <v>1.0576800000000001E-3</v>
      </c>
      <c r="S5" s="26">
        <f>'Belly Grass'!S31</f>
        <v>2.2599999999999999E-3</v>
      </c>
      <c r="T5" s="26">
        <f>'Belly Grass'!T31</f>
        <v>2.9922400000000002E-3</v>
      </c>
      <c r="U5" s="26">
        <f>'Belly Grass'!U31</f>
        <v>4.5199999999999997E-2</v>
      </c>
    </row>
    <row r="6" spans="1:21" x14ac:dyDescent="0.2">
      <c r="A6" s="29">
        <v>4</v>
      </c>
      <c r="B6" s="26">
        <f>'Lairage '!B31</f>
        <v>40</v>
      </c>
      <c r="C6" s="26">
        <f>'Lairage '!C31</f>
        <v>222.78399999999999</v>
      </c>
      <c r="D6" s="26">
        <f>'Lairage '!D31</f>
        <v>47.795758400000004</v>
      </c>
      <c r="E6" s="26">
        <f>'Lairage '!E31</f>
        <v>294.61768000000001</v>
      </c>
      <c r="F6" s="26">
        <f>'Lairage '!F31</f>
        <v>27.233644799999997</v>
      </c>
      <c r="G6" s="26">
        <f>'Lairage '!G31</f>
        <v>0.11705600000000002</v>
      </c>
      <c r="H6" s="26">
        <f>'Lairage '!H31</f>
        <v>0.66457600000000006</v>
      </c>
      <c r="I6" s="26">
        <f>'Lairage '!I31</f>
        <v>6.8912000000000001E-2</v>
      </c>
      <c r="J6" s="26">
        <f>'Lairage '!J31</f>
        <v>2.5393600000000009E-3</v>
      </c>
      <c r="K6" s="26">
        <f>'Lairage '!K31</f>
        <v>9.4400000000000007E-4</v>
      </c>
      <c r="L6" s="26">
        <f>'Lairage '!L31</f>
        <v>1.6236799999999999E-2</v>
      </c>
      <c r="M6" s="26">
        <f>'Lairage '!M31</f>
        <v>2.9452800000000008E-2</v>
      </c>
      <c r="N6" s="26">
        <f>'Lairage '!N31</f>
        <v>0</v>
      </c>
      <c r="O6" s="26">
        <f>'Lairage '!O31</f>
        <v>0</v>
      </c>
      <c r="P6" s="26">
        <f>'Lairage '!P31</f>
        <v>28.886400000000002</v>
      </c>
      <c r="Q6" s="26">
        <f>'Lairage '!Q31</f>
        <v>69.856000000000009</v>
      </c>
      <c r="R6" s="26">
        <f>'Lairage '!R31</f>
        <v>7.0139200000000016E-3</v>
      </c>
      <c r="S6" s="26">
        <f>'Lairage '!S31</f>
        <v>5.3430400000000003E-3</v>
      </c>
      <c r="T6" s="26">
        <f>'Lairage '!T31</f>
        <v>2.6715200000000001E-2</v>
      </c>
      <c r="U6" s="26">
        <f>'Lairage '!U31</f>
        <v>9.4400000000000012E-2</v>
      </c>
    </row>
    <row r="7" spans="1:21" x14ac:dyDescent="0.2">
      <c r="A7" s="29">
        <v>5</v>
      </c>
      <c r="B7" s="26">
        <f>'Waste 5'!B31</f>
        <v>0</v>
      </c>
      <c r="C7" s="26">
        <f>'Waste 5'!C31</f>
        <v>0</v>
      </c>
      <c r="D7" s="26">
        <f>'Waste 5'!D31</f>
        <v>0</v>
      </c>
      <c r="E7" s="26">
        <f>'Waste 5'!E31</f>
        <v>0</v>
      </c>
      <c r="F7" s="26">
        <f>'Waste 5'!F31</f>
        <v>0</v>
      </c>
      <c r="G7" s="26">
        <f>'Waste 5'!G31</f>
        <v>0</v>
      </c>
      <c r="H7" s="26">
        <f>'Waste 5'!H31</f>
        <v>0</v>
      </c>
      <c r="I7" s="26">
        <f>'Waste 5'!I31</f>
        <v>0</v>
      </c>
      <c r="J7" s="26">
        <f>'Waste 5'!J31</f>
        <v>0</v>
      </c>
      <c r="K7" s="26">
        <f>'Waste 5'!K31</f>
        <v>0</v>
      </c>
      <c r="L7" s="26">
        <f>'Waste 5'!L31</f>
        <v>0</v>
      </c>
      <c r="M7" s="26">
        <f>'Waste 5'!M31</f>
        <v>0</v>
      </c>
      <c r="N7" s="26">
        <f>'Waste 5'!N31</f>
        <v>0</v>
      </c>
      <c r="O7" s="26">
        <f>'Waste 5'!O31</f>
        <v>0</v>
      </c>
      <c r="P7" s="26">
        <f>'Waste 5'!P31</f>
        <v>0</v>
      </c>
      <c r="Q7" s="26">
        <f>'Waste 5'!Q31</f>
        <v>0</v>
      </c>
      <c r="R7" s="26">
        <f>'Waste 5'!R31</f>
        <v>0</v>
      </c>
      <c r="S7" s="26">
        <f>'Waste 5'!S31</f>
        <v>0</v>
      </c>
      <c r="T7" s="26">
        <f>'Waste 5'!T31</f>
        <v>0</v>
      </c>
      <c r="U7" s="26">
        <f>'Waste 5'!U31</f>
        <v>0</v>
      </c>
    </row>
    <row r="8" spans="1:21" x14ac:dyDescent="0.2">
      <c r="A8" s="29">
        <v>6</v>
      </c>
      <c r="B8" s="26">
        <f>'Waste 6'!B31</f>
        <v>0</v>
      </c>
      <c r="C8" s="26">
        <f>'Waste 6'!C31</f>
        <v>0</v>
      </c>
      <c r="D8" s="26">
        <f>'Waste 6'!D31</f>
        <v>0</v>
      </c>
      <c r="E8" s="26">
        <f>'Waste 6'!E31</f>
        <v>0</v>
      </c>
      <c r="F8" s="26">
        <f>'Waste 6'!F31</f>
        <v>0</v>
      </c>
      <c r="G8" s="26">
        <f>'Waste 6'!G31</f>
        <v>0</v>
      </c>
      <c r="H8" s="26">
        <f>'Waste 6'!H31</f>
        <v>0</v>
      </c>
      <c r="I8" s="26">
        <f>'Waste 6'!I31</f>
        <v>0</v>
      </c>
      <c r="J8" s="26">
        <f>'Waste 6'!J31</f>
        <v>0</v>
      </c>
      <c r="K8" s="26">
        <f>'Waste 6'!K31</f>
        <v>0</v>
      </c>
      <c r="L8" s="26">
        <f>'Waste 6'!L31</f>
        <v>0</v>
      </c>
      <c r="M8" s="26">
        <f>'Waste 6'!M31</f>
        <v>0</v>
      </c>
      <c r="N8" s="26">
        <f>'Waste 6'!N31</f>
        <v>0</v>
      </c>
      <c r="O8" s="26">
        <f>'Waste 6'!O31</f>
        <v>0</v>
      </c>
      <c r="P8" s="26">
        <f>'Waste 6'!P31</f>
        <v>0</v>
      </c>
      <c r="Q8" s="26">
        <f>'Waste 6'!Q31</f>
        <v>0</v>
      </c>
      <c r="R8" s="26">
        <f>'Waste 6'!R31</f>
        <v>0</v>
      </c>
      <c r="S8" s="26">
        <f>'Waste 6'!S31</f>
        <v>0</v>
      </c>
      <c r="T8" s="26">
        <f>'Waste 6'!T31</f>
        <v>0</v>
      </c>
      <c r="U8" s="26">
        <f>'Waste 6'!U31</f>
        <v>0</v>
      </c>
    </row>
    <row r="9" spans="1:21" x14ac:dyDescent="0.2">
      <c r="A9" s="29">
        <v>7</v>
      </c>
      <c r="B9" s="26">
        <f>'Waste 7'!B31</f>
        <v>0</v>
      </c>
      <c r="C9" s="26">
        <f>'Waste 7'!C31</f>
        <v>0</v>
      </c>
      <c r="D9" s="26">
        <f>'Waste 7'!D31</f>
        <v>0</v>
      </c>
      <c r="E9" s="26">
        <f>'Waste 7'!E31</f>
        <v>0</v>
      </c>
      <c r="F9" s="26">
        <f>'Waste 7'!F31</f>
        <v>0</v>
      </c>
      <c r="G9" s="26">
        <f>'Waste 7'!G31</f>
        <v>0</v>
      </c>
      <c r="H9" s="26">
        <f>'Waste 7'!H31</f>
        <v>0</v>
      </c>
      <c r="I9" s="26">
        <f>'Waste 7'!I31</f>
        <v>0</v>
      </c>
      <c r="J9" s="26">
        <f>'Waste 7'!J31</f>
        <v>0</v>
      </c>
      <c r="K9" s="26">
        <f>'Waste 7'!K31</f>
        <v>0</v>
      </c>
      <c r="L9" s="26">
        <f>'Waste 7'!L31</f>
        <v>0</v>
      </c>
      <c r="M9" s="26">
        <f>'Waste 7'!M31</f>
        <v>0</v>
      </c>
      <c r="N9" s="26">
        <f>'Waste 7'!N31</f>
        <v>0</v>
      </c>
      <c r="O9" s="26">
        <f>'Waste 7'!O31</f>
        <v>0</v>
      </c>
      <c r="P9" s="26">
        <f>'Waste 7'!P31</f>
        <v>0</v>
      </c>
      <c r="Q9" s="26">
        <f>'Waste 7'!Q31</f>
        <v>0</v>
      </c>
      <c r="R9" s="26">
        <f>'Waste 7'!R31</f>
        <v>0</v>
      </c>
      <c r="S9" s="26">
        <f>'Waste 7'!S31</f>
        <v>0</v>
      </c>
      <c r="T9" s="26">
        <f>'Waste 7'!T31</f>
        <v>0</v>
      </c>
      <c r="U9" s="26">
        <f>'Waste 7'!U31</f>
        <v>0</v>
      </c>
    </row>
    <row r="10" spans="1:21" x14ac:dyDescent="0.2">
      <c r="A10" s="29">
        <v>8</v>
      </c>
      <c r="B10" s="26">
        <f>'Waste 8'!B31</f>
        <v>0</v>
      </c>
      <c r="C10" s="26">
        <f>'Waste 8'!C31</f>
        <v>0</v>
      </c>
      <c r="D10" s="26">
        <f>'Waste 8'!D31</f>
        <v>0</v>
      </c>
      <c r="E10" s="26">
        <f>'Waste 8'!E31</f>
        <v>0</v>
      </c>
      <c r="F10" s="26">
        <f>'Waste 8'!F31</f>
        <v>0</v>
      </c>
      <c r="G10" s="26">
        <f>'Waste 8'!G31</f>
        <v>0</v>
      </c>
      <c r="H10" s="26">
        <f>'Waste 8'!H31</f>
        <v>0</v>
      </c>
      <c r="I10" s="26">
        <f>'Waste 8'!I31</f>
        <v>0</v>
      </c>
      <c r="J10" s="26">
        <f>'Waste 8'!J31</f>
        <v>0</v>
      </c>
      <c r="K10" s="26">
        <f>'Waste 8'!K31</f>
        <v>0</v>
      </c>
      <c r="L10" s="26">
        <f>'Waste 8'!L31</f>
        <v>0</v>
      </c>
      <c r="M10" s="26">
        <f>'Waste 8'!M31</f>
        <v>0</v>
      </c>
      <c r="N10" s="26">
        <f>'Waste 8'!N31</f>
        <v>0</v>
      </c>
      <c r="O10" s="26">
        <f>'Waste 8'!O31</f>
        <v>0</v>
      </c>
      <c r="P10" s="26">
        <f>'Waste 8'!P31</f>
        <v>0</v>
      </c>
      <c r="Q10" s="26">
        <f>'Waste 8'!Q31</f>
        <v>0</v>
      </c>
      <c r="R10" s="26">
        <f>'Waste 8'!R31</f>
        <v>0</v>
      </c>
      <c r="S10" s="26">
        <f>'Waste 8'!S31</f>
        <v>0</v>
      </c>
      <c r="T10" s="26">
        <f>'Waste 8'!T31</f>
        <v>0</v>
      </c>
      <c r="U10" s="26">
        <f>'Waste 8'!U31</f>
        <v>0</v>
      </c>
    </row>
    <row r="11" spans="1:21" x14ac:dyDescent="0.2">
      <c r="A11" s="29">
        <v>9</v>
      </c>
      <c r="B11" s="26">
        <f>'Waste 9'!B31</f>
        <v>0</v>
      </c>
      <c r="C11" s="26">
        <f>'Waste 9'!C31</f>
        <v>0</v>
      </c>
      <c r="D11" s="26">
        <f>'Waste 9'!D31</f>
        <v>0</v>
      </c>
      <c r="E11" s="26">
        <f>'Waste 9'!E31</f>
        <v>0</v>
      </c>
      <c r="F11" s="26">
        <f>'Waste 9'!F31</f>
        <v>0</v>
      </c>
      <c r="G11" s="26">
        <f>'Waste 9'!G31</f>
        <v>0</v>
      </c>
      <c r="H11" s="26">
        <f>'Waste 9'!H31</f>
        <v>0</v>
      </c>
      <c r="I11" s="26">
        <f>'Waste 9'!I31</f>
        <v>0</v>
      </c>
      <c r="J11" s="26">
        <f>'Waste 9'!J31</f>
        <v>0</v>
      </c>
      <c r="K11" s="26">
        <f>'Waste 9'!K31</f>
        <v>0</v>
      </c>
      <c r="L11" s="26">
        <f>'Waste 9'!L31</f>
        <v>0</v>
      </c>
      <c r="M11" s="26">
        <f>'Waste 9'!M31</f>
        <v>0</v>
      </c>
      <c r="N11" s="26">
        <f>'Waste 9'!N31</f>
        <v>0</v>
      </c>
      <c r="O11" s="26">
        <f>'Waste 9'!O31</f>
        <v>0</v>
      </c>
      <c r="P11" s="26">
        <f>'Waste 9'!P31</f>
        <v>0</v>
      </c>
      <c r="Q11" s="26">
        <f>'Waste 9'!Q31</f>
        <v>0</v>
      </c>
      <c r="R11" s="26">
        <f>'Waste 9'!R31</f>
        <v>0</v>
      </c>
      <c r="S11" s="26">
        <f>'Waste 9'!S31</f>
        <v>0</v>
      </c>
      <c r="T11" s="26">
        <f>'Waste 9'!T31</f>
        <v>0</v>
      </c>
      <c r="U11" s="26">
        <f>'Waste 9'!U31</f>
        <v>0</v>
      </c>
    </row>
    <row r="12" spans="1:21" x14ac:dyDescent="0.2">
      <c r="A12" s="29">
        <v>10</v>
      </c>
      <c r="B12" s="26">
        <f>'Waste 10'!B31</f>
        <v>0</v>
      </c>
      <c r="C12" s="26">
        <f>'Waste 10'!C31</f>
        <v>0</v>
      </c>
      <c r="D12" s="26">
        <f>'Waste 10'!D31</f>
        <v>0</v>
      </c>
      <c r="E12" s="26">
        <f>'Waste 10'!E31</f>
        <v>0</v>
      </c>
      <c r="F12" s="26">
        <f>'Waste 10'!F31</f>
        <v>0</v>
      </c>
      <c r="G12" s="26">
        <f>'Waste 10'!G31</f>
        <v>0</v>
      </c>
      <c r="H12" s="26">
        <f>'Waste 10'!H31</f>
        <v>0</v>
      </c>
      <c r="I12" s="26">
        <f>'Waste 10'!I31</f>
        <v>0</v>
      </c>
      <c r="J12" s="26">
        <f>'Waste 10'!J31</f>
        <v>0</v>
      </c>
      <c r="K12" s="26">
        <f>'Waste 10'!K31</f>
        <v>0</v>
      </c>
      <c r="L12" s="26">
        <f>'Waste 10'!L31</f>
        <v>0</v>
      </c>
      <c r="M12" s="26">
        <f>'Waste 10'!M31</f>
        <v>0</v>
      </c>
      <c r="N12" s="26">
        <f>'Waste 10'!N31</f>
        <v>0</v>
      </c>
      <c r="O12" s="26">
        <f>'Waste 10'!O31</f>
        <v>0</v>
      </c>
      <c r="P12" s="26">
        <f>'Waste 10'!P31</f>
        <v>0</v>
      </c>
      <c r="Q12" s="26">
        <f>'Waste 10'!Q31</f>
        <v>0</v>
      </c>
      <c r="R12" s="26">
        <f>'Waste 10'!R31</f>
        <v>0</v>
      </c>
      <c r="S12" s="26">
        <f>'Waste 10'!S31</f>
        <v>0</v>
      </c>
      <c r="T12" s="26">
        <f>'Waste 10'!T31</f>
        <v>0</v>
      </c>
      <c r="U12" s="26">
        <f>'Waste 10'!U31</f>
        <v>0</v>
      </c>
    </row>
    <row r="13" spans="1:21" s="72" customFormat="1" ht="15.75" x14ac:dyDescent="0.25">
      <c r="A13" s="70" t="s">
        <v>85</v>
      </c>
      <c r="B13" s="71">
        <f>SUM(B3:B12)</f>
        <v>165</v>
      </c>
      <c r="C13" s="71">
        <f t="shared" ref="C13:U13" si="0">SUM(C3:C12)</f>
        <v>461.29199999999997</v>
      </c>
      <c r="D13" s="71">
        <f t="shared" si="0"/>
        <v>157.57956200000001</v>
      </c>
      <c r="E13" s="71">
        <f t="shared" si="0"/>
        <v>329.93623000000002</v>
      </c>
      <c r="F13" s="71">
        <f t="shared" si="0"/>
        <v>38.161688599999991</v>
      </c>
      <c r="G13" s="71">
        <f t="shared" si="0"/>
        <v>0.23055600000000001</v>
      </c>
      <c r="H13" s="71">
        <f t="shared" si="0"/>
        <v>1.5453920000000001</v>
      </c>
      <c r="I13" s="71">
        <f t="shared" si="0"/>
        <v>0.110932</v>
      </c>
      <c r="J13" s="71">
        <f t="shared" si="0"/>
        <v>3.7413600000000009E-3</v>
      </c>
      <c r="K13" s="71">
        <f t="shared" si="0"/>
        <v>5.1460000000000004E-3</v>
      </c>
      <c r="L13" s="71">
        <f t="shared" si="0"/>
        <v>4.2581999999999995E-2</v>
      </c>
      <c r="M13" s="71">
        <f t="shared" si="0"/>
        <v>7.5336000000000014E-2</v>
      </c>
      <c r="N13" s="71">
        <f t="shared" si="0"/>
        <v>0</v>
      </c>
      <c r="O13" s="71">
        <f t="shared" si="0"/>
        <v>0</v>
      </c>
      <c r="P13" s="71">
        <f t="shared" si="0"/>
        <v>202.09640000000002</v>
      </c>
      <c r="Q13" s="71">
        <f t="shared" si="0"/>
        <v>113.1555</v>
      </c>
      <c r="R13" s="71">
        <f t="shared" si="0"/>
        <v>9.7216000000000021E-3</v>
      </c>
      <c r="S13" s="71">
        <f t="shared" si="0"/>
        <v>4.5103039999999997E-2</v>
      </c>
      <c r="T13" s="71">
        <f t="shared" si="0"/>
        <v>3.3457440000000005E-2</v>
      </c>
      <c r="U13" s="71">
        <f t="shared" si="0"/>
        <v>0.88960000000000006</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4"/>
    <col min="3" max="3" width="11" style="14" customWidth="1"/>
    <col min="4" max="4" width="9.140625" style="14"/>
    <col min="5" max="5" width="9.7109375" style="14" customWidth="1"/>
    <col min="6" max="14" width="9.140625" style="14"/>
    <col min="15" max="15" width="9.7109375" style="14" bestFit="1" customWidth="1"/>
    <col min="16" max="20" width="9.140625" style="14"/>
    <col min="21" max="21" width="10" style="14" bestFit="1" customWidth="1"/>
    <col min="22" max="16384" width="9.140625" style="14"/>
  </cols>
  <sheetData>
    <row r="1" spans="1:22" s="73" customFormat="1" ht="38.25" x14ac:dyDescent="0.25">
      <c r="A1" s="132" t="s">
        <v>84</v>
      </c>
      <c r="B1" s="27" t="s">
        <v>152</v>
      </c>
      <c r="C1" s="28" t="str">
        <f>'DAF sludge'!B29</f>
        <v>Application Rate</v>
      </c>
      <c r="D1" s="28" t="str">
        <f>'DAF sludge'!C29</f>
        <v>Nitrogen Addition</v>
      </c>
      <c r="E1" s="28" t="str">
        <f>'DAF sludge'!D29</f>
        <v>Phosphate Addition</v>
      </c>
      <c r="F1" s="28" t="str">
        <f>'DAF sludge'!E29</f>
        <v>Potash  Addition</v>
      </c>
      <c r="G1" s="28" t="str">
        <f>'DAF sludge'!F29</f>
        <v>Mg Oxide Addition</v>
      </c>
      <c r="H1" s="28" t="str">
        <f>'DAF sludge'!G29</f>
        <v>Copper Addition</v>
      </c>
      <c r="I1" s="28" t="str">
        <f>'DAF sludge'!H29</f>
        <v>Zinc Addition</v>
      </c>
      <c r="J1" s="28" t="str">
        <f>'DAF sludge'!I29</f>
        <v>Lead Addition</v>
      </c>
      <c r="K1" s="28" t="str">
        <f>'DAF sludge'!J29</f>
        <v>Cadmium Addition</v>
      </c>
      <c r="L1" s="28" t="str">
        <f>'DAF sludge'!K29</f>
        <v>Mercury Addition</v>
      </c>
      <c r="M1" s="28" t="str">
        <f>'DAF sludge'!L29</f>
        <v>Nickel Addition</v>
      </c>
      <c r="N1" s="28" t="str">
        <f>'DAF sludge'!M29</f>
        <v>Chromium Addition</v>
      </c>
      <c r="O1" s="28" t="str">
        <f>'DAF sludge'!N29</f>
        <v>Aluminium Addition</v>
      </c>
      <c r="P1" s="28" t="str">
        <f>'DAF sludge'!O29</f>
        <v>Iron Addition</v>
      </c>
      <c r="Q1" s="28" t="str">
        <f>'DAF sludge'!P29</f>
        <v xml:space="preserve">Sodium Addition                 </v>
      </c>
      <c r="R1" s="28" t="str">
        <f>'DAF sludge'!Q29</f>
        <v>SO3  Addition                             kg/ha</v>
      </c>
      <c r="S1" s="28" t="str">
        <f>'DAF sludge'!R29</f>
        <v xml:space="preserve">Selenium Addition </v>
      </c>
      <c r="T1" s="28" t="str">
        <f>'DAF sludge'!S29</f>
        <v xml:space="preserve">Arsenic  Addition  </v>
      </c>
      <c r="U1" s="28" t="str">
        <f>'DAF sludge'!T29</f>
        <v xml:space="preserve">Molybdenum Addition  </v>
      </c>
      <c r="V1" s="28" t="str">
        <f>'DAF sludge'!U29</f>
        <v xml:space="preserve">Fluoride Addition </v>
      </c>
    </row>
    <row r="2" spans="1:22" s="73" customFormat="1" ht="25.5" x14ac:dyDescent="0.25">
      <c r="A2" s="132"/>
      <c r="B2" s="25" t="s">
        <v>46</v>
      </c>
      <c r="C2" s="28" t="str">
        <f>'DAF sludge'!B30</f>
        <v>tonnes/ha</v>
      </c>
      <c r="D2" s="28" t="str">
        <f>'DAF sludge'!C30</f>
        <v>kg/ha</v>
      </c>
      <c r="E2" s="28" t="str">
        <f>'DAF sludge'!D30</f>
        <v>P2O5 
kg/ha</v>
      </c>
      <c r="F2" s="28" t="str">
        <f>'DAF sludge'!E30</f>
        <v>K2O 
kg/ha</v>
      </c>
      <c r="G2" s="28" t="str">
        <f>'DAF sludge'!F30</f>
        <v>MgO 
kg/ha</v>
      </c>
      <c r="H2" s="28" t="str">
        <f>'DAF sludge'!G30</f>
        <v>kg/ha</v>
      </c>
      <c r="I2" s="28" t="str">
        <f>'DAF sludge'!H30</f>
        <v>kg/ha</v>
      </c>
      <c r="J2" s="28" t="str">
        <f>'DAF sludge'!I30</f>
        <v>kg/ha</v>
      </c>
      <c r="K2" s="28" t="str">
        <f>'DAF sludge'!J30</f>
        <v>kg/ha</v>
      </c>
      <c r="L2" s="28" t="str">
        <f>'DAF sludge'!K30</f>
        <v>kg/ha</v>
      </c>
      <c r="M2" s="28" t="str">
        <f>'DAF sludge'!L30</f>
        <v>kg/ha</v>
      </c>
      <c r="N2" s="28" t="str">
        <f>'DAF sludge'!M30</f>
        <v>kg/ha</v>
      </c>
      <c r="O2" s="28" t="str">
        <f>'DAF sludge'!N30</f>
        <v>kg/ha</v>
      </c>
      <c r="P2" s="28" t="str">
        <f>'DAF sludge'!O30</f>
        <v>kg/ha</v>
      </c>
      <c r="Q2" s="28" t="str">
        <f>'DAF sludge'!P30</f>
        <v>kg/ha</v>
      </c>
      <c r="R2" s="28" t="str">
        <f>'DAF sludge'!Q30</f>
        <v>kg/ha</v>
      </c>
      <c r="S2" s="28" t="str">
        <f>'DAF sludge'!R30</f>
        <v>kg/ha</v>
      </c>
      <c r="T2" s="28" t="str">
        <f>'DAF sludge'!S30</f>
        <v>kg/ha</v>
      </c>
      <c r="U2" s="28" t="str">
        <f>'DAF sludge'!T30</f>
        <v>kg/ha</v>
      </c>
      <c r="V2" s="28" t="str">
        <f>'DAF sludge'!U30</f>
        <v>kg/ha</v>
      </c>
    </row>
    <row r="3" spans="1:22" x14ac:dyDescent="0.2">
      <c r="A3" s="29">
        <v>1</v>
      </c>
      <c r="B3" s="81"/>
      <c r="C3" s="26">
        <f>'DAF sludge'!B31</f>
        <v>75</v>
      </c>
      <c r="D3" s="26">
        <f>'DAF sludge'!C31</f>
        <v>135</v>
      </c>
      <c r="E3" s="26">
        <f>'DAF sludge'!D31</f>
        <v>65.980800000000002</v>
      </c>
      <c r="F3" s="26">
        <f>'DAF sludge'!E31</f>
        <v>18.978750000000002</v>
      </c>
      <c r="G3" s="26">
        <f>'DAF sludge'!F31</f>
        <v>5.8320149999999993</v>
      </c>
      <c r="H3" s="26">
        <f>'DAF sludge'!G31</f>
        <v>5.7000000000000002E-2</v>
      </c>
      <c r="I3" s="26">
        <f>'DAF sludge'!H31</f>
        <v>0.60599999999999998</v>
      </c>
      <c r="J3" s="26">
        <f>'DAF sludge'!I31</f>
        <v>3.7499999999999999E-2</v>
      </c>
      <c r="K3" s="26">
        <f>'DAF sludge'!J31</f>
        <v>7.5000000000000002E-4</v>
      </c>
      <c r="L3" s="26">
        <f>'DAF sludge'!K31</f>
        <v>3.7500000000000003E-3</v>
      </c>
      <c r="M3" s="26">
        <f>'DAF sludge'!L31</f>
        <v>1.5000000000000001E-2</v>
      </c>
      <c r="N3" s="26">
        <f>'DAF sludge'!M31</f>
        <v>2.5950000000000001E-2</v>
      </c>
      <c r="O3" s="26">
        <f>'DAF sludge'!N31</f>
        <v>0</v>
      </c>
      <c r="P3" s="26">
        <f>'DAF sludge'!O31</f>
        <v>0</v>
      </c>
      <c r="Q3" s="26">
        <f>'DAF sludge'!P31</f>
        <v>114.45</v>
      </c>
      <c r="R3" s="26">
        <f>'DAF sludge'!Q31</f>
        <v>20.8125</v>
      </c>
      <c r="S3" s="26">
        <f>'DAF sludge'!R31</f>
        <v>1.65E-3</v>
      </c>
      <c r="T3" s="26">
        <f>'DAF sludge'!S31</f>
        <v>3.7499999999999999E-2</v>
      </c>
      <c r="U3" s="26">
        <f>'DAF sludge'!T31</f>
        <v>3.7500000000000003E-3</v>
      </c>
      <c r="V3" s="26">
        <f>'DAF sludge'!U31</f>
        <v>0.75</v>
      </c>
    </row>
    <row r="4" spans="1:22" x14ac:dyDescent="0.2">
      <c r="A4" s="29">
        <v>2</v>
      </c>
      <c r="B4" s="81"/>
      <c r="C4" s="26">
        <f>'DAF Cake'!B31</f>
        <v>0</v>
      </c>
      <c r="D4" s="26">
        <f>'DAF Cake'!C31</f>
        <v>0</v>
      </c>
      <c r="E4" s="26">
        <f>'DAF Cake'!D31</f>
        <v>0</v>
      </c>
      <c r="F4" s="26">
        <f>'DAF Cake'!E31</f>
        <v>0</v>
      </c>
      <c r="G4" s="26">
        <f>'DAF Cake'!F31</f>
        <v>0</v>
      </c>
      <c r="H4" s="26">
        <f>'DAF Cake'!G31</f>
        <v>0</v>
      </c>
      <c r="I4" s="26">
        <f>'DAF Cake'!H31</f>
        <v>0</v>
      </c>
      <c r="J4" s="26">
        <f>'DAF Cake'!I31</f>
        <v>0</v>
      </c>
      <c r="K4" s="26">
        <f>'DAF Cake'!J31</f>
        <v>0</v>
      </c>
      <c r="L4" s="26">
        <f>'DAF Cake'!K31</f>
        <v>0</v>
      </c>
      <c r="M4" s="26">
        <f>'DAF Cake'!L31</f>
        <v>0</v>
      </c>
      <c r="N4" s="26">
        <f>'DAF Cake'!M31</f>
        <v>0</v>
      </c>
      <c r="O4" s="26">
        <f>'DAF Cake'!N31</f>
        <v>0</v>
      </c>
      <c r="P4" s="26">
        <f>'DAF Cake'!O31</f>
        <v>0</v>
      </c>
      <c r="Q4" s="26">
        <f>'DAF Cake'!P31</f>
        <v>0</v>
      </c>
      <c r="R4" s="26">
        <f>'DAF Cake'!Q31</f>
        <v>0</v>
      </c>
      <c r="S4" s="26">
        <f>'DAF Cake'!R31</f>
        <v>0</v>
      </c>
      <c r="T4" s="26">
        <f>'DAF Cake'!S31</f>
        <v>0</v>
      </c>
      <c r="U4" s="26">
        <f>'DAF Cake'!T31</f>
        <v>0</v>
      </c>
      <c r="V4" s="26">
        <f>'DAF Cake'!U31</f>
        <v>0</v>
      </c>
    </row>
    <row r="5" spans="1:22" x14ac:dyDescent="0.2">
      <c r="A5" s="29">
        <v>3</v>
      </c>
      <c r="B5" s="81"/>
      <c r="C5" s="26">
        <f>'Belly Grass'!B31</f>
        <v>50</v>
      </c>
      <c r="D5" s="26">
        <f>'Belly Grass'!C31</f>
        <v>103.50799999999998</v>
      </c>
      <c r="E5" s="26">
        <f>'Belly Grass'!D31</f>
        <v>43.803003599999997</v>
      </c>
      <c r="F5" s="26">
        <f>'Belly Grass'!E31</f>
        <v>16.3398</v>
      </c>
      <c r="G5" s="26">
        <f>'Belly Grass'!F31</f>
        <v>5.0960287999999991</v>
      </c>
      <c r="H5" s="26">
        <f>'Belly Grass'!G31</f>
        <v>5.6499999999999995E-2</v>
      </c>
      <c r="I5" s="26">
        <f>'Belly Grass'!H31</f>
        <v>0.274816</v>
      </c>
      <c r="J5" s="26">
        <f>'Belly Grass'!I31</f>
        <v>4.5199999999999997E-3</v>
      </c>
      <c r="K5" s="26">
        <f>'Belly Grass'!J31</f>
        <v>4.5199999999999998E-4</v>
      </c>
      <c r="L5" s="26">
        <f>'Belly Grass'!K31</f>
        <v>4.5199999999999998E-4</v>
      </c>
      <c r="M5" s="26">
        <f>'Belly Grass'!L31</f>
        <v>1.1345199999999996E-2</v>
      </c>
      <c r="N5" s="26">
        <f>'Belly Grass'!M31</f>
        <v>1.9933199999999998E-2</v>
      </c>
      <c r="O5" s="26">
        <f>'Belly Grass'!N31</f>
        <v>0</v>
      </c>
      <c r="P5" s="26">
        <f>'Belly Grass'!O31</f>
        <v>0</v>
      </c>
      <c r="Q5" s="26">
        <f>'Belly Grass'!P31</f>
        <v>58.76</v>
      </c>
      <c r="R5" s="26">
        <f>'Belly Grass'!Q31</f>
        <v>22.486999999999998</v>
      </c>
      <c r="S5" s="26">
        <f>'Belly Grass'!R31</f>
        <v>1.0576800000000001E-3</v>
      </c>
      <c r="T5" s="26">
        <f>'Belly Grass'!S31</f>
        <v>2.2599999999999999E-3</v>
      </c>
      <c r="U5" s="26">
        <f>'Belly Grass'!T31</f>
        <v>2.9922400000000002E-3</v>
      </c>
      <c r="V5" s="26">
        <f>'Belly Grass'!U31</f>
        <v>4.5199999999999997E-2</v>
      </c>
    </row>
    <row r="6" spans="1:22" x14ac:dyDescent="0.2">
      <c r="A6" s="29">
        <v>4</v>
      </c>
      <c r="B6" s="81"/>
      <c r="C6" s="26">
        <f>'Lairage '!B31</f>
        <v>40</v>
      </c>
      <c r="D6" s="26">
        <f>'Lairage '!C31</f>
        <v>222.78399999999999</v>
      </c>
      <c r="E6" s="26">
        <f>'Lairage '!D31</f>
        <v>47.795758400000004</v>
      </c>
      <c r="F6" s="26">
        <f>'Lairage '!E31</f>
        <v>294.61768000000001</v>
      </c>
      <c r="G6" s="26">
        <f>'Lairage '!F31</f>
        <v>27.233644799999997</v>
      </c>
      <c r="H6" s="26">
        <f>'Lairage '!G31</f>
        <v>0.11705600000000002</v>
      </c>
      <c r="I6" s="26">
        <f>'Lairage '!H31</f>
        <v>0.66457600000000006</v>
      </c>
      <c r="J6" s="26">
        <f>'Lairage '!I31</f>
        <v>6.8912000000000001E-2</v>
      </c>
      <c r="K6" s="26">
        <f>'Lairage '!J31</f>
        <v>2.5393600000000009E-3</v>
      </c>
      <c r="L6" s="26">
        <f>'Lairage '!K31</f>
        <v>9.4400000000000007E-4</v>
      </c>
      <c r="M6" s="26">
        <f>'Lairage '!L31</f>
        <v>1.6236799999999999E-2</v>
      </c>
      <c r="N6" s="26">
        <f>'Lairage '!M31</f>
        <v>2.9452800000000008E-2</v>
      </c>
      <c r="O6" s="26">
        <f>'Lairage '!N31</f>
        <v>0</v>
      </c>
      <c r="P6" s="26">
        <f>'Lairage '!O31</f>
        <v>0</v>
      </c>
      <c r="Q6" s="26">
        <f>'Lairage '!P31</f>
        <v>28.886400000000002</v>
      </c>
      <c r="R6" s="26">
        <f>'Lairage '!Q31</f>
        <v>69.856000000000009</v>
      </c>
      <c r="S6" s="26">
        <f>'Lairage '!R31</f>
        <v>7.0139200000000016E-3</v>
      </c>
      <c r="T6" s="26">
        <f>'Lairage '!S31</f>
        <v>5.3430400000000003E-3</v>
      </c>
      <c r="U6" s="26">
        <f>'Lairage '!T31</f>
        <v>2.6715200000000001E-2</v>
      </c>
      <c r="V6" s="26">
        <f>'Lairage '!U31</f>
        <v>9.4400000000000012E-2</v>
      </c>
    </row>
    <row r="7" spans="1:22" x14ac:dyDescent="0.2">
      <c r="A7" s="29">
        <v>5</v>
      </c>
      <c r="B7" s="81"/>
      <c r="C7" s="26">
        <f>'Waste 5'!B31</f>
        <v>0</v>
      </c>
      <c r="D7" s="26">
        <f>'Waste 5'!C31</f>
        <v>0</v>
      </c>
      <c r="E7" s="26">
        <f>'Waste 5'!D31</f>
        <v>0</v>
      </c>
      <c r="F7" s="26">
        <f>'Waste 5'!E31</f>
        <v>0</v>
      </c>
      <c r="G7" s="26">
        <f>'Waste 5'!F31</f>
        <v>0</v>
      </c>
      <c r="H7" s="26">
        <f>'Waste 5'!G31</f>
        <v>0</v>
      </c>
      <c r="I7" s="26">
        <f>'Waste 5'!H31</f>
        <v>0</v>
      </c>
      <c r="J7" s="26">
        <f>'Waste 5'!I31</f>
        <v>0</v>
      </c>
      <c r="K7" s="26">
        <f>'Waste 5'!J31</f>
        <v>0</v>
      </c>
      <c r="L7" s="26">
        <f>'Waste 5'!K31</f>
        <v>0</v>
      </c>
      <c r="M7" s="26">
        <f>'Waste 5'!L31</f>
        <v>0</v>
      </c>
      <c r="N7" s="26">
        <f>'Waste 5'!M31</f>
        <v>0</v>
      </c>
      <c r="O7" s="26">
        <f>'Waste 5'!N31</f>
        <v>0</v>
      </c>
      <c r="P7" s="26">
        <f>'Waste 5'!O31</f>
        <v>0</v>
      </c>
      <c r="Q7" s="26">
        <f>'Waste 5'!P31</f>
        <v>0</v>
      </c>
      <c r="R7" s="26">
        <f>'Waste 5'!Q31</f>
        <v>0</v>
      </c>
      <c r="S7" s="26">
        <f>'Waste 5'!R31</f>
        <v>0</v>
      </c>
      <c r="T7" s="26">
        <f>'Waste 5'!S31</f>
        <v>0</v>
      </c>
      <c r="U7" s="26">
        <f>'Waste 5'!T31</f>
        <v>0</v>
      </c>
      <c r="V7" s="26">
        <f>'Waste 5'!U31</f>
        <v>0</v>
      </c>
    </row>
    <row r="8" spans="1:22" x14ac:dyDescent="0.2">
      <c r="A8" s="29">
        <v>6</v>
      </c>
      <c r="B8" s="81"/>
      <c r="C8" s="26">
        <f>'Waste 6'!B31</f>
        <v>0</v>
      </c>
      <c r="D8" s="26">
        <f>'Waste 6'!C31</f>
        <v>0</v>
      </c>
      <c r="E8" s="26">
        <f>'Waste 6'!D31</f>
        <v>0</v>
      </c>
      <c r="F8" s="26">
        <f>'Waste 6'!E31</f>
        <v>0</v>
      </c>
      <c r="G8" s="26">
        <f>'Waste 6'!F31</f>
        <v>0</v>
      </c>
      <c r="H8" s="26">
        <f>'Waste 6'!G31</f>
        <v>0</v>
      </c>
      <c r="I8" s="26">
        <f>'Waste 6'!H31</f>
        <v>0</v>
      </c>
      <c r="J8" s="26">
        <f>'Waste 6'!I31</f>
        <v>0</v>
      </c>
      <c r="K8" s="26">
        <f>'Waste 6'!J31</f>
        <v>0</v>
      </c>
      <c r="L8" s="26">
        <f>'Waste 6'!K31</f>
        <v>0</v>
      </c>
      <c r="M8" s="26">
        <f>'Waste 6'!L31</f>
        <v>0</v>
      </c>
      <c r="N8" s="26">
        <f>'Waste 6'!M31</f>
        <v>0</v>
      </c>
      <c r="O8" s="26">
        <f>'Waste 6'!N31</f>
        <v>0</v>
      </c>
      <c r="P8" s="26">
        <f>'Waste 6'!O31</f>
        <v>0</v>
      </c>
      <c r="Q8" s="26">
        <f>'Waste 6'!P31</f>
        <v>0</v>
      </c>
      <c r="R8" s="26">
        <f>'Waste 6'!Q31</f>
        <v>0</v>
      </c>
      <c r="S8" s="26">
        <f>'Waste 6'!R31</f>
        <v>0</v>
      </c>
      <c r="T8" s="26">
        <f>'Waste 6'!S31</f>
        <v>0</v>
      </c>
      <c r="U8" s="26">
        <f>'Waste 6'!T31</f>
        <v>0</v>
      </c>
      <c r="V8" s="26">
        <f>'Waste 6'!U31</f>
        <v>0</v>
      </c>
    </row>
    <row r="9" spans="1:22" x14ac:dyDescent="0.2">
      <c r="A9" s="29">
        <v>7</v>
      </c>
      <c r="B9" s="81"/>
      <c r="C9" s="26">
        <f>'Waste 7'!B31</f>
        <v>0</v>
      </c>
      <c r="D9" s="26">
        <f>'Waste 7'!C31</f>
        <v>0</v>
      </c>
      <c r="E9" s="26">
        <f>'Waste 7'!D31</f>
        <v>0</v>
      </c>
      <c r="F9" s="26">
        <f>'Waste 7'!E31</f>
        <v>0</v>
      </c>
      <c r="G9" s="26">
        <f>'Waste 7'!F31</f>
        <v>0</v>
      </c>
      <c r="H9" s="26">
        <f>'Waste 7'!G31</f>
        <v>0</v>
      </c>
      <c r="I9" s="26">
        <f>'Waste 7'!H31</f>
        <v>0</v>
      </c>
      <c r="J9" s="26">
        <f>'Waste 7'!I31</f>
        <v>0</v>
      </c>
      <c r="K9" s="26">
        <f>'Waste 7'!J31</f>
        <v>0</v>
      </c>
      <c r="L9" s="26">
        <f>'Waste 7'!K31</f>
        <v>0</v>
      </c>
      <c r="M9" s="26">
        <f>'Waste 7'!L31</f>
        <v>0</v>
      </c>
      <c r="N9" s="26">
        <f>'Waste 7'!M31</f>
        <v>0</v>
      </c>
      <c r="O9" s="26">
        <f>'Waste 7'!N31</f>
        <v>0</v>
      </c>
      <c r="P9" s="26">
        <f>'Waste 7'!O31</f>
        <v>0</v>
      </c>
      <c r="Q9" s="26">
        <f>'Waste 7'!P31</f>
        <v>0</v>
      </c>
      <c r="R9" s="26">
        <f>'Waste 7'!Q31</f>
        <v>0</v>
      </c>
      <c r="S9" s="26">
        <f>'Waste 7'!R31</f>
        <v>0</v>
      </c>
      <c r="T9" s="26">
        <f>'Waste 7'!S31</f>
        <v>0</v>
      </c>
      <c r="U9" s="26">
        <f>'Waste 7'!T31</f>
        <v>0</v>
      </c>
      <c r="V9" s="26">
        <f>'Waste 7'!U31</f>
        <v>0</v>
      </c>
    </row>
    <row r="10" spans="1:22" x14ac:dyDescent="0.2">
      <c r="A10" s="29">
        <v>8</v>
      </c>
      <c r="B10" s="81"/>
      <c r="C10" s="26">
        <f>'Waste 8'!B31</f>
        <v>0</v>
      </c>
      <c r="D10" s="26">
        <f>'Waste 8'!C31</f>
        <v>0</v>
      </c>
      <c r="E10" s="26">
        <f>'Waste 8'!D31</f>
        <v>0</v>
      </c>
      <c r="F10" s="26">
        <f>'Waste 8'!E31</f>
        <v>0</v>
      </c>
      <c r="G10" s="26">
        <f>'Waste 8'!F31</f>
        <v>0</v>
      </c>
      <c r="H10" s="26">
        <f>'Waste 8'!G31</f>
        <v>0</v>
      </c>
      <c r="I10" s="26">
        <f>'Waste 8'!H31</f>
        <v>0</v>
      </c>
      <c r="J10" s="26">
        <f>'Waste 8'!I31</f>
        <v>0</v>
      </c>
      <c r="K10" s="26">
        <f>'Waste 8'!J31</f>
        <v>0</v>
      </c>
      <c r="L10" s="26">
        <f>'Waste 8'!K31</f>
        <v>0</v>
      </c>
      <c r="M10" s="26">
        <f>'Waste 8'!L31</f>
        <v>0</v>
      </c>
      <c r="N10" s="26">
        <f>'Waste 8'!M31</f>
        <v>0</v>
      </c>
      <c r="O10" s="26">
        <f>'Waste 8'!N31</f>
        <v>0</v>
      </c>
      <c r="P10" s="26">
        <f>'Waste 8'!O31</f>
        <v>0</v>
      </c>
      <c r="Q10" s="26">
        <f>'Waste 8'!P31</f>
        <v>0</v>
      </c>
      <c r="R10" s="26">
        <f>'Waste 8'!Q31</f>
        <v>0</v>
      </c>
      <c r="S10" s="26">
        <f>'Waste 8'!R31</f>
        <v>0</v>
      </c>
      <c r="T10" s="26">
        <f>'Waste 8'!S31</f>
        <v>0</v>
      </c>
      <c r="U10" s="26">
        <f>'Waste 8'!T31</f>
        <v>0</v>
      </c>
      <c r="V10" s="26">
        <f>'Waste 8'!U31</f>
        <v>0</v>
      </c>
    </row>
    <row r="11" spans="1:22" x14ac:dyDescent="0.2">
      <c r="A11" s="29">
        <v>9</v>
      </c>
      <c r="B11" s="81"/>
      <c r="C11" s="26">
        <f>'Waste 9'!B31</f>
        <v>0</v>
      </c>
      <c r="D11" s="26">
        <f>'Waste 9'!C31</f>
        <v>0</v>
      </c>
      <c r="E11" s="26">
        <f>'Waste 9'!D31</f>
        <v>0</v>
      </c>
      <c r="F11" s="26">
        <f>'Waste 9'!E31</f>
        <v>0</v>
      </c>
      <c r="G11" s="26">
        <f>'Waste 9'!F31</f>
        <v>0</v>
      </c>
      <c r="H11" s="26">
        <f>'Waste 9'!G31</f>
        <v>0</v>
      </c>
      <c r="I11" s="26">
        <f>'Waste 9'!H31</f>
        <v>0</v>
      </c>
      <c r="J11" s="26">
        <f>'Waste 9'!I31</f>
        <v>0</v>
      </c>
      <c r="K11" s="26">
        <f>'Waste 9'!J31</f>
        <v>0</v>
      </c>
      <c r="L11" s="26">
        <f>'Waste 9'!K31</f>
        <v>0</v>
      </c>
      <c r="M11" s="26">
        <f>'Waste 9'!L31</f>
        <v>0</v>
      </c>
      <c r="N11" s="26">
        <f>'Waste 9'!M31</f>
        <v>0</v>
      </c>
      <c r="O11" s="26">
        <f>'Waste 9'!N31</f>
        <v>0</v>
      </c>
      <c r="P11" s="26">
        <f>'Waste 9'!O31</f>
        <v>0</v>
      </c>
      <c r="Q11" s="26">
        <f>'Waste 9'!P31</f>
        <v>0</v>
      </c>
      <c r="R11" s="26">
        <f>'Waste 9'!Q31</f>
        <v>0</v>
      </c>
      <c r="S11" s="26">
        <f>'Waste 9'!R31</f>
        <v>0</v>
      </c>
      <c r="T11" s="26">
        <f>'Waste 9'!S31</f>
        <v>0</v>
      </c>
      <c r="U11" s="26">
        <f>'Waste 9'!T31</f>
        <v>0</v>
      </c>
      <c r="V11" s="26">
        <f>'Waste 9'!U31</f>
        <v>0</v>
      </c>
    </row>
    <row r="12" spans="1:22" x14ac:dyDescent="0.2">
      <c r="A12" s="29">
        <v>10</v>
      </c>
      <c r="B12" s="81"/>
      <c r="C12" s="26">
        <f>'Waste 10'!B31</f>
        <v>0</v>
      </c>
      <c r="D12" s="26">
        <f>'Waste 10'!C31</f>
        <v>0</v>
      </c>
      <c r="E12" s="26">
        <f>'Waste 10'!D31</f>
        <v>0</v>
      </c>
      <c r="F12" s="26">
        <f>'Waste 10'!E31</f>
        <v>0</v>
      </c>
      <c r="G12" s="26">
        <f>'Waste 10'!F31</f>
        <v>0</v>
      </c>
      <c r="H12" s="26">
        <f>'Waste 10'!G31</f>
        <v>0</v>
      </c>
      <c r="I12" s="26">
        <f>'Waste 10'!H31</f>
        <v>0</v>
      </c>
      <c r="J12" s="26">
        <f>'Waste 10'!I31</f>
        <v>0</v>
      </c>
      <c r="K12" s="26">
        <f>'Waste 10'!J31</f>
        <v>0</v>
      </c>
      <c r="L12" s="26">
        <f>'Waste 10'!K31</f>
        <v>0</v>
      </c>
      <c r="M12" s="26">
        <f>'Waste 10'!L31</f>
        <v>0</v>
      </c>
      <c r="N12" s="26">
        <f>'Waste 10'!M31</f>
        <v>0</v>
      </c>
      <c r="O12" s="26">
        <f>'Waste 10'!N31</f>
        <v>0</v>
      </c>
      <c r="P12" s="26">
        <f>'Waste 10'!O31</f>
        <v>0</v>
      </c>
      <c r="Q12" s="26">
        <f>'Waste 10'!P31</f>
        <v>0</v>
      </c>
      <c r="R12" s="26">
        <f>'Waste 10'!Q31</f>
        <v>0</v>
      </c>
      <c r="S12" s="26">
        <f>'Waste 10'!R31</f>
        <v>0</v>
      </c>
      <c r="T12" s="26">
        <f>'Waste 10'!S31</f>
        <v>0</v>
      </c>
      <c r="U12" s="26">
        <f>'Waste 10'!T31</f>
        <v>0</v>
      </c>
      <c r="V12" s="26">
        <f>'Waste 10'!U31</f>
        <v>0</v>
      </c>
    </row>
    <row r="13" spans="1:22" x14ac:dyDescent="0.2">
      <c r="B13" s="30"/>
      <c r="C13" s="15"/>
      <c r="D13" s="15"/>
      <c r="E13" s="15"/>
      <c r="F13" s="15"/>
      <c r="G13" s="15"/>
      <c r="H13" s="15"/>
      <c r="I13" s="15"/>
      <c r="J13" s="15"/>
      <c r="K13" s="15"/>
      <c r="L13" s="15"/>
      <c r="M13" s="15"/>
      <c r="N13" s="15"/>
      <c r="O13" s="15"/>
      <c r="P13" s="15"/>
      <c r="Q13" s="15"/>
      <c r="R13" s="15"/>
      <c r="S13" s="15"/>
      <c r="T13" s="15"/>
      <c r="U13" s="15"/>
      <c r="V13" s="15"/>
    </row>
    <row r="14" spans="1:22" x14ac:dyDescent="0.2">
      <c r="A14" s="74" t="s">
        <v>86</v>
      </c>
      <c r="C14" s="74"/>
      <c r="D14" s="74"/>
      <c r="E14" s="74"/>
      <c r="F14" s="74"/>
      <c r="G14" s="74"/>
      <c r="H14" s="74"/>
      <c r="I14" s="74"/>
      <c r="J14" s="74"/>
      <c r="K14" s="74"/>
      <c r="L14" s="74"/>
      <c r="M14" s="74"/>
      <c r="N14" s="74"/>
    </row>
    <row r="15" spans="1:22" ht="38.25" x14ac:dyDescent="0.2">
      <c r="A15" s="131" t="s">
        <v>84</v>
      </c>
      <c r="B15" s="28" t="s">
        <v>152</v>
      </c>
      <c r="C15" s="28">
        <f>'DAF sludge'!B43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5" x14ac:dyDescent="0.2">
      <c r="A16" s="131"/>
      <c r="B16" s="25" t="s">
        <v>46</v>
      </c>
      <c r="C16" s="28">
        <f>'DAF sludge'!B44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
      <c r="A17" s="75">
        <v>1</v>
      </c>
      <c r="B17" s="76">
        <f>B3</f>
        <v>0</v>
      </c>
      <c r="C17" s="77">
        <f>C3</f>
        <v>75</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
      <c r="A18" s="75">
        <v>2</v>
      </c>
      <c r="B18" s="76">
        <f t="shared" ref="B18:C18" si="3">B4</f>
        <v>0</v>
      </c>
      <c r="C18" s="77">
        <f t="shared" si="3"/>
        <v>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
      <c r="A19" s="75">
        <v>3</v>
      </c>
      <c r="B19" s="76">
        <f t="shared" ref="B19:C19" si="5">B5</f>
        <v>0</v>
      </c>
      <c r="C19" s="77">
        <f t="shared" si="5"/>
        <v>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
      <c r="A20" s="75">
        <v>4</v>
      </c>
      <c r="B20" s="76">
        <f t="shared" ref="B20:C20" si="7">B6</f>
        <v>0</v>
      </c>
      <c r="C20" s="77">
        <f t="shared" si="7"/>
        <v>40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
      <c r="A21" s="75">
        <v>5</v>
      </c>
      <c r="B21" s="76">
        <f t="shared" ref="B21:C21" si="9">B7</f>
        <v>0</v>
      </c>
      <c r="C21" s="77">
        <f t="shared" si="9"/>
        <v>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
      <c r="A22" s="75">
        <v>6</v>
      </c>
      <c r="B22" s="76">
        <f t="shared" ref="B22:C22" si="11">B8</f>
        <v>0</v>
      </c>
      <c r="C22" s="77">
        <f t="shared" si="11"/>
        <v>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
      <c r="A23" s="75">
        <v>7</v>
      </c>
      <c r="B23" s="76">
        <f t="shared" ref="B23:C23" si="13">B9</f>
        <v>0</v>
      </c>
      <c r="C23" s="77">
        <f t="shared" si="13"/>
        <v>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
      <c r="A24" s="75">
        <v>8</v>
      </c>
      <c r="B24" s="76">
        <f t="shared" ref="B24:C24" si="15">B10</f>
        <v>0</v>
      </c>
      <c r="C24" s="77">
        <f t="shared" si="15"/>
        <v>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
      <c r="A25" s="75">
        <v>9</v>
      </c>
      <c r="B25" s="76">
        <f t="shared" ref="B25:C25" si="17">B11</f>
        <v>0</v>
      </c>
      <c r="C25" s="77">
        <f t="shared" si="17"/>
        <v>0</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
      <c r="A26" s="75">
        <v>10</v>
      </c>
      <c r="B26" s="76">
        <f t="shared" ref="B26:C26" si="19">B12</f>
        <v>0</v>
      </c>
      <c r="C26" s="77">
        <f t="shared" si="19"/>
        <v>0</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75" x14ac:dyDescent="0.25">
      <c r="A27" s="133" t="s">
        <v>85</v>
      </c>
      <c r="B27" s="133"/>
      <c r="C27" s="133"/>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REGU-415-1632492</_dlc_DocId>
    <_dlc_DocIdUrl xmlns="9be56660-2c31-41ef-bc00-23e72f632f2a">
      <Url>https://cyfoethnaturiolcymru.sharepoint.com/teams/Regulatory/Permitting/_layouts/15/DocIdRedir.aspx?ID=REGU-415-1632492</Url>
      <Description>REGU-415-1632492</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2025-03-27T00:00:00+00:00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Park House Services NW Limited</Customer_x0020_Name>
    <Surrendered_x002f_Expired_x0020_Date xmlns="859f7ad6-93f6-4205-b62b-a17f28acbbac" xsi:nil="true"/>
    <lcf76f155ced4ddcb4097134ff3c332f xmlns="dfa7b5af-bd1f-4e1a-a117-ad96be72b59f"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6a69b8b4933191da9e64d16960233ac4">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4c668c84b227ff7e9805e9d70c0c5be0"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infopath/2007/PartnerControls"/>
    <ds:schemaRef ds:uri="http://purl.org/dc/dcmitype/"/>
    <ds:schemaRef ds:uri="http://schemas.microsoft.com/office/2006/documentManagement/types"/>
    <ds:schemaRef ds:uri="9be56660-2c31-41ef-bc00-23e72f632f2a"/>
    <ds:schemaRef ds:uri="http://schemas.microsoft.com/office/2006/metadata/properties"/>
    <ds:schemaRef ds:uri="http://www.w3.org/XML/1998/namespace"/>
    <ds:schemaRef ds:uri="http://purl.org/dc/terms/"/>
    <ds:schemaRef ds:uri="http://purl.org/dc/elements/1.1/"/>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DDA08C8C-4F8E-4540-9796-F5F2EE386A98}"/>
</file>

<file path=customXml/itemProps5.xml><?xml version="1.0" encoding="utf-8"?>
<ds:datastoreItem xmlns:ds="http://schemas.openxmlformats.org/officeDocument/2006/customXml" ds:itemID="{B37E6FB5-B23B-429F-9095-3DBC452C231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DAF sludge</vt:lpstr>
      <vt:lpstr>DAF Cake</vt:lpstr>
      <vt:lpstr>Belly Grass</vt:lpstr>
      <vt:lpstr>Lairage </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2025-03-27T11:28:38Z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0dcc4981-58aa-4061-bcbb-5550063174d0</vt:lpwstr>
  </property>
  <property fmtid="{D5CDD505-2E9C-101B-9397-08002B2CF9AE}" pid="4" name="Order">
    <vt:r8>163249200</vt:r8>
  </property>
  <property fmtid="{D5CDD505-2E9C-101B-9397-08002B2CF9AE}" pid="5" name="MediaServiceImageTags">
    <vt:lpwstr/>
  </property>
</Properties>
</file>