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D46598D6-8C31-48CA-B69E-1584F47E24B1}" xr6:coauthVersionLast="47" xr6:coauthVersionMax="47" xr10:uidLastSave="{00000000-0000-0000-0000-000000000000}"/>
  <bookViews>
    <workbookView xWindow="28680" yWindow="-120" windowWidth="29040" windowHeight="15720" tabRatio="870" xr2:uid="{00000000-000D-0000-FFFF-FFFF00000000}"/>
  </bookViews>
  <sheets>
    <sheet name="Field data and Waste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K65" i="1" l="1"/>
  <c r="L65" i="1"/>
  <c r="N65" i="1"/>
  <c r="P65" i="1"/>
  <c r="Q65" i="1"/>
  <c r="R65" i="1"/>
  <c r="S65" i="1"/>
  <c r="T65" i="1"/>
  <c r="U65"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55" i="1" l="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J65" i="1" l="1"/>
  <c r="I65" i="1"/>
  <c r="H65" i="1"/>
  <c r="G65" i="1"/>
  <c r="F65" i="1"/>
  <c r="E65" i="1"/>
  <c r="D65" i="1"/>
  <c r="C65" i="1"/>
  <c r="B65" i="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<sst xmlns="http://schemas.openxmlformats.org/spreadsheetml/2006/main" count="265" uniqueCount="173">
  <si>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</si>
  <si>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</si>
  <si>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</si>
  <si>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</si>
  <si>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</si>
  <si>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</si>
  <si>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</si>
  <si>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</si>
  <si>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</si>
  <si>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</si>
  <si>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</si>
  <si>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</si>
  <si>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</si>
  <si>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</si>
  <si>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</si>
  <si>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</si>
  <si>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</si>
  <si>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</si>
  <si>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</si>
  <si>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</si>
  <si>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</si>
  <si>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</si>
  <si>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</si>
  <si>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</si>
  <si>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</si>
  <si>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</si>
  <si>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</si>
  <si>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</si>
  <si>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</si>
  <si>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</si>
  <si>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</si>
  <si>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</si>
  <si>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</si>
  <si>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</si>
  <si>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</si>
  <si>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</si>
  <si>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</si>
  <si>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</si>
  <si>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</si>
  <si>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</si>
  <si>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</si>
  <si>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</si>
  <si>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</si>
  <si>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</si>
  <si>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</si>
  <si>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</si>
  <si>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</si>
  <si>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</si>
  <si>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</si>
  <si>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</si>
  <si>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</si>
  <si>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</si>
  <si>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</si>
  <si>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</si>
  <si>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</si>
  <si>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</si>
  <si>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</si>
  <si>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</si>
  <si>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</si>
  <si>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</si>
  <si>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</si>
  <si>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</si>
  <si>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</si>
  <si>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</si>
  <si>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</si>
  <si>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</si>
  <si>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</si>
  <si>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</si>
  <si>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</si>
  <si>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</si>
  <si>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</si>
  <si>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</si>
  <si>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</si>
  <si>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</si>
  <si>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</si>
  <si>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</si>
  <si>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</si>
  <si>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</si>
  <si>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</si>
  <si>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</si>
  <si>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</si>
  <si>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</si>
  <si>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</si>
  <si>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</si>
  <si>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</si>
  <si>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</si>
  <si>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</si>
  <si>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</si>
  <si>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</si>
  <si>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</si>
  <si>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</si>
  <si>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</si>
  <si>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</si>
  <si>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</si>
  <si>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</si>
  <si>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</si>
  <si>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</si>
  <si>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</si>
  <si>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</si>
  <si>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</si>
  <si>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</si>
  <si>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</si>
  <si>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</si>
  <si>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</si>
  <si>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</si>
  <si>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</si>
  <si>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</si>
  <si>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</si>
  <si>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</si>
  <si>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</si>
  <si>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</si>
  <si>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</si>
  <si>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</si>
  <si>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</si>
  <si>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</si>
  <si>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</si>
  <si>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</si>
  <si>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</si>
  <si>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</si>
  <si>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</si>
  <si>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</si>
  <si>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</si>
  <si>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</si>
  <si>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</si>
  <si>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</si>
  <si>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</si>
  <si>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</si>
  <si>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</si>
  <si>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</si>
  <si>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</si>
  <si>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</si>
  <si>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</si>
  <si>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</si>
  <si>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</si>
  <si>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</si>
  <si>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</si>
  <si>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</si>
  <si>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</si>
  <si>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</si>
  <si>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</si>
  <si>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</si>
  <si>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</si>
  <si>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</si>
  <si>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</si>
  <si>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</si>
  <si>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</si>
  <si>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</si>
  <si>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</si>
  <si>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</si>
  <si>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</si>
  <si>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</si>
  <si>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</si>
  <si>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</si>
  <si>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</si>
  <si>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</si>
  <si>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</si>
  <si>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PAN-028926</t>
  </si>
  <si>
    <t>EPR/GP3792SK</t>
  </si>
  <si>
    <t>Byproduct Recovery Limited</t>
  </si>
  <si>
    <t>Louise Bailey</t>
  </si>
  <si>
    <t>19 09 02</t>
  </si>
  <si>
    <t>DCWW Court Farm</t>
  </si>
  <si>
    <t>Parc 1</t>
  </si>
  <si>
    <t>Parc 2</t>
  </si>
  <si>
    <t>Parc3</t>
  </si>
  <si>
    <t>Parc 4</t>
  </si>
  <si>
    <t>Parc 5</t>
  </si>
  <si>
    <t>Parc 6</t>
  </si>
  <si>
    <t>Parc 7</t>
  </si>
  <si>
    <t>LC 9</t>
  </si>
  <si>
    <t>LC 10</t>
  </si>
  <si>
    <t>Mod</t>
  </si>
  <si>
    <t>Parc Farm, Llangybi, Usk, Monmouthshire, NP15 1NL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</si>
</sst>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8" fillId="0" borderId="0" applyFont="0" applyFill="0" applyBorder="0" applyAlignment="0" applyProtection="0"/>
  </cellStyleXfs>
  <cellXfs count="13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6" fillId="8" borderId="8"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28" xfId="0" applyFont="1" applyFill="1" applyBorder="1" applyAlignment="1" applyProtection="1">
      <alignment horizontal="center" vertical="top"/>
      <protection hidden="1"/>
    </xf>
    <xf numFmtId="2" fontId="5" fillId="4" borderId="30" xfId="0" applyNumberFormat="1" applyFont="1" applyFill="1" applyBorder="1" applyAlignment="1" applyProtection="1">
      <alignment horizontal="center" vertical="top"/>
      <protection hidden="1"/>
    </xf>
    <xf numFmtId="0" fontId="6" fillId="0" borderId="31" xfId="0" applyFont="1" applyBorder="1" applyAlignment="1" applyProtection="1">
      <alignment horizontal="center" vertical="top"/>
      <protection hidden="1"/>
    </xf>
    <xf numFmtId="0" fontId="5" fillId="3" borderId="11"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4" xfId="0" applyFont="1" applyFill="1" applyBorder="1" applyAlignment="1" applyProtection="1">
      <alignment horizontal="right" vertical="top"/>
      <protection hidden="1"/>
    </xf>
    <xf numFmtId="0" fontId="6" fillId="8" borderId="25"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28" xfId="0" applyFont="1" applyFill="1" applyBorder="1" applyAlignment="1" applyProtection="1">
      <alignment horizontal="center" vertical="top" wrapText="1"/>
      <protection hidden="1"/>
    </xf>
    <xf numFmtId="0" fontId="6" fillId="6" borderId="29" xfId="0" applyFont="1" applyFill="1" applyBorder="1" applyAlignment="1" applyProtection="1">
      <alignment horizontal="center" vertical="top" wrapText="1"/>
      <protection hidden="1"/>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cellXfs>
  <cellStyles count="3">
    <cellStyle name="Normal" xfId="0" builtinId="0"/>
    <cellStyle name="Normal 2" xfId="1" xr:uid="{00000000-0005-0000-0000-000001000000}"/>
    <cellStyle name="Percent" xfId="2" builtinId="5"/>
  </cellStyles>
  <dxfs count="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 dataDxfId="38" headerRowBorderDxfId="39" tableBorderDxfId="37" totalsRowBorderDxfId="36">
  <autoFilter ref="AI1:AN26" xr:uid="{F8B5EC87-3095-445A-A980-2CFAA0A7B9A2}"/>
  <sortState xmlns:xlrd2="http://schemas.microsoft.com/office/spreadsheetml/2017/richdata2" ref="AI2:AL25">
    <sortCondition ref="AL1:AL25"/>
  </sortState>
  <tableColumns count="6">
    <tableColumn id="1" xr3:uid="{360F44E4-7249-415F-8D5E-41D249F9A162}" name="Crop" dataDxfId="35"/>
    <tableColumn id="2" xr3:uid="{55E07717-B4EC-4E8A-B9A9-34F3CF85E32D}" name="P Offtake" dataDxfId="34"/>
    <tableColumn id="3" xr3:uid="{7B25FA52-8104-4FE3-AED4-B53CBFDF89B2}" name="K Offtake" dataDxfId="33"/>
    <tableColumn id="4" xr3:uid="{0DBAE461-2D09-43C8-9342-3980D552AE4D}" name="Order" dataDxfId="32"/>
    <tableColumn id="5" xr3:uid="{52CACE7B-0CBA-46FC-9F24-02CBD6100239}" name="Lime pH requirement" dataDxfId="31"/>
    <tableColumn id="6" xr3:uid="{F1432630-9B16-4266-8147-CE754A715307}" name="Column1" dataDxfId="3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 sqref="C1:D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28" t="s">
        <v>41</v>
      </c>
      <c r="B1" s="129"/>
      <c r="C1" s="102" t="s">
        <v>156</v>
      </c>
      <c r="D1" s="103"/>
      <c r="E1" s="79" t="s">
        <v>45</v>
      </c>
      <c r="F1" s="81">
        <v>33.17</v>
      </c>
      <c r="G1" s="104" t="s">
        <v>43</v>
      </c>
      <c r="H1" s="105"/>
      <c r="I1" s="81">
        <v>7.08</v>
      </c>
      <c r="J1" s="128" t="s">
        <v>149</v>
      </c>
      <c r="K1" s="129"/>
      <c r="L1" s="81">
        <v>28.5</v>
      </c>
      <c r="AB1" s="13"/>
      <c r="AC1" s="13"/>
      <c r="AD1" s="21" t="s">
        <v>123</v>
      </c>
      <c r="AE1" s="13"/>
      <c r="AF1" s="13"/>
      <c r="AG1" s="13"/>
      <c r="AH1" s="13"/>
      <c r="AI1" s="22" t="s">
        <v>79</v>
      </c>
      <c r="AJ1" s="23" t="s">
        <v>91</v>
      </c>
      <c r="AK1" s="24" t="s">
        <v>92</v>
      </c>
      <c r="AL1" s="25" t="s">
        <v>122</v>
      </c>
      <c r="AM1" s="25" t="s">
        <v>128</v>
      </c>
      <c r="AN1" s="25" t="s">
        <v>108</v>
      </c>
    </row>
    <row r="2" spans="1:40" x14ac:dyDescent="0.2">
      <c r="A2" s="108" t="s">
        <v>84</v>
      </c>
      <c r="B2" s="109"/>
      <c r="C2" s="100" t="s">
        <v>157</v>
      </c>
      <c r="D2" s="101"/>
      <c r="E2" s="73" t="s">
        <v>106</v>
      </c>
      <c r="F2" s="82" t="s">
        <v>160</v>
      </c>
      <c r="G2" s="106" t="s">
        <v>107</v>
      </c>
      <c r="H2" s="107"/>
      <c r="I2" s="82">
        <v>211</v>
      </c>
      <c r="J2" s="108" t="s">
        <v>154</v>
      </c>
      <c r="K2" s="109"/>
      <c r="L2" s="82">
        <v>0.59</v>
      </c>
      <c r="AB2" s="21" t="s">
        <v>56</v>
      </c>
      <c r="AC2" s="13"/>
      <c r="AD2" s="21" t="s">
        <v>70</v>
      </c>
      <c r="AE2" s="13"/>
      <c r="AF2" s="13"/>
      <c r="AG2" s="26" t="s">
        <v>76</v>
      </c>
      <c r="AH2" s="13"/>
      <c r="AI2" s="27" t="s">
        <v>123</v>
      </c>
      <c r="AJ2" s="28">
        <v>0</v>
      </c>
      <c r="AK2" s="29">
        <v>0</v>
      </c>
      <c r="AL2" s="7">
        <v>0</v>
      </c>
      <c r="AM2" s="9">
        <v>0</v>
      </c>
      <c r="AN2" s="9">
        <v>0</v>
      </c>
    </row>
    <row r="3" spans="1:40" x14ac:dyDescent="0.2">
      <c r="A3" s="130" t="s">
        <v>42</v>
      </c>
      <c r="B3" s="131"/>
      <c r="C3" s="100" t="s">
        <v>158</v>
      </c>
      <c r="D3" s="101"/>
      <c r="E3" s="73" t="s">
        <v>105</v>
      </c>
      <c r="F3" s="83" t="s">
        <v>101</v>
      </c>
      <c r="G3" s="108" t="s">
        <v>155</v>
      </c>
      <c r="H3" s="109"/>
      <c r="I3" s="82"/>
      <c r="J3" s="130" t="s">
        <v>150</v>
      </c>
      <c r="K3" s="131"/>
      <c r="L3" s="82">
        <f>(L1/(L2*10000))*100</f>
        <v>0.48305084745762716</v>
      </c>
      <c r="AB3" s="21" t="s">
        <v>57</v>
      </c>
      <c r="AC3" s="13"/>
      <c r="AD3" s="21" t="s">
        <v>71</v>
      </c>
      <c r="AE3" s="13"/>
      <c r="AF3" s="13"/>
      <c r="AG3" s="26" t="s">
        <v>77</v>
      </c>
      <c r="AH3" s="13"/>
      <c r="AI3" s="30" t="s">
        <v>110</v>
      </c>
      <c r="AJ3" s="31">
        <v>1.7</v>
      </c>
      <c r="AK3" s="32">
        <v>6</v>
      </c>
      <c r="AL3" s="33">
        <v>1</v>
      </c>
      <c r="AM3" s="9">
        <v>6.2</v>
      </c>
      <c r="AN3" s="9" t="s">
        <v>109</v>
      </c>
    </row>
    <row r="4" spans="1:40" x14ac:dyDescent="0.2">
      <c r="A4" s="108" t="s">
        <v>0</v>
      </c>
      <c r="B4" s="109"/>
      <c r="C4" s="112" t="s">
        <v>172</v>
      </c>
      <c r="D4" s="113"/>
      <c r="E4" s="76" t="s">
        <v>1</v>
      </c>
      <c r="F4" s="99" t="s">
        <v>161</v>
      </c>
      <c r="G4" s="108"/>
      <c r="H4" s="109"/>
      <c r="I4" s="82"/>
      <c r="J4" s="130"/>
      <c r="K4" s="131"/>
      <c r="L4" s="82"/>
      <c r="AB4" s="21" t="s">
        <v>52</v>
      </c>
      <c r="AC4" s="13"/>
      <c r="AD4" s="34" t="s">
        <v>72</v>
      </c>
      <c r="AE4" s="13"/>
      <c r="AF4" s="13"/>
      <c r="AG4" s="26" t="s">
        <v>78</v>
      </c>
      <c r="AH4" s="13"/>
      <c r="AI4" s="35" t="s">
        <v>121</v>
      </c>
      <c r="AJ4" s="36">
        <v>7</v>
      </c>
      <c r="AK4" s="37">
        <v>10.5</v>
      </c>
      <c r="AL4" s="9">
        <v>2</v>
      </c>
      <c r="AM4" s="9">
        <v>6.7</v>
      </c>
      <c r="AN4" s="9" t="s">
        <v>132</v>
      </c>
    </row>
    <row r="5" spans="1:40" ht="13.5" thickBot="1" x14ac:dyDescent="0.25">
      <c r="A5" s="110" t="s">
        <v>47</v>
      </c>
      <c r="B5" s="111"/>
      <c r="C5" s="114" t="s">
        <v>159</v>
      </c>
      <c r="D5" s="115"/>
      <c r="E5" s="84"/>
      <c r="F5" s="80"/>
      <c r="G5" s="110"/>
      <c r="H5" s="111"/>
      <c r="I5" s="80"/>
      <c r="J5" s="134"/>
      <c r="K5" s="135"/>
      <c r="L5" s="80"/>
      <c r="AB5" s="21" t="s">
        <v>53</v>
      </c>
      <c r="AC5" s="13"/>
      <c r="AD5" s="34" t="s">
        <v>73</v>
      </c>
      <c r="AE5" s="13"/>
      <c r="AF5" s="13"/>
      <c r="AG5" s="26" t="s">
        <v>101</v>
      </c>
      <c r="AH5" s="13"/>
      <c r="AI5" s="35" t="s">
        <v>120</v>
      </c>
      <c r="AJ5" s="36">
        <v>6.5</v>
      </c>
      <c r="AK5" s="37">
        <v>5.5</v>
      </c>
      <c r="AL5" s="9">
        <v>3</v>
      </c>
      <c r="AM5" s="9">
        <v>6.7</v>
      </c>
      <c r="AN5" s="9" t="s">
        <v>132</v>
      </c>
    </row>
    <row r="6" spans="1:40" ht="13.5" thickBot="1" x14ac:dyDescent="0.25">
      <c r="A6" s="38"/>
      <c r="B6" s="38"/>
      <c r="F6" s="39"/>
      <c r="G6" s="39"/>
      <c r="H6" s="40"/>
      <c r="I6" s="40"/>
      <c r="J6" s="40"/>
      <c r="AB6" s="21" t="s">
        <v>54</v>
      </c>
      <c r="AC6" s="13"/>
      <c r="AD6" s="34" t="s">
        <v>74</v>
      </c>
      <c r="AE6" s="13"/>
      <c r="AF6" s="13"/>
      <c r="AG6" s="13"/>
      <c r="AH6" s="13"/>
      <c r="AI6" s="35" t="s">
        <v>68</v>
      </c>
      <c r="AJ6" s="36">
        <v>8.5</v>
      </c>
      <c r="AK6" s="37">
        <v>12</v>
      </c>
      <c r="AL6" s="9">
        <v>4</v>
      </c>
      <c r="AM6" s="9">
        <v>6.7</v>
      </c>
      <c r="AN6" s="9" t="s">
        <v>132</v>
      </c>
    </row>
    <row r="7" spans="1:40" s="7" customFormat="1" x14ac:dyDescent="0.2">
      <c r="A7" s="120" t="s">
        <v>63</v>
      </c>
      <c r="B7" s="121"/>
      <c r="C7" s="71">
        <v>1</v>
      </c>
      <c r="D7" s="71">
        <v>2</v>
      </c>
      <c r="E7" s="71">
        <v>3</v>
      </c>
      <c r="F7" s="71">
        <v>4</v>
      </c>
      <c r="G7" s="71">
        <v>5</v>
      </c>
      <c r="H7" s="71">
        <v>6</v>
      </c>
      <c r="I7" s="71">
        <v>7</v>
      </c>
      <c r="J7" s="71">
        <v>8</v>
      </c>
      <c r="K7" s="71">
        <v>9</v>
      </c>
      <c r="L7" s="71">
        <v>10</v>
      </c>
      <c r="M7" s="71">
        <v>11</v>
      </c>
      <c r="N7" s="71">
        <v>12</v>
      </c>
      <c r="O7" s="71">
        <v>13</v>
      </c>
      <c r="P7" s="71">
        <v>14</v>
      </c>
      <c r="Q7" s="71">
        <v>15</v>
      </c>
      <c r="R7" s="71">
        <v>16</v>
      </c>
      <c r="S7" s="71">
        <v>17</v>
      </c>
      <c r="T7" s="71">
        <v>18</v>
      </c>
      <c r="U7" s="71">
        <v>19</v>
      </c>
      <c r="V7" s="72">
        <v>20</v>
      </c>
      <c r="AB7" s="21" t="s">
        <v>55</v>
      </c>
      <c r="AC7" s="13"/>
      <c r="AD7" s="13"/>
      <c r="AE7" s="13"/>
      <c r="AF7" s="13"/>
      <c r="AG7" s="13"/>
      <c r="AH7" s="13"/>
      <c r="AI7" s="35" t="s">
        <v>93</v>
      </c>
      <c r="AJ7" s="36">
        <v>8.5</v>
      </c>
      <c r="AK7" s="37">
        <v>10.5</v>
      </c>
      <c r="AL7" s="9">
        <v>5</v>
      </c>
      <c r="AM7" s="7">
        <v>6.7</v>
      </c>
      <c r="AN7" s="9" t="s">
        <v>132</v>
      </c>
    </row>
    <row r="8" spans="1:40" x14ac:dyDescent="0.2">
      <c r="A8" s="108" t="s">
        <v>2</v>
      </c>
      <c r="B8" s="109"/>
      <c r="C8" s="11" t="s">
        <v>162</v>
      </c>
      <c r="D8" s="11" t="s">
        <v>163</v>
      </c>
      <c r="E8" s="11" t="s">
        <v>164</v>
      </c>
      <c r="F8" s="11" t="s">
        <v>165</v>
      </c>
      <c r="G8" s="11" t="s">
        <v>166</v>
      </c>
      <c r="H8" s="11" t="s">
        <v>167</v>
      </c>
      <c r="I8" s="11" t="s">
        <v>168</v>
      </c>
      <c r="J8" s="11" t="s">
        <v>169</v>
      </c>
      <c r="K8" s="11" t="s">
        <v>170</v>
      </c>
      <c r="L8" s="11"/>
      <c r="M8" s="11"/>
      <c r="N8" s="11"/>
      <c r="O8" s="11"/>
      <c r="P8" s="11"/>
      <c r="Q8" s="11"/>
      <c r="R8" s="11"/>
      <c r="S8" s="11"/>
      <c r="T8" s="11"/>
      <c r="U8" s="11"/>
      <c r="V8" s="74"/>
      <c r="AB8" s="41"/>
      <c r="AC8" s="41"/>
      <c r="AD8" s="13"/>
      <c r="AE8" s="13" t="s">
        <v>136</v>
      </c>
      <c r="AF8" s="13"/>
      <c r="AG8" s="13"/>
      <c r="AH8" s="13"/>
      <c r="AI8" s="35" t="s">
        <v>102</v>
      </c>
      <c r="AJ8" s="42">
        <v>1.4</v>
      </c>
      <c r="AK8" s="37">
        <v>4.4000000000000004</v>
      </c>
      <c r="AL8" s="9">
        <v>6</v>
      </c>
      <c r="AM8" s="9">
        <v>6.7</v>
      </c>
      <c r="AN8" s="9" t="s">
        <v>132</v>
      </c>
    </row>
    <row r="9" spans="1:40" x14ac:dyDescent="0.2">
      <c r="A9" s="108" t="s">
        <v>3</v>
      </c>
      <c r="B9" s="109"/>
      <c r="C9" s="11" t="s">
        <v>171</v>
      </c>
      <c r="D9" s="11" t="s">
        <v>171</v>
      </c>
      <c r="E9" s="11" t="s">
        <v>171</v>
      </c>
      <c r="F9" s="11" t="s">
        <v>171</v>
      </c>
      <c r="G9" s="11" t="s">
        <v>171</v>
      </c>
      <c r="H9" s="11" t="s">
        <v>171</v>
      </c>
      <c r="I9" s="11" t="s">
        <v>171</v>
      </c>
      <c r="J9" s="11" t="s">
        <v>171</v>
      </c>
      <c r="K9" s="11" t="s">
        <v>171</v>
      </c>
      <c r="L9" s="11"/>
      <c r="M9" s="11"/>
      <c r="N9" s="11"/>
      <c r="O9" s="11"/>
      <c r="P9" s="11"/>
      <c r="Q9" s="11"/>
      <c r="R9" s="11"/>
      <c r="S9" s="11"/>
      <c r="T9" s="11"/>
      <c r="U9" s="11"/>
      <c r="V9" s="74"/>
      <c r="AB9" s="13"/>
      <c r="AC9" s="13"/>
      <c r="AD9" s="21" t="s">
        <v>134</v>
      </c>
      <c r="AE9" s="21">
        <v>4.5</v>
      </c>
      <c r="AF9" s="13"/>
      <c r="AG9" s="13"/>
      <c r="AH9" s="13"/>
      <c r="AI9" s="43" t="s">
        <v>100</v>
      </c>
      <c r="AJ9" s="44">
        <v>0.7</v>
      </c>
      <c r="AK9" s="45">
        <v>4</v>
      </c>
      <c r="AL9" s="20">
        <v>7</v>
      </c>
      <c r="AM9" s="9">
        <v>6.7</v>
      </c>
      <c r="AN9" s="9" t="s">
        <v>132</v>
      </c>
    </row>
    <row r="10" spans="1:40" x14ac:dyDescent="0.2">
      <c r="A10" s="108" t="s">
        <v>4</v>
      </c>
      <c r="B10" s="109"/>
      <c r="C10" s="11">
        <v>5.7</v>
      </c>
      <c r="D10" s="11">
        <v>5.7</v>
      </c>
      <c r="E10" s="11">
        <v>5.5</v>
      </c>
      <c r="F10" s="11">
        <v>5.3</v>
      </c>
      <c r="G10" s="11">
        <v>5.3</v>
      </c>
      <c r="H10" s="11">
        <v>5.8</v>
      </c>
      <c r="I10" s="11">
        <v>5.7</v>
      </c>
      <c r="J10" s="11">
        <v>5.6</v>
      </c>
      <c r="K10" s="11">
        <v>5.6</v>
      </c>
      <c r="L10" s="11"/>
      <c r="M10" s="11"/>
      <c r="N10" s="11"/>
      <c r="O10" s="11"/>
      <c r="P10" s="11"/>
      <c r="Q10" s="11"/>
      <c r="R10" s="11"/>
      <c r="S10" s="11"/>
      <c r="T10" s="11"/>
      <c r="U10" s="11"/>
      <c r="V10" s="74"/>
      <c r="AB10" s="13"/>
      <c r="AC10" s="13"/>
      <c r="AD10" s="21" t="s">
        <v>137</v>
      </c>
      <c r="AE10" s="21">
        <v>5</v>
      </c>
      <c r="AF10" s="13"/>
      <c r="AG10" s="13"/>
      <c r="AH10" s="13"/>
      <c r="AI10" s="35" t="s">
        <v>94</v>
      </c>
      <c r="AJ10" s="36">
        <v>9</v>
      </c>
      <c r="AK10" s="37">
        <v>16.5</v>
      </c>
      <c r="AL10" s="9">
        <v>8</v>
      </c>
      <c r="AM10" s="9">
        <v>6.7</v>
      </c>
      <c r="AN10" s="9" t="s">
        <v>132</v>
      </c>
    </row>
    <row r="11" spans="1:40" x14ac:dyDescent="0.2">
      <c r="A11" s="108" t="s">
        <v>5</v>
      </c>
      <c r="B11" s="109"/>
      <c r="C11" s="11">
        <v>3</v>
      </c>
      <c r="D11" s="11">
        <v>1</v>
      </c>
      <c r="E11" s="11">
        <v>1</v>
      </c>
      <c r="F11" s="11">
        <v>1</v>
      </c>
      <c r="G11" s="11">
        <v>1</v>
      </c>
      <c r="H11" s="11">
        <v>0</v>
      </c>
      <c r="I11" s="11">
        <v>1</v>
      </c>
      <c r="J11" s="11">
        <v>0</v>
      </c>
      <c r="K11" s="11">
        <v>0</v>
      </c>
      <c r="L11" s="11"/>
      <c r="M11" s="11"/>
      <c r="N11" s="11"/>
      <c r="O11" s="11"/>
      <c r="P11" s="11"/>
      <c r="Q11" s="11"/>
      <c r="R11" s="11"/>
      <c r="S11" s="11"/>
      <c r="T11" s="11"/>
      <c r="U11" s="11"/>
      <c r="V11" s="74"/>
      <c r="AB11" s="13"/>
      <c r="AC11" s="13"/>
      <c r="AD11" s="34" t="s">
        <v>138</v>
      </c>
      <c r="AE11" s="21">
        <v>6</v>
      </c>
      <c r="AF11" s="13"/>
      <c r="AG11" s="13"/>
      <c r="AH11" s="13"/>
      <c r="AI11" s="35" t="s">
        <v>119</v>
      </c>
      <c r="AJ11" s="36">
        <v>15</v>
      </c>
      <c r="AK11" s="37">
        <v>17.5</v>
      </c>
      <c r="AL11" s="9">
        <v>9</v>
      </c>
      <c r="AM11" s="9">
        <v>7</v>
      </c>
      <c r="AN11" s="9" t="s">
        <v>132</v>
      </c>
    </row>
    <row r="12" spans="1:40" x14ac:dyDescent="0.2">
      <c r="A12" s="108" t="s">
        <v>6</v>
      </c>
      <c r="B12" s="109"/>
      <c r="C12" s="11">
        <v>1</v>
      </c>
      <c r="D12" s="11">
        <v>1</v>
      </c>
      <c r="E12" s="11">
        <v>1</v>
      </c>
      <c r="F12" s="11">
        <v>2</v>
      </c>
      <c r="G12" s="11">
        <v>1</v>
      </c>
      <c r="H12" s="11">
        <v>1</v>
      </c>
      <c r="I12" s="11">
        <v>2</v>
      </c>
      <c r="J12" s="11">
        <v>0</v>
      </c>
      <c r="K12" s="11">
        <v>0</v>
      </c>
      <c r="L12" s="11"/>
      <c r="M12" s="11"/>
      <c r="N12" s="11"/>
      <c r="O12" s="11"/>
      <c r="P12" s="11"/>
      <c r="Q12" s="11"/>
      <c r="R12" s="11"/>
      <c r="S12" s="11"/>
      <c r="T12" s="11"/>
      <c r="U12" s="11"/>
      <c r="V12" s="74"/>
      <c r="AB12" s="13"/>
      <c r="AC12" s="13"/>
      <c r="AD12" s="34" t="s">
        <v>139</v>
      </c>
      <c r="AE12" s="21">
        <v>7.5</v>
      </c>
      <c r="AF12" s="13"/>
      <c r="AG12" s="13"/>
      <c r="AH12" s="13"/>
      <c r="AI12" s="35" t="s">
        <v>118</v>
      </c>
      <c r="AJ12" s="36">
        <v>14</v>
      </c>
      <c r="AK12" s="37">
        <v>11</v>
      </c>
      <c r="AL12" s="9">
        <v>10</v>
      </c>
      <c r="AM12" s="9">
        <v>7</v>
      </c>
      <c r="AN12" s="9" t="s">
        <v>132</v>
      </c>
    </row>
    <row r="13" spans="1:40" x14ac:dyDescent="0.2">
      <c r="A13" s="108" t="s">
        <v>7</v>
      </c>
      <c r="B13" s="109"/>
      <c r="C13" s="11">
        <v>3</v>
      </c>
      <c r="D13" s="11">
        <v>3</v>
      </c>
      <c r="E13" s="11">
        <v>3</v>
      </c>
      <c r="F13" s="11">
        <v>3</v>
      </c>
      <c r="G13" s="11">
        <v>3</v>
      </c>
      <c r="H13" s="11">
        <v>3</v>
      </c>
      <c r="I13" s="11">
        <v>3</v>
      </c>
      <c r="J13" s="11">
        <v>3</v>
      </c>
      <c r="K13" s="11">
        <v>3</v>
      </c>
      <c r="L13" s="11"/>
      <c r="M13" s="11"/>
      <c r="N13" s="11"/>
      <c r="O13" s="11"/>
      <c r="P13" s="11"/>
      <c r="Q13" s="11"/>
      <c r="R13" s="11"/>
      <c r="S13" s="11"/>
      <c r="T13" s="11"/>
      <c r="U13" s="11"/>
      <c r="V13" s="74"/>
      <c r="AB13" s="13"/>
      <c r="AC13" s="13"/>
      <c r="AD13" s="34" t="s">
        <v>140</v>
      </c>
      <c r="AE13" s="21">
        <v>12</v>
      </c>
      <c r="AF13" s="13"/>
      <c r="AG13" s="13"/>
      <c r="AH13" s="13"/>
      <c r="AI13" s="35" t="s">
        <v>117</v>
      </c>
      <c r="AJ13" s="36">
        <v>1.9</v>
      </c>
      <c r="AK13" s="37">
        <v>7.5</v>
      </c>
      <c r="AL13" s="9">
        <v>11</v>
      </c>
      <c r="AM13" s="9">
        <v>6.7</v>
      </c>
      <c r="AN13" s="9" t="s">
        <v>132</v>
      </c>
    </row>
    <row r="14" spans="1:40" x14ac:dyDescent="0.2">
      <c r="A14" s="124" t="s">
        <v>8</v>
      </c>
      <c r="B14" s="125"/>
      <c r="C14" s="60" t="s">
        <v>110</v>
      </c>
      <c r="D14" s="60" t="s">
        <v>110</v>
      </c>
      <c r="E14" s="60" t="s">
        <v>110</v>
      </c>
      <c r="F14" s="60" t="s">
        <v>110</v>
      </c>
      <c r="G14" s="60" t="s">
        <v>110</v>
      </c>
      <c r="H14" s="60" t="s">
        <v>110</v>
      </c>
      <c r="I14" s="60" t="s">
        <v>110</v>
      </c>
      <c r="J14" s="60" t="s">
        <v>110</v>
      </c>
      <c r="K14" s="60" t="s">
        <v>110</v>
      </c>
      <c r="L14" s="60"/>
      <c r="M14" s="60"/>
      <c r="N14" s="60"/>
      <c r="O14" s="60"/>
      <c r="P14" s="60"/>
      <c r="Q14" s="60"/>
      <c r="R14" s="60"/>
      <c r="S14" s="60"/>
      <c r="T14" s="60"/>
      <c r="U14" s="60"/>
      <c r="V14" s="75"/>
      <c r="AD14" s="21" t="s">
        <v>135</v>
      </c>
      <c r="AE14" s="21">
        <v>6</v>
      </c>
      <c r="AI14" s="35" t="s">
        <v>116</v>
      </c>
      <c r="AJ14" s="36">
        <v>0.8</v>
      </c>
      <c r="AK14" s="37">
        <v>1.7</v>
      </c>
      <c r="AL14" s="9">
        <v>12</v>
      </c>
      <c r="AM14" s="9">
        <v>6.7</v>
      </c>
      <c r="AN14" s="9" t="s">
        <v>132</v>
      </c>
    </row>
    <row r="15" spans="1:40" x14ac:dyDescent="0.2">
      <c r="A15" s="122" t="s">
        <v>9</v>
      </c>
      <c r="B15" s="123"/>
      <c r="C15" s="11">
        <v>38</v>
      </c>
      <c r="D15" s="11">
        <v>38</v>
      </c>
      <c r="E15" s="11">
        <v>38</v>
      </c>
      <c r="F15" s="11">
        <v>38</v>
      </c>
      <c r="G15" s="11">
        <v>38</v>
      </c>
      <c r="H15" s="11">
        <v>38</v>
      </c>
      <c r="I15" s="11">
        <v>38</v>
      </c>
      <c r="J15" s="11">
        <v>38</v>
      </c>
      <c r="K15" s="11">
        <v>38</v>
      </c>
      <c r="L15" s="11"/>
      <c r="M15" s="11"/>
      <c r="N15" s="11"/>
      <c r="O15" s="11"/>
      <c r="P15" s="11"/>
      <c r="Q15" s="11"/>
      <c r="R15" s="11"/>
      <c r="S15" s="11"/>
      <c r="T15" s="11"/>
      <c r="U15" s="11"/>
      <c r="V15" s="74"/>
      <c r="AD15" s="21" t="s">
        <v>141</v>
      </c>
      <c r="AE15" s="21">
        <v>7</v>
      </c>
      <c r="AI15" s="35" t="s">
        <v>98</v>
      </c>
      <c r="AJ15" s="42">
        <v>1.8</v>
      </c>
      <c r="AK15" s="37">
        <v>5.4</v>
      </c>
      <c r="AL15" s="9">
        <v>13</v>
      </c>
      <c r="AM15" s="9">
        <v>6.7</v>
      </c>
      <c r="AN15" s="9" t="s">
        <v>132</v>
      </c>
    </row>
    <row r="16" spans="1:40" ht="13.5" thickBot="1" x14ac:dyDescent="0.25">
      <c r="A16" s="126" t="s">
        <v>44</v>
      </c>
      <c r="B16" s="127"/>
      <c r="C16" s="77" t="s">
        <v>72</v>
      </c>
      <c r="D16" s="77" t="s">
        <v>72</v>
      </c>
      <c r="E16" s="77" t="s">
        <v>72</v>
      </c>
      <c r="F16" s="77" t="s">
        <v>72</v>
      </c>
      <c r="G16" s="77" t="s">
        <v>72</v>
      </c>
      <c r="H16" s="77" t="s">
        <v>72</v>
      </c>
      <c r="I16" s="77" t="s">
        <v>72</v>
      </c>
      <c r="J16" s="77" t="s">
        <v>72</v>
      </c>
      <c r="K16" s="77" t="s">
        <v>72</v>
      </c>
      <c r="L16" s="77"/>
      <c r="M16" s="77"/>
      <c r="N16" s="77"/>
      <c r="O16" s="77"/>
      <c r="P16" s="77"/>
      <c r="Q16" s="77"/>
      <c r="R16" s="77"/>
      <c r="S16" s="77"/>
      <c r="T16" s="77"/>
      <c r="U16" s="77"/>
      <c r="V16" s="78"/>
      <c r="AD16" s="34" t="s">
        <v>142</v>
      </c>
      <c r="AE16" s="21">
        <v>8</v>
      </c>
      <c r="AI16" s="35" t="s">
        <v>115</v>
      </c>
      <c r="AJ16" s="36">
        <v>8</v>
      </c>
      <c r="AK16" s="37">
        <v>5.5</v>
      </c>
      <c r="AL16" s="7">
        <v>14</v>
      </c>
      <c r="AM16" s="9">
        <v>6.7</v>
      </c>
      <c r="AN16" s="9" t="s">
        <v>132</v>
      </c>
    </row>
    <row r="17" spans="1:40" x14ac:dyDescent="0.2">
      <c r="A17" s="120" t="s">
        <v>69</v>
      </c>
      <c r="B17" s="121"/>
      <c r="C17" s="19">
        <f>(VLOOKUP(C$14,$AI2:$AK26,2,FALSE))*C$15</f>
        <v>64.599999999999994</v>
      </c>
      <c r="D17" s="19">
        <f t="shared" ref="D17:V17" si="0">(VLOOKUP(D$14,$AI2:$AK26,2,FALSE))*D$15</f>
        <v>64.599999999999994</v>
      </c>
      <c r="E17" s="19">
        <f t="shared" si="0"/>
        <v>64.599999999999994</v>
      </c>
      <c r="F17" s="19">
        <f t="shared" si="0"/>
        <v>64.599999999999994</v>
      </c>
      <c r="G17" s="19">
        <f t="shared" si="0"/>
        <v>64.599999999999994</v>
      </c>
      <c r="H17" s="19">
        <f t="shared" si="0"/>
        <v>64.599999999999994</v>
      </c>
      <c r="I17" s="19">
        <f t="shared" si="0"/>
        <v>64.599999999999994</v>
      </c>
      <c r="J17" s="19">
        <f t="shared" si="0"/>
        <v>64.599999999999994</v>
      </c>
      <c r="K17" s="19">
        <f t="shared" si="0"/>
        <v>64.599999999999994</v>
      </c>
      <c r="L17" s="19" t="e">
        <f t="shared" si="0"/>
        <v>#N/A</v>
      </c>
      <c r="M17" s="19" t="e">
        <f t="shared" si="0"/>
        <v>#N/A</v>
      </c>
      <c r="N17" s="19" t="e">
        <f t="shared" si="0"/>
        <v>#N/A</v>
      </c>
      <c r="O17" s="19" t="e">
        <f t="shared" si="0"/>
        <v>#N/A</v>
      </c>
      <c r="P17" s="19" t="e">
        <f t="shared" si="0"/>
        <v>#N/A</v>
      </c>
      <c r="Q17" s="19" t="e">
        <f t="shared" si="0"/>
        <v>#N/A</v>
      </c>
      <c r="R17" s="19" t="e">
        <f t="shared" si="0"/>
        <v>#N/A</v>
      </c>
      <c r="S17" s="19" t="e">
        <f t="shared" si="0"/>
        <v>#N/A</v>
      </c>
      <c r="T17" s="19" t="e">
        <f t="shared" si="0"/>
        <v>#N/A</v>
      </c>
      <c r="U17" s="19" t="e">
        <f t="shared" si="0"/>
        <v>#N/A</v>
      </c>
      <c r="V17" s="70" t="e">
        <f t="shared" si="0"/>
        <v>#N/A</v>
      </c>
      <c r="AD17" s="34" t="s">
        <v>143</v>
      </c>
      <c r="AE17" s="21">
        <v>10</v>
      </c>
      <c r="AI17" s="30" t="s">
        <v>112</v>
      </c>
      <c r="AJ17" s="31">
        <v>1.4</v>
      </c>
      <c r="AK17" s="32">
        <v>4.8</v>
      </c>
      <c r="AL17" s="33">
        <v>15</v>
      </c>
      <c r="AM17" s="9">
        <v>6.2</v>
      </c>
      <c r="AN17" s="9" t="s">
        <v>109</v>
      </c>
    </row>
    <row r="18" spans="1:40" x14ac:dyDescent="0.2">
      <c r="A18" s="118" t="s">
        <v>23</v>
      </c>
      <c r="B18" s="119"/>
      <c r="C18" s="12">
        <f>$D31</f>
        <v>31.898637695999994</v>
      </c>
      <c r="D18" s="12">
        <f>$D32</f>
        <v>138.22743001599997</v>
      </c>
      <c r="E18" s="12">
        <f>$D33</f>
        <v>138.22743001599997</v>
      </c>
      <c r="F18" s="12">
        <f>$D34</f>
        <v>138.22743001599997</v>
      </c>
      <c r="G18" s="12">
        <f>$D35</f>
        <v>138.22743001599997</v>
      </c>
      <c r="H18" s="12">
        <f>$D36</f>
        <v>138.22743001599997</v>
      </c>
      <c r="I18" s="12">
        <f>$D37</f>
        <v>138.22743001599997</v>
      </c>
      <c r="J18" s="12">
        <f>$D38</f>
        <v>138.22743001599997</v>
      </c>
      <c r="K18" s="12">
        <f>$D39</f>
        <v>138.22743001599997</v>
      </c>
      <c r="L18" s="12">
        <f>$D40</f>
        <v>0</v>
      </c>
      <c r="M18" s="12">
        <f>$D41</f>
        <v>0</v>
      </c>
      <c r="N18" s="12">
        <f>$D42</f>
        <v>0</v>
      </c>
      <c r="O18" s="12">
        <f>$D43</f>
        <v>0</v>
      </c>
      <c r="P18" s="12">
        <f>$D44</f>
        <v>0</v>
      </c>
      <c r="Q18" s="12">
        <f>$D45</f>
        <v>0</v>
      </c>
      <c r="R18" s="12">
        <f>$D46</f>
        <v>0</v>
      </c>
      <c r="S18" s="12">
        <f>$D47</f>
        <v>0</v>
      </c>
      <c r="T18" s="12">
        <f>$D48</f>
        <v>0</v>
      </c>
      <c r="U18" s="12">
        <f>$D49</f>
        <v>0</v>
      </c>
      <c r="V18" s="16">
        <f>$D50</f>
        <v>0</v>
      </c>
      <c r="AD18" s="34" t="s">
        <v>144</v>
      </c>
      <c r="AE18" s="21">
        <v>16</v>
      </c>
      <c r="AI18" s="30" t="s">
        <v>103</v>
      </c>
      <c r="AJ18" s="31">
        <v>5.9</v>
      </c>
      <c r="AK18" s="32">
        <v>18</v>
      </c>
      <c r="AL18" s="33">
        <v>16</v>
      </c>
      <c r="AM18" s="9">
        <v>6.2</v>
      </c>
      <c r="AN18" s="9" t="s">
        <v>109</v>
      </c>
    </row>
    <row r="19" spans="1:40" x14ac:dyDescent="0.2">
      <c r="A19" s="118" t="s">
        <v>87</v>
      </c>
      <c r="B19" s="119"/>
      <c r="C19" s="12">
        <f>C18-C17</f>
        <v>-32.701362304</v>
      </c>
      <c r="D19" s="12">
        <f t="shared" ref="D19:V19" si="1">D18-D17</f>
        <v>73.627430015999977</v>
      </c>
      <c r="E19" s="12">
        <f t="shared" si="1"/>
        <v>73.627430015999977</v>
      </c>
      <c r="F19" s="12">
        <f t="shared" si="1"/>
        <v>73.627430015999977</v>
      </c>
      <c r="G19" s="12">
        <f t="shared" si="1"/>
        <v>73.627430015999977</v>
      </c>
      <c r="H19" s="12">
        <f t="shared" si="1"/>
        <v>73.627430015999977</v>
      </c>
      <c r="I19" s="12">
        <f t="shared" si="1"/>
        <v>73.627430015999977</v>
      </c>
      <c r="J19" s="12">
        <f t="shared" si="1"/>
        <v>73.627430015999977</v>
      </c>
      <c r="K19" s="12">
        <f t="shared" si="1"/>
        <v>73.627430015999977</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6" t="e">
        <f t="shared" si="1"/>
        <v>#N/A</v>
      </c>
      <c r="AI19" s="30" t="s">
        <v>104</v>
      </c>
      <c r="AJ19" s="31">
        <v>3.2</v>
      </c>
      <c r="AK19" s="32">
        <v>10.5</v>
      </c>
      <c r="AL19" s="33">
        <v>17</v>
      </c>
      <c r="AM19" s="9">
        <v>6.2</v>
      </c>
      <c r="AN19" s="9" t="s">
        <v>109</v>
      </c>
    </row>
    <row r="20" spans="1:40" ht="13.5" thickBot="1" x14ac:dyDescent="0.25">
      <c r="A20" s="116" t="s">
        <v>88</v>
      </c>
      <c r="B20" s="117"/>
      <c r="C20" s="17" t="str">
        <f>IF($B31="","",IF(C$19&gt;=0,"INCREASE","DECREASE"))</f>
        <v>DECREASE</v>
      </c>
      <c r="D20" s="17" t="str">
        <f>IF($B32="","",IF(D$19&gt;=0,"INCREASE","DECREASE"))</f>
        <v>INCREASE</v>
      </c>
      <c r="E20" s="17" t="str">
        <f>IF($B33="","",IF(E$19&gt;=0,"INCREASE","DECREASE"))</f>
        <v>INCREASE</v>
      </c>
      <c r="F20" s="17" t="str">
        <f>IF($B34="","",IF(F$19&gt;=0,"INCREASE","DECREASE"))</f>
        <v>INCREASE</v>
      </c>
      <c r="G20" s="17" t="str">
        <f>IF($B35="","",IF(G$19&gt;=0,"INCREASE","DECREASE"))</f>
        <v>INCREASE</v>
      </c>
      <c r="H20" s="17" t="str">
        <f>IF($B36="","",IF(H$19&gt;=0,"INCREASE","DECREASE"))</f>
        <v>INCREASE</v>
      </c>
      <c r="I20" s="17" t="str">
        <f>IF($B37="","",IF(I$19&gt;=0,"INCREASE","DECREASE"))</f>
        <v>INCREASE</v>
      </c>
      <c r="J20" s="17" t="str">
        <f>IF($B38="","",IF(J$19&gt;=0,"INCREASE","DECREASE"))</f>
        <v>INCREASE</v>
      </c>
      <c r="K20" s="17" t="str">
        <f>IF($B39="","",IF(K$19&gt;=0,"INCREASE","DECREASE"))</f>
        <v>INCREASE</v>
      </c>
      <c r="L20" s="17" t="str">
        <f>IF($B40="","",IF(L$19&gt;=0,"INCREASE","DECREASE"))</f>
        <v/>
      </c>
      <c r="M20" s="17" t="str">
        <f>IF($B41="","",IF(M$19&gt;=0,"INCREASE","DECREASE"))</f>
        <v/>
      </c>
      <c r="N20" s="17" t="str">
        <f>IF($B42="","",IF(N$19&gt;=0,"INCREASE","DECREASE"))</f>
        <v/>
      </c>
      <c r="O20" s="17" t="str">
        <f>IF($B43="","",IF(O$19&gt;=0,"INCREASE","DECREASE"))</f>
        <v/>
      </c>
      <c r="P20" s="17" t="str">
        <f>IF($B44="","",IF(P$19&gt;=0,"INCREASE","DECREASE"))</f>
        <v/>
      </c>
      <c r="Q20" s="17" t="str">
        <f>IF($B45="","",IF(Q$19&gt;=0,"INCREASE","DECREASE"))</f>
        <v/>
      </c>
      <c r="R20" s="17" t="str">
        <f>IF($B46="","",IF(R$19&gt;=0,"INCREASE","DECREASE"))</f>
        <v/>
      </c>
      <c r="S20" s="17" t="str">
        <f>IF($B47="","",IF(S$19&gt;=0,"INCREASE","DECREASE"))</f>
        <v/>
      </c>
      <c r="T20" s="17" t="str">
        <f>IF($B48="","",IF(T$19&gt;=0,"INCREASE","DECREASE"))</f>
        <v/>
      </c>
      <c r="U20" s="17" t="str">
        <f>IF($B49="","",IF(U$19&gt;=0,"INCREASE","DECREASE"))</f>
        <v/>
      </c>
      <c r="V20" s="18" t="str">
        <f>IF($B50="","",IF(V$19&gt;=0,"INCREASE","DECREASE"))</f>
        <v/>
      </c>
      <c r="AI20" s="30" t="s">
        <v>111</v>
      </c>
      <c r="AJ20" s="31">
        <v>2.1</v>
      </c>
      <c r="AK20" s="32">
        <v>7.2</v>
      </c>
      <c r="AL20" s="33">
        <v>18</v>
      </c>
      <c r="AM20" s="9">
        <v>6.2</v>
      </c>
      <c r="AN20" s="9" t="s">
        <v>109</v>
      </c>
    </row>
    <row r="21" spans="1:40" x14ac:dyDescent="0.2">
      <c r="A21" s="120" t="s">
        <v>85</v>
      </c>
      <c r="B21" s="121"/>
      <c r="C21" s="19">
        <f>(VLOOKUP(C$14,$AI2:$AK26,3,FALSE))*C$15</f>
        <v>228</v>
      </c>
      <c r="D21" s="19">
        <f t="shared" ref="D21:V21" si="2">(VLOOKUP(D$14,$AI2:$AK26,3,FALSE))*D$15</f>
        <v>228</v>
      </c>
      <c r="E21" s="19">
        <f t="shared" si="2"/>
        <v>228</v>
      </c>
      <c r="F21" s="19">
        <f t="shared" si="2"/>
        <v>228</v>
      </c>
      <c r="G21" s="19">
        <f t="shared" si="2"/>
        <v>228</v>
      </c>
      <c r="H21" s="19">
        <f t="shared" si="2"/>
        <v>228</v>
      </c>
      <c r="I21" s="19">
        <f t="shared" si="2"/>
        <v>228</v>
      </c>
      <c r="J21" s="19">
        <f t="shared" si="2"/>
        <v>228</v>
      </c>
      <c r="K21" s="19">
        <f t="shared" si="2"/>
        <v>228</v>
      </c>
      <c r="L21" s="19" t="e">
        <f t="shared" si="2"/>
        <v>#N/A</v>
      </c>
      <c r="M21" s="19" t="e">
        <f t="shared" si="2"/>
        <v>#N/A</v>
      </c>
      <c r="N21" s="19" t="e">
        <f t="shared" si="2"/>
        <v>#N/A</v>
      </c>
      <c r="O21" s="19" t="e">
        <f t="shared" si="2"/>
        <v>#N/A</v>
      </c>
      <c r="P21" s="19" t="e">
        <f t="shared" si="2"/>
        <v>#N/A</v>
      </c>
      <c r="Q21" s="19" t="e">
        <f t="shared" si="2"/>
        <v>#N/A</v>
      </c>
      <c r="R21" s="19" t="e">
        <f t="shared" si="2"/>
        <v>#N/A</v>
      </c>
      <c r="S21" s="19" t="e">
        <f t="shared" si="2"/>
        <v>#N/A</v>
      </c>
      <c r="T21" s="19" t="e">
        <f t="shared" si="2"/>
        <v>#N/A</v>
      </c>
      <c r="U21" s="19" t="e">
        <f t="shared" si="2"/>
        <v>#N/A</v>
      </c>
      <c r="V21" s="70" t="e">
        <f t="shared" si="2"/>
        <v>#N/A</v>
      </c>
      <c r="AI21" s="43" t="s">
        <v>97</v>
      </c>
      <c r="AJ21" s="46">
        <v>11</v>
      </c>
      <c r="AK21" s="45">
        <v>12</v>
      </c>
      <c r="AL21" s="20">
        <v>19</v>
      </c>
      <c r="AM21" s="9">
        <v>6.7</v>
      </c>
      <c r="AN21" s="9" t="s">
        <v>132</v>
      </c>
    </row>
    <row r="22" spans="1:40" x14ac:dyDescent="0.2">
      <c r="A22" s="118" t="s">
        <v>86</v>
      </c>
      <c r="B22" s="119"/>
      <c r="C22" s="12">
        <f>$E31</f>
        <v>7.4425041600000004</v>
      </c>
      <c r="D22" s="12">
        <f>$E32</f>
        <v>32.250851359999999</v>
      </c>
      <c r="E22" s="12">
        <f>$E33</f>
        <v>32.250851359999999</v>
      </c>
      <c r="F22" s="12">
        <f>$E34</f>
        <v>32.250851359999999</v>
      </c>
      <c r="G22" s="12">
        <f>$E35</f>
        <v>32.250851359999999</v>
      </c>
      <c r="H22" s="12">
        <f>$E36</f>
        <v>32.250851359999999</v>
      </c>
      <c r="I22" s="12">
        <f>$E37</f>
        <v>32.250851359999999</v>
      </c>
      <c r="J22" s="12">
        <f>$E38</f>
        <v>32.250851359999999</v>
      </c>
      <c r="K22" s="12">
        <f>$E39</f>
        <v>32.250851359999999</v>
      </c>
      <c r="L22" s="12">
        <f>$E40</f>
        <v>0</v>
      </c>
      <c r="M22" s="12">
        <f>$E41</f>
        <v>0</v>
      </c>
      <c r="N22" s="12">
        <f>$E42</f>
        <v>0</v>
      </c>
      <c r="O22" s="12">
        <f>$E43</f>
        <v>0</v>
      </c>
      <c r="P22" s="12">
        <f>$E44</f>
        <v>0</v>
      </c>
      <c r="Q22" s="12">
        <f>$E45</f>
        <v>0</v>
      </c>
      <c r="R22" s="12">
        <f>$E46</f>
        <v>0</v>
      </c>
      <c r="S22" s="12">
        <f>$E47</f>
        <v>0</v>
      </c>
      <c r="T22" s="12">
        <f>$E48</f>
        <v>0</v>
      </c>
      <c r="U22" s="12">
        <f>$E49</f>
        <v>0</v>
      </c>
      <c r="V22" s="16">
        <f>$E50</f>
        <v>0</v>
      </c>
      <c r="AI22" s="43" t="s">
        <v>99</v>
      </c>
      <c r="AJ22" s="44">
        <v>1.2</v>
      </c>
      <c r="AK22" s="45">
        <v>5</v>
      </c>
      <c r="AL22" s="20">
        <v>20</v>
      </c>
      <c r="AM22" s="9">
        <v>6.7</v>
      </c>
      <c r="AN22" s="9" t="s">
        <v>132</v>
      </c>
    </row>
    <row r="23" spans="1:40" x14ac:dyDescent="0.2">
      <c r="A23" s="118" t="s">
        <v>89</v>
      </c>
      <c r="B23" s="119"/>
      <c r="C23" s="12">
        <f>C22-C21</f>
        <v>-220.55749584</v>
      </c>
      <c r="D23" s="12">
        <f t="shared" ref="D23:V23" si="3">D22-D21</f>
        <v>-195.74914863999999</v>
      </c>
      <c r="E23" s="12">
        <f t="shared" si="3"/>
        <v>-195.74914863999999</v>
      </c>
      <c r="F23" s="12">
        <f t="shared" si="3"/>
        <v>-195.74914863999999</v>
      </c>
      <c r="G23" s="12">
        <f t="shared" si="3"/>
        <v>-195.74914863999999</v>
      </c>
      <c r="H23" s="12">
        <f t="shared" si="3"/>
        <v>-195.74914863999999</v>
      </c>
      <c r="I23" s="12">
        <f t="shared" si="3"/>
        <v>-195.74914863999999</v>
      </c>
      <c r="J23" s="12">
        <f t="shared" si="3"/>
        <v>-195.74914863999999</v>
      </c>
      <c r="K23" s="12">
        <f t="shared" si="3"/>
        <v>-195.74914863999999</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6" t="e">
        <f t="shared" si="3"/>
        <v>#N/A</v>
      </c>
      <c r="AI23" s="43" t="s">
        <v>95</v>
      </c>
      <c r="AJ23" s="46">
        <v>9</v>
      </c>
      <c r="AK23" s="45">
        <v>10</v>
      </c>
      <c r="AL23" s="20">
        <v>21</v>
      </c>
      <c r="AM23" s="9">
        <v>6.7</v>
      </c>
      <c r="AN23" s="9" t="s">
        <v>132</v>
      </c>
    </row>
    <row r="24" spans="1:40" ht="13.5" thickBot="1" x14ac:dyDescent="0.25">
      <c r="A24" s="116" t="s">
        <v>90</v>
      </c>
      <c r="B24" s="117"/>
      <c r="C24" s="17" t="str">
        <f>IF($B31="","",IF(C$23&gt;=0,"INCREASE","DECREASE"))</f>
        <v>DECREASE</v>
      </c>
      <c r="D24" s="17" t="str">
        <f t="shared" ref="D24:V24" si="4">IF($B31="","",IF(D$23&gt;=0,"INCREASE","DECREASE"))</f>
        <v>DECREASE</v>
      </c>
      <c r="E24" s="17" t="str">
        <f t="shared" si="4"/>
        <v>DECREASE</v>
      </c>
      <c r="F24" s="17" t="str">
        <f t="shared" si="4"/>
        <v>DECREASE</v>
      </c>
      <c r="G24" s="17" t="str">
        <f t="shared" si="4"/>
        <v>DECREASE</v>
      </c>
      <c r="H24" s="17" t="str">
        <f t="shared" si="4"/>
        <v>DECREASE</v>
      </c>
      <c r="I24" s="17" t="str">
        <f t="shared" si="4"/>
        <v>DECREASE</v>
      </c>
      <c r="J24" s="17" t="str">
        <f t="shared" si="4"/>
        <v>DECREASE</v>
      </c>
      <c r="K24" s="17" t="str">
        <f t="shared" si="4"/>
        <v>DECREASE</v>
      </c>
      <c r="L24" s="17" t="e">
        <f t="shared" si="4"/>
        <v>#N/A</v>
      </c>
      <c r="M24" s="17" t="e">
        <f t="shared" si="4"/>
        <v>#N/A</v>
      </c>
      <c r="N24" s="17" t="e">
        <f t="shared" si="4"/>
        <v>#N/A</v>
      </c>
      <c r="O24" s="17" t="e">
        <f t="shared" si="4"/>
        <v>#N/A</v>
      </c>
      <c r="P24" s="17" t="e">
        <f t="shared" si="4"/>
        <v>#N/A</v>
      </c>
      <c r="Q24" s="17" t="e">
        <f t="shared" si="4"/>
        <v>#N/A</v>
      </c>
      <c r="R24" s="17" t="e">
        <f t="shared" si="4"/>
        <v>#N/A</v>
      </c>
      <c r="S24" s="17" t="e">
        <f t="shared" si="4"/>
        <v>#N/A</v>
      </c>
      <c r="T24" s="17" t="e">
        <f t="shared" si="4"/>
        <v>#N/A</v>
      </c>
      <c r="U24" s="17" t="e">
        <f t="shared" si="4"/>
        <v>#N/A</v>
      </c>
      <c r="V24" s="18" t="e">
        <f t="shared" si="4"/>
        <v>#N/A</v>
      </c>
      <c r="AI24" s="43" t="s">
        <v>96</v>
      </c>
      <c r="AJ24" s="46">
        <v>1.5</v>
      </c>
      <c r="AK24" s="45">
        <v>3</v>
      </c>
      <c r="AL24" s="20">
        <v>22</v>
      </c>
      <c r="AM24" s="9">
        <v>6.7</v>
      </c>
      <c r="AN24" s="9" t="s">
        <v>132</v>
      </c>
    </row>
    <row r="25" spans="1:40" ht="13.5" thickBot="1" x14ac:dyDescent="0.25">
      <c r="D25" s="47"/>
      <c r="E25" s="47"/>
      <c r="F25" s="47"/>
      <c r="AI25" s="43" t="s">
        <v>114</v>
      </c>
      <c r="AJ25" s="46">
        <v>1</v>
      </c>
      <c r="AK25" s="45">
        <v>5.8</v>
      </c>
      <c r="AL25" s="20">
        <v>23</v>
      </c>
      <c r="AM25" s="9">
        <v>6.7</v>
      </c>
      <c r="AN25" s="9" t="s">
        <v>132</v>
      </c>
    </row>
    <row r="26" spans="1:40" s="7" customFormat="1" x14ac:dyDescent="0.2">
      <c r="A26" s="85"/>
      <c r="B26" s="86" t="s">
        <v>10</v>
      </c>
      <c r="C26" s="86" t="s">
        <v>75</v>
      </c>
      <c r="D26" s="87" t="s">
        <v>11</v>
      </c>
      <c r="E26" s="87" t="s">
        <v>12</v>
      </c>
      <c r="F26" s="87" t="s">
        <v>13</v>
      </c>
      <c r="G26" s="86" t="s">
        <v>14</v>
      </c>
      <c r="H26" s="87" t="s">
        <v>15</v>
      </c>
      <c r="I26" s="87" t="s">
        <v>16</v>
      </c>
      <c r="J26" s="86" t="s">
        <v>17</v>
      </c>
      <c r="K26" s="86" t="s">
        <v>18</v>
      </c>
      <c r="L26" s="86" t="s">
        <v>19</v>
      </c>
      <c r="M26" s="86" t="s">
        <v>20</v>
      </c>
      <c r="N26" s="86" t="s">
        <v>61</v>
      </c>
      <c r="O26" s="86" t="s">
        <v>62</v>
      </c>
      <c r="P26" s="87" t="s">
        <v>39</v>
      </c>
      <c r="Q26" s="87" t="s">
        <v>40</v>
      </c>
      <c r="R26" s="87" t="s">
        <v>35</v>
      </c>
      <c r="S26" s="87" t="s">
        <v>36</v>
      </c>
      <c r="T26" s="87" t="s">
        <v>37</v>
      </c>
      <c r="U26" s="88" t="s">
        <v>38</v>
      </c>
      <c r="AI26" s="48" t="s">
        <v>113</v>
      </c>
      <c r="AJ26" s="49">
        <v>0.7</v>
      </c>
      <c r="AK26" s="50">
        <v>2.4</v>
      </c>
      <c r="AL26" s="20">
        <v>24</v>
      </c>
      <c r="AM26" s="7">
        <v>6.7</v>
      </c>
      <c r="AN26" s="9" t="s">
        <v>132</v>
      </c>
    </row>
    <row r="27" spans="1:40" x14ac:dyDescent="0.25">
      <c r="A27" s="89"/>
      <c r="B27" s="51" t="s">
        <v>46</v>
      </c>
      <c r="C27" s="61" t="s">
        <v>57</v>
      </c>
      <c r="D27" s="61" t="s">
        <v>55</v>
      </c>
      <c r="E27" s="61" t="s">
        <v>55</v>
      </c>
      <c r="F27" s="61" t="s">
        <v>55</v>
      </c>
      <c r="G27" s="61" t="s">
        <v>55</v>
      </c>
      <c r="H27" s="61" t="s">
        <v>55</v>
      </c>
      <c r="I27" s="61" t="s">
        <v>55</v>
      </c>
      <c r="J27" s="61" t="s">
        <v>55</v>
      </c>
      <c r="K27" s="61" t="s">
        <v>55</v>
      </c>
      <c r="L27" s="61" t="s">
        <v>55</v>
      </c>
      <c r="M27" s="61" t="s">
        <v>55</v>
      </c>
      <c r="N27" s="61" t="s">
        <v>55</v>
      </c>
      <c r="O27" s="61" t="s">
        <v>55</v>
      </c>
      <c r="P27" s="61" t="s">
        <v>55</v>
      </c>
      <c r="Q27" s="61" t="s">
        <v>55</v>
      </c>
      <c r="R27" s="61" t="s">
        <v>55</v>
      </c>
      <c r="S27" s="61" t="s">
        <v>55</v>
      </c>
      <c r="T27" s="61" t="s">
        <v>55</v>
      </c>
      <c r="U27" s="90" t="s">
        <v>55</v>
      </c>
    </row>
    <row r="28" spans="1:40" x14ac:dyDescent="0.25">
      <c r="A28" s="91"/>
      <c r="B28" s="15">
        <v>20.2</v>
      </c>
      <c r="C28" s="11">
        <v>0.59</v>
      </c>
      <c r="D28" s="11">
        <v>1436</v>
      </c>
      <c r="E28" s="11">
        <v>637</v>
      </c>
      <c r="F28" s="11">
        <v>1483</v>
      </c>
      <c r="G28" s="11">
        <v>21.2</v>
      </c>
      <c r="H28" s="11">
        <v>50.2</v>
      </c>
      <c r="I28" s="11">
        <v>7.9</v>
      </c>
      <c r="J28" s="11">
        <v>0.38</v>
      </c>
      <c r="K28" s="14">
        <v>0.1</v>
      </c>
      <c r="L28" s="11">
        <v>25.2</v>
      </c>
      <c r="M28" s="11">
        <v>30.3</v>
      </c>
      <c r="N28" s="11">
        <v>4810</v>
      </c>
      <c r="O28" s="11">
        <v>413246</v>
      </c>
      <c r="P28" s="11">
        <v>139</v>
      </c>
      <c r="Q28" s="11">
        <v>1119</v>
      </c>
      <c r="R28" s="11">
        <v>1.8</v>
      </c>
      <c r="S28" s="11">
        <v>14.7</v>
      </c>
      <c r="T28" s="11">
        <v>2.77</v>
      </c>
      <c r="U28" s="74">
        <v>10.5</v>
      </c>
    </row>
    <row r="29" spans="1:40" s="7" customFormat="1" ht="27" x14ac:dyDescent="0.25">
      <c r="A29" s="13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92" t="s">
        <v>51</v>
      </c>
    </row>
    <row r="30" spans="1:40" s="6" customFormat="1" ht="27" x14ac:dyDescent="0.25">
      <c r="A30" s="13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93" t="s">
        <v>34</v>
      </c>
    </row>
    <row r="31" spans="1:40" s="40" customFormat="1" x14ac:dyDescent="0.25">
      <c r="A31" s="94" t="str">
        <f>C8</f>
        <v>Parc 1</v>
      </c>
      <c r="B31" s="11">
        <v>48</v>
      </c>
      <c r="C31" s="56">
        <f>IF(C$27="%w/w SAR",((C$28*10)*$B31),IF(C$27="%w/w DM",(((C$28*10)*($B$28/100))*$B31),IF(C$27="kg/t SAR",(C$28*$B31),IF(C$27="kg/t DM",((C$28*($B$28/100))*$B31),IF(C$27="mg/kg SAR",((C$28*0.001)*$B31),IF(C$27="mg/kg DM",(((C$28*0.001)*($B$28/100))*$B31),0))))))</f>
        <v>57.206399999999988</v>
      </c>
      <c r="D31" s="56">
        <f>(IF(D$27="%w/w SAR",((D$28*10)*$B31),IF(D$27="%w/w DM",(((D$28*10)*($B$28/100))*$B31),IF(D$27="kg/t SAR",(D$28*$B31),IF(D$27="kg/t DM",((D$28*($B$28/100))*$B31),IF(D$27="mg/kg SAR",((D$28*0.001)*$B31),IF(D$27="mg/kg DM",(((D$28*0.001)*($B$28/100))*$B31),"0")))))))*2.291</f>
        <v>31.898637695999994</v>
      </c>
      <c r="E31" s="56">
        <f>(IF(E$27="%w/w SAR",((E$28*10)*$B31),IF(E$27="%w/w DM",(((E$28*10)*($B$28/100))*$B31),IF(E$27="kg/t SAR",(E$28*$B31),IF(E$27="kg/t DM",((E$28*($B$28/100))*$B31),IF(E$27="mg/kg SAR",((E$28*0.001)*$B31),IF(E$27="mg/kg DM",(((E$28*0.001)*($B$28/100))*$B31),"0")))))))*1.205</f>
        <v>7.4425041600000004</v>
      </c>
      <c r="F31" s="56">
        <f>(IF(F$27="%w/w SAR",((F$28*10)*$B31),IF(F$27="%w/w DM",(((F$28*10)*($B$28/100))*$B31),IF(F$27="kg/t SAR",(F$28*$B31),IF(F$27="kg/t DM",((F$28*($B$28/100))*$B31),IF(F$27="mg/kg SAR",((F$28*0.001)*$B31),IF(F$27="mg/kg DM",(((F$28*0.001)*($B$28/100))*$B31),"0")))))))*1.658</f>
        <v>23.840660543999999</v>
      </c>
      <c r="G31" s="56">
        <f t="shared" ref="G31:P31" si="5">IF(G$27="%w/w SAR",((G$28*10)*$B31),IF(G$27="%w/w DM",(((G$28*10)*($B$28/100))*$B31),IF(G$27="kg/t SAR",(G$28*$B31),IF(G$27="kg/t DM",((G$28*($B$28/100))*$B31),IF(G$27="mg/kg SAR",((G$28*0.001)*$B31),IF(G$27="mg/kg DM",(((G$28*0.001)*($B$28/100))*$B31),0))))))</f>
        <v>0.20555519999999999</v>
      </c>
      <c r="H31" s="56">
        <f t="shared" si="5"/>
        <v>0.48673919999999993</v>
      </c>
      <c r="I31" s="56">
        <f t="shared" si="5"/>
        <v>7.6598400000000011E-2</v>
      </c>
      <c r="J31" s="56">
        <f t="shared" si="5"/>
        <v>3.6844800000000004E-3</v>
      </c>
      <c r="K31" s="56">
        <f t="shared" si="5"/>
        <v>9.6959999999999993E-4</v>
      </c>
      <c r="L31" s="56">
        <f t="shared" si="5"/>
        <v>0.24433919999999998</v>
      </c>
      <c r="M31" s="56">
        <f t="shared" si="5"/>
        <v>0.29378879999999996</v>
      </c>
      <c r="N31" s="56">
        <f t="shared" si="5"/>
        <v>46.63776</v>
      </c>
      <c r="O31" s="56">
        <f t="shared" si="5"/>
        <v>4006.833216</v>
      </c>
      <c r="P31" s="56">
        <f t="shared" si="5"/>
        <v>1.3477440000000001</v>
      </c>
      <c r="Q31" s="56">
        <f>(IF(Q$27="%w/w SAR",((Q$28*10)*$B31),IF(Q$27="%w/w DM",(((Q$28*10)*($B$28/100))*$B31),IF(Q$27="kg/t SAR",(Q$28*$B31),IF(Q$27="kg/t DM",((Q$28*($B$28/100))*$B31),IF(Q$27="mg/kg SAR",((Q$28*0.001)*$B31),IF(Q$27="mg/kg DM",(((Q$28*0.001)*($B$28/100))*$B31),0)))))))*2.5</f>
        <v>27.124559999999999</v>
      </c>
      <c r="R31" s="56">
        <f>IF(R$27="%w/w SAR",((R$28*10)*$B31),IF(R$27="%w/w DM",(((R$28*10)*($B$28/100))*$B31),IF(R$27="kg/t SAR",(R$28*$B31),IF(R$27="kg/t DM",((R$28*($B$28/100))*$B31),IF(R$27="mg/kg SAR",((R$28*0.001)*$B31),IF(R$27="mg/kg DM",(((R$28*0.001)*($B$28/100))*$B31),0))))))</f>
        <v>1.7452800000000001E-2</v>
      </c>
      <c r="S31" s="56">
        <f>IF(S$27="%w/w SAR",((S$28*10)*$B31),IF(S$27="%w/w DM",(((S$28*10)*($B$28/100))*$B31),IF(S$27="kg/t SAR",(S$28*$B31),IF(S$27="kg/t DM",((S$28*($B$28/100))*$B31),IF(S$27="mg/kg SAR",((S$28*0.001)*$B31),IF(S$27="mg/kg DM",(((S$28*0.001)*($B$28/100))*$B31),0))))))</f>
        <v>0.14253119999999997</v>
      </c>
      <c r="T31" s="56">
        <f>IF(T$27="%w/w SAR",((T$28*10)*$B31),IF(T$27="%w/w DM",(((T$28*10)*($B$28/100))*$B31),IF(T$27="kg/t SAR",(T$28*$B31),IF(T$27="kg/t DM",((T$28*($B$28/100))*$B31),IF(T$27="mg/kg SAR",((T$28*0.001)*$B31),IF(T$27="mg/kg DM",(((T$28*0.001)*($B$28/100))*$B31),0))))))</f>
        <v>2.685792E-2</v>
      </c>
      <c r="U31" s="95">
        <f>IF(U$27="%w/w SAR",((U$28*10)*$B31),IF(U$27="%w/w DM",(((U$28*10)*($B$28/100))*$B31),IF(U$27="kg/t SAR",(U$28*$B31),IF(U$27="kg/t DM",((U$28*($B$28/100))*$B31),IF(U$27="mg/kg SAR",((U$28*0.001)*$B31),IF(U$27="mg/kg DM",(((U$28*0.001)*($B$28/100))*$B31),0))))))</f>
        <v>0.10180800000000001</v>
      </c>
    </row>
    <row r="32" spans="1:40" s="40" customFormat="1" x14ac:dyDescent="0.25">
      <c r="A32" s="94" t="str">
        <f>D8</f>
        <v>Parc 2</v>
      </c>
      <c r="B32" s="11">
        <v>208</v>
      </c>
      <c r="C32" s="56">
        <f t="shared" ref="C32:C50" si="6">IF(C$27="%w/w SAR",((C$28*10)*$B32),IF(C$27="%w/w DM",(((C$28*10)*($B$28/100))*$B32),IF(C$27="kg/t SAR",(C$28*$B32),IF(C$27="kg/t DM",((C$28*($B$28/100))*$B32),IF(C$27="mg/kg SAR",((C$28*0.001)*$B32),IF(C$27="mg/kg DM",(((C$28*0.001)*($B$28/100))*$B32),0))))))</f>
        <v>247.89439999999996</v>
      </c>
      <c r="D32" s="56">
        <f t="shared" ref="D32:D50" si="7">(IF(D$27="%w/w SAR",((D$28*10)*$B32),IF(D$27="%w/w DM",(((D$28*10)*($B$28/100))*$B32),IF(D$27="kg/t SAR",(D$28*$B32),IF(D$27="kg/t DM",((D$28*($B$28/100))*$B32),IF(D$27="mg/kg SAR",((D$28*0.001)*$B32),IF(D$27="mg/kg DM",(((D$28*0.001)*($B$28/100))*$B32),"0")))))))*2.291</f>
        <v>138.22743001599997</v>
      </c>
      <c r="E32" s="56">
        <f t="shared" ref="E32:E50" si="8">(IF(E$27="%w/w SAR",((E$28*10)*$B32),IF(E$27="%w/w DM",(((E$28*10)*($B$28/100))*$B32),IF(E$27="kg/t SAR",(E$28*$B32),IF(E$27="kg/t DM",((E$28*($B$28/100))*$B32),IF(E$27="mg/kg SAR",((E$28*0.001)*$B32),IF(E$27="mg/kg DM",(((E$28*0.001)*($B$28/100))*$B32),"0")))))))*1.205</f>
        <v>32.250851359999999</v>
      </c>
      <c r="F32" s="56">
        <f t="shared" ref="F32:F50" si="9">(IF(F$27="%w/w SAR",((F$28*10)*$B32),IF(F$27="%w/w DM",(((F$28*10)*($B$28/100))*$B32),IF(F$27="kg/t SAR",(F$28*$B32),IF(F$27="kg/t DM",((F$28*($B$28/100))*$B32),IF(F$27="mg/kg SAR",((F$28*0.001)*$B32),IF(F$27="mg/kg DM",(((F$28*0.001)*($B$28/100))*$B32),"0")))))))*1.658</f>
        <v>103.309529024</v>
      </c>
      <c r="G32" s="56">
        <f t="shared" ref="G32:P50" si="10">IF(G$27="%w/w SAR",((G$28*10)*$B32),IF(G$27="%w/w DM",(((G$28*10)*($B$28/100))*$B32),IF(G$27="kg/t SAR",(G$28*$B32),IF(G$27="kg/t DM",((G$28*($B$28/100))*$B32),IF(G$27="mg/kg SAR",((G$28*0.001)*$B32),IF(G$27="mg/kg DM",(((G$28*0.001)*($B$28/100))*$B32),0))))))</f>
        <v>0.89073919999999995</v>
      </c>
      <c r="H32" s="56">
        <f t="shared" si="10"/>
        <v>2.1092031999999996</v>
      </c>
      <c r="I32" s="56">
        <f t="shared" si="10"/>
        <v>0.33192640000000001</v>
      </c>
      <c r="J32" s="56">
        <f t="shared" si="10"/>
        <v>1.5966080000000001E-2</v>
      </c>
      <c r="K32" s="56">
        <f t="shared" si="10"/>
        <v>4.2015999999999998E-3</v>
      </c>
      <c r="L32" s="56">
        <f t="shared" si="10"/>
        <v>1.0588031999999998</v>
      </c>
      <c r="M32" s="56">
        <f t="shared" si="10"/>
        <v>1.2730847999999999</v>
      </c>
      <c r="N32" s="56">
        <f t="shared" si="10"/>
        <v>202.09696</v>
      </c>
      <c r="O32" s="56">
        <f t="shared" si="10"/>
        <v>17362.943936</v>
      </c>
      <c r="P32" s="56">
        <f t="shared" si="10"/>
        <v>5.8402240000000001</v>
      </c>
      <c r="Q32" s="56">
        <f t="shared" ref="Q32:Q50" si="11">(IF(Q$27="%w/w SAR",((Q$28*10)*$B32),IF(Q$27="%w/w DM",(((Q$28*10)*($B$28/100))*$B32),IF(Q$27="kg/t SAR",(Q$28*$B32),IF(Q$27="kg/t DM",((Q$28*($B$28/100))*$B32),IF(Q$27="mg/kg SAR",((Q$28*0.001)*$B32),IF(Q$27="mg/kg DM",(((Q$28*0.001)*($B$28/100))*$B32),0)))))))*2.5</f>
        <v>117.53976</v>
      </c>
      <c r="R32" s="56">
        <f t="shared" ref="R32:U50" si="12">IF(R$27="%w/w SAR",((R$28*10)*$B32),IF(R$27="%w/w DM",(((R$28*10)*($B$28/100))*$B32),IF(R$27="kg/t SAR",(R$28*$B32),IF(R$27="kg/t DM",((R$28*($B$28/100))*$B32),IF(R$27="mg/kg SAR",((R$28*0.001)*$B32),IF(R$27="mg/kg DM",(((R$28*0.001)*($B$28/100))*$B32),0))))))</f>
        <v>7.5628799999999996E-2</v>
      </c>
      <c r="S32" s="56">
        <f t="shared" si="12"/>
        <v>0.61763519999999994</v>
      </c>
      <c r="T32" s="56">
        <f t="shared" si="12"/>
        <v>0.11638432</v>
      </c>
      <c r="U32" s="95">
        <f t="shared" si="12"/>
        <v>0.441168</v>
      </c>
    </row>
    <row r="33" spans="1:21" s="40" customFormat="1" x14ac:dyDescent="0.25">
      <c r="A33" s="94" t="str">
        <f>E8</f>
        <v>Parc3</v>
      </c>
      <c r="B33" s="11">
        <v>208</v>
      </c>
      <c r="C33" s="56">
        <f t="shared" si="6"/>
        <v>247.89439999999996</v>
      </c>
      <c r="D33" s="56">
        <f t="shared" si="7"/>
        <v>138.22743001599997</v>
      </c>
      <c r="E33" s="56">
        <f t="shared" si="8"/>
        <v>32.250851359999999</v>
      </c>
      <c r="F33" s="56">
        <f t="shared" si="9"/>
        <v>103.309529024</v>
      </c>
      <c r="G33" s="56">
        <f t="shared" si="10"/>
        <v>0.89073919999999995</v>
      </c>
      <c r="H33" s="56">
        <f t="shared" si="10"/>
        <v>2.1092031999999996</v>
      </c>
      <c r="I33" s="56">
        <f t="shared" si="10"/>
        <v>0.33192640000000001</v>
      </c>
      <c r="J33" s="56">
        <f t="shared" si="10"/>
        <v>1.5966080000000001E-2</v>
      </c>
      <c r="K33" s="56">
        <f t="shared" si="10"/>
        <v>4.2015999999999998E-3</v>
      </c>
      <c r="L33" s="56">
        <f t="shared" si="10"/>
        <v>1.0588031999999998</v>
      </c>
      <c r="M33" s="56">
        <f t="shared" si="10"/>
        <v>1.2730847999999999</v>
      </c>
      <c r="N33" s="56">
        <f t="shared" si="10"/>
        <v>202.09696</v>
      </c>
      <c r="O33" s="56">
        <f t="shared" si="10"/>
        <v>17362.943936</v>
      </c>
      <c r="P33" s="56">
        <f t="shared" si="10"/>
        <v>5.8402240000000001</v>
      </c>
      <c r="Q33" s="56">
        <f t="shared" si="11"/>
        <v>117.53976</v>
      </c>
      <c r="R33" s="56">
        <f t="shared" si="12"/>
        <v>7.5628799999999996E-2</v>
      </c>
      <c r="S33" s="56">
        <f t="shared" si="12"/>
        <v>0.61763519999999994</v>
      </c>
      <c r="T33" s="56">
        <f t="shared" si="12"/>
        <v>0.11638432</v>
      </c>
      <c r="U33" s="95">
        <f t="shared" si="12"/>
        <v>0.441168</v>
      </c>
    </row>
    <row r="34" spans="1:21" s="40" customFormat="1" x14ac:dyDescent="0.25">
      <c r="A34" s="94" t="str">
        <f>F8</f>
        <v>Parc 4</v>
      </c>
      <c r="B34" s="11">
        <v>208</v>
      </c>
      <c r="C34" s="56">
        <f t="shared" si="6"/>
        <v>247.89439999999996</v>
      </c>
      <c r="D34" s="56">
        <f t="shared" si="7"/>
        <v>138.22743001599997</v>
      </c>
      <c r="E34" s="56">
        <f t="shared" si="8"/>
        <v>32.250851359999999</v>
      </c>
      <c r="F34" s="56">
        <f t="shared" si="9"/>
        <v>103.309529024</v>
      </c>
      <c r="G34" s="56">
        <f t="shared" si="10"/>
        <v>0.89073919999999995</v>
      </c>
      <c r="H34" s="56">
        <f t="shared" si="10"/>
        <v>2.1092031999999996</v>
      </c>
      <c r="I34" s="56">
        <f t="shared" si="10"/>
        <v>0.33192640000000001</v>
      </c>
      <c r="J34" s="56">
        <f t="shared" si="10"/>
        <v>1.5966080000000001E-2</v>
      </c>
      <c r="K34" s="56">
        <f t="shared" si="10"/>
        <v>4.2015999999999998E-3</v>
      </c>
      <c r="L34" s="56">
        <f t="shared" si="10"/>
        <v>1.0588031999999998</v>
      </c>
      <c r="M34" s="56">
        <f t="shared" si="10"/>
        <v>1.2730847999999999</v>
      </c>
      <c r="N34" s="56">
        <f t="shared" si="10"/>
        <v>202.09696</v>
      </c>
      <c r="O34" s="56">
        <f t="shared" si="10"/>
        <v>17362.943936</v>
      </c>
      <c r="P34" s="56">
        <f t="shared" si="10"/>
        <v>5.8402240000000001</v>
      </c>
      <c r="Q34" s="56">
        <f t="shared" si="11"/>
        <v>117.53976</v>
      </c>
      <c r="R34" s="56">
        <f t="shared" si="12"/>
        <v>7.5628799999999996E-2</v>
      </c>
      <c r="S34" s="56">
        <f t="shared" si="12"/>
        <v>0.61763519999999994</v>
      </c>
      <c r="T34" s="56">
        <f t="shared" si="12"/>
        <v>0.11638432</v>
      </c>
      <c r="U34" s="95">
        <f t="shared" si="12"/>
        <v>0.441168</v>
      </c>
    </row>
    <row r="35" spans="1:21" s="40" customFormat="1" x14ac:dyDescent="0.25">
      <c r="A35" s="94" t="str">
        <f>G8</f>
        <v>Parc 5</v>
      </c>
      <c r="B35" s="11">
        <v>208</v>
      </c>
      <c r="C35" s="56">
        <f t="shared" si="6"/>
        <v>247.89439999999996</v>
      </c>
      <c r="D35" s="56">
        <f t="shared" si="7"/>
        <v>138.22743001599997</v>
      </c>
      <c r="E35" s="56">
        <f t="shared" si="8"/>
        <v>32.250851359999999</v>
      </c>
      <c r="F35" s="56">
        <f t="shared" si="9"/>
        <v>103.309529024</v>
      </c>
      <c r="G35" s="56">
        <f t="shared" si="10"/>
        <v>0.89073919999999995</v>
      </c>
      <c r="H35" s="56">
        <f t="shared" si="10"/>
        <v>2.1092031999999996</v>
      </c>
      <c r="I35" s="56">
        <f t="shared" si="10"/>
        <v>0.33192640000000001</v>
      </c>
      <c r="J35" s="56">
        <f t="shared" si="10"/>
        <v>1.5966080000000001E-2</v>
      </c>
      <c r="K35" s="56">
        <f t="shared" si="10"/>
        <v>4.2015999999999998E-3</v>
      </c>
      <c r="L35" s="56">
        <f t="shared" si="10"/>
        <v>1.0588031999999998</v>
      </c>
      <c r="M35" s="56">
        <f t="shared" si="10"/>
        <v>1.2730847999999999</v>
      </c>
      <c r="N35" s="56">
        <f t="shared" si="10"/>
        <v>202.09696</v>
      </c>
      <c r="O35" s="56">
        <f t="shared" si="10"/>
        <v>17362.943936</v>
      </c>
      <c r="P35" s="56">
        <f t="shared" si="10"/>
        <v>5.8402240000000001</v>
      </c>
      <c r="Q35" s="56">
        <f t="shared" si="11"/>
        <v>117.53976</v>
      </c>
      <c r="R35" s="56">
        <f t="shared" si="12"/>
        <v>7.5628799999999996E-2</v>
      </c>
      <c r="S35" s="56">
        <f t="shared" si="12"/>
        <v>0.61763519999999994</v>
      </c>
      <c r="T35" s="56">
        <f t="shared" si="12"/>
        <v>0.11638432</v>
      </c>
      <c r="U35" s="95">
        <f t="shared" si="12"/>
        <v>0.441168</v>
      </c>
    </row>
    <row r="36" spans="1:21" s="40" customFormat="1" x14ac:dyDescent="0.25">
      <c r="A36" s="94" t="str">
        <f>H8</f>
        <v>Parc 6</v>
      </c>
      <c r="B36" s="11">
        <v>208</v>
      </c>
      <c r="C36" s="56">
        <f t="shared" si="6"/>
        <v>247.89439999999996</v>
      </c>
      <c r="D36" s="56">
        <f t="shared" si="7"/>
        <v>138.22743001599997</v>
      </c>
      <c r="E36" s="56">
        <f t="shared" si="8"/>
        <v>32.250851359999999</v>
      </c>
      <c r="F36" s="56">
        <f t="shared" si="9"/>
        <v>103.309529024</v>
      </c>
      <c r="G36" s="56">
        <f t="shared" si="10"/>
        <v>0.89073919999999995</v>
      </c>
      <c r="H36" s="56">
        <f t="shared" si="10"/>
        <v>2.1092031999999996</v>
      </c>
      <c r="I36" s="56">
        <f t="shared" si="10"/>
        <v>0.33192640000000001</v>
      </c>
      <c r="J36" s="56">
        <f t="shared" si="10"/>
        <v>1.5966080000000001E-2</v>
      </c>
      <c r="K36" s="56">
        <f t="shared" si="10"/>
        <v>4.2015999999999998E-3</v>
      </c>
      <c r="L36" s="56">
        <f t="shared" si="10"/>
        <v>1.0588031999999998</v>
      </c>
      <c r="M36" s="56">
        <f t="shared" si="10"/>
        <v>1.2730847999999999</v>
      </c>
      <c r="N36" s="56">
        <f t="shared" si="10"/>
        <v>202.09696</v>
      </c>
      <c r="O36" s="56">
        <f t="shared" si="10"/>
        <v>17362.943936</v>
      </c>
      <c r="P36" s="56">
        <f t="shared" si="10"/>
        <v>5.8402240000000001</v>
      </c>
      <c r="Q36" s="56">
        <f t="shared" si="11"/>
        <v>117.53976</v>
      </c>
      <c r="R36" s="56">
        <f t="shared" si="12"/>
        <v>7.5628799999999996E-2</v>
      </c>
      <c r="S36" s="56">
        <f t="shared" si="12"/>
        <v>0.61763519999999994</v>
      </c>
      <c r="T36" s="56">
        <f t="shared" si="12"/>
        <v>0.11638432</v>
      </c>
      <c r="U36" s="95">
        <f t="shared" si="12"/>
        <v>0.441168</v>
      </c>
    </row>
    <row r="37" spans="1:21" s="40" customFormat="1" x14ac:dyDescent="0.25">
      <c r="A37" s="94" t="str">
        <f>I8</f>
        <v>Parc 7</v>
      </c>
      <c r="B37" s="11">
        <v>208</v>
      </c>
      <c r="C37" s="56">
        <f t="shared" si="6"/>
        <v>247.89439999999996</v>
      </c>
      <c r="D37" s="56">
        <f t="shared" si="7"/>
        <v>138.22743001599997</v>
      </c>
      <c r="E37" s="56">
        <f t="shared" si="8"/>
        <v>32.250851359999999</v>
      </c>
      <c r="F37" s="56">
        <f t="shared" si="9"/>
        <v>103.309529024</v>
      </c>
      <c r="G37" s="56">
        <f t="shared" si="10"/>
        <v>0.89073919999999995</v>
      </c>
      <c r="H37" s="56">
        <f t="shared" si="10"/>
        <v>2.1092031999999996</v>
      </c>
      <c r="I37" s="56">
        <f t="shared" si="10"/>
        <v>0.33192640000000001</v>
      </c>
      <c r="J37" s="56">
        <f t="shared" si="10"/>
        <v>1.5966080000000001E-2</v>
      </c>
      <c r="K37" s="56">
        <f t="shared" si="10"/>
        <v>4.2015999999999998E-3</v>
      </c>
      <c r="L37" s="56">
        <f t="shared" si="10"/>
        <v>1.0588031999999998</v>
      </c>
      <c r="M37" s="56">
        <f t="shared" si="10"/>
        <v>1.2730847999999999</v>
      </c>
      <c r="N37" s="56">
        <f t="shared" si="10"/>
        <v>202.09696</v>
      </c>
      <c r="O37" s="56">
        <f t="shared" si="10"/>
        <v>17362.943936</v>
      </c>
      <c r="P37" s="56">
        <f t="shared" si="10"/>
        <v>5.8402240000000001</v>
      </c>
      <c r="Q37" s="56">
        <f t="shared" si="11"/>
        <v>117.53976</v>
      </c>
      <c r="R37" s="56">
        <f t="shared" si="12"/>
        <v>7.5628799999999996E-2</v>
      </c>
      <c r="S37" s="56">
        <f t="shared" si="12"/>
        <v>0.61763519999999994</v>
      </c>
      <c r="T37" s="56">
        <f t="shared" si="12"/>
        <v>0.11638432</v>
      </c>
      <c r="U37" s="95">
        <f t="shared" si="12"/>
        <v>0.441168</v>
      </c>
    </row>
    <row r="38" spans="1:21" s="40" customFormat="1" x14ac:dyDescent="0.25">
      <c r="A38" s="94" t="str">
        <f>J8</f>
        <v>LC 9</v>
      </c>
      <c r="B38" s="11">
        <v>208</v>
      </c>
      <c r="C38" s="56">
        <f t="shared" si="6"/>
        <v>247.89439999999996</v>
      </c>
      <c r="D38" s="56">
        <f t="shared" si="7"/>
        <v>138.22743001599997</v>
      </c>
      <c r="E38" s="56">
        <f t="shared" si="8"/>
        <v>32.250851359999999</v>
      </c>
      <c r="F38" s="56">
        <f t="shared" si="9"/>
        <v>103.309529024</v>
      </c>
      <c r="G38" s="56">
        <f t="shared" si="10"/>
        <v>0.89073919999999995</v>
      </c>
      <c r="H38" s="56">
        <f t="shared" si="10"/>
        <v>2.1092031999999996</v>
      </c>
      <c r="I38" s="56">
        <f t="shared" si="10"/>
        <v>0.33192640000000001</v>
      </c>
      <c r="J38" s="56">
        <f t="shared" si="10"/>
        <v>1.5966080000000001E-2</v>
      </c>
      <c r="K38" s="56">
        <f t="shared" si="10"/>
        <v>4.2015999999999998E-3</v>
      </c>
      <c r="L38" s="56">
        <f t="shared" si="10"/>
        <v>1.0588031999999998</v>
      </c>
      <c r="M38" s="56">
        <f t="shared" si="10"/>
        <v>1.2730847999999999</v>
      </c>
      <c r="N38" s="56">
        <f t="shared" si="10"/>
        <v>202.09696</v>
      </c>
      <c r="O38" s="56">
        <f t="shared" si="10"/>
        <v>17362.943936</v>
      </c>
      <c r="P38" s="56">
        <f t="shared" si="10"/>
        <v>5.8402240000000001</v>
      </c>
      <c r="Q38" s="56">
        <f t="shared" si="11"/>
        <v>117.53976</v>
      </c>
      <c r="R38" s="56">
        <f t="shared" si="12"/>
        <v>7.5628799999999996E-2</v>
      </c>
      <c r="S38" s="56">
        <f t="shared" si="12"/>
        <v>0.61763519999999994</v>
      </c>
      <c r="T38" s="56">
        <f t="shared" si="12"/>
        <v>0.11638432</v>
      </c>
      <c r="U38" s="95">
        <f t="shared" si="12"/>
        <v>0.441168</v>
      </c>
    </row>
    <row r="39" spans="1:21" s="40" customFormat="1" x14ac:dyDescent="0.25">
      <c r="A39" s="94" t="str">
        <f>K8</f>
        <v>LC 10</v>
      </c>
      <c r="B39" s="11">
        <v>208</v>
      </c>
      <c r="C39" s="56">
        <f t="shared" si="6"/>
        <v>247.89439999999996</v>
      </c>
      <c r="D39" s="56">
        <f t="shared" si="7"/>
        <v>138.22743001599997</v>
      </c>
      <c r="E39" s="56">
        <f t="shared" si="8"/>
        <v>32.250851359999999</v>
      </c>
      <c r="F39" s="56">
        <f t="shared" si="9"/>
        <v>103.309529024</v>
      </c>
      <c r="G39" s="56">
        <f t="shared" si="10"/>
        <v>0.89073919999999995</v>
      </c>
      <c r="H39" s="56">
        <f t="shared" si="10"/>
        <v>2.1092031999999996</v>
      </c>
      <c r="I39" s="56">
        <f t="shared" si="10"/>
        <v>0.33192640000000001</v>
      </c>
      <c r="J39" s="56">
        <f t="shared" si="10"/>
        <v>1.5966080000000001E-2</v>
      </c>
      <c r="K39" s="56">
        <f t="shared" si="10"/>
        <v>4.2015999999999998E-3</v>
      </c>
      <c r="L39" s="56">
        <f t="shared" si="10"/>
        <v>1.0588031999999998</v>
      </c>
      <c r="M39" s="56">
        <f t="shared" si="10"/>
        <v>1.2730847999999999</v>
      </c>
      <c r="N39" s="56">
        <f t="shared" si="10"/>
        <v>202.09696</v>
      </c>
      <c r="O39" s="56">
        <f t="shared" si="10"/>
        <v>17362.943936</v>
      </c>
      <c r="P39" s="56">
        <f t="shared" si="10"/>
        <v>5.8402240000000001</v>
      </c>
      <c r="Q39" s="56">
        <f t="shared" si="11"/>
        <v>117.53976</v>
      </c>
      <c r="R39" s="56">
        <f t="shared" si="12"/>
        <v>7.5628799999999996E-2</v>
      </c>
      <c r="S39" s="56">
        <f t="shared" si="12"/>
        <v>0.61763519999999994</v>
      </c>
      <c r="T39" s="56">
        <f t="shared" si="12"/>
        <v>0.11638432</v>
      </c>
      <c r="U39" s="95">
        <f t="shared" si="12"/>
        <v>0.441168</v>
      </c>
    </row>
    <row r="40" spans="1:21" s="40" customFormat="1" x14ac:dyDescent="0.25">
      <c r="A40" s="94">
        <f>L8</f>
        <v>0</v>
      </c>
      <c r="B40" s="11"/>
      <c r="C40" s="56">
        <f t="shared" si="6"/>
        <v>0</v>
      </c>
      <c r="D40" s="56">
        <f t="shared" si="7"/>
        <v>0</v>
      </c>
      <c r="E40" s="56">
        <f t="shared" si="8"/>
        <v>0</v>
      </c>
      <c r="F40" s="56">
        <f t="shared" si="9"/>
        <v>0</v>
      </c>
      <c r="G40" s="56">
        <f t="shared" si="10"/>
        <v>0</v>
      </c>
      <c r="H40" s="56">
        <f t="shared" si="10"/>
        <v>0</v>
      </c>
      <c r="I40" s="56">
        <f t="shared" si="10"/>
        <v>0</v>
      </c>
      <c r="J40" s="56">
        <f t="shared" si="10"/>
        <v>0</v>
      </c>
      <c r="K40" s="56">
        <f t="shared" si="10"/>
        <v>0</v>
      </c>
      <c r="L40" s="56">
        <f t="shared" si="10"/>
        <v>0</v>
      </c>
      <c r="M40" s="56">
        <f t="shared" si="10"/>
        <v>0</v>
      </c>
      <c r="N40" s="56">
        <f t="shared" si="10"/>
        <v>0</v>
      </c>
      <c r="O40" s="56">
        <f t="shared" si="10"/>
        <v>0</v>
      </c>
      <c r="P40" s="56">
        <f t="shared" si="10"/>
        <v>0</v>
      </c>
      <c r="Q40" s="56">
        <f t="shared" si="11"/>
        <v>0</v>
      </c>
      <c r="R40" s="56">
        <f t="shared" si="12"/>
        <v>0</v>
      </c>
      <c r="S40" s="56">
        <f t="shared" si="12"/>
        <v>0</v>
      </c>
      <c r="T40" s="56">
        <f t="shared" si="12"/>
        <v>0</v>
      </c>
      <c r="U40" s="95">
        <f t="shared" si="12"/>
        <v>0</v>
      </c>
    </row>
    <row r="41" spans="1:21" s="40" customFormat="1" x14ac:dyDescent="0.25">
      <c r="A41" s="94">
        <f>M8</f>
        <v>0</v>
      </c>
      <c r="B41" s="11"/>
      <c r="C41" s="56">
        <f t="shared" si="6"/>
        <v>0</v>
      </c>
      <c r="D41" s="56">
        <f t="shared" si="7"/>
        <v>0</v>
      </c>
      <c r="E41" s="56">
        <f t="shared" si="8"/>
        <v>0</v>
      </c>
      <c r="F41" s="56">
        <f t="shared" si="9"/>
        <v>0</v>
      </c>
      <c r="G41" s="56">
        <f t="shared" si="10"/>
        <v>0</v>
      </c>
      <c r="H41" s="56">
        <f t="shared" si="10"/>
        <v>0</v>
      </c>
      <c r="I41" s="56">
        <f t="shared" si="10"/>
        <v>0</v>
      </c>
      <c r="J41" s="56">
        <f t="shared" si="10"/>
        <v>0</v>
      </c>
      <c r="K41" s="56">
        <f t="shared" si="10"/>
        <v>0</v>
      </c>
      <c r="L41" s="56">
        <f t="shared" si="10"/>
        <v>0</v>
      </c>
      <c r="M41" s="56">
        <f t="shared" si="10"/>
        <v>0</v>
      </c>
      <c r="N41" s="56">
        <f t="shared" si="10"/>
        <v>0</v>
      </c>
      <c r="O41" s="56">
        <f t="shared" si="10"/>
        <v>0</v>
      </c>
      <c r="P41" s="56">
        <f t="shared" si="10"/>
        <v>0</v>
      </c>
      <c r="Q41" s="56">
        <f t="shared" si="11"/>
        <v>0</v>
      </c>
      <c r="R41" s="56">
        <f t="shared" si="12"/>
        <v>0</v>
      </c>
      <c r="S41" s="56">
        <f t="shared" si="12"/>
        <v>0</v>
      </c>
      <c r="T41" s="56">
        <f t="shared" si="12"/>
        <v>0</v>
      </c>
      <c r="U41" s="95">
        <f t="shared" si="12"/>
        <v>0</v>
      </c>
    </row>
    <row r="42" spans="1:21" s="40" customFormat="1" x14ac:dyDescent="0.25">
      <c r="A42" s="94">
        <f>N8</f>
        <v>0</v>
      </c>
      <c r="B42" s="11"/>
      <c r="C42" s="56">
        <f t="shared" si="6"/>
        <v>0</v>
      </c>
      <c r="D42" s="56">
        <f t="shared" si="7"/>
        <v>0</v>
      </c>
      <c r="E42" s="56">
        <f t="shared" si="8"/>
        <v>0</v>
      </c>
      <c r="F42" s="56">
        <f t="shared" si="9"/>
        <v>0</v>
      </c>
      <c r="G42" s="56">
        <f t="shared" si="10"/>
        <v>0</v>
      </c>
      <c r="H42" s="56">
        <f t="shared" si="10"/>
        <v>0</v>
      </c>
      <c r="I42" s="56">
        <f t="shared" si="10"/>
        <v>0</v>
      </c>
      <c r="J42" s="56">
        <f t="shared" si="10"/>
        <v>0</v>
      </c>
      <c r="K42" s="56">
        <f t="shared" si="10"/>
        <v>0</v>
      </c>
      <c r="L42" s="56">
        <f t="shared" si="10"/>
        <v>0</v>
      </c>
      <c r="M42" s="56">
        <f t="shared" si="10"/>
        <v>0</v>
      </c>
      <c r="N42" s="56">
        <f t="shared" si="10"/>
        <v>0</v>
      </c>
      <c r="O42" s="56">
        <f t="shared" si="10"/>
        <v>0</v>
      </c>
      <c r="P42" s="56">
        <f t="shared" si="10"/>
        <v>0</v>
      </c>
      <c r="Q42" s="56">
        <f t="shared" si="11"/>
        <v>0</v>
      </c>
      <c r="R42" s="56">
        <f t="shared" si="12"/>
        <v>0</v>
      </c>
      <c r="S42" s="56">
        <f t="shared" si="12"/>
        <v>0</v>
      </c>
      <c r="T42" s="56">
        <f t="shared" si="12"/>
        <v>0</v>
      </c>
      <c r="U42" s="95">
        <f t="shared" si="12"/>
        <v>0</v>
      </c>
    </row>
    <row r="43" spans="1:21" s="40" customFormat="1" x14ac:dyDescent="0.25">
      <c r="A43" s="94">
        <f>O8</f>
        <v>0</v>
      </c>
      <c r="B43" s="11"/>
      <c r="C43" s="56">
        <f t="shared" si="6"/>
        <v>0</v>
      </c>
      <c r="D43" s="56">
        <f t="shared" si="7"/>
        <v>0</v>
      </c>
      <c r="E43" s="56">
        <f t="shared" si="8"/>
        <v>0</v>
      </c>
      <c r="F43" s="56">
        <f t="shared" si="9"/>
        <v>0</v>
      </c>
      <c r="G43" s="56">
        <f t="shared" si="10"/>
        <v>0</v>
      </c>
      <c r="H43" s="56">
        <f t="shared" si="10"/>
        <v>0</v>
      </c>
      <c r="I43" s="56">
        <f t="shared" si="10"/>
        <v>0</v>
      </c>
      <c r="J43" s="56">
        <f t="shared" si="10"/>
        <v>0</v>
      </c>
      <c r="K43" s="56">
        <f t="shared" si="10"/>
        <v>0</v>
      </c>
      <c r="L43" s="56">
        <f t="shared" si="10"/>
        <v>0</v>
      </c>
      <c r="M43" s="56">
        <f t="shared" si="10"/>
        <v>0</v>
      </c>
      <c r="N43" s="56">
        <f t="shared" si="10"/>
        <v>0</v>
      </c>
      <c r="O43" s="56">
        <f t="shared" si="10"/>
        <v>0</v>
      </c>
      <c r="P43" s="56">
        <f t="shared" si="10"/>
        <v>0</v>
      </c>
      <c r="Q43" s="56">
        <f t="shared" si="11"/>
        <v>0</v>
      </c>
      <c r="R43" s="56">
        <f t="shared" si="12"/>
        <v>0</v>
      </c>
      <c r="S43" s="56">
        <f t="shared" si="12"/>
        <v>0</v>
      </c>
      <c r="T43" s="56">
        <f t="shared" si="12"/>
        <v>0</v>
      </c>
      <c r="U43" s="95">
        <f t="shared" si="12"/>
        <v>0</v>
      </c>
    </row>
    <row r="44" spans="1:21" s="40" customFormat="1" x14ac:dyDescent="0.25">
      <c r="A44" s="94">
        <f>P8</f>
        <v>0</v>
      </c>
      <c r="B44" s="11"/>
      <c r="C44" s="56">
        <f t="shared" si="6"/>
        <v>0</v>
      </c>
      <c r="D44" s="56">
        <f t="shared" si="7"/>
        <v>0</v>
      </c>
      <c r="E44" s="56">
        <f t="shared" si="8"/>
        <v>0</v>
      </c>
      <c r="F44" s="56">
        <f t="shared" si="9"/>
        <v>0</v>
      </c>
      <c r="G44" s="56">
        <f t="shared" si="10"/>
        <v>0</v>
      </c>
      <c r="H44" s="56">
        <f t="shared" si="10"/>
        <v>0</v>
      </c>
      <c r="I44" s="56">
        <f t="shared" si="10"/>
        <v>0</v>
      </c>
      <c r="J44" s="56">
        <f t="shared" si="10"/>
        <v>0</v>
      </c>
      <c r="K44" s="56">
        <f t="shared" si="10"/>
        <v>0</v>
      </c>
      <c r="L44" s="56">
        <f t="shared" si="10"/>
        <v>0</v>
      </c>
      <c r="M44" s="56">
        <f t="shared" si="10"/>
        <v>0</v>
      </c>
      <c r="N44" s="56">
        <f t="shared" si="10"/>
        <v>0</v>
      </c>
      <c r="O44" s="56">
        <f t="shared" si="10"/>
        <v>0</v>
      </c>
      <c r="P44" s="56">
        <f t="shared" si="10"/>
        <v>0</v>
      </c>
      <c r="Q44" s="56">
        <f t="shared" si="11"/>
        <v>0</v>
      </c>
      <c r="R44" s="56">
        <f t="shared" si="12"/>
        <v>0</v>
      </c>
      <c r="S44" s="56">
        <f t="shared" si="12"/>
        <v>0</v>
      </c>
      <c r="T44" s="56">
        <f t="shared" si="12"/>
        <v>0</v>
      </c>
      <c r="U44" s="95">
        <f t="shared" si="12"/>
        <v>0</v>
      </c>
    </row>
    <row r="45" spans="1:21" s="40" customFormat="1" x14ac:dyDescent="0.25">
      <c r="A45" s="94">
        <f>Q8</f>
        <v>0</v>
      </c>
      <c r="B45" s="11"/>
      <c r="C45" s="56">
        <f t="shared" si="6"/>
        <v>0</v>
      </c>
      <c r="D45" s="56">
        <f t="shared" si="7"/>
        <v>0</v>
      </c>
      <c r="E45" s="56">
        <f t="shared" si="8"/>
        <v>0</v>
      </c>
      <c r="F45" s="56">
        <f t="shared" si="9"/>
        <v>0</v>
      </c>
      <c r="G45" s="56">
        <f t="shared" si="10"/>
        <v>0</v>
      </c>
      <c r="H45" s="56">
        <f t="shared" si="10"/>
        <v>0</v>
      </c>
      <c r="I45" s="56">
        <f t="shared" si="10"/>
        <v>0</v>
      </c>
      <c r="J45" s="56">
        <f t="shared" si="10"/>
        <v>0</v>
      </c>
      <c r="K45" s="56">
        <f t="shared" si="10"/>
        <v>0</v>
      </c>
      <c r="L45" s="56">
        <f t="shared" si="10"/>
        <v>0</v>
      </c>
      <c r="M45" s="56">
        <f t="shared" si="10"/>
        <v>0</v>
      </c>
      <c r="N45" s="56">
        <f t="shared" si="10"/>
        <v>0</v>
      </c>
      <c r="O45" s="56">
        <f t="shared" si="10"/>
        <v>0</v>
      </c>
      <c r="P45" s="56">
        <f t="shared" si="10"/>
        <v>0</v>
      </c>
      <c r="Q45" s="56">
        <f t="shared" si="11"/>
        <v>0</v>
      </c>
      <c r="R45" s="56">
        <f t="shared" si="12"/>
        <v>0</v>
      </c>
      <c r="S45" s="56">
        <f t="shared" si="12"/>
        <v>0</v>
      </c>
      <c r="T45" s="56">
        <f t="shared" si="12"/>
        <v>0</v>
      </c>
      <c r="U45" s="95">
        <f t="shared" si="12"/>
        <v>0</v>
      </c>
    </row>
    <row r="46" spans="1:21" s="40" customFormat="1" x14ac:dyDescent="0.25">
      <c r="A46" s="94">
        <f>R8</f>
        <v>0</v>
      </c>
      <c r="B46" s="11"/>
      <c r="C46" s="56">
        <f t="shared" si="6"/>
        <v>0</v>
      </c>
      <c r="D46" s="56">
        <f t="shared" si="7"/>
        <v>0</v>
      </c>
      <c r="E46" s="56">
        <f t="shared" si="8"/>
        <v>0</v>
      </c>
      <c r="F46" s="56">
        <f t="shared" si="9"/>
        <v>0</v>
      </c>
      <c r="G46" s="56">
        <f t="shared" si="10"/>
        <v>0</v>
      </c>
      <c r="H46" s="56">
        <f t="shared" si="10"/>
        <v>0</v>
      </c>
      <c r="I46" s="56">
        <f t="shared" si="10"/>
        <v>0</v>
      </c>
      <c r="J46" s="56">
        <f t="shared" si="10"/>
        <v>0</v>
      </c>
      <c r="K46" s="56">
        <f t="shared" si="10"/>
        <v>0</v>
      </c>
      <c r="L46" s="56">
        <f t="shared" si="10"/>
        <v>0</v>
      </c>
      <c r="M46" s="56">
        <f t="shared" si="10"/>
        <v>0</v>
      </c>
      <c r="N46" s="56">
        <f t="shared" si="10"/>
        <v>0</v>
      </c>
      <c r="O46" s="56">
        <f t="shared" si="10"/>
        <v>0</v>
      </c>
      <c r="P46" s="56">
        <f t="shared" si="10"/>
        <v>0</v>
      </c>
      <c r="Q46" s="56">
        <f t="shared" si="11"/>
        <v>0</v>
      </c>
      <c r="R46" s="56">
        <f t="shared" si="12"/>
        <v>0</v>
      </c>
      <c r="S46" s="56">
        <f t="shared" si="12"/>
        <v>0</v>
      </c>
      <c r="T46" s="56">
        <f t="shared" si="12"/>
        <v>0</v>
      </c>
      <c r="U46" s="95">
        <f t="shared" si="12"/>
        <v>0</v>
      </c>
    </row>
    <row r="47" spans="1:21" s="40" customFormat="1" x14ac:dyDescent="0.25">
      <c r="A47" s="94">
        <f>S8</f>
        <v>0</v>
      </c>
      <c r="B47" s="11"/>
      <c r="C47" s="56">
        <f t="shared" si="6"/>
        <v>0</v>
      </c>
      <c r="D47" s="56">
        <f t="shared" si="7"/>
        <v>0</v>
      </c>
      <c r="E47" s="56">
        <f t="shared" si="8"/>
        <v>0</v>
      </c>
      <c r="F47" s="56">
        <f t="shared" si="9"/>
        <v>0</v>
      </c>
      <c r="G47" s="56">
        <f t="shared" si="10"/>
        <v>0</v>
      </c>
      <c r="H47" s="56">
        <f t="shared" si="10"/>
        <v>0</v>
      </c>
      <c r="I47" s="56">
        <f t="shared" si="10"/>
        <v>0</v>
      </c>
      <c r="J47" s="56">
        <f t="shared" si="10"/>
        <v>0</v>
      </c>
      <c r="K47" s="56">
        <f t="shared" si="10"/>
        <v>0</v>
      </c>
      <c r="L47" s="56">
        <f t="shared" si="10"/>
        <v>0</v>
      </c>
      <c r="M47" s="56">
        <f t="shared" si="10"/>
        <v>0</v>
      </c>
      <c r="N47" s="56">
        <f t="shared" si="10"/>
        <v>0</v>
      </c>
      <c r="O47" s="56">
        <f t="shared" si="10"/>
        <v>0</v>
      </c>
      <c r="P47" s="56">
        <f t="shared" si="10"/>
        <v>0</v>
      </c>
      <c r="Q47" s="56">
        <f t="shared" si="11"/>
        <v>0</v>
      </c>
      <c r="R47" s="56">
        <f t="shared" si="12"/>
        <v>0</v>
      </c>
      <c r="S47" s="56">
        <f t="shared" si="12"/>
        <v>0</v>
      </c>
      <c r="T47" s="56">
        <f t="shared" si="12"/>
        <v>0</v>
      </c>
      <c r="U47" s="95">
        <f t="shared" si="12"/>
        <v>0</v>
      </c>
    </row>
    <row r="48" spans="1:21" s="40" customFormat="1" x14ac:dyDescent="0.25">
      <c r="A48" s="94">
        <f>T8</f>
        <v>0</v>
      </c>
      <c r="B48" s="11"/>
      <c r="C48" s="56">
        <f t="shared" si="6"/>
        <v>0</v>
      </c>
      <c r="D48" s="56">
        <f t="shared" si="7"/>
        <v>0</v>
      </c>
      <c r="E48" s="56">
        <f t="shared" si="8"/>
        <v>0</v>
      </c>
      <c r="F48" s="56">
        <f t="shared" si="9"/>
        <v>0</v>
      </c>
      <c r="G48" s="56">
        <f t="shared" si="10"/>
        <v>0</v>
      </c>
      <c r="H48" s="56">
        <f t="shared" si="10"/>
        <v>0</v>
      </c>
      <c r="I48" s="56">
        <f t="shared" si="10"/>
        <v>0</v>
      </c>
      <c r="J48" s="56">
        <f t="shared" si="10"/>
        <v>0</v>
      </c>
      <c r="K48" s="56">
        <f t="shared" si="10"/>
        <v>0</v>
      </c>
      <c r="L48" s="56">
        <f t="shared" si="10"/>
        <v>0</v>
      </c>
      <c r="M48" s="56">
        <f t="shared" si="10"/>
        <v>0</v>
      </c>
      <c r="N48" s="56">
        <f t="shared" si="10"/>
        <v>0</v>
      </c>
      <c r="O48" s="56">
        <f t="shared" si="10"/>
        <v>0</v>
      </c>
      <c r="P48" s="56">
        <f t="shared" si="10"/>
        <v>0</v>
      </c>
      <c r="Q48" s="56">
        <f t="shared" si="11"/>
        <v>0</v>
      </c>
      <c r="R48" s="56">
        <f t="shared" si="12"/>
        <v>0</v>
      </c>
      <c r="S48" s="56">
        <f t="shared" si="12"/>
        <v>0</v>
      </c>
      <c r="T48" s="56">
        <f t="shared" si="12"/>
        <v>0</v>
      </c>
      <c r="U48" s="95">
        <f t="shared" si="12"/>
        <v>0</v>
      </c>
    </row>
    <row r="49" spans="1:21" s="40" customFormat="1" x14ac:dyDescent="0.25">
      <c r="A49" s="94">
        <f>U8</f>
        <v>0</v>
      </c>
      <c r="B49" s="11"/>
      <c r="C49" s="56">
        <f t="shared" si="6"/>
        <v>0</v>
      </c>
      <c r="D49" s="56">
        <f t="shared" si="7"/>
        <v>0</v>
      </c>
      <c r="E49" s="56">
        <f t="shared" si="8"/>
        <v>0</v>
      </c>
      <c r="F49" s="56">
        <f t="shared" si="9"/>
        <v>0</v>
      </c>
      <c r="G49" s="56">
        <f t="shared" si="10"/>
        <v>0</v>
      </c>
      <c r="H49" s="56">
        <f t="shared" si="10"/>
        <v>0</v>
      </c>
      <c r="I49" s="56">
        <f t="shared" si="10"/>
        <v>0</v>
      </c>
      <c r="J49" s="56">
        <f t="shared" si="10"/>
        <v>0</v>
      </c>
      <c r="K49" s="56">
        <f t="shared" si="10"/>
        <v>0</v>
      </c>
      <c r="L49" s="56">
        <f t="shared" si="10"/>
        <v>0</v>
      </c>
      <c r="M49" s="56">
        <f t="shared" si="10"/>
        <v>0</v>
      </c>
      <c r="N49" s="56">
        <f t="shared" si="10"/>
        <v>0</v>
      </c>
      <c r="O49" s="56">
        <f t="shared" si="10"/>
        <v>0</v>
      </c>
      <c r="P49" s="56">
        <f t="shared" si="10"/>
        <v>0</v>
      </c>
      <c r="Q49" s="56">
        <f t="shared" si="11"/>
        <v>0</v>
      </c>
      <c r="R49" s="56">
        <f t="shared" si="12"/>
        <v>0</v>
      </c>
      <c r="S49" s="56">
        <f t="shared" si="12"/>
        <v>0</v>
      </c>
      <c r="T49" s="56">
        <f t="shared" si="12"/>
        <v>0</v>
      </c>
      <c r="U49" s="95">
        <f t="shared" si="12"/>
        <v>0</v>
      </c>
    </row>
    <row r="50" spans="1:21" s="40" customFormat="1" ht="13.5" thickBot="1" x14ac:dyDescent="0.3">
      <c r="A50" s="96">
        <f>V8</f>
        <v>0</v>
      </c>
      <c r="B50" s="11"/>
      <c r="C50" s="59">
        <f t="shared" si="6"/>
        <v>0</v>
      </c>
      <c r="D50" s="59">
        <f t="shared" si="7"/>
        <v>0</v>
      </c>
      <c r="E50" s="59">
        <f t="shared" si="8"/>
        <v>0</v>
      </c>
      <c r="F50" s="59">
        <f t="shared" si="9"/>
        <v>0</v>
      </c>
      <c r="G50" s="59">
        <f t="shared" si="10"/>
        <v>0</v>
      </c>
      <c r="H50" s="59">
        <f t="shared" si="10"/>
        <v>0</v>
      </c>
      <c r="I50" s="59">
        <f t="shared" si="10"/>
        <v>0</v>
      </c>
      <c r="J50" s="59">
        <f t="shared" si="10"/>
        <v>0</v>
      </c>
      <c r="K50" s="59">
        <f t="shared" si="10"/>
        <v>0</v>
      </c>
      <c r="L50" s="59">
        <f t="shared" si="10"/>
        <v>0</v>
      </c>
      <c r="M50" s="59">
        <f t="shared" si="10"/>
        <v>0</v>
      </c>
      <c r="N50" s="59">
        <f t="shared" si="10"/>
        <v>0</v>
      </c>
      <c r="O50" s="59">
        <f t="shared" si="10"/>
        <v>0</v>
      </c>
      <c r="P50" s="59">
        <f t="shared" si="10"/>
        <v>0</v>
      </c>
      <c r="Q50" s="59">
        <f t="shared" si="11"/>
        <v>0</v>
      </c>
      <c r="R50" s="59">
        <f t="shared" si="12"/>
        <v>0</v>
      </c>
      <c r="S50" s="59">
        <f t="shared" si="12"/>
        <v>0</v>
      </c>
      <c r="T50" s="59">
        <f t="shared" si="12"/>
        <v>0</v>
      </c>
      <c r="U50" s="9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98">
        <v>20</v>
      </c>
    </row>
    <row r="53" spans="1:21" x14ac:dyDescent="0.25">
      <c r="A53" s="7" t="s">
        <v>127</v>
      </c>
    </row>
    <row r="54" spans="1:21" ht="25.5" x14ac:dyDescent="0.2">
      <c r="A54" s="62"/>
      <c r="B54" s="66" t="s">
        <v>146</v>
      </c>
      <c r="C54" s="66" t="s">
        <v>147</v>
      </c>
      <c r="D54" s="66" t="s">
        <v>124</v>
      </c>
      <c r="E54" s="66" t="s">
        <v>125</v>
      </c>
      <c r="F54" s="66" t="s">
        <v>148</v>
      </c>
      <c r="G54" s="66" t="s">
        <v>126</v>
      </c>
      <c r="H54" s="40"/>
      <c r="I54" s="40"/>
      <c r="J54" s="40"/>
      <c r="K54" s="40"/>
      <c r="L54" s="40"/>
      <c r="M54" s="40"/>
      <c r="N54" s="40"/>
      <c r="O54" s="40"/>
      <c r="P54" s="40"/>
      <c r="Q54" s="40"/>
      <c r="R54" s="40"/>
      <c r="S54" s="40"/>
      <c r="T54" s="40"/>
      <c r="U54" s="40"/>
    </row>
    <row r="55" spans="1:21" x14ac:dyDescent="0.2">
      <c r="A55" s="63"/>
      <c r="B55" s="67"/>
      <c r="C55" s="68"/>
      <c r="D55" s="69">
        <f>(B55/100)*C55</f>
        <v>0</v>
      </c>
      <c r="E55" s="69">
        <f>G55</f>
        <v>0</v>
      </c>
      <c r="F55" s="68"/>
      <c r="G55" s="69">
        <f>(B55/100)*F55</f>
        <v>0</v>
      </c>
      <c r="H55" s="40"/>
      <c r="I55" s="40"/>
      <c r="J55" s="40"/>
      <c r="K55" s="40"/>
      <c r="L55" s="40"/>
      <c r="M55" s="40"/>
      <c r="N55" s="40"/>
      <c r="O55" s="40"/>
      <c r="P55" s="40"/>
      <c r="Q55" s="40"/>
      <c r="R55" s="40"/>
      <c r="S55" s="40"/>
      <c r="T55" s="40"/>
      <c r="U55" s="40"/>
    </row>
    <row r="56" spans="1:21" x14ac:dyDescent="0.2">
      <c r="A56" s="58" t="s">
        <v>63</v>
      </c>
      <c r="B56" s="8">
        <v>1</v>
      </c>
      <c r="C56" s="52">
        <v>2</v>
      </c>
      <c r="D56" s="53">
        <v>3</v>
      </c>
      <c r="E56" s="53">
        <v>4</v>
      </c>
      <c r="F56" s="52">
        <v>5</v>
      </c>
      <c r="G56" s="53">
        <v>6</v>
      </c>
      <c r="H56" s="54">
        <v>7</v>
      </c>
      <c r="I56" s="54">
        <v>8</v>
      </c>
      <c r="J56" s="54">
        <v>9</v>
      </c>
      <c r="K56" s="52">
        <v>10</v>
      </c>
      <c r="L56" s="52">
        <v>11</v>
      </c>
      <c r="M56" s="53">
        <v>12</v>
      </c>
      <c r="N56" s="53">
        <v>13</v>
      </c>
      <c r="O56" s="52">
        <v>14</v>
      </c>
      <c r="P56" s="53">
        <v>15</v>
      </c>
      <c r="Q56" s="54">
        <v>16</v>
      </c>
      <c r="R56" s="54">
        <v>17</v>
      </c>
      <c r="S56" s="54">
        <v>18</v>
      </c>
      <c r="T56" s="52">
        <v>19</v>
      </c>
      <c r="U56" s="52">
        <v>20</v>
      </c>
    </row>
    <row r="57" spans="1:21" x14ac:dyDescent="0.25">
      <c r="A57" s="58" t="s">
        <v>2</v>
      </c>
      <c r="B57" s="8" t="str">
        <f>C8</f>
        <v>Parc 1</v>
      </c>
      <c r="C57" s="8" t="str">
        <f t="shared" ref="C57:U57" si="13">D8</f>
        <v>Parc 2</v>
      </c>
      <c r="D57" s="8" t="str">
        <f t="shared" si="13"/>
        <v>Parc3</v>
      </c>
      <c r="E57" s="8" t="str">
        <f t="shared" si="13"/>
        <v>Parc 4</v>
      </c>
      <c r="F57" s="8" t="str">
        <f t="shared" si="13"/>
        <v>Parc 5</v>
      </c>
      <c r="G57" s="8" t="str">
        <f t="shared" si="13"/>
        <v>Parc 6</v>
      </c>
      <c r="H57" s="8" t="str">
        <f t="shared" si="13"/>
        <v>Parc 7</v>
      </c>
      <c r="I57" s="8" t="str">
        <f t="shared" si="13"/>
        <v>LC 9</v>
      </c>
      <c r="J57" s="8" t="str">
        <f t="shared" si="13"/>
        <v>LC 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58" t="s">
        <v>133</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64" t="s">
        <v>129</v>
      </c>
      <c r="B59" s="55">
        <f>VLOOKUP(C$14,Table24[],5,FALSE)</f>
        <v>6.2</v>
      </c>
      <c r="C59" s="55">
        <f>VLOOKUP(D$14,Table24[],5,FALSE)</f>
        <v>6.2</v>
      </c>
      <c r="D59" s="55">
        <f>VLOOKUP(E$14,Table24[],5,FALSE)</f>
        <v>6.2</v>
      </c>
      <c r="E59" s="55">
        <f>VLOOKUP(F$14,Table24[],5,FALSE)</f>
        <v>6.2</v>
      </c>
      <c r="F59" s="55">
        <f>VLOOKUP(G$14,Table24[],5,FALSE)</f>
        <v>6.2</v>
      </c>
      <c r="G59" s="55">
        <f>VLOOKUP(H$14,Table24[],5,FALSE)</f>
        <v>6.2</v>
      </c>
      <c r="H59" s="55">
        <f>VLOOKUP(I$14,Table24[],5,FALSE)</f>
        <v>6.2</v>
      </c>
      <c r="I59" s="55">
        <f>VLOOKUP(J$14,Table24[],5,FALSE)</f>
        <v>6.2</v>
      </c>
      <c r="J59" s="55">
        <f>VLOOKUP(K$14,Table24[],5,FALSE)</f>
        <v>6.2</v>
      </c>
      <c r="K59" s="55" t="e">
        <f>VLOOKUP(L$14,Table24[],5,FALSE)</f>
        <v>#N/A</v>
      </c>
      <c r="L59" s="55" t="e">
        <f>VLOOKUP(M$14,Table24[],5,FALSE)</f>
        <v>#N/A</v>
      </c>
      <c r="M59" s="55" t="e">
        <f>VLOOKUP(N$14,Table24[],5,FALSE)</f>
        <v>#N/A</v>
      </c>
      <c r="N59" s="55" t="e">
        <f>VLOOKUP(O$14,Table24[],5,FALSE)</f>
        <v>#N/A</v>
      </c>
      <c r="O59" s="55" t="e">
        <f>VLOOKUP(P$14,Table24[],5,FALSE)</f>
        <v>#N/A</v>
      </c>
      <c r="P59" s="55" t="e">
        <f>VLOOKUP(Q$14,Table24[],5,FALSE)</f>
        <v>#N/A</v>
      </c>
      <c r="Q59" s="55" t="e">
        <f>VLOOKUP(R$14,Table24[],5,FALSE)</f>
        <v>#N/A</v>
      </c>
      <c r="R59" s="55" t="e">
        <f>VLOOKUP(S$14,Table24[],5,FALSE)</f>
        <v>#N/A</v>
      </c>
      <c r="S59" s="55" t="e">
        <f>VLOOKUP(T$14,Table24[],5,FALSE)</f>
        <v>#N/A</v>
      </c>
      <c r="T59" s="55" t="e">
        <f>VLOOKUP(U$14,Table24[],5,FALSE)</f>
        <v>#N/A</v>
      </c>
      <c r="U59" s="55" t="e">
        <f>VLOOKUP(V$14,Table24[],5,FALSE)</f>
        <v>#N/A</v>
      </c>
    </row>
    <row r="60" spans="1:21" x14ac:dyDescent="0.2">
      <c r="A60" s="64" t="s">
        <v>4</v>
      </c>
      <c r="B60" s="55">
        <f>C10</f>
        <v>5.7</v>
      </c>
      <c r="C60" s="55">
        <f t="shared" ref="C60:U60" si="14">D10</f>
        <v>5.7</v>
      </c>
      <c r="D60" s="55">
        <f t="shared" si="14"/>
        <v>5.5</v>
      </c>
      <c r="E60" s="55">
        <f t="shared" si="14"/>
        <v>5.3</v>
      </c>
      <c r="F60" s="55">
        <f t="shared" si="14"/>
        <v>5.3</v>
      </c>
      <c r="G60" s="55">
        <f t="shared" si="14"/>
        <v>5.8</v>
      </c>
      <c r="H60" s="55">
        <f t="shared" si="14"/>
        <v>5.7</v>
      </c>
      <c r="I60" s="55">
        <f t="shared" si="14"/>
        <v>5.6</v>
      </c>
      <c r="J60" s="55">
        <f t="shared" si="14"/>
        <v>5.6</v>
      </c>
      <c r="K60" s="55">
        <f t="shared" si="14"/>
        <v>0</v>
      </c>
      <c r="L60" s="55">
        <f t="shared" si="14"/>
        <v>0</v>
      </c>
      <c r="M60" s="55">
        <f t="shared" si="14"/>
        <v>0</v>
      </c>
      <c r="N60" s="55">
        <f t="shared" si="14"/>
        <v>0</v>
      </c>
      <c r="O60" s="55">
        <f t="shared" si="14"/>
        <v>0</v>
      </c>
      <c r="P60" s="55">
        <f t="shared" si="14"/>
        <v>0</v>
      </c>
      <c r="Q60" s="55">
        <f t="shared" si="14"/>
        <v>0</v>
      </c>
      <c r="R60" s="55">
        <f t="shared" si="14"/>
        <v>0</v>
      </c>
      <c r="S60" s="55">
        <f t="shared" si="14"/>
        <v>0</v>
      </c>
      <c r="T60" s="55">
        <f t="shared" si="14"/>
        <v>0</v>
      </c>
      <c r="U60" s="55">
        <f t="shared" si="14"/>
        <v>0</v>
      </c>
    </row>
    <row r="61" spans="1:21" x14ac:dyDescent="0.2">
      <c r="A61" s="64" t="s">
        <v>130</v>
      </c>
      <c r="B61" s="55">
        <f t="shared" ref="B61:U61" si="15">VLOOKUP(B58,$AD9:$AE18,2,FALSE)</f>
        <v>6</v>
      </c>
      <c r="C61" s="55">
        <f t="shared" si="15"/>
        <v>6</v>
      </c>
      <c r="D61" s="55">
        <f t="shared" si="15"/>
        <v>6</v>
      </c>
      <c r="E61" s="55">
        <f t="shared" si="15"/>
        <v>6</v>
      </c>
      <c r="F61" s="55">
        <f t="shared" si="15"/>
        <v>6</v>
      </c>
      <c r="G61" s="55">
        <f t="shared" si="15"/>
        <v>6</v>
      </c>
      <c r="H61" s="55">
        <f t="shared" si="15"/>
        <v>6</v>
      </c>
      <c r="I61" s="55">
        <f t="shared" si="15"/>
        <v>6</v>
      </c>
      <c r="J61" s="55">
        <f t="shared" si="15"/>
        <v>6</v>
      </c>
      <c r="K61" s="55" t="e">
        <f t="shared" si="15"/>
        <v>#N/A</v>
      </c>
      <c r="L61" s="55" t="e">
        <f t="shared" si="15"/>
        <v>#N/A</v>
      </c>
      <c r="M61" s="55" t="e">
        <f t="shared" si="15"/>
        <v>#N/A</v>
      </c>
      <c r="N61" s="55" t="e">
        <f t="shared" si="15"/>
        <v>#N/A</v>
      </c>
      <c r="O61" s="55" t="e">
        <f t="shared" si="15"/>
        <v>#N/A</v>
      </c>
      <c r="P61" s="55" t="e">
        <f t="shared" si="15"/>
        <v>#N/A</v>
      </c>
      <c r="Q61" s="55" t="e">
        <f t="shared" si="15"/>
        <v>#N/A</v>
      </c>
      <c r="R61" s="55" t="e">
        <f t="shared" si="15"/>
        <v>#N/A</v>
      </c>
      <c r="S61" s="55" t="e">
        <f t="shared" si="15"/>
        <v>#N/A</v>
      </c>
      <c r="T61" s="55" t="e">
        <f t="shared" si="15"/>
        <v>#N/A</v>
      </c>
      <c r="U61" s="55" t="e">
        <f t="shared" si="15"/>
        <v>#N/A</v>
      </c>
    </row>
    <row r="62" spans="1:21" x14ac:dyDescent="0.2">
      <c r="A62" s="64" t="s">
        <v>131</v>
      </c>
      <c r="B62" s="56">
        <f>B31</f>
        <v>48</v>
      </c>
      <c r="C62" s="56">
        <f>B32</f>
        <v>208</v>
      </c>
      <c r="D62" s="56">
        <f>B33</f>
        <v>208</v>
      </c>
      <c r="E62" s="56">
        <f>B34</f>
        <v>208</v>
      </c>
      <c r="F62" s="56">
        <f>B35</f>
        <v>208</v>
      </c>
      <c r="G62" s="56">
        <f>B36</f>
        <v>208</v>
      </c>
      <c r="H62" s="56">
        <f>B37</f>
        <v>208</v>
      </c>
      <c r="I62" s="56">
        <f>B38</f>
        <v>208</v>
      </c>
      <c r="J62" s="56">
        <f>B39</f>
        <v>208</v>
      </c>
      <c r="K62" s="56">
        <f>B40</f>
        <v>0</v>
      </c>
      <c r="L62" s="56">
        <f>B41</f>
        <v>0</v>
      </c>
      <c r="M62" s="56">
        <f>B42</f>
        <v>0</v>
      </c>
      <c r="N62" s="56">
        <f>B43</f>
        <v>0</v>
      </c>
      <c r="O62" s="56">
        <f>B44</f>
        <v>0</v>
      </c>
      <c r="P62" s="56">
        <f>B45</f>
        <v>0</v>
      </c>
      <c r="Q62" s="56">
        <f>B46</f>
        <v>0</v>
      </c>
      <c r="R62" s="56">
        <f>B47</f>
        <v>0</v>
      </c>
      <c r="S62" s="56">
        <f>B48</f>
        <v>0</v>
      </c>
      <c r="T62" s="56">
        <f>B49</f>
        <v>0</v>
      </c>
      <c r="U62" s="56">
        <f>B50</f>
        <v>0</v>
      </c>
    </row>
    <row r="63" spans="1:21" ht="38.25" x14ac:dyDescent="0.2">
      <c r="A63" s="65" t="s">
        <v>151</v>
      </c>
      <c r="B63" s="56">
        <f>$E55*(B62/100)</f>
        <v>0</v>
      </c>
      <c r="C63" s="56">
        <f t="shared" ref="C63:U63" si="16">$E55*(C62/100)</f>
        <v>0</v>
      </c>
      <c r="D63" s="56">
        <f t="shared" si="16"/>
        <v>0</v>
      </c>
      <c r="E63" s="56">
        <f t="shared" si="16"/>
        <v>0</v>
      </c>
      <c r="F63" s="56">
        <f>$E55*(F62/100)</f>
        <v>0</v>
      </c>
      <c r="G63" s="56">
        <f t="shared" si="16"/>
        <v>0</v>
      </c>
      <c r="H63" s="56">
        <f t="shared" si="16"/>
        <v>0</v>
      </c>
      <c r="I63" s="56">
        <f t="shared" si="16"/>
        <v>0</v>
      </c>
      <c r="J63" s="56">
        <f t="shared" si="16"/>
        <v>0</v>
      </c>
      <c r="K63" s="56">
        <f t="shared" si="16"/>
        <v>0</v>
      </c>
      <c r="L63" s="56">
        <f t="shared" si="16"/>
        <v>0</v>
      </c>
      <c r="M63" s="56">
        <f t="shared" si="16"/>
        <v>0</v>
      </c>
      <c r="N63" s="56">
        <f t="shared" si="16"/>
        <v>0</v>
      </c>
      <c r="O63" s="56">
        <f t="shared" si="16"/>
        <v>0</v>
      </c>
      <c r="P63" s="56">
        <f t="shared" si="16"/>
        <v>0</v>
      </c>
      <c r="Q63" s="56">
        <f t="shared" si="16"/>
        <v>0</v>
      </c>
      <c r="R63" s="56">
        <f t="shared" si="16"/>
        <v>0</v>
      </c>
      <c r="S63" s="56">
        <f t="shared" si="16"/>
        <v>0</v>
      </c>
      <c r="T63" s="56">
        <f t="shared" si="16"/>
        <v>0</v>
      </c>
      <c r="U63" s="56">
        <f t="shared" si="16"/>
        <v>0</v>
      </c>
    </row>
    <row r="64" spans="1:21" ht="63.75" x14ac:dyDescent="0.2">
      <c r="A64" s="65" t="s">
        <v>152</v>
      </c>
      <c r="B64" s="56">
        <f>(B59-B60)*B61</f>
        <v>3</v>
      </c>
      <c r="C64" s="56">
        <f t="shared" ref="C64:U64" si="17">(C59-C60)*C61</f>
        <v>3</v>
      </c>
      <c r="D64" s="56">
        <f t="shared" si="17"/>
        <v>4.2000000000000011</v>
      </c>
      <c r="E64" s="56">
        <f t="shared" si="17"/>
        <v>5.4000000000000021</v>
      </c>
      <c r="F64" s="56">
        <f t="shared" si="17"/>
        <v>5.4000000000000021</v>
      </c>
      <c r="G64" s="56">
        <f t="shared" si="17"/>
        <v>2.4000000000000021</v>
      </c>
      <c r="H64" s="56">
        <f t="shared" si="17"/>
        <v>3</v>
      </c>
      <c r="I64" s="56">
        <f t="shared" si="17"/>
        <v>3.6000000000000032</v>
      </c>
      <c r="J64" s="56">
        <f t="shared" si="17"/>
        <v>3.6000000000000032</v>
      </c>
      <c r="K64" s="56" t="e">
        <f t="shared" si="17"/>
        <v>#N/A</v>
      </c>
      <c r="L64" s="56" t="e">
        <f t="shared" si="17"/>
        <v>#N/A</v>
      </c>
      <c r="M64" s="56" t="e">
        <f t="shared" si="17"/>
        <v>#N/A</v>
      </c>
      <c r="N64" s="56" t="e">
        <f t="shared" si="17"/>
        <v>#N/A</v>
      </c>
      <c r="O64" s="56" t="e">
        <f t="shared" si="17"/>
        <v>#N/A</v>
      </c>
      <c r="P64" s="56" t="e">
        <f t="shared" si="17"/>
        <v>#N/A</v>
      </c>
      <c r="Q64" s="56" t="e">
        <f t="shared" si="17"/>
        <v>#N/A</v>
      </c>
      <c r="R64" s="56" t="e">
        <f t="shared" si="17"/>
        <v>#N/A</v>
      </c>
      <c r="S64" s="56" t="e">
        <f t="shared" si="17"/>
        <v>#N/A</v>
      </c>
      <c r="T64" s="56" t="e">
        <f t="shared" si="17"/>
        <v>#N/A</v>
      </c>
      <c r="U64" s="56" t="e">
        <f t="shared" si="17"/>
        <v>#N/A</v>
      </c>
    </row>
    <row r="65" spans="1:21" ht="51" x14ac:dyDescent="0.2">
      <c r="A65" s="65" t="s">
        <v>153</v>
      </c>
      <c r="B65" s="56">
        <f>B63-B64</f>
        <v>-3</v>
      </c>
      <c r="C65" s="56">
        <f t="shared" ref="C65:U65" si="18">C63-C64</f>
        <v>-3</v>
      </c>
      <c r="D65" s="56">
        <f t="shared" si="18"/>
        <v>-4.2000000000000011</v>
      </c>
      <c r="E65" s="56">
        <f t="shared" si="18"/>
        <v>-5.4000000000000021</v>
      </c>
      <c r="F65" s="56">
        <f t="shared" si="18"/>
        <v>-5.4000000000000021</v>
      </c>
      <c r="G65" s="56">
        <f t="shared" si="18"/>
        <v>-2.4000000000000021</v>
      </c>
      <c r="H65" s="56">
        <f t="shared" si="18"/>
        <v>-3</v>
      </c>
      <c r="I65" s="56">
        <f t="shared" si="18"/>
        <v>-3.6000000000000032</v>
      </c>
      <c r="J65" s="56">
        <f t="shared" si="18"/>
        <v>-3.6000000000000032</v>
      </c>
      <c r="K65" s="56" t="e">
        <f t="shared" si="18"/>
        <v>#N/A</v>
      </c>
      <c r="L65" s="56" t="e">
        <f t="shared" si="18"/>
        <v>#N/A</v>
      </c>
      <c r="M65" s="56" t="e">
        <f t="shared" si="18"/>
        <v>#N/A</v>
      </c>
      <c r="N65" s="56" t="e">
        <f t="shared" si="18"/>
        <v>#N/A</v>
      </c>
      <c r="O65" s="56" t="e">
        <f t="shared" si="18"/>
        <v>#N/A</v>
      </c>
      <c r="P65" s="56" t="e">
        <f t="shared" si="18"/>
        <v>#N/A</v>
      </c>
      <c r="Q65" s="56" t="e">
        <f t="shared" si="18"/>
        <v>#N/A</v>
      </c>
      <c r="R65" s="56" t="e">
        <f t="shared" si="18"/>
        <v>#N/A</v>
      </c>
      <c r="S65" s="56" t="e">
        <f t="shared" si="18"/>
        <v>#N/A</v>
      </c>
      <c r="T65" s="56" t="e">
        <f t="shared" si="18"/>
        <v>#N/A</v>
      </c>
      <c r="U65" s="56" t="e">
        <f t="shared" si="18"/>
        <v>#N/A</v>
      </c>
    </row>
    <row r="66" spans="1:21" ht="38.25" x14ac:dyDescent="0.2">
      <c r="A66" s="65" t="s">
        <v>145</v>
      </c>
      <c r="B66" s="57" t="str">
        <f>IF(B64&lt;=B63,"OVER","UNDER")</f>
        <v>UNDER</v>
      </c>
      <c r="C66" s="57" t="str">
        <f t="shared" ref="C66:U66" si="19">IF(C64&lt;=C63,"OVER","UNDER")</f>
        <v>UNDER</v>
      </c>
      <c r="D66" s="57" t="str">
        <f t="shared" si="19"/>
        <v>UNDER</v>
      </c>
      <c r="E66" s="57" t="str">
        <f t="shared" si="19"/>
        <v>UNDER</v>
      </c>
      <c r="F66" s="57" t="str">
        <f t="shared" si="19"/>
        <v>UNDER</v>
      </c>
      <c r="G66" s="57" t="str">
        <f t="shared" si="19"/>
        <v>UNDER</v>
      </c>
      <c r="H66" s="57" t="str">
        <f t="shared" si="19"/>
        <v>UNDER</v>
      </c>
      <c r="I66" s="57" t="str">
        <f t="shared" si="19"/>
        <v>UNDER</v>
      </c>
      <c r="J66" s="57" t="str">
        <f t="shared" si="19"/>
        <v>UNDER</v>
      </c>
      <c r="K66" s="57" t="e">
        <f t="shared" si="19"/>
        <v>#N/A</v>
      </c>
      <c r="L66" s="57" t="e">
        <f t="shared" si="19"/>
        <v>#N/A</v>
      </c>
      <c r="M66" s="57" t="e">
        <f t="shared" si="19"/>
        <v>#N/A</v>
      </c>
      <c r="N66" s="57" t="e">
        <f t="shared" si="19"/>
        <v>#N/A</v>
      </c>
      <c r="O66" s="57" t="e">
        <f t="shared" si="19"/>
        <v>#N/A</v>
      </c>
      <c r="P66" s="57" t="e">
        <f t="shared" si="19"/>
        <v>#N/A</v>
      </c>
      <c r="Q66" s="57" t="e">
        <f t="shared" si="19"/>
        <v>#N/A</v>
      </c>
      <c r="R66" s="57" t="e">
        <f t="shared" si="19"/>
        <v>#N/A</v>
      </c>
      <c r="S66" s="57" t="e">
        <f t="shared" si="19"/>
        <v>#N/A</v>
      </c>
      <c r="T66" s="57" t="e">
        <f t="shared" si="19"/>
        <v>#N/A</v>
      </c>
      <c r="U66" s="57"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 priority="48" operator="greaterThan">
      <formula>$B$51</formula>
    </cfRule>
  </conditionalFormatting>
  <conditionalFormatting sqref="B66:U66">
    <cfRule type="cellIs" dxfId="28" priority="10" operator="equal">
      <formula>"UNDER"</formula>
    </cfRule>
    <cfRule type="cellIs" dxfId="27" priority="11" operator="equal">
      <formula>"OVER"</formula>
    </cfRule>
  </conditionalFormatting>
  <conditionalFormatting sqref="C31:C50">
    <cfRule type="cellIs" dxfId="26" priority="47" operator="greaterThan">
      <formula>$C$51</formula>
    </cfRule>
  </conditionalFormatting>
  <conditionalFormatting sqref="C11:V13">
    <cfRule type="cellIs" dxfId="25" priority="1" operator="greaterThan">
      <formula>2</formula>
    </cfRule>
  </conditionalFormatting>
  <conditionalFormatting sqref="C13:V13">
    <cfRule type="cellIs" dxfId="24" priority="2" operator="greaterThan">
      <formula>3</formula>
    </cfRule>
  </conditionalFormatting>
  <conditionalFormatting sqref="C17:V19">
    <cfRule type="cellIs" dxfId="23" priority="40" operator="equal">
      <formula>0</formula>
    </cfRule>
  </conditionalFormatting>
  <conditionalFormatting sqref="C20:V21">
    <cfRule type="cellIs" dxfId="22" priority="49" operator="equal">
      <formula>"DECREASE"</formula>
    </cfRule>
    <cfRule type="cellIs" dxfId="21" priority="50" operator="equal">
      <formula>"INCREASE"</formula>
    </cfRule>
  </conditionalFormatting>
  <conditionalFormatting sqref="C21:V21">
    <cfRule type="cellIs" dxfId="20" priority="14" operator="equal">
      <formula>0</formula>
    </cfRule>
  </conditionalFormatting>
  <conditionalFormatting sqref="C22:V23">
    <cfRule type="cellIs" dxfId="19" priority="21" operator="equal">
      <formula>0</formula>
    </cfRule>
  </conditionalFormatting>
  <conditionalFormatting sqref="C24:V24">
    <cfRule type="cellIs" dxfId="18" priority="22" operator="equal">
      <formula>"DECREASE"</formula>
    </cfRule>
    <cfRule type="cellIs" dxfId="17" priority="23" operator="equal">
      <formula>"INCREASE"</formula>
    </cfRule>
  </conditionalFormatting>
  <conditionalFormatting sqref="G31:G50">
    <cfRule type="cellIs" dxfId="16" priority="37" operator="greaterThan">
      <formula>$G$51</formula>
    </cfRule>
  </conditionalFormatting>
  <conditionalFormatting sqref="H31:H50">
    <cfRule type="cellIs" dxfId="15" priority="36" operator="greaterThan">
      <formula>$H$51</formula>
    </cfRule>
  </conditionalFormatting>
  <conditionalFormatting sqref="I1">
    <cfRule type="cellIs" dxfId="14" priority="17" operator="between">
      <formula>0.1</formula>
      <formula>5</formula>
    </cfRule>
  </conditionalFormatting>
  <conditionalFormatting sqref="I2">
    <cfRule type="cellIs" dxfId="13" priority="16" operator="greaterThan">
      <formula>5000.1</formula>
    </cfRule>
  </conditionalFormatting>
  <conditionalFormatting sqref="I3">
    <cfRule type="cellIs" dxfId="12" priority="15" operator="greaterThan">
      <formula>40000.01</formula>
    </cfRule>
  </conditionalFormatting>
  <conditionalFormatting sqref="I31:I50">
    <cfRule type="cellIs" dxfId="11" priority="35" operator="greaterThan">
      <formula>$I$51</formula>
    </cfRule>
  </conditionalFormatting>
  <conditionalFormatting sqref="J31:J50">
    <cfRule type="cellIs" dxfId="10" priority="9" operator="greaterThan">
      <formula>$J$51</formula>
    </cfRule>
  </conditionalFormatting>
  <conditionalFormatting sqref="K31:K50">
    <cfRule type="cellIs" dxfId="9" priority="33"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2" operator="greaterThan">
      <formula>$L$51</formula>
    </cfRule>
  </conditionalFormatting>
  <conditionalFormatting sqref="M31:M50">
    <cfRule type="cellIs" dxfId="5" priority="31" operator="greaterThan">
      <formula>$M$51</formula>
    </cfRule>
  </conditionalFormatting>
  <conditionalFormatting sqref="P31:P50">
    <cfRule type="cellIs" dxfId="4" priority="30" operator="greaterThan">
      <formula>$P$51</formula>
    </cfRule>
  </conditionalFormatting>
  <conditionalFormatting sqref="R31:R50">
    <cfRule type="cellIs" dxfId="3" priority="29" operator="greaterThan">
      <formula>$R$51</formula>
    </cfRule>
  </conditionalFormatting>
  <conditionalFormatting sqref="S31:S50">
    <cfRule type="cellIs" dxfId="2" priority="28" operator="greaterThan">
      <formula>$S$51</formula>
    </cfRule>
  </conditionalFormatting>
  <conditionalFormatting sqref="T31:T50">
    <cfRule type="cellIs" dxfId="1" priority="27" operator="greaterThan">
      <formula>$T$51</formula>
    </cfRule>
  </conditionalFormatting>
  <conditionalFormatting sqref="U31:U50">
    <cfRule type="cellIs" dxfId="0"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REGU-415-1632614</_dlc_DocId>
    <_dlc_DocIdUrl xmlns="9be56660-2c31-41ef-bc00-23e72f632f2a">
      <Url>https://cyfoethnaturiolcymru.sharepoint.com/teams/Regulatory/Permitting/_layouts/15/DocIdRedir.aspx?ID=REGU-415-1632614</Url>
      <Description>REGU-415-1632614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2025-04-27T23:00:00+00:00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2006/metadata/properties"/>
    <ds:schemaRef ds:uri="http://schemas.openxmlformats.org/package/2006/metadata/core-properties"/>
    <ds:schemaRef ds:uri="9be56660-2c31-41ef-bc00-23e72f632f2a"/>
  </ds:schemaRefs>
</ds:datastoreItem>
</file>

<file path=customXml/itemProps3.xml><?xml version="1.0" encoding="utf-8"?>
<ds:datastoreItem xmlns:ds="http://schemas.openxmlformats.org/officeDocument/2006/customXml" ds:itemID="{7B786D43-5139-43F1-8CA3-0FF9CE2E2553}"/>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2188FFF5-8AC7-45EB-AA42-F65A50EDF8E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2025-04-28T12:18:28Z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14813e7b-bec3-451a-8315-ba77f6361872</vt:lpwstr>
  </property>
  <property fmtid="{D5CDD505-2E9C-101B-9397-08002B2CF9AE}" pid="4" name="MediaServiceImageTags">
    <vt:lpwstr/>
  </property>
</Properties>
</file>