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8735 Byproduct high/issue/"/>
    </mc:Choice>
  </mc:AlternateContent>
  <xr:revisionPtr revIDLastSave="0" documentId="8_{A8D325E0-E25C-4A0E-8CA6-170AA228C341}" xr6:coauthVersionLast="47" xr6:coauthVersionMax="47" xr10:uidLastSave="{00000000-0000-0000-0000-000000000000}"/>
  <bookViews>
    <workbookView xWindow="33720" yWindow="-120" windowWidth="29040" windowHeight="15720" tabRatio="870" xr2:uid="{00000000-000D-0000-FFFF-FFFF00000000}"/>
  </bookViews>
  <sheets>
    <sheet name="Field data and Glascoed" sheetId="1" r:id="rId1"/>
    <sheet name="Alwen"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L65" i="1" l="1"/>
  <c r="N65" i="1"/>
  <c r="P65" i="1"/>
  <c r="Q65" i="1"/>
  <c r="R65" i="1"/>
  <c r="S65" i="1"/>
  <c r="T65" i="1"/>
  <c r="U65" i="1"/>
  <c r="L65" i="21"/>
  <c r="N65" i="21"/>
  <c r="P65" i="2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23" i="21" s="1"/>
  <c r="C24" i="21" s="1"/>
  <c r="C17" i="21"/>
  <c r="C19" i="21" s="1"/>
  <c r="C20" i="21" s="1"/>
  <c r="D23" i="21"/>
  <c r="D24" i="21" s="1"/>
  <c r="S58" i="21"/>
  <c r="S61" i="21" s="1"/>
  <c r="C58" i="21"/>
  <c r="C61" i="21" s="1"/>
  <c r="C64" i="21" s="1"/>
  <c r="K58" i="21"/>
  <c r="K61" i="21" s="1"/>
  <c r="K64" i="21" s="1"/>
  <c r="R58" i="21"/>
  <c r="R61" i="21" s="1"/>
  <c r="R64" i="21" s="1"/>
  <c r="O57" i="21"/>
  <c r="A43" i="21"/>
  <c r="J58" i="21"/>
  <c r="J61" i="21" s="1"/>
  <c r="P58" i="21"/>
  <c r="P61" i="21" s="1"/>
  <c r="H58" i="21"/>
  <c r="H61" i="21" s="1"/>
  <c r="R57" i="21"/>
  <c r="J57" i="21"/>
  <c r="H59" i="21"/>
  <c r="G59" i="21"/>
  <c r="K19" i="21"/>
  <c r="K20" i="21" s="1"/>
  <c r="Q57" i="21"/>
  <c r="B58" i="21"/>
  <c r="B61" i="21" s="1"/>
  <c r="A38" i="21"/>
  <c r="P19" i="21"/>
  <c r="Q58" i="21"/>
  <c r="Q61" i="21" s="1"/>
  <c r="Q64" i="21" s="1"/>
  <c r="I58" i="21"/>
  <c r="I61" i="21" s="1"/>
  <c r="M19" i="21"/>
  <c r="G57" i="21"/>
  <c r="D5" i="20"/>
  <c r="D6" i="20"/>
  <c r="D4" i="20"/>
  <c r="E9" i="20"/>
  <c r="D9" i="20"/>
  <c r="E11" i="20"/>
  <c r="D11" i="20"/>
  <c r="E8" i="20"/>
  <c r="D8" i="20"/>
  <c r="E10" i="20"/>
  <c r="D10" i="20"/>
  <c r="E7" i="20"/>
  <c r="D7" i="20"/>
  <c r="E6" i="20"/>
  <c r="E5" i="20"/>
  <c r="E4" i="20"/>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1" l="1"/>
  <c r="K65" i="21"/>
  <c r="O64" i="21"/>
  <c r="O65" i="21" s="1"/>
  <c r="G64" i="21"/>
  <c r="S64" i="21"/>
  <c r="S66" i="21" s="1"/>
  <c r="E64" i="21"/>
  <c r="F64" i="21"/>
  <c r="J64" i="21"/>
  <c r="H64" i="21"/>
  <c r="H65" i="21" s="1"/>
  <c r="M64" i="21"/>
  <c r="M65" i="21" s="1"/>
  <c r="I64" i="21"/>
  <c r="B64" i="21"/>
  <c r="Q66" i="21"/>
  <c r="P66" i="21"/>
  <c r="T66" i="21"/>
  <c r="L66" i="21"/>
  <c r="S64" i="1"/>
  <c r="R64" i="1"/>
  <c r="Q64" i="1"/>
  <c r="U64" i="1"/>
  <c r="P64" i="1"/>
  <c r="H66" i="21"/>
  <c r="M66" i="21"/>
  <c r="K66" i="21"/>
  <c r="C66" i="21"/>
  <c r="D66" i="21"/>
  <c r="R66" i="21"/>
  <c r="N64" i="1"/>
  <c r="M64" i="1"/>
  <c r="M65" i="1" s="1"/>
  <c r="T64" i="1"/>
  <c r="L64" i="1"/>
  <c r="J64" i="1"/>
  <c r="J65" i="1" s="1"/>
  <c r="K64" i="1"/>
  <c r="O64" i="1"/>
  <c r="O65" i="1" s="1"/>
  <c r="C64" i="1"/>
  <c r="C65" i="1" s="1"/>
  <c r="I64" i="1"/>
  <c r="I65" i="1" s="1"/>
  <c r="H64" i="1"/>
  <c r="G64" i="1"/>
  <c r="F64" i="1"/>
  <c r="E64" i="1"/>
  <c r="D64" i="1"/>
  <c r="D65" i="1" s="1"/>
  <c r="B64" i="1"/>
  <c r="B65" i="1" s="1"/>
  <c r="D63" i="1"/>
  <c r="L63" i="1"/>
  <c r="F63" i="1"/>
  <c r="R63" i="1"/>
  <c r="J63" i="1"/>
  <c r="Q63" i="1"/>
  <c r="Q66" i="1" s="1"/>
  <c r="I63" i="1"/>
  <c r="C63" i="1"/>
  <c r="K63" i="1"/>
  <c r="P63" i="1"/>
  <c r="H63" i="1"/>
  <c r="T63" i="1"/>
  <c r="T66" i="1" s="1"/>
  <c r="S63" i="1"/>
  <c r="O63" i="1"/>
  <c r="G63" i="1"/>
  <c r="N63" i="1"/>
  <c r="E63" i="1"/>
  <c r="B63" i="1"/>
  <c r="U63" i="1"/>
  <c r="M63" i="1"/>
  <c r="K65" i="1" l="1"/>
  <c r="H65" i="1"/>
  <c r="G65" i="1"/>
  <c r="F65" i="1"/>
  <c r="E65" i="1"/>
  <c r="O66" i="21"/>
  <c r="J66" i="21"/>
  <c r="J65" i="21"/>
  <c r="I66" i="21"/>
  <c r="I65" i="21"/>
  <c r="G66" i="21"/>
  <c r="G65" i="21"/>
  <c r="F66" i="21"/>
  <c r="F65" i="21"/>
  <c r="E66" i="21"/>
  <c r="E65" i="21"/>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<sst xmlns="http://schemas.openxmlformats.org/spreadsheetml/2006/main" count="482" uniqueCount="168">
  <si>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</si>
  <si>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</si>
  <si>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</si>
  <si>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</si>
  <si>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</si>
  <si>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</si>
  <si>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</si>
  <si>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</si>
  <si>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</si>
  <si>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</si>
  <si>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</si>
  <si>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</si>
  <si>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</si>
  <si>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</si>
  <si>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</si>
  <si>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</si>
  <si>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</si>
  <si>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</si>
  <si>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</si>
  <si>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</si>
  <si>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</si>
  <si>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</si>
  <si>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</si>
  <si>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</si>
  <si>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</si>
  <si>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</si>
  <si>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</si>
  <si>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</si>
  <si>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</si>
  <si>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</si>
  <si>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</si>
  <si>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</si>
  <si>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</si>
  <si>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</si>
  <si>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</si>
  <si>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</si>
  <si>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</si>
  <si>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</si>
  <si>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</si>
  <si>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</si>
  <si>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</si>
  <si>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</si>
  <si>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</si>
  <si>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</si>
  <si>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</si>
  <si>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</si>
  <si>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</si>
  <si>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</si>
  <si>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</si>
  <si>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</si>
  <si>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</si>
  <si>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</si>
  <si>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</si>
  <si>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</si>
  <si>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</si>
  <si>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</si>
  <si>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</si>
  <si>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</si>
  <si>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</si>
  <si>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</si>
  <si>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</si>
  <si>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</si>
  <si>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</si>
  <si>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</si>
  <si>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</si>
  <si>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</si>
  <si>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</si>
  <si>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</si>
  <si>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</si>
  <si>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</si>
  <si>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</si>
  <si>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</si>
  <si>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</si>
  <si>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</si>
  <si>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</si>
  <si>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</si>
  <si>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</si>
  <si>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</si>
  <si>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</si>
  <si>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</si>
  <si>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</si>
  <si>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</si>
  <si>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</si>
  <si>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</si>
  <si>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</si>
  <si>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</si>
  <si>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</si>
  <si>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</si>
  <si>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</si>
  <si>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</si>
  <si>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</si>
  <si>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</si>
  <si>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</si>
  <si>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</si>
  <si>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</si>
  <si>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</si>
  <si>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</si>
  <si>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</si>
  <si>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</si>
  <si>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</si>
  <si>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</si>
  <si>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</si>
  <si>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</si>
  <si>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</si>
  <si>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</si>
  <si>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</si>
  <si>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</si>
  <si>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</si>
  <si>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</si>
  <si>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</si>
  <si>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</si>
  <si>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</si>
  <si>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</si>
  <si>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</si>
  <si>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</si>
  <si>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</si>
  <si>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</si>
  <si>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</si>
  <si>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</si>
  <si>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</si>
  <si>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</si>
  <si>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</si>
  <si>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</si>
  <si>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</si>
  <si>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</si>
  <si>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</si>
  <si>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</si>
  <si>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</si>
  <si>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</si>
  <si>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</si>
  <si>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</si>
  <si>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</si>
  <si>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</si>
  <si>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</si>
  <si>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</si>
  <si>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</si>
  <si>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</si>
  <si>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</si>
  <si>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</si>
  <si>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</si>
  <si>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</si>
  <si>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</si>
  <si>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</si>
  <si>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</si>
  <si>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</si>
  <si>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</si>
  <si>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</si>
  <si>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</si>
  <si>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</si>
  <si>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</si>
  <si>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</si>
  <si>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</si>
  <si>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</si>
  <si>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</si>
  <si>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</si>
  <si>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</si>
  <si>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</si>
  <si>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</si>
  <si>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</si>
  <si>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</si>
  <si>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PAN-028735</t>
  </si>
  <si>
    <t>GP3792SK</t>
  </si>
  <si>
    <t>Byproduct Recovery Limited</t>
  </si>
  <si>
    <t>Bryn Cnewyllyn, Hiraddug Road, Dyserth, Rhyl. LL18 6HS</t>
  </si>
  <si>
    <t>Bryan Burn</t>
  </si>
  <si>
    <t xml:space="preserve">Glascoed </t>
  </si>
  <si>
    <t>M</t>
  </si>
  <si>
    <t>Alwen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</si>
</sst>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8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79" dataDxfId="77" headerRowBorderDxfId="78" tableBorderDxfId="76" totalsRowBorderDxfId="75">
  <autoFilter ref="AI1:AN26" xr:uid="{F8B5EC87-3095-445A-A980-2CFAA0A7B9A2}"/>
  <sortState xmlns:xlrd2="http://schemas.microsoft.com/office/spreadsheetml/2017/richdata2" ref="AI2:AL25">
    <sortCondition ref="AL1:AL25"/>
  </sortState>
  <tableColumns count="6">
    <tableColumn id="1" xr3:uid="{360F44E4-7249-415F-8D5E-41D249F9A162}" name="Crop" dataDxfId="74"/>
    <tableColumn id="2" xr3:uid="{55E07717-B4EC-4E8A-B9A9-34F3CF85E32D}" name="P Offtake" dataDxfId="73"/>
    <tableColumn id="3" xr3:uid="{7B25FA52-8104-4FE3-AED4-B53CBFDF89B2}" name="K Offtake" dataDxfId="72"/>
    <tableColumn id="4" xr3:uid="{0DBAE461-2D09-43C8-9342-3980D552AE4D}" name="Order" dataDxfId="71"/>
    <tableColumn id="5" xr3:uid="{52CACE7B-0CBA-46FC-9F24-02CBD6100239}" name="Lime pH requirement" dataDxfId="70"/>
    <tableColumn id="6" xr3:uid="{F1432630-9B16-4266-8147-CE754A715307}" name="Column1" dataDxfId="6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68" dataDxfId="66" headerRowBorderDxfId="67" tableBorderDxfId="65" totalsRowBorderDxfId="64">
  <autoFilter ref="AI1:AN26" xr:uid="{F8B5EC87-3095-445A-A980-2CFAA0A7B9A2}"/>
  <sortState xmlns:xlrd2="http://schemas.microsoft.com/office/spreadsheetml/2017/richdata2" ref="AI2:AL25">
    <sortCondition ref="AL1:AL25"/>
  </sortState>
  <tableColumns count="6">
    <tableColumn id="1" xr3:uid="{7E96A84B-948F-445F-BD6E-30CC8E6E6DD1}" name="Crop" dataDxfId="63"/>
    <tableColumn id="2" xr3:uid="{12657DDB-F680-47DE-ABB1-8675D5F91E41}" name="P Offtake" dataDxfId="62"/>
    <tableColumn id="3" xr3:uid="{DEB99109-D325-4F98-8A71-E70C03433437}" name="K Offtake" dataDxfId="61"/>
    <tableColumn id="4" xr3:uid="{E96A561F-7E7F-4FB3-97AA-0B35D8C8E93A}" name="Order" dataDxfId="60"/>
    <tableColumn id="5" xr3:uid="{181DD475-0A71-4C52-AF1A-8BFF46F5A827}" name="Lime pH requirement" dataDxfId="59"/>
    <tableColumn id="6" xr3:uid="{AC3FA7E8-D76B-43A3-B715-04446DFF63C6}" name="Column1" dataDxfId="5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32.33</v>
      </c>
      <c r="G1" s="134" t="s">
        <v>43</v>
      </c>
      <c r="H1" s="135"/>
      <c r="I1" s="109">
        <v>5.6</v>
      </c>
      <c r="J1" s="158" t="s">
        <v>153</v>
      </c>
      <c r="K1" s="159"/>
      <c r="L1" s="109">
        <v>191</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0.747</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104</v>
      </c>
      <c r="G3" s="138" t="s">
        <v>159</v>
      </c>
      <c r="H3" s="139"/>
      <c r="I3" s="110"/>
      <c r="J3" s="160" t="s">
        <v>154</v>
      </c>
      <c r="K3" s="161"/>
      <c r="L3" s="110">
        <f>(L1/(L2*10000))*100</f>
        <v>2.5568942436412319</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6</v>
      </c>
      <c r="H8" s="11">
        <v>7</v>
      </c>
      <c r="I8" s="11">
        <v>8</v>
      </c>
      <c r="J8" s="11">
        <v>9</v>
      </c>
      <c r="K8" s="11">
        <v>10</v>
      </c>
      <c r="L8" s="11">
        <v>11</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166</v>
      </c>
      <c r="D9" s="11" t="s">
        <v>166</v>
      </c>
      <c r="E9" s="11" t="s">
        <v>166</v>
      </c>
      <c r="F9" s="11">
        <v>2</v>
      </c>
      <c r="G9" s="11" t="s">
        <v>166</v>
      </c>
      <c r="H9" s="11" t="s">
        <v>166</v>
      </c>
      <c r="I9" s="11" t="s">
        <v>166</v>
      </c>
      <c r="J9" s="11" t="s">
        <v>166</v>
      </c>
      <c r="K9" s="11" t="s">
        <v>166</v>
      </c>
      <c r="L9" s="11" t="s">
        <v>166</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6.1</v>
      </c>
      <c r="D10" s="11">
        <v>7.8</v>
      </c>
      <c r="E10" s="11">
        <v>6.8</v>
      </c>
      <c r="F10" s="11">
        <v>7.2</v>
      </c>
      <c r="G10" s="11">
        <v>6.7</v>
      </c>
      <c r="H10" s="11">
        <v>6.6</v>
      </c>
      <c r="I10" s="11">
        <v>6.6</v>
      </c>
      <c r="J10" s="11">
        <v>6.8</v>
      </c>
      <c r="K10" s="11">
        <v>6.8</v>
      </c>
      <c r="L10" s="11">
        <v>6.7</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0</v>
      </c>
      <c r="D11" s="11">
        <v>3</v>
      </c>
      <c r="E11" s="11">
        <v>3</v>
      </c>
      <c r="F11" s="11">
        <v>3</v>
      </c>
      <c r="G11" s="11">
        <v>2</v>
      </c>
      <c r="H11" s="11">
        <v>1</v>
      </c>
      <c r="I11" s="11">
        <v>2</v>
      </c>
      <c r="J11" s="11">
        <v>2</v>
      </c>
      <c r="K11" s="11">
        <v>2</v>
      </c>
      <c r="L11" s="11">
        <v>2</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2</v>
      </c>
      <c r="F12" s="11">
        <v>1</v>
      </c>
      <c r="G12" s="11">
        <v>1</v>
      </c>
      <c r="H12" s="11">
        <v>0</v>
      </c>
      <c r="I12" s="11">
        <v>0</v>
      </c>
      <c r="J12" s="11">
        <v>0</v>
      </c>
      <c r="K12" s="11">
        <v>1</v>
      </c>
      <c r="L12" s="11">
        <v>0</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3</v>
      </c>
      <c r="F13" s="11">
        <v>3</v>
      </c>
      <c r="G13" s="11">
        <v>2</v>
      </c>
      <c r="H13" s="11">
        <v>2</v>
      </c>
      <c r="I13" s="11">
        <v>2</v>
      </c>
      <c r="J13" s="11">
        <v>2</v>
      </c>
      <c r="K13" s="11">
        <v>2</v>
      </c>
      <c r="L13" s="11">
        <v>2</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124</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8</v>
      </c>
      <c r="G15" s="11">
        <v>38</v>
      </c>
      <c r="H15" s="11">
        <v>38</v>
      </c>
      <c r="I15" s="11">
        <v>38</v>
      </c>
      <c r="J15" s="11">
        <v>38</v>
      </c>
      <c r="K15" s="11">
        <v>38</v>
      </c>
      <c r="L15" s="11">
        <v>38</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56</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101.09028336</v>
      </c>
      <c r="D18" s="12">
        <f>$D32</f>
        <v>36.894264000000007</v>
      </c>
      <c r="E18" s="12">
        <f>$D33</f>
        <v>36.894264000000007</v>
      </c>
      <c r="F18" s="12">
        <f>$D34</f>
        <v>28.039640640000002</v>
      </c>
      <c r="G18" s="12">
        <f>$D35</f>
        <v>75.264298560000015</v>
      </c>
      <c r="H18" s="12">
        <f>$D36</f>
        <v>101.09028336</v>
      </c>
      <c r="I18" s="12">
        <f>$D37</f>
        <v>75.264298560000015</v>
      </c>
      <c r="J18" s="12">
        <f>$D38</f>
        <v>75.264298560000015</v>
      </c>
      <c r="K18" s="12">
        <f>$D39</f>
        <v>75.264298560000015</v>
      </c>
      <c r="L18" s="12">
        <f>$D40</f>
        <v>75.264298560000015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36.490283360000006</v>
      </c>
      <c r="D19" s="12">
        <f t="shared" ref="D19:V19" si="1">D18-D17</f>
        <v>-27.705735999999987</v>
      </c>
      <c r="E19" s="12">
        <f t="shared" si="1"/>
        <v>-27.705735999999987</v>
      </c>
      <c r="F19" s="12">
        <f t="shared" si="1"/>
        <v>-27.960359359999998</v>
      </c>
      <c r="G19" s="12">
        <f t="shared" si="1"/>
        <v>10.66429856000002</v>
      </c>
      <c r="H19" s="12">
        <f t="shared" si="1"/>
        <v>36.490283360000006</v>
      </c>
      <c r="I19" s="12">
        <f t="shared" si="1"/>
        <v>10.66429856000002</v>
      </c>
      <c r="J19" s="12">
        <f t="shared" si="1"/>
        <v>10.66429856000002</v>
      </c>
      <c r="K19" s="12">
        <f t="shared" si="1"/>
        <v>10.66429856000002</v>
      </c>
      <c r="L19" s="12">
        <f t="shared" si="1"/>
        <v>10.66429856000002</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DECREASE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84</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4.2697584399999995</v>
      </c>
      <c r="D22" s="12">
        <f>$E32</f>
        <v>1.558306</v>
      </c>
      <c r="E22" s="12">
        <f>$E33</f>
        <v>1.558306</v>
      </c>
      <c r="F22" s="12">
        <f>$E34</f>
        <v>1.18431256</v>
      </c>
      <c r="G22" s="12">
        <f>$E35</f>
        <v>3.1789442400000003</v>
      </c>
      <c r="H22" s="12">
        <f>$E36</f>
        <v>4.2697584399999995</v>
      </c>
      <c r="I22" s="12">
        <f>$E37</f>
        <v>3.1789442400000003</v>
      </c>
      <c r="J22" s="12">
        <f>$E38</f>
        <v>3.1789442400000003</v>
      </c>
      <c r="K22" s="12">
        <f>$E39</f>
        <v>3.1789442400000003</v>
      </c>
      <c r="L22" s="12">
        <f>$E40</f>
        <v>3.1789442400000003</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-223.73024156</v>
      </c>
      <c r="D23" s="12">
        <f t="shared" ref="D23:V23" si="3">D22-D21</f>
        <v>-226.44169400000001</v>
      </c>
      <c r="E23" s="12">
        <f t="shared" si="3"/>
        <v>-226.44169400000001</v>
      </c>
      <c r="F23" s="12">
        <f t="shared" si="3"/>
        <v>-82.815687440000005</v>
      </c>
      <c r="G23" s="12">
        <f t="shared" si="3"/>
        <v>-224.82105576000001</v>
      </c>
      <c r="H23" s="12">
        <f t="shared" si="3"/>
        <v>-223.73024156</v>
      </c>
      <c r="I23" s="12">
        <f t="shared" si="3"/>
        <v>-224.82105576000001</v>
      </c>
      <c r="J23" s="12">
        <f t="shared" si="3"/>
        <v>-224.82105576000001</v>
      </c>
      <c r="K23" s="12">
        <f t="shared" si="3"/>
        <v>-224.82105576000001</v>
      </c>
      <c r="L23" s="12">
        <f t="shared" si="3"/>
        <v>-224.82105576000001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24.4</v>
      </c>
      <c r="C28" s="11">
        <v>0.747</v>
      </c>
      <c r="D28" s="11">
        <v>0.13200000000000001</v>
      </c>
      <c r="E28" s="11">
        <v>1.06E-2</v>
      </c>
      <c r="F28" s="11">
        <v>453</v>
      </c>
      <c r="G28" s="11">
        <v>21.1</v>
      </c>
      <c r="H28" s="11">
        <v>118</v>
      </c>
      <c r="I28" s="11">
        <v>22.8</v>
      </c>
      <c r="J28" s="11">
        <v>0.11</v>
      </c>
      <c r="K28" s="15">
        <v>0.42</v>
      </c>
      <c r="L28" s="11">
        <v>28.7</v>
      </c>
      <c r="M28" s="11">
        <v>29.3</v>
      </c>
      <c r="N28" s="11">
        <v>1580</v>
      </c>
      <c r="O28" s="11">
        <v>445000</v>
      </c>
      <c r="P28" s="11"/>
      <c r="Q28" s="11">
        <v>3410</v>
      </c>
      <c r="R28" s="11"/>
      <c r="S28" s="11">
        <v>8.1999999999999993</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137</v>
      </c>
      <c r="C31" s="65">
        <f>IF(C$27="%w/w SAR",((C$28*10)*$B31),IF(C$27="%w/w DM",(((C$28*10)*($B$28/100))*$B31),IF(C$27="kg/t SAR",(C$28*$B31),IF(C$27="kg/t DM",((C$28*($B$28/100))*$B31),IF(C$27="mg/kg SAR",((C$28*0.001)*$B31),IF(C$27="mg/kg DM",(((C$28*0.001)*($B$28/100))*$B31),0))))))</f>
        <v>249.70715999999999</v>
      </c>
      <c r="D31" s="65">
        <f>(IF(D$27="%w/w SAR",((D$28*10)*$B31),IF(D$27="%w/w DM",(((D$28*10)*($B$28/100))*$B31),IF(D$27="kg/t SAR",(D$28*$B31),IF(D$27="kg/t DM",((D$28*($B$28/100))*$B31),IF(D$27="mg/kg SAR",((D$28*0.001)*$B31),IF(D$27="mg/kg DM",(((D$28*0.001)*($B$28/100))*$B31),"0")))))))*2.291</f>
        <v>101.09028336</v>
      </c>
      <c r="E31" s="65">
        <f>(IF(E$27="%w/w SAR",((E$28*10)*$B31),IF(E$27="%w/w DM",(((E$28*10)*($B$28/100))*$B31),IF(E$27="kg/t SAR",(E$28*$B31),IF(E$27="kg/t DM",((E$28*($B$28/100))*$B31),IF(E$27="mg/kg SAR",((E$28*0.001)*$B31),IF(E$27="mg/kg DM",(((E$28*0.001)*($B$28/100))*$B31),"0")))))))*1.205</f>
        <v>4.2697584399999995</v>
      </c>
      <c r="F31" s="65">
        <f>(IF(F$27="%w/w SAR",((F$28*10)*$B31),IF(F$27="%w/w DM",(((F$28*10)*($B$28/100))*$B31),IF(F$27="kg/t SAR",(F$28*$B31),IF(F$27="kg/t DM",((F$28*($B$28/100))*$B31),IF(F$27="mg/kg SAR",((F$28*0.001)*$B31),IF(F$27="mg/kg DM",(((F$28*0.001)*($B$28/100))*$B31),"0")))))))*1.658</f>
        <v>25.106901671999999</v>
      </c>
      <c r="G31" s="65">
        <f t="shared" ref="G31:P31" si="5">IF(G$27="%w/w SAR",((G$28*10)*$B31),IF(G$27="%w/w DM",(((G$28*10)*($B$28/100))*$B31),IF(G$27="kg/t SAR",(G$28*$B31),IF(G$27="kg/t DM",((G$28*($B$28/100))*$B31),IF(G$27="mg/kg SAR",((G$28*0.001)*$B31),IF(G$27="mg/kg DM",(((G$28*0.001)*($B$28/100))*$B31),0))))))</f>
        <v>0.70533080000000004</v>
      </c>
      <c r="H31" s="65">
        <f t="shared" si="5"/>
        <v>3.9445040000000002</v>
      </c>
      <c r="I31" s="65">
        <f t="shared" si="5"/>
        <v>0.76215840000000001</v>
      </c>
      <c r="J31" s="65">
        <f t="shared" si="5"/>
        <v>3.6770800000000001E-3</v>
      </c>
      <c r="K31" s="65">
        <f t="shared" si="5"/>
        <v>1.4039760000000002E-2</v>
      </c>
      <c r="L31" s="65">
        <f t="shared" si="5"/>
        <v>0.9593836</v>
      </c>
      <c r="M31" s="65">
        <f t="shared" si="5"/>
        <v>0.97944039999999999</v>
      </c>
      <c r="N31" s="65">
        <f t="shared" si="5"/>
        <v>52.816240000000001</v>
      </c>
      <c r="O31" s="65">
        <f t="shared" si="5"/>
        <v>14875.46</v>
      </c>
      <c r="P31" s="65">
        <f t="shared" si="5"/>
        <v>0</v>
      </c>
      <c r="Q31" s="65">
        <f>(IF(Q$27="%w/w SAR",((Q$28*10)*$B31),IF(Q$27="%w/w DM",(((Q$28*10)*($B$28/100))*$B31),IF(Q$27="kg/t SAR",(Q$28*$B31),IF(Q$27="kg/t DM",((Q$28*($B$28/100))*$B31),IF(Q$27="mg/kg SAR",((Q$28*0.001)*$B31),IF(Q$27="mg/kg DM",(((Q$28*0.001)*($B$28/100))*$B31),0)))))))*2.5</f>
        <v>284.97370000000001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0.27410959999999995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50</v>
      </c>
      <c r="C32" s="65">
        <f t="shared" ref="C32:C50" si="6">IF(C$27="%w/w SAR",((C$28*10)*$B32),IF(C$27="%w/w DM",(((C$28*10)*($B$28/100))*$B32),IF(C$27="kg/t SAR",(C$28*$B32),IF(C$27="kg/t DM",((C$28*($B$28/100))*$B32),IF(C$27="mg/kg SAR",((C$28*0.001)*$B32),IF(C$27="mg/kg DM",(((C$28*0.001)*($B$28/100))*$B32),0))))))</f>
        <v>91.133999999999986</v>
      </c>
      <c r="D32" s="65">
        <f t="shared" ref="D32:D50" si="7">(IF(D$27="%w/w SAR",((D$28*10)*$B32),IF(D$27="%w/w DM",(((D$28*10)*($B$28/100))*$B32),IF(D$27="kg/t SAR",(D$28*$B32),IF(D$27="kg/t DM",((D$28*($B$28/100))*$B32),IF(D$27="mg/kg SAR",((D$28*0.001)*$B32),IF(D$27="mg/kg DM",(((D$28*0.001)*($B$28/100))*$B32),"0")))))))*2.291</f>
        <v>36.894264000000007</v>
      </c>
      <c r="E32" s="65">
        <f t="shared" ref="E32:E50" si="8">(IF(E$27="%w/w SAR",((E$28*10)*$B32),IF(E$27="%w/w DM",(((E$28*10)*($B$28/100))*$B32),IF(E$27="kg/t SAR",(E$28*$B32),IF(E$27="kg/t DM",((E$28*($B$28/100))*$B32),IF(E$27="mg/kg SAR",((E$28*0.001)*$B32),IF(E$27="mg/kg DM",(((E$28*0.001)*($B$28/100))*$B32),"0")))))))*1.205</f>
        <v>1.558306</v>
      </c>
      <c r="F32" s="65">
        <f t="shared" ref="F32:F50" si="9">(IF(F$27="%w/w SAR",((F$28*10)*$B32),IF(F$27="%w/w DM",(((F$28*10)*($B$28/100))*$B32),IF(F$27="kg/t SAR",(F$28*$B32),IF(F$27="kg/t DM",((F$28*($B$28/100))*$B32),IF(F$27="mg/kg SAR",((F$28*0.001)*$B32),IF(F$27="mg/kg DM",(((F$28*0.001)*($B$28/100))*$B32),"0")))))))*1.658</f>
        <v>9.163102799999999</v>
      </c>
      <c r="G32" s="65">
        <f t="shared" ref="G32:P50" si="10">IF(G$27="%w/w SAR",((G$28*10)*$B32),IF(G$27="%w/w DM",(((G$28*10)*($B$28/100))*$B32),IF(G$27="kg/t SAR",(G$28*$B32),IF(G$27="kg/t DM",((G$28*($B$28/100))*$B32),IF(G$27="mg/kg SAR",((G$28*0.001)*$B32),IF(G$27="mg/kg DM",(((G$28*0.001)*($B$28/100))*$B32),0))))))</f>
        <v>0.25741999999999998</v>
      </c>
      <c r="H32" s="65">
        <f t="shared" si="10"/>
        <v>1.4396</v>
      </c>
      <c r="I32" s="65">
        <f t="shared" si="10"/>
        <v>0.27816000000000002</v>
      </c>
      <c r="J32" s="65">
        <f t="shared" si="10"/>
        <v>1.3420000000000001E-3</v>
      </c>
      <c r="K32" s="65">
        <f t="shared" si="10"/>
        <v>5.1240000000000001E-3</v>
      </c>
      <c r="L32" s="65">
        <f t="shared" si="10"/>
        <v>0.35014000000000001</v>
      </c>
      <c r="M32" s="65">
        <f t="shared" si="10"/>
        <v>0.35746</v>
      </c>
      <c r="N32" s="65">
        <f t="shared" si="10"/>
        <v>19.276</v>
      </c>
      <c r="O32" s="65">
        <f t="shared" si="10"/>
        <v>5429</v>
      </c>
      <c r="P32" s="65">
        <f t="shared" si="10"/>
        <v>0</v>
      </c>
      <c r="Q32" s="65">
        <f t="shared" ref="Q32:Q50" si="11">(IF(Q$27="%w/w SAR",((Q$28*10)*$B32),IF(Q$27="%w/w DM",(((Q$28*10)*($B$28/100))*$B32),IF(Q$27="kg/t SAR",(Q$28*$B32),IF(Q$27="kg/t DM",((Q$28*($B$28/100))*$B32),IF(Q$27="mg/kg SAR",((Q$28*0.001)*$B32),IF(Q$27="mg/kg DM",(((Q$28*0.001)*($B$28/100))*$B32),0)))))))*2.5</f>
        <v>104.005</v>
      </c>
      <c r="R32" s="65">
        <f t="shared" ref="R32:U50" si="12">IF(R$27="%w/w SAR",((R$28*10)*$B32),IF(R$27="%w/w DM",(((R$28*10)*($B$28/100))*$B32),IF(R$27="kg/t SAR",(R$28*$B32),IF(R$27="kg/t DM",((R$28*($B$28/100))*$B32),IF(R$27="mg/kg SAR",((R$28*0.001)*$B32),IF(R$27="mg/kg DM",(((R$28*0.001)*($B$28/100))*$B32),0))))))</f>
        <v>0</v>
      </c>
      <c r="S32" s="65">
        <f t="shared" si="12"/>
        <v>0.10003999999999998</v>
      </c>
      <c r="T32" s="65">
        <f t="shared" si="12"/>
        <v>0</v>
      </c>
      <c r="U32" s="126">
        <f t="shared" si="12"/>
        <v>0</v>
      </c>
    </row>
    <row r="33" spans="1:21" s="48" customFormat="1" ht="13" x14ac:dyDescent="0.35">
      <c r="A33" s="125">
        <f>E8</f>
        <v>3</v>
      </c>
      <c r="B33" s="11">
        <v>50</v>
      </c>
      <c r="C33" s="65">
        <f t="shared" si="6"/>
        <v>91.133999999999986</v>
      </c>
      <c r="D33" s="65">
        <f t="shared" si="7"/>
        <v>36.894264000000007</v>
      </c>
      <c r="E33" s="65">
        <f t="shared" si="8"/>
        <v>1.558306</v>
      </c>
      <c r="F33" s="65">
        <f t="shared" si="9"/>
        <v>9.163102799999999</v>
      </c>
      <c r="G33" s="65">
        <f t="shared" si="10"/>
        <v>0.25741999999999998</v>
      </c>
      <c r="H33" s="65">
        <f t="shared" si="10"/>
        <v>1.4396</v>
      </c>
      <c r="I33" s="65">
        <f t="shared" si="10"/>
        <v>0.27816000000000002</v>
      </c>
      <c r="J33" s="65">
        <f t="shared" si="10"/>
        <v>1.3420000000000001E-3</v>
      </c>
      <c r="K33" s="65">
        <f t="shared" si="10"/>
        <v>5.1240000000000001E-3</v>
      </c>
      <c r="L33" s="65">
        <f t="shared" si="10"/>
        <v>0.35014000000000001</v>
      </c>
      <c r="M33" s="65">
        <f t="shared" si="10"/>
        <v>0.35746</v>
      </c>
      <c r="N33" s="65">
        <f t="shared" si="10"/>
        <v>19.276</v>
      </c>
      <c r="O33" s="65">
        <f t="shared" si="10"/>
        <v>5429</v>
      </c>
      <c r="P33" s="65">
        <f t="shared" si="10"/>
        <v>0</v>
      </c>
      <c r="Q33" s="65">
        <f t="shared" si="11"/>
        <v>104.005</v>
      </c>
      <c r="R33" s="65">
        <f t="shared" si="12"/>
        <v>0</v>
      </c>
      <c r="S33" s="65">
        <f t="shared" si="12"/>
        <v>0.10003999999999998</v>
      </c>
      <c r="T33" s="65">
        <f t="shared" si="12"/>
        <v>0</v>
      </c>
      <c r="U33" s="126">
        <f t="shared" si="12"/>
        <v>0</v>
      </c>
    </row>
    <row r="34" spans="1:21" s="48" customFormat="1" ht="13" x14ac:dyDescent="0.35">
      <c r="A34" s="125">
        <f>F8</f>
        <v>4</v>
      </c>
      <c r="B34" s="11">
        <v>38</v>
      </c>
      <c r="C34" s="65">
        <f t="shared" si="6"/>
        <v>69.261839999999992</v>
      </c>
      <c r="D34" s="65">
        <f t="shared" si="7"/>
        <v>28.039640640000002</v>
      </c>
      <c r="E34" s="65">
        <f t="shared" si="8"/>
        <v>1.18431256</v>
      </c>
      <c r="F34" s="65">
        <f t="shared" si="9"/>
        <v>6.9639581279999998</v>
      </c>
      <c r="G34" s="65">
        <f t="shared" si="10"/>
        <v>0.19563920000000001</v>
      </c>
      <c r="H34" s="65">
        <f t="shared" si="10"/>
        <v>1.094096</v>
      </c>
      <c r="I34" s="65">
        <f t="shared" si="10"/>
        <v>0.2114016</v>
      </c>
      <c r="J34" s="65">
        <f t="shared" si="10"/>
        <v>1.0199200000000001E-3</v>
      </c>
      <c r="K34" s="65">
        <f t="shared" si="10"/>
        <v>3.8942400000000002E-3</v>
      </c>
      <c r="L34" s="65">
        <f t="shared" si="10"/>
        <v>0.26610640000000002</v>
      </c>
      <c r="M34" s="65">
        <f t="shared" si="10"/>
        <v>0.27166960000000001</v>
      </c>
      <c r="N34" s="65">
        <f t="shared" si="10"/>
        <v>14.649760000000001</v>
      </c>
      <c r="O34" s="65">
        <f t="shared" si="10"/>
        <v>4126.04</v>
      </c>
      <c r="P34" s="65">
        <f t="shared" si="10"/>
        <v>0</v>
      </c>
      <c r="Q34" s="65">
        <f t="shared" si="11"/>
        <v>79.043800000000005</v>
      </c>
      <c r="R34" s="65">
        <f t="shared" si="12"/>
        <v>0</v>
      </c>
      <c r="S34" s="65">
        <f t="shared" si="12"/>
        <v>7.6030399999999984E-2</v>
      </c>
      <c r="T34" s="65">
        <f t="shared" si="12"/>
        <v>0</v>
      </c>
      <c r="U34" s="126">
        <f t="shared" si="12"/>
        <v>0</v>
      </c>
    </row>
    <row r="35" spans="1:21" s="48" customFormat="1" ht="13" x14ac:dyDescent="0.35">
      <c r="A35" s="125">
        <f>G8</f>
        <v>6</v>
      </c>
      <c r="B35" s="11">
        <v>102</v>
      </c>
      <c r="C35" s="65">
        <f t="shared" si="6"/>
        <v>185.91335999999998</v>
      </c>
      <c r="D35" s="65">
        <f t="shared" si="7"/>
        <v>75.264298560000015</v>
      </c>
      <c r="E35" s="65">
        <f t="shared" si="8"/>
        <v>3.1789442400000003</v>
      </c>
      <c r="F35" s="65">
        <f t="shared" si="9"/>
        <v>18.692729711999998</v>
      </c>
      <c r="G35" s="65">
        <f t="shared" si="10"/>
        <v>0.52513679999999996</v>
      </c>
      <c r="H35" s="65">
        <f t="shared" si="10"/>
        <v>2.9367840000000003</v>
      </c>
      <c r="I35" s="65">
        <f t="shared" si="10"/>
        <v>0.56744640000000002</v>
      </c>
      <c r="J35" s="65">
        <f t="shared" si="10"/>
        <v>2.7376800000000001E-3</v>
      </c>
      <c r="K35" s="65">
        <f t="shared" si="10"/>
        <v>1.0452960000000001E-2</v>
      </c>
      <c r="L35" s="65">
        <f t="shared" si="10"/>
        <v>0.71428559999999996</v>
      </c>
      <c r="M35" s="65">
        <f t="shared" si="10"/>
        <v>0.72921839999999993</v>
      </c>
      <c r="N35" s="65">
        <f t="shared" si="10"/>
        <v>39.323040000000006</v>
      </c>
      <c r="O35" s="65">
        <f t="shared" si="10"/>
        <v>11075.16</v>
      </c>
      <c r="P35" s="65">
        <f t="shared" si="10"/>
        <v>0</v>
      </c>
      <c r="Q35" s="65">
        <f t="shared" si="11"/>
        <v>212.17020000000002</v>
      </c>
      <c r="R35" s="65">
        <f t="shared" si="12"/>
        <v>0</v>
      </c>
      <c r="S35" s="65">
        <f t="shared" si="12"/>
        <v>0.20408159999999997</v>
      </c>
      <c r="T35" s="65">
        <f t="shared" si="12"/>
        <v>0</v>
      </c>
      <c r="U35" s="126">
        <f t="shared" si="12"/>
        <v>0</v>
      </c>
    </row>
    <row r="36" spans="1:21" s="48" customFormat="1" ht="13" x14ac:dyDescent="0.35">
      <c r="A36" s="125">
        <f>H8</f>
        <v>7</v>
      </c>
      <c r="B36" s="11">
        <v>137</v>
      </c>
      <c r="C36" s="65">
        <f t="shared" si="6"/>
        <v>249.70715999999999</v>
      </c>
      <c r="D36" s="65">
        <f t="shared" si="7"/>
        <v>101.09028336</v>
      </c>
      <c r="E36" s="65">
        <f t="shared" si="8"/>
        <v>4.2697584399999995</v>
      </c>
      <c r="F36" s="65">
        <f t="shared" si="9"/>
        <v>25.106901671999999</v>
      </c>
      <c r="G36" s="65">
        <f t="shared" si="10"/>
        <v>0.70533080000000004</v>
      </c>
      <c r="H36" s="65">
        <f t="shared" si="10"/>
        <v>3.9445040000000002</v>
      </c>
      <c r="I36" s="65">
        <f t="shared" si="10"/>
        <v>0.76215840000000001</v>
      </c>
      <c r="J36" s="65">
        <f t="shared" si="10"/>
        <v>3.6770800000000001E-3</v>
      </c>
      <c r="K36" s="65">
        <f t="shared" si="10"/>
        <v>1.4039760000000002E-2</v>
      </c>
      <c r="L36" s="65">
        <f t="shared" si="10"/>
        <v>0.9593836</v>
      </c>
      <c r="M36" s="65">
        <f t="shared" si="10"/>
        <v>0.97944039999999999</v>
      </c>
      <c r="N36" s="65">
        <f t="shared" si="10"/>
        <v>52.816240000000001</v>
      </c>
      <c r="O36" s="65">
        <f t="shared" si="10"/>
        <v>14875.46</v>
      </c>
      <c r="P36" s="65">
        <f t="shared" si="10"/>
        <v>0</v>
      </c>
      <c r="Q36" s="65">
        <f t="shared" si="11"/>
        <v>284.97370000000001</v>
      </c>
      <c r="R36" s="65">
        <f t="shared" si="12"/>
        <v>0</v>
      </c>
      <c r="S36" s="65">
        <f t="shared" si="12"/>
        <v>0.27410959999999995</v>
      </c>
      <c r="T36" s="65">
        <f t="shared" si="12"/>
        <v>0</v>
      </c>
      <c r="U36" s="126">
        <f t="shared" si="12"/>
        <v>0</v>
      </c>
    </row>
    <row r="37" spans="1:21" s="48" customFormat="1" ht="13" x14ac:dyDescent="0.35">
      <c r="A37" s="125">
        <f>I8</f>
        <v>8</v>
      </c>
      <c r="B37" s="11">
        <v>102</v>
      </c>
      <c r="C37" s="65">
        <f t="shared" si="6"/>
        <v>185.91335999999998</v>
      </c>
      <c r="D37" s="65">
        <f t="shared" si="7"/>
        <v>75.264298560000015</v>
      </c>
      <c r="E37" s="65">
        <f t="shared" si="8"/>
        <v>3.1789442400000003</v>
      </c>
      <c r="F37" s="65">
        <f t="shared" si="9"/>
        <v>18.692729711999998</v>
      </c>
      <c r="G37" s="65">
        <f t="shared" si="10"/>
        <v>0.52513679999999996</v>
      </c>
      <c r="H37" s="65">
        <f t="shared" si="10"/>
        <v>2.9367840000000003</v>
      </c>
      <c r="I37" s="65">
        <f t="shared" si="10"/>
        <v>0.56744640000000002</v>
      </c>
      <c r="J37" s="65">
        <f t="shared" si="10"/>
        <v>2.7376800000000001E-3</v>
      </c>
      <c r="K37" s="65">
        <f t="shared" si="10"/>
        <v>1.0452960000000001E-2</v>
      </c>
      <c r="L37" s="65">
        <f t="shared" si="10"/>
        <v>0.71428559999999996</v>
      </c>
      <c r="M37" s="65">
        <f t="shared" si="10"/>
        <v>0.72921839999999993</v>
      </c>
      <c r="N37" s="65">
        <f t="shared" si="10"/>
        <v>39.323040000000006</v>
      </c>
      <c r="O37" s="65">
        <f t="shared" si="10"/>
        <v>11075.16</v>
      </c>
      <c r="P37" s="65">
        <f t="shared" si="10"/>
        <v>0</v>
      </c>
      <c r="Q37" s="65">
        <f t="shared" si="11"/>
        <v>212.17020000000002</v>
      </c>
      <c r="R37" s="65">
        <f t="shared" si="12"/>
        <v>0</v>
      </c>
      <c r="S37" s="65">
        <f t="shared" si="12"/>
        <v>0.20408159999999997</v>
      </c>
      <c r="T37" s="65">
        <f t="shared" si="12"/>
        <v>0</v>
      </c>
      <c r="U37" s="126">
        <f t="shared" si="12"/>
        <v>0</v>
      </c>
    </row>
    <row r="38" spans="1:21" s="48" customFormat="1" ht="13" x14ac:dyDescent="0.35">
      <c r="A38" s="125">
        <f>J8</f>
        <v>9</v>
      </c>
      <c r="B38" s="11">
        <v>102</v>
      </c>
      <c r="C38" s="65">
        <f t="shared" si="6"/>
        <v>185.91335999999998</v>
      </c>
      <c r="D38" s="65">
        <f t="shared" si="7"/>
        <v>75.264298560000015</v>
      </c>
      <c r="E38" s="65">
        <f t="shared" si="8"/>
        <v>3.1789442400000003</v>
      </c>
      <c r="F38" s="65">
        <f t="shared" si="9"/>
        <v>18.692729711999998</v>
      </c>
      <c r="G38" s="65">
        <f t="shared" si="10"/>
        <v>0.52513679999999996</v>
      </c>
      <c r="H38" s="65">
        <f t="shared" si="10"/>
        <v>2.9367840000000003</v>
      </c>
      <c r="I38" s="65">
        <f t="shared" si="10"/>
        <v>0.56744640000000002</v>
      </c>
      <c r="J38" s="65">
        <f t="shared" si="10"/>
        <v>2.7376800000000001E-3</v>
      </c>
      <c r="K38" s="65">
        <f t="shared" si="10"/>
        <v>1.0452960000000001E-2</v>
      </c>
      <c r="L38" s="65">
        <f t="shared" si="10"/>
        <v>0.71428559999999996</v>
      </c>
      <c r="M38" s="65">
        <f t="shared" si="10"/>
        <v>0.72921839999999993</v>
      </c>
      <c r="N38" s="65">
        <f t="shared" si="10"/>
        <v>39.323040000000006</v>
      </c>
      <c r="O38" s="65">
        <f t="shared" si="10"/>
        <v>11075.16</v>
      </c>
      <c r="P38" s="65">
        <f t="shared" si="10"/>
        <v>0</v>
      </c>
      <c r="Q38" s="65">
        <f t="shared" si="11"/>
        <v>212.17020000000002</v>
      </c>
      <c r="R38" s="65">
        <f t="shared" si="12"/>
        <v>0</v>
      </c>
      <c r="S38" s="65">
        <f t="shared" si="12"/>
        <v>0.20408159999999997</v>
      </c>
      <c r="T38" s="65">
        <f t="shared" si="12"/>
        <v>0</v>
      </c>
      <c r="U38" s="126">
        <f t="shared" si="12"/>
        <v>0</v>
      </c>
    </row>
    <row r="39" spans="1:21" s="48" customFormat="1" ht="13" x14ac:dyDescent="0.35">
      <c r="A39" s="125">
        <f>K8</f>
        <v>10</v>
      </c>
      <c r="B39" s="11">
        <v>102</v>
      </c>
      <c r="C39" s="65">
        <f t="shared" si="6"/>
        <v>185.91335999999998</v>
      </c>
      <c r="D39" s="65">
        <f t="shared" si="7"/>
        <v>75.264298560000015</v>
      </c>
      <c r="E39" s="65">
        <f t="shared" si="8"/>
        <v>3.1789442400000003</v>
      </c>
      <c r="F39" s="65">
        <f t="shared" si="9"/>
        <v>18.692729711999998</v>
      </c>
      <c r="G39" s="65">
        <f t="shared" si="10"/>
        <v>0.52513679999999996</v>
      </c>
      <c r="H39" s="65">
        <f t="shared" si="10"/>
        <v>2.9367840000000003</v>
      </c>
      <c r="I39" s="65">
        <f t="shared" si="10"/>
        <v>0.56744640000000002</v>
      </c>
      <c r="J39" s="65">
        <f t="shared" si="10"/>
        <v>2.7376800000000001E-3</v>
      </c>
      <c r="K39" s="65">
        <f t="shared" si="10"/>
        <v>1.0452960000000001E-2</v>
      </c>
      <c r="L39" s="65">
        <f t="shared" si="10"/>
        <v>0.71428559999999996</v>
      </c>
      <c r="M39" s="65">
        <f t="shared" si="10"/>
        <v>0.72921839999999993</v>
      </c>
      <c r="N39" s="65">
        <f t="shared" si="10"/>
        <v>39.323040000000006</v>
      </c>
      <c r="O39" s="65">
        <f t="shared" si="10"/>
        <v>11075.16</v>
      </c>
      <c r="P39" s="65">
        <f t="shared" si="10"/>
        <v>0</v>
      </c>
      <c r="Q39" s="65">
        <f t="shared" si="11"/>
        <v>212.17020000000002</v>
      </c>
      <c r="R39" s="65">
        <f t="shared" si="12"/>
        <v>0</v>
      </c>
      <c r="S39" s="65">
        <f t="shared" si="12"/>
        <v>0.20408159999999997</v>
      </c>
      <c r="T39" s="65">
        <f t="shared" si="12"/>
        <v>0</v>
      </c>
      <c r="U39" s="126">
        <f t="shared" si="12"/>
        <v>0</v>
      </c>
    </row>
    <row r="40" spans="1:21" s="48" customFormat="1" ht="13" x14ac:dyDescent="0.35">
      <c r="A40" s="125">
        <f>L8</f>
        <v>11</v>
      </c>
      <c r="B40" s="11">
        <v>102</v>
      </c>
      <c r="C40" s="65">
        <f t="shared" si="6"/>
        <v>185.91335999999998</v>
      </c>
      <c r="D40" s="65">
        <f t="shared" si="7"/>
        <v>75.264298560000015</v>
      </c>
      <c r="E40" s="65">
        <f t="shared" si="8"/>
        <v>3.1789442400000003</v>
      </c>
      <c r="F40" s="65">
        <f t="shared" si="9"/>
        <v>18.692729711999998</v>
      </c>
      <c r="G40" s="65">
        <f t="shared" si="10"/>
        <v>0.52513679999999996</v>
      </c>
      <c r="H40" s="65">
        <f t="shared" si="10"/>
        <v>2.9367840000000003</v>
      </c>
      <c r="I40" s="65">
        <f t="shared" si="10"/>
        <v>0.56744640000000002</v>
      </c>
      <c r="J40" s="65">
        <f t="shared" si="10"/>
        <v>2.7376800000000001E-3</v>
      </c>
      <c r="K40" s="65">
        <f t="shared" si="10"/>
        <v>1.0452960000000001E-2</v>
      </c>
      <c r="L40" s="65">
        <f t="shared" si="10"/>
        <v>0.71428559999999996</v>
      </c>
      <c r="M40" s="65">
        <f t="shared" si="10"/>
        <v>0.72921839999999993</v>
      </c>
      <c r="N40" s="65">
        <f t="shared" si="10"/>
        <v>39.323040000000006</v>
      </c>
      <c r="O40" s="65">
        <f t="shared" si="10"/>
        <v>11075.16</v>
      </c>
      <c r="P40" s="65">
        <f t="shared" si="10"/>
        <v>0</v>
      </c>
      <c r="Q40" s="65">
        <f t="shared" si="11"/>
        <v>212.17020000000002</v>
      </c>
      <c r="R40" s="65">
        <f t="shared" si="12"/>
        <v>0</v>
      </c>
      <c r="S40" s="65">
        <f t="shared" si="12"/>
        <v>0.20408159999999997</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6.7</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137</v>
      </c>
      <c r="C62" s="65">
        <f>B32</f>
        <v>50</v>
      </c>
      <c r="D62" s="65">
        <f>B33</f>
        <v>50</v>
      </c>
      <c r="E62" s="65">
        <f>B34</f>
        <v>38</v>
      </c>
      <c r="F62" s="65">
        <f>B35</f>
        <v>102</v>
      </c>
      <c r="G62" s="65">
        <f>B36</f>
        <v>137</v>
      </c>
      <c r="H62" s="65">
        <f>B37</f>
        <v>102</v>
      </c>
      <c r="I62" s="65">
        <f>B38</f>
        <v>102</v>
      </c>
      <c r="J62" s="65">
        <f>B39</f>
        <v>102</v>
      </c>
      <c r="K62" s="65">
        <f>B40</f>
        <v>102</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-9.5999999999999979</v>
      </c>
      <c r="D64" s="65">
        <f t="shared" si="17"/>
        <v>-3.5999999999999979</v>
      </c>
      <c r="E64" s="65">
        <f t="shared" si="17"/>
        <v>-4</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9.5999999999999979</v>
      </c>
      <c r="D65" s="65">
        <f t="shared" si="18"/>
        <v>3.5999999999999979</v>
      </c>
      <c r="E65" s="65">
        <f t="shared" si="18"/>
        <v>4</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57" priority="46" operator="greaterThan">
      <formula>$B$51</formula>
    </cfRule>
  </conditionalFormatting>
  <conditionalFormatting sqref="B66:U66">
    <cfRule type="cellIs" dxfId="56" priority="8" operator="equal">
      <formula>"UNDER"</formula>
    </cfRule>
    <cfRule type="cellIs" dxfId="55" priority="9" operator="equal">
      <formula>"OVER"</formula>
    </cfRule>
  </conditionalFormatting>
  <conditionalFormatting sqref="C31:C50">
    <cfRule type="cellIs" dxfId="54" priority="45" operator="greaterThan">
      <formula>$C$51</formula>
    </cfRule>
  </conditionalFormatting>
  <conditionalFormatting sqref="C11:V12">
    <cfRule type="cellIs" dxfId="53" priority="1" operator="greaterThan">
      <formula>2</formula>
    </cfRule>
  </conditionalFormatting>
  <conditionalFormatting sqref="C17:V19">
    <cfRule type="cellIs" dxfId="52" priority="38" operator="equal">
      <formula>0</formula>
    </cfRule>
  </conditionalFormatting>
  <conditionalFormatting sqref="C20:V21">
    <cfRule type="cellIs" dxfId="51" priority="47" operator="equal">
      <formula>"DECREASE"</formula>
    </cfRule>
    <cfRule type="cellIs" dxfId="50" priority="48" operator="equal">
      <formula>"INCREASE"</formula>
    </cfRule>
  </conditionalFormatting>
  <conditionalFormatting sqref="C21:V21">
    <cfRule type="cellIs" dxfId="49" priority="12"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15" operator="between">
      <formula>0.1</formula>
      <formula>5</formula>
    </cfRule>
  </conditionalFormatting>
  <conditionalFormatting sqref="I2">
    <cfRule type="cellIs" dxfId="42" priority="14" operator="greaterThan">
      <formula>5000.1</formula>
    </cfRule>
  </conditionalFormatting>
  <conditionalFormatting sqref="I3">
    <cfRule type="cellIs" dxfId="41" priority="13" operator="greaterThan">
      <formula>40000.01</formula>
    </cfRule>
  </conditionalFormatting>
  <conditionalFormatting sqref="I31:I50">
    <cfRule type="cellIs" dxfId="40" priority="33" operator="greaterThan">
      <formula>$I$51</formula>
    </cfRule>
  </conditionalFormatting>
  <conditionalFormatting sqref="J31:J50">
    <cfRule type="cellIs" dxfId="39" priority="7" operator="greaterThan">
      <formula>$J$51</formula>
    </cfRule>
  </conditionalFormatting>
  <conditionalFormatting sqref="K31:K50">
    <cfRule type="cellIs" dxfId="38" priority="31"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4" sqref="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Glascoed'!C1:D1</f>
        <v>PAN-028735</v>
      </c>
      <c r="D1" s="167"/>
      <c r="E1" s="106" t="s">
        <v>45</v>
      </c>
      <c r="F1" s="113">
        <f>'Field data and Glascoed'!F1</f>
        <v>32.33</v>
      </c>
      <c r="G1" s="134" t="s">
        <v>43</v>
      </c>
      <c r="H1" s="135"/>
      <c r="I1" s="109">
        <v>4.7</v>
      </c>
      <c r="J1" s="158" t="s">
        <v>153</v>
      </c>
      <c r="K1" s="159"/>
      <c r="L1" s="109">
        <v>32.9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Glascoed'!C2:D2</f>
        <v>GP3792SK</v>
      </c>
      <c r="D2" s="169"/>
      <c r="E2" s="96" t="s">
        <v>109</v>
      </c>
      <c r="F2" s="110">
        <v>190902</v>
      </c>
      <c r="G2" s="136" t="s">
        <v>110</v>
      </c>
      <c r="H2" s="137"/>
      <c r="I2" s="110"/>
      <c r="J2" s="138" t="s">
        <v>158</v>
      </c>
      <c r="K2" s="139"/>
      <c r="L2" s="110">
        <v>0.73099999999999998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Glascoed'!C3:D3</f>
        <v>Byproduct Recovery Limited</v>
      </c>
      <c r="D3" s="169"/>
      <c r="E3" s="96" t="s">
        <v>108</v>
      </c>
      <c r="F3" s="111" t="s">
        <v>104</v>
      </c>
      <c r="G3" s="138" t="s">
        <v>159</v>
      </c>
      <c r="H3" s="139"/>
      <c r="I3" s="110"/>
      <c r="J3" s="160" t="s">
        <v>154</v>
      </c>
      <c r="K3" s="161"/>
      <c r="L3" s="110">
        <f>(L1/(L2*10000))*100</f>
        <v>0.45006839945280436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Glascoed'!C4:D4</f>
        <v>Bryn Cnewyllyn, Hiraddug Road, Dyserth, Rhyl. LL18 6HS</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Glascoed'!C5:D5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Glascoed'!C8</f>
        <v>1</v>
      </c>
      <c r="D8" s="49">
        <f>'Field data and Glascoed'!D8</f>
        <v>2</v>
      </c>
      <c r="E8" s="49">
        <f>'Field data and Glascoed'!E8</f>
        <v>3</v>
      </c>
      <c r="F8" s="49">
        <f>'Field data and Glascoed'!F8</f>
        <v>4</v>
      </c>
      <c r="G8" s="49">
        <f>'Field data and Glascoed'!G8</f>
        <v>6</v>
      </c>
      <c r="H8" s="49">
        <f>'Field data and Glascoed'!H8</f>
        <v>7</v>
      </c>
      <c r="I8" s="49">
        <f>'Field data and Glascoed'!I8</f>
        <v>8</v>
      </c>
      <c r="J8" s="49">
        <f>'Field data and Glascoed'!J8</f>
        <v>9</v>
      </c>
      <c r="K8" s="49">
        <f>'Field data and Glascoed'!K8</f>
        <v>10</v>
      </c>
      <c r="L8" s="49">
        <f>'Field data and Glascoed'!L8</f>
        <v>11</v>
      </c>
      <c r="M8" s="49">
        <f>'Field data and Glascoed'!M8</f>
        <v>0</v>
      </c>
      <c r="N8" s="49">
        <f>'Field data and Glascoed'!N8</f>
        <v>0</v>
      </c>
      <c r="O8" s="49">
        <f>'Field data and Glascoed'!O8</f>
        <v>0</v>
      </c>
      <c r="P8" s="49">
        <f>'Field data and Glascoed'!P8</f>
        <v>0</v>
      </c>
      <c r="Q8" s="49">
        <f>'Field data and Glascoed'!Q8</f>
        <v>0</v>
      </c>
      <c r="R8" s="49">
        <f>'Field data and Glascoed'!R8</f>
        <v>0</v>
      </c>
      <c r="S8" s="49">
        <f>'Field data and Glascoed'!S8</f>
        <v>0</v>
      </c>
      <c r="T8" s="49">
        <f>'Field data and Glascoed'!T8</f>
        <v>0</v>
      </c>
      <c r="U8" s="49">
        <f>'Field data and Glascoed'!U8</f>
        <v>0</v>
      </c>
      <c r="V8" s="102">
        <f>'Field data and Glascoed'!V8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Glascoed'!C9</f>
        <v>M</v>
      </c>
      <c r="D9" s="49" t="str">
        <f>'Field data and Glascoed'!D9</f>
        <v>M</v>
      </c>
      <c r="E9" s="49" t="str">
        <f>'Field data and Glascoed'!E9</f>
        <v>M</v>
      </c>
      <c r="F9" s="49">
        <f>'Field data and Glascoed'!F9</f>
        <v>2</v>
      </c>
      <c r="G9" s="49" t="str">
        <f>'Field data and Glascoed'!G9</f>
        <v>M</v>
      </c>
      <c r="H9" s="49" t="str">
        <f>'Field data and Glascoed'!H9</f>
        <v>M</v>
      </c>
      <c r="I9" s="49" t="str">
        <f>'Field data and Glascoed'!I9</f>
        <v>M</v>
      </c>
      <c r="J9" s="49" t="str">
        <f>'Field data and Glascoed'!J9</f>
        <v>M</v>
      </c>
      <c r="K9" s="49" t="str">
        <f>'Field data and Glascoed'!K9</f>
        <v>M</v>
      </c>
      <c r="L9" s="49" t="str">
        <f>'Field data and Glascoed'!L9</f>
        <v>M</v>
      </c>
      <c r="M9" s="49">
        <f>'Field data and Glascoed'!M9</f>
        <v>0</v>
      </c>
      <c r="N9" s="49">
        <f>'Field data and Glascoed'!N9</f>
        <v>0</v>
      </c>
      <c r="O9" s="49">
        <f>'Field data and Glascoed'!O9</f>
        <v>0</v>
      </c>
      <c r="P9" s="49">
        <f>'Field data and Glascoed'!P9</f>
        <v>0</v>
      </c>
      <c r="Q9" s="49">
        <f>'Field data and Glascoed'!Q9</f>
        <v>0</v>
      </c>
      <c r="R9" s="49">
        <f>'Field data and Glascoed'!R9</f>
        <v>0</v>
      </c>
      <c r="S9" s="49">
        <f>'Field data and Glascoed'!S9</f>
        <v>0</v>
      </c>
      <c r="T9" s="49">
        <f>'Field data and Glascoed'!T9</f>
        <v>0</v>
      </c>
      <c r="U9" s="49">
        <f>'Field data and Glascoed'!U9</f>
        <v>0</v>
      </c>
      <c r="V9" s="102">
        <f>'Field data and Glascoed'!V9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Glascoed'!C10</f>
        <v>6.1</v>
      </c>
      <c r="D10" s="49">
        <f>'Field data and Glascoed'!D10</f>
        <v>7.8</v>
      </c>
      <c r="E10" s="49">
        <f>'Field data and Glascoed'!E10</f>
        <v>6.8</v>
      </c>
      <c r="F10" s="49">
        <f>'Field data and Glascoed'!F10</f>
        <v>7.2</v>
      </c>
      <c r="G10" s="49">
        <f>'Field data and Glascoed'!G10</f>
        <v>6.7</v>
      </c>
      <c r="H10" s="49">
        <f>'Field data and Glascoed'!H10</f>
        <v>6.6</v>
      </c>
      <c r="I10" s="49">
        <f>'Field data and Glascoed'!I10</f>
        <v>6.6</v>
      </c>
      <c r="J10" s="49">
        <f>'Field data and Glascoed'!J10</f>
        <v>6.8</v>
      </c>
      <c r="K10" s="49">
        <f>'Field data and Glascoed'!K10</f>
        <v>6.8</v>
      </c>
      <c r="L10" s="49">
        <f>'Field data and Glascoed'!L10</f>
        <v>6.7</v>
      </c>
      <c r="M10" s="49">
        <f>'Field data and Glascoed'!M10</f>
        <v>0</v>
      </c>
      <c r="N10" s="49">
        <f>'Field data and Glascoed'!N10</f>
        <v>0</v>
      </c>
      <c r="O10" s="49">
        <f>'Field data and Glascoed'!O10</f>
        <v>0</v>
      </c>
      <c r="P10" s="49">
        <f>'Field data and Glascoed'!P10</f>
        <v>0</v>
      </c>
      <c r="Q10" s="49">
        <f>'Field data and Glascoed'!Q10</f>
        <v>0</v>
      </c>
      <c r="R10" s="49">
        <f>'Field data and Glascoed'!R10</f>
        <v>0</v>
      </c>
      <c r="S10" s="49">
        <f>'Field data and Glascoed'!S10</f>
        <v>0</v>
      </c>
      <c r="T10" s="49">
        <f>'Field data and Glascoed'!T10</f>
        <v>0</v>
      </c>
      <c r="U10" s="49">
        <f>'Field data and Glascoed'!U10</f>
        <v>0</v>
      </c>
      <c r="V10" s="102">
        <f>'Field data and Glascoed'!V10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Glascoed'!C11</f>
        <v>0</v>
      </c>
      <c r="D11" s="49">
        <f>'Field data and Glascoed'!D11</f>
        <v>3</v>
      </c>
      <c r="E11" s="49">
        <f>'Field data and Glascoed'!E11</f>
        <v>3</v>
      </c>
      <c r="F11" s="49">
        <f>'Field data and Glascoed'!F11</f>
        <v>3</v>
      </c>
      <c r="G11" s="49">
        <f>'Field data and Glascoed'!G11</f>
        <v>2</v>
      </c>
      <c r="H11" s="49">
        <f>'Field data and Glascoed'!H11</f>
        <v>1</v>
      </c>
      <c r="I11" s="49">
        <f>'Field data and Glascoed'!I11</f>
        <v>2</v>
      </c>
      <c r="J11" s="49">
        <f>'Field data and Glascoed'!J11</f>
        <v>2</v>
      </c>
      <c r="K11" s="49">
        <f>'Field data and Glascoed'!K11</f>
        <v>2</v>
      </c>
      <c r="L11" s="49">
        <f>'Field data and Glascoed'!L11</f>
        <v>2</v>
      </c>
      <c r="M11" s="49">
        <f>'Field data and Glascoed'!M11</f>
        <v>0</v>
      </c>
      <c r="N11" s="49">
        <f>'Field data and Glascoed'!N11</f>
        <v>0</v>
      </c>
      <c r="O11" s="49">
        <f>'Field data and Glascoed'!O11</f>
        <v>0</v>
      </c>
      <c r="P11" s="49">
        <f>'Field data and Glascoed'!P11</f>
        <v>0</v>
      </c>
      <c r="Q11" s="49">
        <f>'Field data and Glascoed'!Q11</f>
        <v>0</v>
      </c>
      <c r="R11" s="49">
        <f>'Field data and Glascoed'!R11</f>
        <v>0</v>
      </c>
      <c r="S11" s="49">
        <f>'Field data and Glascoed'!S11</f>
        <v>0</v>
      </c>
      <c r="T11" s="49">
        <f>'Field data and Glascoed'!T11</f>
        <v>0</v>
      </c>
      <c r="U11" s="49">
        <f>'Field data and Glascoed'!U11</f>
        <v>0</v>
      </c>
      <c r="V11" s="102">
        <f>'Field data and Glascoed'!V11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Glascoed'!C12</f>
        <v>2</v>
      </c>
      <c r="D12" s="49">
        <f>'Field data and Glascoed'!D12</f>
        <v>2</v>
      </c>
      <c r="E12" s="49">
        <f>'Field data and Glascoed'!E12</f>
        <v>2</v>
      </c>
      <c r="F12" s="49">
        <f>'Field data and Glascoed'!F12</f>
        <v>1</v>
      </c>
      <c r="G12" s="49">
        <f>'Field data and Glascoed'!G12</f>
        <v>1</v>
      </c>
      <c r="H12" s="49">
        <f>'Field data and Glascoed'!H12</f>
        <v>0</v>
      </c>
      <c r="I12" s="49">
        <f>'Field data and Glascoed'!I12</f>
        <v>0</v>
      </c>
      <c r="J12" s="49">
        <f>'Field data and Glascoed'!J12</f>
        <v>0</v>
      </c>
      <c r="K12" s="49">
        <f>'Field data and Glascoed'!K12</f>
        <v>1</v>
      </c>
      <c r="L12" s="49">
        <f>'Field data and Glascoed'!L12</f>
        <v>0</v>
      </c>
      <c r="M12" s="49">
        <f>'Field data and Glascoed'!M12</f>
        <v>0</v>
      </c>
      <c r="N12" s="49">
        <f>'Field data and Glascoed'!N12</f>
        <v>0</v>
      </c>
      <c r="O12" s="49">
        <f>'Field data and Glascoed'!O12</f>
        <v>0</v>
      </c>
      <c r="P12" s="49">
        <f>'Field data and Glascoed'!P12</f>
        <v>0</v>
      </c>
      <c r="Q12" s="49">
        <f>'Field data and Glascoed'!Q12</f>
        <v>0</v>
      </c>
      <c r="R12" s="49">
        <f>'Field data and Glascoed'!R12</f>
        <v>0</v>
      </c>
      <c r="S12" s="49">
        <f>'Field data and Glascoed'!S12</f>
        <v>0</v>
      </c>
      <c r="T12" s="49">
        <f>'Field data and Glascoed'!T12</f>
        <v>0</v>
      </c>
      <c r="U12" s="49">
        <f>'Field data and Glascoed'!U12</f>
        <v>0</v>
      </c>
      <c r="V12" s="102">
        <f>'Field data and Glascoed'!V12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Glascoed'!C13</f>
        <v>3</v>
      </c>
      <c r="D13" s="49">
        <f>'Field data and Glascoed'!D13</f>
        <v>3</v>
      </c>
      <c r="E13" s="49">
        <f>'Field data and Glascoed'!E13</f>
        <v>3</v>
      </c>
      <c r="F13" s="49">
        <f>'Field data and Glascoed'!F13</f>
        <v>3</v>
      </c>
      <c r="G13" s="49">
        <f>'Field data and Glascoed'!G13</f>
        <v>2</v>
      </c>
      <c r="H13" s="49">
        <f>'Field data and Glascoed'!H13</f>
        <v>2</v>
      </c>
      <c r="I13" s="49">
        <f>'Field data and Glascoed'!I13</f>
        <v>2</v>
      </c>
      <c r="J13" s="49">
        <f>'Field data and Glascoed'!J13</f>
        <v>2</v>
      </c>
      <c r="K13" s="49">
        <f>'Field data and Glascoed'!K13</f>
        <v>2</v>
      </c>
      <c r="L13" s="49">
        <f>'Field data and Glascoed'!L13</f>
        <v>2</v>
      </c>
      <c r="M13" s="49">
        <f>'Field data and Glascoed'!M13</f>
        <v>0</v>
      </c>
      <c r="N13" s="49">
        <f>'Field data and Glascoed'!N13</f>
        <v>0</v>
      </c>
      <c r="O13" s="49">
        <f>'Field data and Glascoed'!O13</f>
        <v>0</v>
      </c>
      <c r="P13" s="49">
        <f>'Field data and Glascoed'!P13</f>
        <v>0</v>
      </c>
      <c r="Q13" s="49">
        <f>'Field data and Glascoed'!Q13</f>
        <v>0</v>
      </c>
      <c r="R13" s="49">
        <f>'Field data and Glascoed'!R13</f>
        <v>0</v>
      </c>
      <c r="S13" s="49">
        <f>'Field data and Glascoed'!S13</f>
        <v>0</v>
      </c>
      <c r="T13" s="49">
        <f>'Field data and Glascoed'!T13</f>
        <v>0</v>
      </c>
      <c r="U13" s="49">
        <f>'Field data and Glascoed'!U13</f>
        <v>0</v>
      </c>
      <c r="V13" s="102">
        <f>'Field data and Glascoed'!V13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Glascoed'!C14</f>
        <v xml:space="preserve">Grass Silage (25% DM) </v>
      </c>
      <c r="D14" s="83" t="str">
        <f>'Field data and Glascoed'!D14</f>
        <v xml:space="preserve">Grass Silage (25% DM) </v>
      </c>
      <c r="E14" s="83" t="str">
        <f>'Field data and Glascoed'!E14</f>
        <v xml:space="preserve">Grass Silage (25% DM) </v>
      </c>
      <c r="F14" s="83" t="str">
        <f>'Field data and Glascoed'!F14</f>
        <v>Winter wheat- grain &amp; straw</v>
      </c>
      <c r="G14" s="83" t="str">
        <f>'Field data and Glascoed'!G14</f>
        <v xml:space="preserve">Grass Silage (25% DM) </v>
      </c>
      <c r="H14" s="83" t="str">
        <f>'Field data and Glascoed'!H14</f>
        <v xml:space="preserve">Grass Silage (25% DM) </v>
      </c>
      <c r="I14" s="83" t="str">
        <f>'Field data and Glascoed'!I14</f>
        <v xml:space="preserve">Grass Silage (25% DM) </v>
      </c>
      <c r="J14" s="83" t="str">
        <f>'Field data and Glascoed'!J14</f>
        <v xml:space="preserve">Grass Silage (25% DM) </v>
      </c>
      <c r="K14" s="83" t="str">
        <f>'Field data and Glascoed'!K14</f>
        <v xml:space="preserve">Grass Silage (25% DM) </v>
      </c>
      <c r="L14" s="83" t="str">
        <f>'Field data and Glascoed'!L14</f>
        <v xml:space="preserve">Grass Silage (25% DM) </v>
      </c>
      <c r="M14" s="83">
        <f>'Field data and Glascoed'!M14</f>
        <v>0</v>
      </c>
      <c r="N14" s="83">
        <f>'Field data and Glascoed'!N14</f>
        <v>0</v>
      </c>
      <c r="O14" s="83">
        <f>'Field data and Glascoed'!O14</f>
        <v>0</v>
      </c>
      <c r="P14" s="83">
        <f>'Field data and Glascoed'!P14</f>
        <v>0</v>
      </c>
      <c r="Q14" s="83">
        <f>'Field data and Glascoed'!Q14</f>
        <v>0</v>
      </c>
      <c r="R14" s="83">
        <f>'Field data and Glascoed'!R14</f>
        <v>0</v>
      </c>
      <c r="S14" s="83">
        <f>'Field data and Glascoed'!S14</f>
        <v>0</v>
      </c>
      <c r="T14" s="83">
        <f>'Field data and Glascoed'!T14</f>
        <v>0</v>
      </c>
      <c r="U14" s="83">
        <f>'Field data and Glascoed'!U14</f>
        <v>0</v>
      </c>
      <c r="V14" s="103">
        <f>'Field data and Glascoed'!V14</f>
        <v>0</v>
      </c>
      <c r="AD14" s="22" t="s">
        <v>138</v>
      </c>
      <c r="AE14" s="22">
        <v>6</v>
      </c>
      <c r="AI14" s="43" t="s">
        <v>119</v>
      </c>
      <c r="AJ14" s="44">
        <v>0.8</v>
      </c>
      <c r="AK14" s="45">
        <v>1.7</v>
      </c>
      <c r="AL14" s="9">
        <v>12</v>
      </c>
      <c r="AM14" s="9">
        <v>6.7</v>
      </c>
      <c r="AN14" s="9" t="s">
        <v>135</v>
      </c>
    </row>
    <row r="15" spans="1:41" ht="13" x14ac:dyDescent="0.25">
      <c r="A15" s="152" t="s">
        <v>9</v>
      </c>
      <c r="B15" s="153"/>
      <c r="C15" s="49">
        <f>'Field data and Glascoed'!C15</f>
        <v>38</v>
      </c>
      <c r="D15" s="49">
        <f>'Field data and Glascoed'!D15</f>
        <v>38</v>
      </c>
      <c r="E15" s="49">
        <f>'Field data and Glascoed'!E15</f>
        <v>38</v>
      </c>
      <c r="F15" s="49">
        <f>'Field data and Glascoed'!F15</f>
        <v>8</v>
      </c>
      <c r="G15" s="49">
        <f>'Field data and Glascoed'!G15</f>
        <v>38</v>
      </c>
      <c r="H15" s="49">
        <f>'Field data and Glascoed'!H15</f>
        <v>38</v>
      </c>
      <c r="I15" s="49">
        <f>'Field data and Glascoed'!I15</f>
        <v>38</v>
      </c>
      <c r="J15" s="49">
        <f>'Field data and Glascoed'!J15</f>
        <v>38</v>
      </c>
      <c r="K15" s="49">
        <f>'Field data and Glascoed'!K15</f>
        <v>38</v>
      </c>
      <c r="L15" s="49">
        <f>'Field data and Glascoed'!L15</f>
        <v>38</v>
      </c>
      <c r="M15" s="49">
        <f>'Field data and Glascoed'!M15</f>
        <v>0</v>
      </c>
      <c r="N15" s="49">
        <f>'Field data and Glascoed'!N15</f>
        <v>0</v>
      </c>
      <c r="O15" s="49">
        <f>'Field data and Glascoed'!O15</f>
        <v>0</v>
      </c>
      <c r="P15" s="49">
        <f>'Field data and Glascoed'!P15</f>
        <v>0</v>
      </c>
      <c r="Q15" s="49">
        <f>'Field data and Glascoed'!Q15</f>
        <v>0</v>
      </c>
      <c r="R15" s="49">
        <f>'Field data and Glascoed'!R15</f>
        <v>0</v>
      </c>
      <c r="S15" s="49">
        <f>'Field data and Glascoed'!S15</f>
        <v>0</v>
      </c>
      <c r="T15" s="49">
        <f>'Field data and Glascoed'!T15</f>
        <v>0</v>
      </c>
      <c r="U15" s="49">
        <f>'Field data and Glascoed'!U15</f>
        <v>0</v>
      </c>
      <c r="V15" s="102">
        <f>'Field data and Glascoed'!V15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Glascoed'!C16</f>
        <v>Medium/Clay</v>
      </c>
      <c r="D16" s="104" t="str">
        <f>'Field data and Glascoed'!D16</f>
        <v>Medium/Clay</v>
      </c>
      <c r="E16" s="104" t="str">
        <f>'Field data and Glascoed'!E16</f>
        <v>Medium/Clay</v>
      </c>
      <c r="F16" s="104" t="str">
        <f>'Field data and Glascoed'!F16</f>
        <v>Medium/Clay</v>
      </c>
      <c r="G16" s="104" t="str">
        <f>'Field data and Glascoed'!G16</f>
        <v>Medium/Clay</v>
      </c>
      <c r="H16" s="104" t="str">
        <f>'Field data and Glascoed'!H16</f>
        <v>Medium/Clay</v>
      </c>
      <c r="I16" s="104" t="str">
        <f>'Field data and Glascoed'!I16</f>
        <v>Medium/Clay</v>
      </c>
      <c r="J16" s="104" t="str">
        <f>'Field data and Glascoed'!J16</f>
        <v>Medium/Clay</v>
      </c>
      <c r="K16" s="104" t="str">
        <f>'Field data and Glascoed'!K16</f>
        <v>Medium/Clay</v>
      </c>
      <c r="L16" s="104" t="str">
        <f>'Field data and Glascoed'!L16</f>
        <v>Medium/Clay</v>
      </c>
      <c r="M16" s="104">
        <f>'Field data and Glascoed'!M16</f>
        <v>0</v>
      </c>
      <c r="N16" s="104">
        <f>'Field data and Glascoed'!N16</f>
        <v>0</v>
      </c>
      <c r="O16" s="104">
        <f>'Field data and Glascoed'!O16</f>
        <v>0</v>
      </c>
      <c r="P16" s="104">
        <f>'Field data and Glascoed'!P16</f>
        <v>0</v>
      </c>
      <c r="Q16" s="104">
        <f>'Field data and Glascoed'!Q16</f>
        <v>0</v>
      </c>
      <c r="R16" s="104">
        <f>'Field data and Glascoed'!R16</f>
        <v>0</v>
      </c>
      <c r="S16" s="104">
        <f>'Field data and Glascoed'!S16</f>
        <v>0</v>
      </c>
      <c r="T16" s="104">
        <f>'Field data and Glascoed'!T16</f>
        <v>0</v>
      </c>
      <c r="U16" s="104">
        <f>'Field data and Glascoed'!U16</f>
        <v>0</v>
      </c>
      <c r="V16" s="105">
        <f>'Field data and Glascoed'!V16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56</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28.46308617</v>
      </c>
      <c r="D18" s="12">
        <f>$D32</f>
        <v>28.46308617</v>
      </c>
      <c r="E18" s="12">
        <f>$D33</f>
        <v>28.46308617</v>
      </c>
      <c r="F18" s="12">
        <f>$D34</f>
        <v>28.46308617</v>
      </c>
      <c r="G18" s="12">
        <f>$D35</f>
        <v>28.46308617</v>
      </c>
      <c r="H18" s="12">
        <f>$D36</f>
        <v>28.46308617</v>
      </c>
      <c r="I18" s="12">
        <f>$D37</f>
        <v>28.46308617</v>
      </c>
      <c r="J18" s="12">
        <f>$D38</f>
        <v>28.46308617</v>
      </c>
      <c r="K18" s="12">
        <f>$D39</f>
        <v>28.46308617</v>
      </c>
      <c r="L18" s="12">
        <f>$D40</f>
        <v>28.46308617</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-36.136913829999997</v>
      </c>
      <c r="D19" s="12">
        <f t="shared" ref="D19:V19" si="1">D18-D17</f>
        <v>-36.136913829999997</v>
      </c>
      <c r="E19" s="12">
        <f t="shared" si="1"/>
        <v>-36.136913829999997</v>
      </c>
      <c r="F19" s="12">
        <f t="shared" si="1"/>
        <v>-27.53691383</v>
      </c>
      <c r="G19" s="12">
        <f t="shared" si="1"/>
        <v>-36.136913829999997</v>
      </c>
      <c r="H19" s="12">
        <f t="shared" si="1"/>
        <v>-36.136913829999997</v>
      </c>
      <c r="I19" s="12">
        <f t="shared" si="1"/>
        <v>-36.136913829999997</v>
      </c>
      <c r="J19" s="12">
        <f t="shared" si="1"/>
        <v>-36.136913829999997</v>
      </c>
      <c r="K19" s="12">
        <f t="shared" si="1"/>
        <v>-36.136913829999997</v>
      </c>
      <c r="L19" s="12">
        <f t="shared" si="1"/>
        <v>-36.136913829999997</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84</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3.5683737300000007</v>
      </c>
      <c r="D22" s="12">
        <f>$E32</f>
        <v>3.5683737300000007</v>
      </c>
      <c r="E22" s="12">
        <f>$E33</f>
        <v>3.5683737300000007</v>
      </c>
      <c r="F22" s="12">
        <f>$E34</f>
        <v>3.5683737300000007</v>
      </c>
      <c r="G22" s="12">
        <f>$E35</f>
        <v>3.5683737300000007</v>
      </c>
      <c r="H22" s="12">
        <f>$E36</f>
        <v>3.5683737300000007</v>
      </c>
      <c r="I22" s="12">
        <f>$E37</f>
        <v>3.5683737300000007</v>
      </c>
      <c r="J22" s="12">
        <f>$E38</f>
        <v>3.5683737300000007</v>
      </c>
      <c r="K22" s="12">
        <f>$E39</f>
        <v>3.5683737300000007</v>
      </c>
      <c r="L22" s="12">
        <f>$E40</f>
        <v>3.5683737300000007</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-224.43162627000001</v>
      </c>
      <c r="D23" s="12">
        <f t="shared" ref="D23:V23" si="3">D22-D21</f>
        <v>-224.43162627000001</v>
      </c>
      <c r="E23" s="12">
        <f t="shared" si="3"/>
        <v>-224.43162627000001</v>
      </c>
      <c r="F23" s="12">
        <f t="shared" si="3"/>
        <v>-80.431626269999995</v>
      </c>
      <c r="G23" s="12">
        <f t="shared" si="3"/>
        <v>-224.43162627000001</v>
      </c>
      <c r="H23" s="12">
        <f t="shared" si="3"/>
        <v>-224.43162627000001</v>
      </c>
      <c r="I23" s="12">
        <f t="shared" si="3"/>
        <v>-224.43162627000001</v>
      </c>
      <c r="J23" s="12">
        <f t="shared" si="3"/>
        <v>-224.43162627000001</v>
      </c>
      <c r="K23" s="12">
        <f t="shared" si="3"/>
        <v>-224.43162627000001</v>
      </c>
      <c r="L23" s="12">
        <f t="shared" si="3"/>
        <v>-224.43162627000001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18.600000000000001</v>
      </c>
      <c r="C28" s="11">
        <v>0.73099999999999998</v>
      </c>
      <c r="D28" s="11">
        <v>3.6499999999999998E-2</v>
      </c>
      <c r="E28" s="11">
        <v>8.6999999999999994E-3</v>
      </c>
      <c r="F28" s="11">
        <v>194</v>
      </c>
      <c r="G28" s="11">
        <v>7.8</v>
      </c>
      <c r="H28" s="11">
        <v>138</v>
      </c>
      <c r="I28" s="11">
        <v>25.5</v>
      </c>
      <c r="J28" s="11">
        <v>0.35</v>
      </c>
      <c r="K28" s="15">
        <v>0.53</v>
      </c>
      <c r="L28" s="11">
        <v>20.6</v>
      </c>
      <c r="M28" s="11">
        <v>18.7</v>
      </c>
      <c r="N28" s="11">
        <v>2060</v>
      </c>
      <c r="O28" s="11">
        <v>342000</v>
      </c>
      <c r="P28" s="11"/>
      <c r="Q28" s="11">
        <v>8180</v>
      </c>
      <c r="R28" s="11"/>
      <c r="S28" s="11">
        <v>11.3</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183</v>
      </c>
      <c r="C31" s="65">
        <f>IF(C$27="%w/w SAR",((C$28*10)*$B31),IF(C$27="%w/w DM",(((C$28*10)*($B$28/100))*$B31),IF(C$27="kg/t SAR",(C$28*$B31),IF(C$27="kg/t DM",((C$28*($B$28/100))*$B31),IF(C$27="mg/kg SAR",((C$28*0.001)*$B31),IF(C$27="mg/kg DM",(((C$28*0.001)*($B$28/100))*$B31),0))))))</f>
        <v>248.81778000000003</v>
      </c>
      <c r="D31" s="65">
        <f>(IF(D$27="%w/w SAR",((D$28*10)*$B31),IF(D$27="%w/w DM",(((D$28*10)*($B$28/100))*$B31),IF(D$27="kg/t SAR",(D$28*$B31),IF(D$27="kg/t DM",((D$28*($B$28/100))*$B31),IF(D$27="mg/kg SAR",((D$28*0.001)*$B31),IF(D$27="mg/kg DM",(((D$28*0.001)*($B$28/100))*$B31),"0")))))))*2.291</f>
        <v>28.46308617</v>
      </c>
      <c r="E31" s="65">
        <f>(IF(E$27="%w/w SAR",((E$28*10)*$B31),IF(E$27="%w/w DM",(((E$28*10)*($B$28/100))*$B31),IF(E$27="kg/t SAR",(E$28*$B31),IF(E$27="kg/t DM",((E$28*($B$28/100))*$B31),IF(E$27="mg/kg SAR",((E$28*0.001)*$B31),IF(E$27="mg/kg DM",(((E$28*0.001)*($B$28/100))*$B31),"0")))))))*1.205</f>
        <v>3.5683737300000007</v>
      </c>
      <c r="F31" s="65">
        <f>(IF(F$27="%w/w SAR",((F$28*10)*$B31),IF(F$27="%w/w DM",(((F$28*10)*($B$28/100))*$B31),IF(F$27="kg/t SAR",(F$28*$B31),IF(F$27="kg/t DM",((F$28*($B$28/100))*$B31),IF(F$27="mg/kg SAR",((F$28*0.001)*$B31),IF(F$27="mg/kg DM",(((F$28*0.001)*($B$28/100))*$B31),"0")))))))*1.658</f>
        <v>10.948390776000002</v>
      </c>
      <c r="G31" s="65">
        <f t="shared" ref="G31:P46" si="5">IF(G$27="%w/w SAR",((G$28*10)*$B31),IF(G$27="%w/w DM",(((G$28*10)*($B$28/100))*$B31),IF(G$27="kg/t SAR",(G$28*$B31),IF(G$27="kg/t DM",((G$28*($B$28/100))*$B31),IF(G$27="mg/kg SAR",((G$28*0.001)*$B31),IF(G$27="mg/kg DM",(((G$28*0.001)*($B$28/100))*$B31),0))))))</f>
        <v>0.26549640000000002</v>
      </c>
      <c r="H31" s="65">
        <f t="shared" si="5"/>
        <v>4.6972440000000013</v>
      </c>
      <c r="I31" s="65">
        <f t="shared" si="5"/>
        <v>0.8679690000000001</v>
      </c>
      <c r="J31" s="65">
        <f t="shared" si="5"/>
        <v>1.1913300000000002E-2</v>
      </c>
      <c r="K31" s="65">
        <f t="shared" si="5"/>
        <v>1.8040140000000007E-2</v>
      </c>
      <c r="L31" s="65">
        <f t="shared" si="5"/>
        <v>0.70118280000000011</v>
      </c>
      <c r="M31" s="65">
        <f t="shared" si="5"/>
        <v>0.63651060000000015</v>
      </c>
      <c r="N31" s="65">
        <f t="shared" si="5"/>
        <v>70.118280000000013</v>
      </c>
      <c r="O31" s="65">
        <f t="shared" si="5"/>
        <v>11640.996000000001</v>
      </c>
      <c r="P31" s="65">
        <f t="shared" si="5"/>
        <v>0</v>
      </c>
      <c r="Q31" s="65">
        <f>(IF(Q$27="%w/w SAR",((Q$28*10)*$B31),IF(Q$27="%w/w DM",(((Q$28*10)*($B$28/100))*$B31),IF(Q$27="kg/t SAR",(Q$28*$B31),IF(Q$27="kg/t DM",((Q$28*($B$28/100))*$B31),IF(Q$27="mg/kg SAR",((Q$28*0.001)*$B31),IF(Q$27="mg/kg DM",(((Q$28*0.001)*($B$28/100))*$B31),0)))))))*2.5</f>
        <v>696.07710000000009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0.38462940000000007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183</v>
      </c>
      <c r="C32" s="65">
        <f t="shared" ref="C32:C50" si="6">IF(C$27="%w/w SAR",((C$28*10)*$B32),IF(C$27="%w/w DM",(((C$28*10)*($B$28/100))*$B32),IF(C$27="kg/t SAR",(C$28*$B32),IF(C$27="kg/t DM",((C$28*($B$28/100))*$B32),IF(C$27="mg/kg SAR",((C$28*0.001)*$B32),IF(C$27="mg/kg DM",(((C$28*0.001)*($B$28/100))*$B32),0))))))</f>
        <v>248.81778000000003</v>
      </c>
      <c r="D32" s="65">
        <f t="shared" ref="D32:D50" si="7">(IF(D$27="%w/w SAR",((D$28*10)*$B32),IF(D$27="%w/w DM",(((D$28*10)*($B$28/100))*$B32),IF(D$27="kg/t SAR",(D$28*$B32),IF(D$27="kg/t DM",((D$28*($B$28/100))*$B32),IF(D$27="mg/kg SAR",((D$28*0.001)*$B32),IF(D$27="mg/kg DM",(((D$28*0.001)*($B$28/100))*$B32),"0")))))))*2.291</f>
        <v>28.46308617</v>
      </c>
      <c r="E32" s="65">
        <f t="shared" ref="E32:E50" si="8">(IF(E$27="%w/w SAR",((E$28*10)*$B32),IF(E$27="%w/w DM",(((E$28*10)*($B$28/100))*$B32),IF(E$27="kg/t SAR",(E$28*$B32),IF(E$27="kg/t DM",((E$28*($B$28/100))*$B32),IF(E$27="mg/kg SAR",((E$28*0.001)*$B32),IF(E$27="mg/kg DM",(((E$28*0.001)*($B$28/100))*$B32),"0")))))))*1.205</f>
        <v>3.5683737300000007</v>
      </c>
      <c r="F32" s="65">
        <f t="shared" ref="F32:F50" si="9">(IF(F$27="%w/w SAR",((F$28*10)*$B32),IF(F$27="%w/w DM",(((F$28*10)*($B$28/100))*$B32),IF(F$27="kg/t SAR",(F$28*$B32),IF(F$27="kg/t DM",((F$28*($B$28/100))*$B32),IF(F$27="mg/kg SAR",((F$28*0.001)*$B32),IF(F$27="mg/kg DM",(((F$28*0.001)*($B$28/100))*$B32),"0")))))))*1.658</f>
        <v>10.948390776000002</v>
      </c>
      <c r="G32" s="65">
        <f t="shared" si="5"/>
        <v>0.26549640000000002</v>
      </c>
      <c r="H32" s="65">
        <f t="shared" si="5"/>
        <v>4.6972440000000013</v>
      </c>
      <c r="I32" s="65">
        <f t="shared" si="5"/>
        <v>0.8679690000000001</v>
      </c>
      <c r="J32" s="65">
        <f t="shared" si="5"/>
        <v>1.1913300000000002E-2</v>
      </c>
      <c r="K32" s="65">
        <f t="shared" si="5"/>
        <v>1.8040140000000007E-2</v>
      </c>
      <c r="L32" s="65">
        <f t="shared" si="5"/>
        <v>0.70118280000000011</v>
      </c>
      <c r="M32" s="65">
        <f t="shared" si="5"/>
        <v>0.63651060000000015</v>
      </c>
      <c r="N32" s="65">
        <f t="shared" si="5"/>
        <v>70.118280000000013</v>
      </c>
      <c r="O32" s="65">
        <f t="shared" si="5"/>
        <v>11640.996000000001</v>
      </c>
      <c r="P32" s="65">
        <f t="shared" si="5"/>
        <v>0</v>
      </c>
      <c r="Q32" s="65">
        <f t="shared" ref="Q32:Q50" si="10">(IF(Q$27="%w/w SAR",((Q$28*10)*$B32),IF(Q$27="%w/w DM",(((Q$28*10)*($B$28/100))*$B32),IF(Q$27="kg/t SAR",(Q$28*$B32),IF(Q$27="kg/t DM",((Q$28*($B$28/100))*$B32),IF(Q$27="mg/kg SAR",((Q$28*0.001)*$B32),IF(Q$27="mg/kg DM",(((Q$28*0.001)*($B$28/100))*$B32),0)))))))*2.5</f>
        <v>696.07710000000009</v>
      </c>
      <c r="R32" s="65">
        <f t="shared" ref="R32:U50" si="11">IF(R$27="%w/w SAR",((R$28*10)*$B32),IF(R$27="%w/w DM",(((R$28*10)*($B$28/100))*$B32),IF(R$27="kg/t SAR",(R$28*$B32),IF(R$27="kg/t DM",((R$28*($B$28/100))*$B32),IF(R$27="mg/kg SAR",((R$28*0.001)*$B32),IF(R$27="mg/kg DM",(((R$28*0.001)*($B$28/100))*$B32),0))))))</f>
        <v>0</v>
      </c>
      <c r="S32" s="65">
        <f t="shared" si="11"/>
        <v>0.38462940000000007</v>
      </c>
      <c r="T32" s="65">
        <f t="shared" si="11"/>
        <v>0</v>
      </c>
      <c r="U32" s="126">
        <f t="shared" si="11"/>
        <v>0</v>
      </c>
    </row>
    <row r="33" spans="1:21" s="48" customFormat="1" ht="13" x14ac:dyDescent="0.35">
      <c r="A33" s="125">
        <f>E8</f>
        <v>3</v>
      </c>
      <c r="B33" s="11">
        <v>183</v>
      </c>
      <c r="C33" s="65">
        <f t="shared" si="6"/>
        <v>248.81778000000003</v>
      </c>
      <c r="D33" s="65">
        <f t="shared" si="7"/>
        <v>28.46308617</v>
      </c>
      <c r="E33" s="65">
        <f t="shared" si="8"/>
        <v>3.5683737300000007</v>
      </c>
      <c r="F33" s="65">
        <f t="shared" si="9"/>
        <v>10.948390776000002</v>
      </c>
      <c r="G33" s="65">
        <f t="shared" si="5"/>
        <v>0.26549640000000002</v>
      </c>
      <c r="H33" s="65">
        <f t="shared" si="5"/>
        <v>4.6972440000000013</v>
      </c>
      <c r="I33" s="65">
        <f t="shared" si="5"/>
        <v>0.8679690000000001</v>
      </c>
      <c r="J33" s="65">
        <f t="shared" si="5"/>
        <v>1.1913300000000002E-2</v>
      </c>
      <c r="K33" s="65">
        <f t="shared" si="5"/>
        <v>1.8040140000000007E-2</v>
      </c>
      <c r="L33" s="65">
        <f t="shared" si="5"/>
        <v>0.70118280000000011</v>
      </c>
      <c r="M33" s="65">
        <f t="shared" si="5"/>
        <v>0.63651060000000015</v>
      </c>
      <c r="N33" s="65">
        <f t="shared" si="5"/>
        <v>70.118280000000013</v>
      </c>
      <c r="O33" s="65">
        <f t="shared" si="5"/>
        <v>11640.996000000001</v>
      </c>
      <c r="P33" s="65">
        <f t="shared" si="5"/>
        <v>0</v>
      </c>
      <c r="Q33" s="65">
        <f t="shared" si="10"/>
        <v>696.07710000000009</v>
      </c>
      <c r="R33" s="65">
        <f t="shared" si="11"/>
        <v>0</v>
      </c>
      <c r="S33" s="65">
        <f t="shared" si="11"/>
        <v>0.38462940000000007</v>
      </c>
      <c r="T33" s="65">
        <f t="shared" si="11"/>
        <v>0</v>
      </c>
      <c r="U33" s="126">
        <f t="shared" si="11"/>
        <v>0</v>
      </c>
    </row>
    <row r="34" spans="1:21" s="48" customFormat="1" ht="13" x14ac:dyDescent="0.35">
      <c r="A34" s="125">
        <f>F8</f>
        <v>4</v>
      </c>
      <c r="B34" s="11">
        <v>183</v>
      </c>
      <c r="C34" s="65">
        <f t="shared" si="6"/>
        <v>248.81778000000003</v>
      </c>
      <c r="D34" s="65">
        <f t="shared" si="7"/>
        <v>28.46308617</v>
      </c>
      <c r="E34" s="65">
        <f t="shared" si="8"/>
        <v>3.5683737300000007</v>
      </c>
      <c r="F34" s="65">
        <f t="shared" si="9"/>
        <v>10.948390776000002</v>
      </c>
      <c r="G34" s="65">
        <f t="shared" si="5"/>
        <v>0.26549640000000002</v>
      </c>
      <c r="H34" s="65">
        <f t="shared" si="5"/>
        <v>4.6972440000000013</v>
      </c>
      <c r="I34" s="65">
        <f t="shared" si="5"/>
        <v>0.8679690000000001</v>
      </c>
      <c r="J34" s="65">
        <f t="shared" si="5"/>
        <v>1.1913300000000002E-2</v>
      </c>
      <c r="K34" s="65">
        <f t="shared" si="5"/>
        <v>1.8040140000000007E-2</v>
      </c>
      <c r="L34" s="65">
        <f t="shared" si="5"/>
        <v>0.70118280000000011</v>
      </c>
      <c r="M34" s="65">
        <f t="shared" si="5"/>
        <v>0.63651060000000015</v>
      </c>
      <c r="N34" s="65">
        <f t="shared" si="5"/>
        <v>70.118280000000013</v>
      </c>
      <c r="O34" s="65">
        <f t="shared" si="5"/>
        <v>11640.996000000001</v>
      </c>
      <c r="P34" s="65">
        <f t="shared" si="5"/>
        <v>0</v>
      </c>
      <c r="Q34" s="65">
        <f t="shared" si="10"/>
        <v>696.07710000000009</v>
      </c>
      <c r="R34" s="65">
        <f t="shared" si="11"/>
        <v>0</v>
      </c>
      <c r="S34" s="65">
        <f t="shared" si="11"/>
        <v>0.38462940000000007</v>
      </c>
      <c r="T34" s="65">
        <f t="shared" si="11"/>
        <v>0</v>
      </c>
      <c r="U34" s="126">
        <f t="shared" si="11"/>
        <v>0</v>
      </c>
    </row>
    <row r="35" spans="1:21" s="48" customFormat="1" ht="13" x14ac:dyDescent="0.35">
      <c r="A35" s="125">
        <f>G8</f>
        <v>6</v>
      </c>
      <c r="B35" s="11">
        <v>183</v>
      </c>
      <c r="C35" s="65">
        <f t="shared" si="6"/>
        <v>248.81778000000003</v>
      </c>
      <c r="D35" s="65">
        <f t="shared" si="7"/>
        <v>28.46308617</v>
      </c>
      <c r="E35" s="65">
        <f t="shared" si="8"/>
        <v>3.5683737300000007</v>
      </c>
      <c r="F35" s="65">
        <f t="shared" si="9"/>
        <v>10.948390776000002</v>
      </c>
      <c r="G35" s="65">
        <f t="shared" si="5"/>
        <v>0.26549640000000002</v>
      </c>
      <c r="H35" s="65">
        <f t="shared" si="5"/>
        <v>4.6972440000000013</v>
      </c>
      <c r="I35" s="65">
        <f t="shared" si="5"/>
        <v>0.8679690000000001</v>
      </c>
      <c r="J35" s="65">
        <f t="shared" si="5"/>
        <v>1.1913300000000002E-2</v>
      </c>
      <c r="K35" s="65">
        <f t="shared" si="5"/>
        <v>1.8040140000000007E-2</v>
      </c>
      <c r="L35" s="65">
        <f t="shared" si="5"/>
        <v>0.70118280000000011</v>
      </c>
      <c r="M35" s="65">
        <f t="shared" si="5"/>
        <v>0.63651060000000015</v>
      </c>
      <c r="N35" s="65">
        <f t="shared" si="5"/>
        <v>70.118280000000013</v>
      </c>
      <c r="O35" s="65">
        <f t="shared" si="5"/>
        <v>11640.996000000001</v>
      </c>
      <c r="P35" s="65">
        <f t="shared" si="5"/>
        <v>0</v>
      </c>
      <c r="Q35" s="65">
        <f t="shared" si="10"/>
        <v>696.07710000000009</v>
      </c>
      <c r="R35" s="65">
        <f t="shared" si="11"/>
        <v>0</v>
      </c>
      <c r="S35" s="65">
        <f t="shared" si="11"/>
        <v>0.38462940000000007</v>
      </c>
      <c r="T35" s="65">
        <f t="shared" si="11"/>
        <v>0</v>
      </c>
      <c r="U35" s="126">
        <f t="shared" si="11"/>
        <v>0</v>
      </c>
    </row>
    <row r="36" spans="1:21" s="48" customFormat="1" ht="13" x14ac:dyDescent="0.35">
      <c r="A36" s="125">
        <f>H8</f>
        <v>7</v>
      </c>
      <c r="B36" s="11">
        <v>183</v>
      </c>
      <c r="C36" s="65">
        <f t="shared" si="6"/>
        <v>248.81778000000003</v>
      </c>
      <c r="D36" s="65">
        <f t="shared" si="7"/>
        <v>28.46308617</v>
      </c>
      <c r="E36" s="65">
        <f t="shared" si="8"/>
        <v>3.5683737300000007</v>
      </c>
      <c r="F36" s="65">
        <f t="shared" si="9"/>
        <v>10.948390776000002</v>
      </c>
      <c r="G36" s="65">
        <f t="shared" si="5"/>
        <v>0.26549640000000002</v>
      </c>
      <c r="H36" s="65">
        <f t="shared" si="5"/>
        <v>4.6972440000000013</v>
      </c>
      <c r="I36" s="65">
        <f t="shared" si="5"/>
        <v>0.8679690000000001</v>
      </c>
      <c r="J36" s="65">
        <f t="shared" si="5"/>
        <v>1.1913300000000002E-2</v>
      </c>
      <c r="K36" s="65">
        <f t="shared" si="5"/>
        <v>1.8040140000000007E-2</v>
      </c>
      <c r="L36" s="65">
        <f t="shared" si="5"/>
        <v>0.70118280000000011</v>
      </c>
      <c r="M36" s="65">
        <f t="shared" si="5"/>
        <v>0.63651060000000015</v>
      </c>
      <c r="N36" s="65">
        <f t="shared" si="5"/>
        <v>70.118280000000013</v>
      </c>
      <c r="O36" s="65">
        <f t="shared" si="5"/>
        <v>11640.996000000001</v>
      </c>
      <c r="P36" s="65">
        <f t="shared" si="5"/>
        <v>0</v>
      </c>
      <c r="Q36" s="65">
        <f t="shared" si="10"/>
        <v>696.07710000000009</v>
      </c>
      <c r="R36" s="65">
        <f t="shared" si="11"/>
        <v>0</v>
      </c>
      <c r="S36" s="65">
        <f t="shared" si="11"/>
        <v>0.38462940000000007</v>
      </c>
      <c r="T36" s="65">
        <f t="shared" si="11"/>
        <v>0</v>
      </c>
      <c r="U36" s="126">
        <f t="shared" si="11"/>
        <v>0</v>
      </c>
    </row>
    <row r="37" spans="1:21" s="48" customFormat="1" ht="13" x14ac:dyDescent="0.35">
      <c r="A37" s="125">
        <f>I8</f>
        <v>8</v>
      </c>
      <c r="B37" s="11">
        <v>183</v>
      </c>
      <c r="C37" s="65">
        <f t="shared" si="6"/>
        <v>248.81778000000003</v>
      </c>
      <c r="D37" s="65">
        <f t="shared" si="7"/>
        <v>28.46308617</v>
      </c>
      <c r="E37" s="65">
        <f t="shared" si="8"/>
        <v>3.5683737300000007</v>
      </c>
      <c r="F37" s="65">
        <f t="shared" si="9"/>
        <v>10.948390776000002</v>
      </c>
      <c r="G37" s="65">
        <f t="shared" si="5"/>
        <v>0.26549640000000002</v>
      </c>
      <c r="H37" s="65">
        <f t="shared" si="5"/>
        <v>4.6972440000000013</v>
      </c>
      <c r="I37" s="65">
        <f t="shared" si="5"/>
        <v>0.8679690000000001</v>
      </c>
      <c r="J37" s="65">
        <f t="shared" si="5"/>
        <v>1.1913300000000002E-2</v>
      </c>
      <c r="K37" s="65">
        <f t="shared" si="5"/>
        <v>1.8040140000000007E-2</v>
      </c>
      <c r="L37" s="65">
        <f t="shared" si="5"/>
        <v>0.70118280000000011</v>
      </c>
      <c r="M37" s="65">
        <f t="shared" si="5"/>
        <v>0.63651060000000015</v>
      </c>
      <c r="N37" s="65">
        <f t="shared" si="5"/>
        <v>70.118280000000013</v>
      </c>
      <c r="O37" s="65">
        <f t="shared" si="5"/>
        <v>11640.996000000001</v>
      </c>
      <c r="P37" s="65">
        <f t="shared" si="5"/>
        <v>0</v>
      </c>
      <c r="Q37" s="65">
        <f t="shared" si="10"/>
        <v>696.07710000000009</v>
      </c>
      <c r="R37" s="65">
        <f t="shared" si="11"/>
        <v>0</v>
      </c>
      <c r="S37" s="65">
        <f t="shared" si="11"/>
        <v>0.38462940000000007</v>
      </c>
      <c r="T37" s="65">
        <f t="shared" si="11"/>
        <v>0</v>
      </c>
      <c r="U37" s="126">
        <f t="shared" si="11"/>
        <v>0</v>
      </c>
    </row>
    <row r="38" spans="1:21" s="48" customFormat="1" ht="13" x14ac:dyDescent="0.35">
      <c r="A38" s="125">
        <f>J8</f>
        <v>9</v>
      </c>
      <c r="B38" s="11">
        <v>183</v>
      </c>
      <c r="C38" s="65">
        <f t="shared" si="6"/>
        <v>248.81778000000003</v>
      </c>
      <c r="D38" s="65">
        <f t="shared" si="7"/>
        <v>28.46308617</v>
      </c>
      <c r="E38" s="65">
        <f t="shared" si="8"/>
        <v>3.5683737300000007</v>
      </c>
      <c r="F38" s="65">
        <f t="shared" si="9"/>
        <v>10.948390776000002</v>
      </c>
      <c r="G38" s="65">
        <f t="shared" si="5"/>
        <v>0.26549640000000002</v>
      </c>
      <c r="H38" s="65">
        <f t="shared" si="5"/>
        <v>4.6972440000000013</v>
      </c>
      <c r="I38" s="65">
        <f t="shared" si="5"/>
        <v>0.8679690000000001</v>
      </c>
      <c r="J38" s="65">
        <f t="shared" si="5"/>
        <v>1.1913300000000002E-2</v>
      </c>
      <c r="K38" s="65">
        <f t="shared" si="5"/>
        <v>1.8040140000000007E-2</v>
      </c>
      <c r="L38" s="65">
        <f t="shared" si="5"/>
        <v>0.70118280000000011</v>
      </c>
      <c r="M38" s="65">
        <f t="shared" si="5"/>
        <v>0.63651060000000015</v>
      </c>
      <c r="N38" s="65">
        <f t="shared" si="5"/>
        <v>70.118280000000013</v>
      </c>
      <c r="O38" s="65">
        <f t="shared" si="5"/>
        <v>11640.996000000001</v>
      </c>
      <c r="P38" s="65">
        <f t="shared" si="5"/>
        <v>0</v>
      </c>
      <c r="Q38" s="65">
        <f t="shared" si="10"/>
        <v>696.07710000000009</v>
      </c>
      <c r="R38" s="65">
        <f t="shared" si="11"/>
        <v>0</v>
      </c>
      <c r="S38" s="65">
        <f t="shared" si="11"/>
        <v>0.38462940000000007</v>
      </c>
      <c r="T38" s="65">
        <f t="shared" si="11"/>
        <v>0</v>
      </c>
      <c r="U38" s="126">
        <f t="shared" si="11"/>
        <v>0</v>
      </c>
    </row>
    <row r="39" spans="1:21" s="48" customFormat="1" ht="13" x14ac:dyDescent="0.35">
      <c r="A39" s="125">
        <f>K8</f>
        <v>10</v>
      </c>
      <c r="B39" s="11">
        <v>183</v>
      </c>
      <c r="C39" s="65">
        <f t="shared" si="6"/>
        <v>248.81778000000003</v>
      </c>
      <c r="D39" s="65">
        <f t="shared" si="7"/>
        <v>28.46308617</v>
      </c>
      <c r="E39" s="65">
        <f t="shared" si="8"/>
        <v>3.5683737300000007</v>
      </c>
      <c r="F39" s="65">
        <f t="shared" si="9"/>
        <v>10.948390776000002</v>
      </c>
      <c r="G39" s="65">
        <f t="shared" si="5"/>
        <v>0.26549640000000002</v>
      </c>
      <c r="H39" s="65">
        <f t="shared" si="5"/>
        <v>4.6972440000000013</v>
      </c>
      <c r="I39" s="65">
        <f t="shared" si="5"/>
        <v>0.8679690000000001</v>
      </c>
      <c r="J39" s="65">
        <f t="shared" si="5"/>
        <v>1.1913300000000002E-2</v>
      </c>
      <c r="K39" s="65">
        <f t="shared" si="5"/>
        <v>1.8040140000000007E-2</v>
      </c>
      <c r="L39" s="65">
        <f t="shared" si="5"/>
        <v>0.70118280000000011</v>
      </c>
      <c r="M39" s="65">
        <f t="shared" si="5"/>
        <v>0.63651060000000015</v>
      </c>
      <c r="N39" s="65">
        <f t="shared" si="5"/>
        <v>70.118280000000013</v>
      </c>
      <c r="O39" s="65">
        <f t="shared" si="5"/>
        <v>11640.996000000001</v>
      </c>
      <c r="P39" s="65">
        <f t="shared" si="5"/>
        <v>0</v>
      </c>
      <c r="Q39" s="65">
        <f t="shared" si="10"/>
        <v>696.07710000000009</v>
      </c>
      <c r="R39" s="65">
        <f t="shared" si="11"/>
        <v>0</v>
      </c>
      <c r="S39" s="65">
        <f t="shared" si="11"/>
        <v>0.38462940000000007</v>
      </c>
      <c r="T39" s="65">
        <f t="shared" si="11"/>
        <v>0</v>
      </c>
      <c r="U39" s="126">
        <f t="shared" si="11"/>
        <v>0</v>
      </c>
    </row>
    <row r="40" spans="1:21" s="48" customFormat="1" ht="13" x14ac:dyDescent="0.35">
      <c r="A40" s="125">
        <f>L8</f>
        <v>11</v>
      </c>
      <c r="B40" s="11">
        <v>183</v>
      </c>
      <c r="C40" s="65">
        <f t="shared" si="6"/>
        <v>248.81778000000003</v>
      </c>
      <c r="D40" s="65">
        <f t="shared" si="7"/>
        <v>28.46308617</v>
      </c>
      <c r="E40" s="65">
        <f t="shared" si="8"/>
        <v>3.5683737300000007</v>
      </c>
      <c r="F40" s="65">
        <f t="shared" si="9"/>
        <v>10.948390776000002</v>
      </c>
      <c r="G40" s="65">
        <f t="shared" si="5"/>
        <v>0.26549640000000002</v>
      </c>
      <c r="H40" s="65">
        <f t="shared" si="5"/>
        <v>4.6972440000000013</v>
      </c>
      <c r="I40" s="65">
        <f t="shared" si="5"/>
        <v>0.8679690000000001</v>
      </c>
      <c r="J40" s="65">
        <f t="shared" si="5"/>
        <v>1.1913300000000002E-2</v>
      </c>
      <c r="K40" s="65">
        <f t="shared" si="5"/>
        <v>1.8040140000000007E-2</v>
      </c>
      <c r="L40" s="65">
        <f t="shared" si="5"/>
        <v>0.70118280000000011</v>
      </c>
      <c r="M40" s="65">
        <f t="shared" si="5"/>
        <v>0.63651060000000015</v>
      </c>
      <c r="N40" s="65">
        <f t="shared" si="5"/>
        <v>70.118280000000013</v>
      </c>
      <c r="O40" s="65">
        <f t="shared" si="5"/>
        <v>11640.996000000001</v>
      </c>
      <c r="P40" s="65">
        <f t="shared" si="5"/>
        <v>0</v>
      </c>
      <c r="Q40" s="65">
        <f t="shared" si="10"/>
        <v>696.07710000000009</v>
      </c>
      <c r="R40" s="65">
        <f t="shared" si="11"/>
        <v>0</v>
      </c>
      <c r="S40" s="65">
        <f t="shared" si="11"/>
        <v>0.38462940000000007</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6</v>
      </c>
      <c r="G57" s="8">
        <f t="shared" si="13"/>
        <v>7</v>
      </c>
      <c r="H57" s="8">
        <f t="shared" si="13"/>
        <v>8</v>
      </c>
      <c r="I57" s="8">
        <f t="shared" si="13"/>
        <v>9</v>
      </c>
      <c r="J57" s="8">
        <f t="shared" si="13"/>
        <v>10</v>
      </c>
      <c r="K57" s="8">
        <f t="shared" si="13"/>
        <v>11</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6.7</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7.8</v>
      </c>
      <c r="D60" s="64">
        <f t="shared" si="14"/>
        <v>6.8</v>
      </c>
      <c r="E60" s="64">
        <f t="shared" si="14"/>
        <v>7.2</v>
      </c>
      <c r="F60" s="64">
        <f t="shared" si="14"/>
        <v>6.7</v>
      </c>
      <c r="G60" s="64">
        <f t="shared" si="14"/>
        <v>6.6</v>
      </c>
      <c r="H60" s="64">
        <f t="shared" si="14"/>
        <v>6.6</v>
      </c>
      <c r="I60" s="64">
        <f t="shared" si="14"/>
        <v>6.8</v>
      </c>
      <c r="J60" s="64">
        <f t="shared" si="14"/>
        <v>6.8</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183</v>
      </c>
      <c r="C62" s="65">
        <f>B32</f>
        <v>183</v>
      </c>
      <c r="D62" s="65">
        <f>B33</f>
        <v>183</v>
      </c>
      <c r="E62" s="65">
        <f>B34</f>
        <v>183</v>
      </c>
      <c r="F62" s="65">
        <f>B35</f>
        <v>183</v>
      </c>
      <c r="G62" s="65">
        <f>B36</f>
        <v>183</v>
      </c>
      <c r="H62" s="65">
        <f>B37</f>
        <v>183</v>
      </c>
      <c r="I62" s="65">
        <f>B38</f>
        <v>183</v>
      </c>
      <c r="J62" s="65">
        <f>B39</f>
        <v>183</v>
      </c>
      <c r="K62" s="65">
        <f>B40</f>
        <v>183</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-9.5999999999999979</v>
      </c>
      <c r="D64" s="65">
        <f t="shared" si="17"/>
        <v>-3.5999999999999979</v>
      </c>
      <c r="E64" s="65">
        <f t="shared" si="17"/>
        <v>-4</v>
      </c>
      <c r="F64" s="65">
        <f t="shared" si="17"/>
        <v>-3</v>
      </c>
      <c r="G64" s="65">
        <f t="shared" si="17"/>
        <v>-2.3999999999999968</v>
      </c>
      <c r="H64" s="65">
        <f t="shared" si="17"/>
        <v>-2.3999999999999968</v>
      </c>
      <c r="I64" s="65">
        <f t="shared" si="17"/>
        <v>-3.5999999999999979</v>
      </c>
      <c r="J64" s="65">
        <f t="shared" si="17"/>
        <v>-3.5999999999999979</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9.5999999999999979</v>
      </c>
      <c r="D65" s="65">
        <f t="shared" si="18"/>
        <v>3.5999999999999979</v>
      </c>
      <c r="E65" s="65">
        <f t="shared" si="18"/>
        <v>4</v>
      </c>
      <c r="F65" s="65">
        <f t="shared" si="18"/>
        <v>3</v>
      </c>
      <c r="G65" s="65">
        <f t="shared" si="18"/>
        <v>2.3999999999999968</v>
      </c>
      <c r="H65" s="65">
        <f t="shared" si="18"/>
        <v>2.3999999999999968</v>
      </c>
      <c r="I65" s="65">
        <f t="shared" si="18"/>
        <v>3.5999999999999979</v>
      </c>
      <c r="J65" s="65">
        <f t="shared" si="18"/>
        <v>3.5999999999999979</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2">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M35" sqref="M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Glascoed'!B29</f>
        <v>Application Rate</v>
      </c>
      <c r="C1" s="29" t="str">
        <f>'Field data and Glascoed'!C29</f>
        <v>Nitrogen Addition</v>
      </c>
      <c r="D1" s="29" t="str">
        <f>'Field data and Glascoed'!D29</f>
        <v>Phosphate Addition</v>
      </c>
      <c r="E1" s="29" t="str">
        <f>'Field data and Glascoed'!E29</f>
        <v>Potash  Addition</v>
      </c>
      <c r="F1" s="29" t="str">
        <f>'Field data and Glascoed'!F29</f>
        <v>Mg Oxide Addition</v>
      </c>
      <c r="G1" s="29" t="str">
        <f>'Field data and Glascoed'!G29</f>
        <v>Copper Addition</v>
      </c>
      <c r="H1" s="29" t="str">
        <f>'Field data and Glascoed'!H29</f>
        <v>Zinc Addition</v>
      </c>
      <c r="I1" s="29" t="str">
        <f>'Field data and Glascoed'!I29</f>
        <v>Lead Addition</v>
      </c>
      <c r="J1" s="29" t="str">
        <f>'Field data and Glascoed'!J29</f>
        <v>Cadmium Addition</v>
      </c>
      <c r="K1" s="29" t="str">
        <f>'Field data and Glascoed'!K29</f>
        <v>Mercury Addition</v>
      </c>
      <c r="L1" s="29" t="str">
        <f>'Field data and Glascoed'!L29</f>
        <v>Nickel Addition</v>
      </c>
      <c r="M1" s="29" t="str">
        <f>'Field data and Glascoed'!M29</f>
        <v>Chromium Addition</v>
      </c>
      <c r="N1" s="29" t="str">
        <f>'Field data and Glascoed'!N29</f>
        <v>Aluminium Addition</v>
      </c>
      <c r="O1" s="29" t="str">
        <f>'Field data and Glascoed'!O29</f>
        <v>Iron Addition</v>
      </c>
      <c r="P1" s="29" t="str">
        <f>'Field data and Glascoed'!P29</f>
        <v xml:space="preserve">Sodium Addition                 </v>
      </c>
      <c r="Q1" s="29" t="str">
        <f>'Field data and Glascoed'!Q29</f>
        <v>SO3  Addition                             kg/ha</v>
      </c>
      <c r="R1" s="29" t="str">
        <f>'Field data and Glascoed'!R29</f>
        <v xml:space="preserve">Selenium Addition </v>
      </c>
      <c r="S1" s="29" t="str">
        <f>'Field data and Glascoed'!S29</f>
        <v xml:space="preserve">Arsenic  Addition  </v>
      </c>
      <c r="T1" s="29" t="str">
        <f>'Field data and Glascoed'!T29</f>
        <v xml:space="preserve">Molybdenum Addition  </v>
      </c>
      <c r="U1" s="29" t="str">
        <f>'Field data and Glascoed'!U29</f>
        <v xml:space="preserve">Fluoride Addition </v>
      </c>
    </row>
    <row r="2" spans="1:21" ht="25" x14ac:dyDescent="0.25">
      <c r="A2" s="174"/>
      <c r="B2" s="29" t="str">
        <f>'Field data and Glascoed'!B30</f>
        <v>tonnes/ha</v>
      </c>
      <c r="C2" s="29" t="str">
        <f>'Field data and Glascoed'!C30</f>
        <v>kg/ha</v>
      </c>
      <c r="D2" s="29" t="str">
        <f>'Field data and Glascoed'!D30</f>
        <v>P2O5 
kg/ha</v>
      </c>
      <c r="E2" s="29" t="str">
        <f>'Field data and Glascoed'!E30</f>
        <v>K2O 
kg/ha</v>
      </c>
      <c r="F2" s="29" t="str">
        <f>'Field data and Glascoed'!F30</f>
        <v>MgO 
kg/ha</v>
      </c>
      <c r="G2" s="29" t="str">
        <f>'Field data and Glascoed'!G30</f>
        <v>kg/ha</v>
      </c>
      <c r="H2" s="29" t="str">
        <f>'Field data and Glascoed'!H30</f>
        <v>kg/ha</v>
      </c>
      <c r="I2" s="29" t="str">
        <f>'Field data and Glascoed'!I30</f>
        <v>kg/ha</v>
      </c>
      <c r="J2" s="29" t="str">
        <f>'Field data and Glascoed'!J30</f>
        <v>kg/ha</v>
      </c>
      <c r="K2" s="29" t="str">
        <f>'Field data and Glascoed'!K30</f>
        <v>kg/ha</v>
      </c>
      <c r="L2" s="29" t="str">
        <f>'Field data and Glascoed'!L30</f>
        <v>kg/ha</v>
      </c>
      <c r="M2" s="29" t="str">
        <f>'Field data and Glascoed'!M30</f>
        <v>kg/ha</v>
      </c>
      <c r="N2" s="29" t="str">
        <f>'Field data and Glascoed'!N30</f>
        <v>kg/ha</v>
      </c>
      <c r="O2" s="29" t="str">
        <f>'Field data and Glascoed'!O30</f>
        <v>kg/ha</v>
      </c>
      <c r="P2" s="29" t="str">
        <f>'Field data and Glascoed'!P30</f>
        <v>kg/ha</v>
      </c>
      <c r="Q2" s="29" t="str">
        <f>'Field data and Glascoed'!Q30</f>
        <v>kg/ha</v>
      </c>
      <c r="R2" s="29" t="str">
        <f>'Field data and Glascoed'!R30</f>
        <v>kg/ha</v>
      </c>
      <c r="S2" s="29" t="str">
        <f>'Field data and Glascoed'!S30</f>
        <v>kg/ha</v>
      </c>
      <c r="T2" s="29" t="str">
        <f>'Field data and Glascoed'!T30</f>
        <v>kg/ha</v>
      </c>
      <c r="U2" s="29" t="str">
        <f>'Field data and Glascoed'!U30</f>
        <v>kg/ha</v>
      </c>
    </row>
    <row r="3" spans="1:21" x14ac:dyDescent="0.25">
      <c r="A3" s="27">
        <v>1</v>
      </c>
      <c r="B3" s="24">
        <f>'Field data and Glascoed'!B31</f>
        <v>137</v>
      </c>
      <c r="C3" s="24">
        <f>'Field data and Glascoed'!C31</f>
        <v>249.70715999999999</v>
      </c>
      <c r="D3" s="24">
        <f>'Field data and Glascoed'!D31</f>
        <v>101.09028336</v>
      </c>
      <c r="E3" s="24">
        <f>'Field data and Glascoed'!E31</f>
        <v>4.2697584399999995</v>
      </c>
      <c r="F3" s="24">
        <f>'Field data and Glascoed'!F31</f>
        <v>25.106901671999999</v>
      </c>
      <c r="G3" s="24">
        <f>'Field data and Glascoed'!G31</f>
        <v>0.70533080000000004</v>
      </c>
      <c r="H3" s="24">
        <f>'Field data and Glascoed'!H31</f>
        <v>3.9445040000000002</v>
      </c>
      <c r="I3" s="24">
        <f>'Field data and Glascoed'!I31</f>
        <v>0.76215840000000001</v>
      </c>
      <c r="J3" s="24">
        <f>'Field data and Glascoed'!J31</f>
        <v>3.6770800000000001E-3</v>
      </c>
      <c r="K3" s="24">
        <f>'Field data and Glascoed'!K31</f>
        <v>1.4039760000000002E-2</v>
      </c>
      <c r="L3" s="24">
        <f>'Field data and Glascoed'!L31</f>
        <v>0.9593836</v>
      </c>
      <c r="M3" s="24">
        <f>'Field data and Glascoed'!M31</f>
        <v>0.97944039999999999</v>
      </c>
      <c r="N3" s="24">
        <f>'Field data and Glascoed'!N31</f>
        <v>52.816240000000001</v>
      </c>
      <c r="O3" s="24">
        <f>'Field data and Glascoed'!O31</f>
        <v>14875.46</v>
      </c>
      <c r="P3" s="24">
        <f>'Field data and Glascoed'!P31</f>
        <v>0</v>
      </c>
      <c r="Q3" s="24">
        <f>'Field data and Glascoed'!Q31</f>
        <v>284.97370000000001</v>
      </c>
      <c r="R3" s="24">
        <f>'Field data and Glascoed'!R31</f>
        <v>0</v>
      </c>
      <c r="S3" s="24">
        <f>'Field data and Glascoed'!S31</f>
        <v>0.27410959999999995</v>
      </c>
      <c r="T3" s="24">
        <f>'Field data and Glascoed'!T31</f>
        <v>0</v>
      </c>
      <c r="U3" s="24">
        <f>'Field data and Glascoed'!U31</f>
        <v>0</v>
      </c>
    </row>
    <row r="4" spans="1:21" x14ac:dyDescent="0.25">
      <c r="A4" s="27">
        <v>2</v>
      </c>
      <c r="B4" s="24">
        <f>Alwen!B31</f>
        <v>183</v>
      </c>
      <c r="C4" s="24">
        <f>Alwen!C31</f>
        <v>248.81778000000003</v>
      </c>
      <c r="D4" s="24">
        <f>Alwen!D31</f>
        <v>28.46308617</v>
      </c>
      <c r="E4" s="24">
        <f>Alwen!E31</f>
        <v>3.5683737300000007</v>
      </c>
      <c r="F4" s="24">
        <f>Alwen!F31</f>
        <v>10.948390776000002</v>
      </c>
      <c r="G4" s="24">
        <f>Alwen!G31</f>
        <v>0.26549640000000002</v>
      </c>
      <c r="H4" s="24">
        <f>Alwen!H31</f>
        <v>4.6972440000000013</v>
      </c>
      <c r="I4" s="24">
        <f>Alwen!I31</f>
        <v>0.8679690000000001</v>
      </c>
      <c r="J4" s="24">
        <f>Alwen!J31</f>
        <v>1.1913300000000002E-2</v>
      </c>
      <c r="K4" s="24">
        <f>Alwen!K31</f>
        <v>1.8040140000000007E-2</v>
      </c>
      <c r="L4" s="24">
        <f>Alwen!L31</f>
        <v>0.70118280000000011</v>
      </c>
      <c r="M4" s="24">
        <f>Alwen!M31</f>
        <v>0.63651060000000015</v>
      </c>
      <c r="N4" s="24">
        <f>Alwen!N31</f>
        <v>70.118280000000013</v>
      </c>
      <c r="O4" s="24">
        <f>Alwen!O31</f>
        <v>11640.996000000001</v>
      </c>
      <c r="P4" s="24">
        <f>Alwen!P31</f>
        <v>0</v>
      </c>
      <c r="Q4" s="24">
        <f>Alwen!Q31</f>
        <v>696.07710000000009</v>
      </c>
      <c r="R4" s="24">
        <f>Alwen!R31</f>
        <v>0</v>
      </c>
      <c r="S4" s="24">
        <f>Alwen!S31</f>
        <v>0.38462940000000007</v>
      </c>
      <c r="T4" s="24">
        <f>Alwen!T31</f>
        <v>0</v>
      </c>
      <c r="U4" s="24">
        <f>Alwen!U31</f>
        <v>0</v>
      </c>
    </row>
    <row r="5" spans="1:21" x14ac:dyDescent="0.25">
      <c r="A5" s="27">
        <v>3</v>
      </c>
      <c r="B5" s="24" t="e">
        <f>#REF!</f>
        <v>#REF!</v>
      </c>
      <c r="C5" s="24" t="e">
        <f>#REF!</f>
        <v>#REF!</v>
      </c>
      <c r="D5" s="24" t="e">
        <f>#REF!</f>
        <v>#REF!</v>
      </c>
      <c r="E5" s="24" t="e">
        <f>#REF!</f>
        <v>#REF!</v>
      </c>
      <c r="F5" s="24" t="e">
        <f>#REF!</f>
        <v>#REF!</v>
      </c>
      <c r="G5" s="24" t="e">
        <f>#REF!</f>
        <v>#REF!</v>
      </c>
      <c r="H5" s="24" t="e">
        <f>#REF!</f>
        <v>#REF!</v>
      </c>
      <c r="I5" s="24" t="e">
        <f>#REF!</f>
        <v>#REF!</v>
      </c>
      <c r="J5" s="24" t="e">
        <f>#REF!</f>
        <v>#REF!</v>
      </c>
      <c r="K5" s="24" t="e">
        <f>#REF!</f>
        <v>#REF!</v>
      </c>
      <c r="L5" s="24" t="e">
        <f>#REF!</f>
        <v>#REF!</v>
      </c>
      <c r="M5" s="24" t="e">
        <f>#REF!</f>
        <v>#REF!</v>
      </c>
      <c r="N5" s="24" t="e">
        <f>#REF!</f>
        <v>#REF!</v>
      </c>
      <c r="O5" s="24" t="e">
        <f>#REF!</f>
        <v>#REF!</v>
      </c>
      <c r="P5" s="24" t="e">
        <f>#REF!</f>
        <v>#REF!</v>
      </c>
      <c r="Q5" s="24" t="e">
        <f>#REF!</f>
        <v>#REF!</v>
      </c>
      <c r="R5" s="24" t="e">
        <f>#REF!</f>
        <v>#REF!</v>
      </c>
      <c r="S5" s="24" t="e">
        <f>#REF!</f>
        <v>#REF!</v>
      </c>
      <c r="T5" s="24" t="e">
        <f>#REF!</f>
        <v>#REF!</v>
      </c>
      <c r="U5" s="24" t="e">
        <f>#REF!</f>
        <v>#REF!</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Glascoed'!B29</f>
        <v>Application Rate</v>
      </c>
      <c r="D1" s="26" t="str">
        <f>'Field data and Glascoed'!C29</f>
        <v>Nitrogen Addition</v>
      </c>
      <c r="E1" s="26" t="str">
        <f>'Field data and Glascoed'!D29</f>
        <v>Phosphate Addition</v>
      </c>
      <c r="F1" s="26" t="str">
        <f>'Field data and Glascoed'!E29</f>
        <v>Potash  Addition</v>
      </c>
      <c r="G1" s="26" t="str">
        <f>'Field data and Glascoed'!F29</f>
        <v>Mg Oxide Addition</v>
      </c>
      <c r="H1" s="26" t="str">
        <f>'Field data and Glascoed'!G29</f>
        <v>Copper Addition</v>
      </c>
      <c r="I1" s="26" t="str">
        <f>'Field data and Glascoed'!H29</f>
        <v>Zinc Addition</v>
      </c>
      <c r="J1" s="26" t="str">
        <f>'Field data and Glascoed'!I29</f>
        <v>Lead Addition</v>
      </c>
      <c r="K1" s="26" t="str">
        <f>'Field data and Glascoed'!J29</f>
        <v>Cadmium Addition</v>
      </c>
      <c r="L1" s="26" t="str">
        <f>'Field data and Glascoed'!K29</f>
        <v>Mercury Addition</v>
      </c>
      <c r="M1" s="26" t="str">
        <f>'Field data and Glascoed'!L29</f>
        <v>Nickel Addition</v>
      </c>
      <c r="N1" s="26" t="str">
        <f>'Field data and Glascoed'!M29</f>
        <v>Chromium Addition</v>
      </c>
      <c r="O1" s="26" t="str">
        <f>'Field data and Glascoed'!N29</f>
        <v>Aluminium Addition</v>
      </c>
      <c r="P1" s="26" t="str">
        <f>'Field data and Glascoed'!O29</f>
        <v>Iron Addition</v>
      </c>
      <c r="Q1" s="26" t="str">
        <f>'Field data and Glascoed'!P29</f>
        <v xml:space="preserve">Sodium Addition                 </v>
      </c>
      <c r="R1" s="26" t="str">
        <f>'Field data and Glascoed'!Q29</f>
        <v>SO3  Addition                             kg/ha</v>
      </c>
      <c r="S1" s="26" t="str">
        <f>'Field data and Glascoed'!R29</f>
        <v xml:space="preserve">Selenium Addition </v>
      </c>
      <c r="T1" s="26" t="str">
        <f>'Field data and Glascoed'!S29</f>
        <v xml:space="preserve">Arsenic  Addition  </v>
      </c>
      <c r="U1" s="26" t="str">
        <f>'Field data and Glascoed'!T29</f>
        <v xml:space="preserve">Molybdenum Addition  </v>
      </c>
      <c r="V1" s="26" t="str">
        <f>'Field data and Glascoed'!U29</f>
        <v xml:space="preserve">Fluoride Addition </v>
      </c>
    </row>
    <row r="2" spans="1:22" s="70" customFormat="1" ht="25" x14ac:dyDescent="0.35">
      <c r="A2" s="175"/>
      <c r="B2" s="23" t="s">
        <v>46</v>
      </c>
      <c r="C2" s="26" t="str">
        <f>'Field data and Glascoed'!B30</f>
        <v>tonnes/ha</v>
      </c>
      <c r="D2" s="26" t="str">
        <f>'Field data and Glascoed'!C30</f>
        <v>kg/ha</v>
      </c>
      <c r="E2" s="26" t="str">
        <f>'Field data and Glascoed'!D30</f>
        <v>P2O5 
kg/ha</v>
      </c>
      <c r="F2" s="26" t="str">
        <f>'Field data and Glascoed'!E30</f>
        <v>K2O 
kg/ha</v>
      </c>
      <c r="G2" s="26" t="str">
        <f>'Field data and Glascoed'!F30</f>
        <v>MgO 
kg/ha</v>
      </c>
      <c r="H2" s="26" t="str">
        <f>'Field data and Glascoed'!G30</f>
        <v>kg/ha</v>
      </c>
      <c r="I2" s="26" t="str">
        <f>'Field data and Glascoed'!H30</f>
        <v>kg/ha</v>
      </c>
      <c r="J2" s="26" t="str">
        <f>'Field data and Glascoed'!I30</f>
        <v>kg/ha</v>
      </c>
      <c r="K2" s="26" t="str">
        <f>'Field data and Glascoed'!J30</f>
        <v>kg/ha</v>
      </c>
      <c r="L2" s="26" t="str">
        <f>'Field data and Glascoed'!K30</f>
        <v>kg/ha</v>
      </c>
      <c r="M2" s="26" t="str">
        <f>'Field data and Glascoed'!L30</f>
        <v>kg/ha</v>
      </c>
      <c r="N2" s="26" t="str">
        <f>'Field data and Glascoed'!M30</f>
        <v>kg/ha</v>
      </c>
      <c r="O2" s="26" t="str">
        <f>'Field data and Glascoed'!N30</f>
        <v>kg/ha</v>
      </c>
      <c r="P2" s="26" t="str">
        <f>'Field data and Glascoed'!O30</f>
        <v>kg/ha</v>
      </c>
      <c r="Q2" s="26" t="str">
        <f>'Field data and Glascoed'!P30</f>
        <v>kg/ha</v>
      </c>
      <c r="R2" s="26" t="str">
        <f>'Field data and Glascoed'!Q30</f>
        <v>kg/ha</v>
      </c>
      <c r="S2" s="26" t="str">
        <f>'Field data and Glascoed'!R30</f>
        <v>kg/ha</v>
      </c>
      <c r="T2" s="26" t="str">
        <f>'Field data and Glascoed'!S30</f>
        <v>kg/ha</v>
      </c>
      <c r="U2" s="26" t="str">
        <f>'Field data and Glascoed'!T30</f>
        <v>kg/ha</v>
      </c>
      <c r="V2" s="26" t="str">
        <f>'Field data and Glascoed'!U30</f>
        <v>kg/ha</v>
      </c>
    </row>
    <row r="3" spans="1:22" x14ac:dyDescent="0.25">
      <c r="A3" s="27">
        <v>1</v>
      </c>
      <c r="B3" s="78"/>
      <c r="C3" s="24">
        <f>'Field data and Glascoed'!B31</f>
        <v>137</v>
      </c>
      <c r="D3" s="24">
        <f>'Field data and Glascoed'!C31</f>
        <v>249.70715999999999</v>
      </c>
      <c r="E3" s="24">
        <f>'Field data and Glascoed'!D31</f>
        <v>101.09028336</v>
      </c>
      <c r="F3" s="24">
        <f>'Field data and Glascoed'!E31</f>
        <v>4.2697584399999995</v>
      </c>
      <c r="G3" s="24">
        <f>'Field data and Glascoed'!F31</f>
        <v>25.106901671999999</v>
      </c>
      <c r="H3" s="24">
        <f>'Field data and Glascoed'!G31</f>
        <v>0.70533080000000004</v>
      </c>
      <c r="I3" s="24">
        <f>'Field data and Glascoed'!H31</f>
        <v>3.9445040000000002</v>
      </c>
      <c r="J3" s="24">
        <f>'Field data and Glascoed'!I31</f>
        <v>0.76215840000000001</v>
      </c>
      <c r="K3" s="24">
        <f>'Field data and Glascoed'!J31</f>
        <v>3.6770800000000001E-3</v>
      </c>
      <c r="L3" s="24">
        <f>'Field data and Glascoed'!K31</f>
        <v>1.4039760000000002E-2</v>
      </c>
      <c r="M3" s="24">
        <f>'Field data and Glascoed'!L31</f>
        <v>0.9593836</v>
      </c>
      <c r="N3" s="24">
        <f>'Field data and Glascoed'!M31</f>
        <v>0.97944039999999999</v>
      </c>
      <c r="O3" s="24">
        <f>'Field data and Glascoed'!N31</f>
        <v>52.816240000000001</v>
      </c>
      <c r="P3" s="24">
        <f>'Field data and Glascoed'!O31</f>
        <v>14875.46</v>
      </c>
      <c r="Q3" s="24">
        <f>'Field data and Glascoed'!P31</f>
        <v>0</v>
      </c>
      <c r="R3" s="24">
        <f>'Field data and Glascoed'!Q31</f>
        <v>284.97370000000001</v>
      </c>
      <c r="S3" s="24">
        <f>'Field data and Glascoed'!R31</f>
        <v>0</v>
      </c>
      <c r="T3" s="24">
        <f>'Field data and Glascoed'!S31</f>
        <v>0.27410959999999995</v>
      </c>
      <c r="U3" s="24">
        <f>'Field data and Glascoed'!T31</f>
        <v>0</v>
      </c>
      <c r="V3" s="24">
        <f>'Field data and Glascoed'!U31</f>
        <v>0</v>
      </c>
    </row>
    <row r="4" spans="1:22" x14ac:dyDescent="0.25">
      <c r="A4" s="27">
        <v>2</v>
      </c>
      <c r="B4" s="78"/>
      <c r="C4" s="24">
        <f>Alwen!B31</f>
        <v>183</v>
      </c>
      <c r="D4" s="24">
        <f>Alwen!C31</f>
        <v>248.81778000000003</v>
      </c>
      <c r="E4" s="24">
        <f>Alwen!D31</f>
        <v>28.46308617</v>
      </c>
      <c r="F4" s="24">
        <f>Alwen!E31</f>
        <v>3.5683737300000007</v>
      </c>
      <c r="G4" s="24">
        <f>Alwen!F31</f>
        <v>10.948390776000002</v>
      </c>
      <c r="H4" s="24">
        <f>Alwen!G31</f>
        <v>0.26549640000000002</v>
      </c>
      <c r="I4" s="24">
        <f>Alwen!H31</f>
        <v>4.6972440000000013</v>
      </c>
      <c r="J4" s="24">
        <f>Alwen!I31</f>
        <v>0.8679690000000001</v>
      </c>
      <c r="K4" s="24">
        <f>Alwen!J31</f>
        <v>1.1913300000000002E-2</v>
      </c>
      <c r="L4" s="24">
        <f>Alwen!K31</f>
        <v>1.8040140000000007E-2</v>
      </c>
      <c r="M4" s="24">
        <f>Alwen!L31</f>
        <v>0.70118280000000011</v>
      </c>
      <c r="N4" s="24">
        <f>Alwen!M31</f>
        <v>0.63651060000000015</v>
      </c>
      <c r="O4" s="24">
        <f>Alwen!N31</f>
        <v>70.118280000000013</v>
      </c>
      <c r="P4" s="24">
        <f>Alwen!O31</f>
        <v>11640.996000000001</v>
      </c>
      <c r="Q4" s="24">
        <f>Alwen!P31</f>
        <v>0</v>
      </c>
      <c r="R4" s="24">
        <f>Alwen!Q31</f>
        <v>696.07710000000009</v>
      </c>
      <c r="S4" s="24">
        <f>Alwen!R31</f>
        <v>0</v>
      </c>
      <c r="T4" s="24">
        <f>Alwen!S31</f>
        <v>0.38462940000000007</v>
      </c>
      <c r="U4" s="24">
        <f>Alwen!T31</f>
        <v>0</v>
      </c>
      <c r="V4" s="24">
        <f>Alwen!U31</f>
        <v>0</v>
      </c>
    </row>
    <row r="5" spans="1:22" x14ac:dyDescent="0.25">
      <c r="A5" s="27">
        <v>3</v>
      </c>
      <c r="B5" s="78"/>
      <c r="C5" s="24" t="e">
        <f>#REF!</f>
        <v>#REF!</v>
      </c>
      <c r="D5" s="24" t="e">
        <f>#REF!</f>
        <v>#REF!</v>
      </c>
      <c r="E5" s="24" t="e">
        <f>#REF!</f>
        <v>#REF!</v>
      </c>
      <c r="F5" s="24" t="e">
        <f>#REF!</f>
        <v>#REF!</v>
      </c>
      <c r="G5" s="24" t="e">
        <f>#REF!</f>
        <v>#REF!</v>
      </c>
      <c r="H5" s="24" t="e">
        <f>#REF!</f>
        <v>#REF!</v>
      </c>
      <c r="I5" s="24" t="e">
        <f>#REF!</f>
        <v>#REF!</v>
      </c>
      <c r="J5" s="24" t="e">
        <f>#REF!</f>
        <v>#REF!</v>
      </c>
      <c r="K5" s="24" t="e">
        <f>#REF!</f>
        <v>#REF!</v>
      </c>
      <c r="L5" s="24" t="e">
        <f>#REF!</f>
        <v>#REF!</v>
      </c>
      <c r="M5" s="24" t="e">
        <f>#REF!</f>
        <v>#REF!</v>
      </c>
      <c r="N5" s="24" t="e">
        <f>#REF!</f>
        <v>#REF!</v>
      </c>
      <c r="O5" s="24" t="e">
        <f>#REF!</f>
        <v>#REF!</v>
      </c>
      <c r="P5" s="24" t="e">
        <f>#REF!</f>
        <v>#REF!</v>
      </c>
      <c r="Q5" s="24" t="e">
        <f>#REF!</f>
        <v>#REF!</v>
      </c>
      <c r="R5" s="24" t="e">
        <f>#REF!</f>
        <v>#REF!</v>
      </c>
      <c r="S5" s="24" t="e">
        <f>#REF!</f>
        <v>#REF!</v>
      </c>
      <c r="T5" s="24" t="e">
        <f>#REF!</f>
        <v>#REF!</v>
      </c>
      <c r="U5" s="24" t="e">
        <f>#REF!</f>
        <v>#REF!</v>
      </c>
      <c r="V5" s="24" t="e">
        <f>#REF!</f>
        <v>#REF!</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Glascoed'!B43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Glascoed'!B44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137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183</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t="e">
        <f t="shared" si="5"/>
        <v>#REF!</v>
      </c>
      <c r="D19" s="75" t="e">
        <f>D5*$B$5</f>
        <v>#REF!</v>
      </c>
      <c r="E19" s="75" t="e">
        <f t="shared" ref="E19:V19" si="6">E5*$B$5</f>
        <v>#REF!</v>
      </c>
      <c r="F19" s="75" t="e">
        <f t="shared" si="6"/>
        <v>#REF!</v>
      </c>
      <c r="G19" s="75" t="e">
        <f t="shared" si="6"/>
        <v>#REF!</v>
      </c>
      <c r="H19" s="75" t="e">
        <f t="shared" si="6"/>
        <v>#REF!</v>
      </c>
      <c r="I19" s="75" t="e">
        <f t="shared" si="6"/>
        <v>#REF!</v>
      </c>
      <c r="J19" s="75" t="e">
        <f t="shared" si="6"/>
        <v>#REF!</v>
      </c>
      <c r="K19" s="75" t="e">
        <f t="shared" si="6"/>
        <v>#REF!</v>
      </c>
      <c r="L19" s="75" t="e">
        <f t="shared" si="6"/>
        <v>#REF!</v>
      </c>
      <c r="M19" s="75" t="e">
        <f t="shared" si="6"/>
        <v>#REF!</v>
      </c>
      <c r="N19" s="75" t="e">
        <f t="shared" si="6"/>
        <v>#REF!</v>
      </c>
      <c r="O19" s="75" t="e">
        <f t="shared" si="6"/>
        <v>#REF!</v>
      </c>
      <c r="P19" s="75" t="e">
        <f t="shared" si="6"/>
        <v>#REF!</v>
      </c>
      <c r="Q19" s="75" t="e">
        <f t="shared" si="6"/>
        <v>#REF!</v>
      </c>
      <c r="R19" s="75" t="e">
        <f t="shared" si="6"/>
        <v>#REF!</v>
      </c>
      <c r="S19" s="75" t="e">
        <f t="shared" si="6"/>
        <v>#REF!</v>
      </c>
      <c r="T19" s="75" t="e">
        <f t="shared" si="6"/>
        <v>#REF!</v>
      </c>
      <c r="U19" s="75" t="e">
        <f t="shared" si="6"/>
        <v>#REF!</v>
      </c>
      <c r="V19" s="75" t="e">
        <f t="shared" si="6"/>
        <v>#REF!</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REGU-415-1632623</_dlc_DocId>
    <_dlc_DocIdUrl xmlns="9be56660-2c31-41ef-bc00-23e72f632f2a">
      <Url>https://cyfoethnaturiolcymru.sharepoint.com/teams/Regulatory/Permitting/_layouts/15/DocIdRedir.aspx?ID=REGU-415-1632623</Url>
      <Description>REGU-415-1632623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2025-04-27T23:00:00+00:00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0A99604-5C8D-4DCE-8AC7-5588237B2389}"/>
</file>

<file path=customXml/itemProps3.xml><?xml version="1.0" encoding="utf-8"?>
<ds:datastoreItem xmlns:ds="http://schemas.openxmlformats.org/officeDocument/2006/customXml" ds:itemID="{65AC7693-78B8-40C0-A1E5-72F36B1327BB}"/>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www.w3.org/XML/1998/namespace"/>
    <ds:schemaRef ds:uri="http://schemas.microsoft.com/office/2006/metadata/properties"/>
    <ds:schemaRef ds:uri="http://purl.org/dc/terms/"/>
    <ds:schemaRef ds:uri="http://schemas.microsoft.com/office/2006/documentManagement/types"/>
    <ds:schemaRef ds:uri="http://purl.org/dc/elements/1.1/"/>
    <ds:schemaRef ds:uri="http://purl.org/dc/dcmitype/"/>
    <ds:schemaRef ds:uri="http://schemas.microsoft.com/office/infopath/2007/PartnerControls"/>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Glascoed</vt:lpstr>
      <vt:lpstr>Alwen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2025-04-28T14:15:44Z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4d8cea9d-0d81-4ed9-a62e-4ad794c80d4d</vt:lpwstr>
  </property>
  <property fmtid="{D5CDD505-2E9C-101B-9397-08002B2CF9AE}" pid="4" name="MediaServiceImageTags">
    <vt:lpwstr/>
  </property>
</Properties>
</file>