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9022 4R bespoke/ISSUE/"/>
    </mc:Choice>
  </mc:AlternateContent>
  <xr:revisionPtr revIDLastSave="0" documentId="8_{61022167-11A1-4CD6-AF24-D0EB03560396}" xr6:coauthVersionLast="47" xr6:coauthVersionMax="47" xr10:uidLastSave="{00000000-0000-0000-0000-000000000000}"/>
  <bookViews>
    <workbookView xWindow="33720" yWindow="-120" windowWidth="29040" windowHeight="15720" tabRatio="870" xr2:uid="{00000000-000D-0000-FFFF-FFFF00000000}"/>
  </bookViews>
  <sheets>
    <sheet name="Field data and TATA" sheetId="1" r:id="rId1"/>
    <sheet name="Alwen" sheetId="21" r:id="rId2"/>
    <sheet name="Glascoed" sheetId="27" r:id="rId3"/>
    <sheet name="Alaw" sheetId="28"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V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M20" i="27"/>
  <c r="L20" i="27"/>
  <c r="U18" i="27"/>
  <c r="S18" i="27"/>
  <c r="L18" i="27"/>
  <c r="K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19" i="26" s="1"/>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O65"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K19" i="24" s="1"/>
  <c r="R59" i="24"/>
  <c r="S21" i="24"/>
  <c r="S23" i="24" s="1"/>
  <c r="S17" i="24"/>
  <c r="G21" i="26"/>
  <c r="G17" i="26"/>
  <c r="O17" i="26"/>
  <c r="O21" i="26"/>
  <c r="E59" i="27"/>
  <c r="F17" i="27"/>
  <c r="F19" i="27" s="1"/>
  <c r="F20" i="27" s="1"/>
  <c r="M59" i="27"/>
  <c r="N17" i="27"/>
  <c r="U59" i="27"/>
  <c r="V17" i="27"/>
  <c r="E59" i="28"/>
  <c r="F17" i="28"/>
  <c r="F21" i="28"/>
  <c r="F23" i="28" s="1"/>
  <c r="F24" i="28" s="1"/>
  <c r="M59" i="28"/>
  <c r="N17" i="28"/>
  <c r="N19" i="28" s="1"/>
  <c r="N21" i="28"/>
  <c r="N23" i="28" s="1"/>
  <c r="N24" i="28" s="1"/>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H19" i="28" s="1"/>
  <c r="H20" i="28" s="1"/>
  <c r="P21" i="28"/>
  <c r="P17" i="28"/>
  <c r="P19" i="28" s="1"/>
  <c r="G17" i="29"/>
  <c r="G21" i="29"/>
  <c r="G23" i="29" s="1"/>
  <c r="O17" i="29"/>
  <c r="O21" i="29"/>
  <c r="E59" i="30"/>
  <c r="F21" i="30"/>
  <c r="F23" i="30" s="1"/>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T65"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K58" i="21"/>
  <c r="K61" i="21" s="1"/>
  <c r="K64" i="21" s="1"/>
  <c r="K65" i="21" s="1"/>
  <c r="R19" i="24"/>
  <c r="I21" i="27"/>
  <c r="I23" i="27" s="1"/>
  <c r="I24" i="27" s="1"/>
  <c r="Q21" i="27"/>
  <c r="R58" i="21"/>
  <c r="R61" i="21" s="1"/>
  <c r="R64" i="21" s="1"/>
  <c r="R65" i="21" s="1"/>
  <c r="O57" i="21"/>
  <c r="A43" i="21"/>
  <c r="J58" i="21"/>
  <c r="J61" i="21" s="1"/>
  <c r="E19" i="21"/>
  <c r="E20" i="21" s="1"/>
  <c r="G23" i="26"/>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J23" i="23"/>
  <c r="R19" i="23"/>
  <c r="J58" i="27"/>
  <c r="J61" i="27" s="1"/>
  <c r="J64" i="27" s="1"/>
  <c r="R58" i="27"/>
  <c r="R61" i="27" s="1"/>
  <c r="R64" i="27" s="1"/>
  <c r="R65" i="27" s="1"/>
  <c r="R58" i="28"/>
  <c r="R61" i="28" s="1"/>
  <c r="R64" i="28" s="1"/>
  <c r="R65" i="28" s="1"/>
  <c r="F58" i="22"/>
  <c r="F61" i="22" s="1"/>
  <c r="N58" i="22"/>
  <c r="N61" i="22" s="1"/>
  <c r="F58" i="23"/>
  <c r="F61" i="23" s="1"/>
  <c r="N58" i="23"/>
  <c r="N61" i="23" s="1"/>
  <c r="D19" i="27"/>
  <c r="D20" i="27" s="1"/>
  <c r="L21" i="27"/>
  <c r="L23" i="27" s="1"/>
  <c r="L24" i="27" s="1"/>
  <c r="T21" i="27"/>
  <c r="T23" i="27" s="1"/>
  <c r="T24" i="27" s="1"/>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T65" i="29" s="1"/>
  <c r="I23" i="30"/>
  <c r="Q23" i="30"/>
  <c r="E23" i="30"/>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C65" i="23" s="1"/>
  <c r="K58" i="23"/>
  <c r="K61" i="23" s="1"/>
  <c r="S58" i="23"/>
  <c r="S61" i="23" s="1"/>
  <c r="F58" i="26"/>
  <c r="F61" i="26" s="1"/>
  <c r="D58" i="27"/>
  <c r="D61" i="27" s="1"/>
  <c r="D64" i="27" s="1"/>
  <c r="L58" i="27"/>
  <c r="L61" i="27" s="1"/>
  <c r="T58" i="27"/>
  <c r="T61" i="27" s="1"/>
  <c r="T64" i="27" s="1"/>
  <c r="T65" i="27" s="1"/>
  <c r="J58" i="30"/>
  <c r="J61" i="30" s="1"/>
  <c r="R58" i="30"/>
  <c r="R61" i="30" s="1"/>
  <c r="R64" i="30" s="1"/>
  <c r="R65" i="30" s="1"/>
  <c r="P57" i="30"/>
  <c r="J57" i="21"/>
  <c r="H59" i="21"/>
  <c r="Q23" i="22"/>
  <c r="R21" i="27"/>
  <c r="R23" i="27" s="1"/>
  <c r="R24" i="27" s="1"/>
  <c r="E58" i="27"/>
  <c r="E61"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T23" i="30"/>
  <c r="G58" i="30"/>
  <c r="G61" i="30" s="1"/>
  <c r="O58" i="30"/>
  <c r="O61" i="30" s="1"/>
  <c r="Q57" i="30"/>
  <c r="A36" i="22"/>
  <c r="G58" i="27"/>
  <c r="G61" i="27" s="1"/>
  <c r="T58" i="28"/>
  <c r="T61" i="28" s="1"/>
  <c r="T64" i="28" s="1"/>
  <c r="T65"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U65" i="23" s="1"/>
  <c r="V19" i="23"/>
  <c r="O23" i="24"/>
  <c r="F58" i="24"/>
  <c r="F61" i="24" s="1"/>
  <c r="N58" i="24"/>
  <c r="N61" i="24" s="1"/>
  <c r="F59" i="24"/>
  <c r="I58" i="27"/>
  <c r="I61" i="27" s="1"/>
  <c r="I64" i="27" s="1"/>
  <c r="Q58" i="27"/>
  <c r="Q61" i="27" s="1"/>
  <c r="Q64" i="27" s="1"/>
  <c r="Q65" i="27" s="1"/>
  <c r="H57" i="27"/>
  <c r="F59" i="27"/>
  <c r="O23" i="28"/>
  <c r="O24" i="28" s="1"/>
  <c r="F58" i="28"/>
  <c r="F61" i="28" s="1"/>
  <c r="N58" i="28"/>
  <c r="N61" i="28" s="1"/>
  <c r="E58" i="29"/>
  <c r="E61" i="29" s="1"/>
  <c r="M58" i="29"/>
  <c r="M61" i="29" s="1"/>
  <c r="U58" i="29"/>
  <c r="U61" i="29" s="1"/>
  <c r="F57" i="30"/>
  <c r="N58" i="26"/>
  <c r="N61" i="26" s="1"/>
  <c r="T58" i="24"/>
  <c r="T61" i="24" s="1"/>
  <c r="T64" i="24" s="1"/>
  <c r="T65" i="24" s="1"/>
  <c r="H58" i="26"/>
  <c r="H61" i="26" s="1"/>
  <c r="H64" i="26" s="1"/>
  <c r="H65" i="26" s="1"/>
  <c r="L58" i="28"/>
  <c r="L61" i="28" s="1"/>
  <c r="S58" i="29"/>
  <c r="S61" i="29" s="1"/>
  <c r="S64" i="29" s="1"/>
  <c r="S65" i="29" s="1"/>
  <c r="P19" i="21"/>
  <c r="H23" i="22"/>
  <c r="P23" i="22"/>
  <c r="C58" i="22"/>
  <c r="C61" i="22" s="1"/>
  <c r="C64" i="22" s="1"/>
  <c r="C65" i="22" s="1"/>
  <c r="K58" i="22"/>
  <c r="K61" i="22" s="1"/>
  <c r="K64" i="22" s="1"/>
  <c r="K65" i="22" s="1"/>
  <c r="S58" i="22"/>
  <c r="S61" i="22" s="1"/>
  <c r="S64" i="22" s="1"/>
  <c r="S65" i="22" s="1"/>
  <c r="F57" i="23"/>
  <c r="D23" i="24"/>
  <c r="L23" i="24"/>
  <c r="T23" i="24"/>
  <c r="G58" i="24"/>
  <c r="G61" i="24" s="1"/>
  <c r="O58" i="24"/>
  <c r="O61" i="24" s="1"/>
  <c r="N59" i="24"/>
  <c r="C58" i="26"/>
  <c r="C61" i="26" s="1"/>
  <c r="C64" i="26" s="1"/>
  <c r="C65" i="26" s="1"/>
  <c r="K58" i="26"/>
  <c r="K61" i="26" s="1"/>
  <c r="S58" i="26"/>
  <c r="S61" i="26" s="1"/>
  <c r="S64" i="26" s="1"/>
  <c r="S65" i="26" s="1"/>
  <c r="P23" i="27"/>
  <c r="P24" i="27"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S65"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I64" i="28" s="1"/>
  <c r="Q58" i="28"/>
  <c r="Q61" i="28" s="1"/>
  <c r="Q64" i="28" s="1"/>
  <c r="Q65" i="28" s="1"/>
  <c r="P23" i="28"/>
  <c r="P24" i="28" s="1"/>
  <c r="H58" i="29"/>
  <c r="H61" i="29" s="1"/>
  <c r="P58" i="29"/>
  <c r="P61" i="29" s="1"/>
  <c r="E58" i="30"/>
  <c r="E61" i="30" s="1"/>
  <c r="E64" i="30" s="1"/>
  <c r="E65" i="30" s="1"/>
  <c r="M58" i="30"/>
  <c r="M61" i="30" s="1"/>
  <c r="U58" i="30"/>
  <c r="U61" i="30" s="1"/>
  <c r="U64" i="30" s="1"/>
  <c r="N57" i="30"/>
  <c r="F59" i="30"/>
  <c r="B58" i="30"/>
  <c r="B61" i="30" s="1"/>
  <c r="B64" i="30" s="1"/>
  <c r="B65"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G23" i="30"/>
  <c r="R19" i="30"/>
  <c r="F63" i="30"/>
  <c r="N63" i="30"/>
  <c r="S19" i="30"/>
  <c r="S23" i="30"/>
  <c r="A31" i="30"/>
  <c r="A33" i="30"/>
  <c r="A39" i="30"/>
  <c r="A41" i="30"/>
  <c r="A47" i="30"/>
  <c r="A49" i="30"/>
  <c r="G57" i="30"/>
  <c r="O57" i="30"/>
  <c r="G59" i="30"/>
  <c r="O59" i="30"/>
  <c r="G63" i="30"/>
  <c r="O63" i="30"/>
  <c r="P63" i="30"/>
  <c r="I63" i="30"/>
  <c r="Q63" i="30"/>
  <c r="T19" i="30"/>
  <c r="E19" i="30"/>
  <c r="N19" i="30"/>
  <c r="V19"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D63" i="28"/>
  <c r="L63" i="28"/>
  <c r="T63" i="28"/>
  <c r="I19" i="28"/>
  <c r="I20" i="28" s="1"/>
  <c r="E63" i="28"/>
  <c r="M63" i="28"/>
  <c r="Q23" i="27"/>
  <c r="Q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O23" i="26"/>
  <c r="C19" i="26"/>
  <c r="C20" i="26" s="1"/>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Q65" i="26" s="1"/>
  <c r="I63" i="26"/>
  <c r="Q63" i="26"/>
  <c r="N23" i="26"/>
  <c r="V23" i="26"/>
  <c r="B63" i="26"/>
  <c r="J63" i="26"/>
  <c r="R63" i="26"/>
  <c r="G19" i="26"/>
  <c r="O19" i="26"/>
  <c r="A32" i="26"/>
  <c r="A34" i="26"/>
  <c r="A40" i="26"/>
  <c r="A42" i="26"/>
  <c r="A48" i="26"/>
  <c r="A50" i="26"/>
  <c r="C63" i="26"/>
  <c r="K63" i="26"/>
  <c r="S63" i="26"/>
  <c r="H19" i="26"/>
  <c r="P19" i="26"/>
  <c r="D63" i="26"/>
  <c r="L63" i="26"/>
  <c r="I19" i="26"/>
  <c r="H23" i="24"/>
  <c r="P23"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8" l="1"/>
  <c r="D65" i="28"/>
  <c r="J65" i="27"/>
  <c r="I65" i="27"/>
  <c r="D65" i="27"/>
  <c r="P65" i="21"/>
  <c r="C65" i="21"/>
  <c r="U66" i="26"/>
  <c r="U65" i="26"/>
  <c r="L64" i="28"/>
  <c r="L65" i="28" s="1"/>
  <c r="N66" i="21"/>
  <c r="N65" i="21"/>
  <c r="B64" i="24"/>
  <c r="B65" i="24" s="1"/>
  <c r="N64" i="22"/>
  <c r="N65" i="22" s="1"/>
  <c r="U66" i="21"/>
  <c r="U65" i="21"/>
  <c r="U66" i="30"/>
  <c r="U65" i="30"/>
  <c r="C64" i="30"/>
  <c r="C65" i="30" s="1"/>
  <c r="E64" i="27"/>
  <c r="E65" i="27" s="1"/>
  <c r="J64" i="30"/>
  <c r="J65" i="30" s="1"/>
  <c r="F64" i="26"/>
  <c r="F66" i="26" s="1"/>
  <c r="G64" i="30"/>
  <c r="G65" i="30" s="1"/>
  <c r="I64" i="30"/>
  <c r="I65" i="30" s="1"/>
  <c r="M66" i="26"/>
  <c r="M65" i="26"/>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P66" i="22"/>
  <c r="O64" i="27"/>
  <c r="O64" i="28"/>
  <c r="N64" i="27"/>
  <c r="N64" i="30"/>
  <c r="L66" i="30"/>
  <c r="J66" i="28"/>
  <c r="G64" i="26"/>
  <c r="G64" i="29"/>
  <c r="F64" i="22"/>
  <c r="D66" i="29"/>
  <c r="O64" i="26"/>
  <c r="R66" i="22"/>
  <c r="T66" i="24"/>
  <c r="U66" i="23"/>
  <c r="P64" i="30"/>
  <c r="C66" i="23"/>
  <c r="P66" i="23"/>
  <c r="E66" i="22"/>
  <c r="T66" i="23"/>
  <c r="Q66" i="21"/>
  <c r="P66" i="21"/>
  <c r="K66" i="27"/>
  <c r="G64" i="23"/>
  <c r="Q66" i="24"/>
  <c r="R66" i="27"/>
  <c r="C66" i="27"/>
  <c r="H66" i="23"/>
  <c r="J66" i="27"/>
  <c r="G64" i="27"/>
  <c r="J66" i="30"/>
  <c r="F64" i="27"/>
  <c r="T66" i="27"/>
  <c r="L66" i="29"/>
  <c r="Q66" i="22"/>
  <c r="C66" i="22"/>
  <c r="T66" i="21"/>
  <c r="H66" i="30"/>
  <c r="E66" i="30"/>
  <c r="L66" i="21"/>
  <c r="D66" i="22"/>
  <c r="S66" i="26"/>
  <c r="L66" i="28"/>
  <c r="L66" i="26"/>
  <c r="T66" i="30"/>
  <c r="C66" i="29"/>
  <c r="H66" i="22"/>
  <c r="R66" i="28"/>
  <c r="N64" i="26"/>
  <c r="O64" i="29"/>
  <c r="P64" i="29"/>
  <c r="S64" i="1"/>
  <c r="D66" i="27"/>
  <c r="N64" i="29"/>
  <c r="R66" i="30"/>
  <c r="L66" i="23"/>
  <c r="O66" i="22"/>
  <c r="R64" i="1"/>
  <c r="J66" i="23"/>
  <c r="Q64" i="1"/>
  <c r="U64" i="1"/>
  <c r="P64" i="1"/>
  <c r="J66" i="24"/>
  <c r="Q66" i="29"/>
  <c r="F64" i="29"/>
  <c r="O64" i="23"/>
  <c r="O64" i="30"/>
  <c r="N64" i="24"/>
  <c r="B66" i="30"/>
  <c r="B66" i="24"/>
  <c r="K66" i="30"/>
  <c r="C66" i="30"/>
  <c r="I66" i="30"/>
  <c r="R66" i="29"/>
  <c r="M66" i="29"/>
  <c r="I66" i="29"/>
  <c r="S66" i="29"/>
  <c r="T66" i="28"/>
  <c r="D66" i="28"/>
  <c r="Q66" i="28"/>
  <c r="I66" i="28"/>
  <c r="S66" i="28"/>
  <c r="K66" i="28"/>
  <c r="Q66" i="27"/>
  <c r="I66" i="27"/>
  <c r="P66" i="27"/>
  <c r="Q66" i="26"/>
  <c r="P66" i="26"/>
  <c r="C66" i="26"/>
  <c r="I66" i="26"/>
  <c r="H66" i="26"/>
  <c r="L66" i="24"/>
  <c r="P66" i="24"/>
  <c r="D66" i="24"/>
  <c r="K66" i="24"/>
  <c r="I66" i="23"/>
  <c r="N66" i="23"/>
  <c r="E66" i="23"/>
  <c r="I66" i="22"/>
  <c r="M66" i="22"/>
  <c r="S66" i="22"/>
  <c r="K66" i="22"/>
  <c r="T66" i="22"/>
  <c r="H66" i="21"/>
  <c r="K66" i="21"/>
  <c r="C66" i="21"/>
  <c r="D66" i="21"/>
  <c r="R66" i="21"/>
  <c r="N64" i="1"/>
  <c r="M64" i="1"/>
  <c r="T64" i="1"/>
  <c r="L64" i="1"/>
  <c r="J64" i="1"/>
  <c r="K64" i="1"/>
  <c r="O64" i="1"/>
  <c r="C64" i="1"/>
  <c r="I64" i="1"/>
  <c r="H64" i="1"/>
  <c r="G64" i="1"/>
  <c r="F64" i="1"/>
  <c r="E64" i="1"/>
  <c r="E65" i="1" s="1"/>
  <c r="D64" i="1"/>
  <c r="B64" i="1"/>
  <c r="D63" i="1"/>
  <c r="L63" i="1"/>
  <c r="L65" i="1" s="1"/>
  <c r="F63" i="1"/>
  <c r="R63" i="1"/>
  <c r="R65" i="1" s="1"/>
  <c r="J63" i="1"/>
  <c r="Q63" i="1"/>
  <c r="I63" i="1"/>
  <c r="C63" i="1"/>
  <c r="K63" i="1"/>
  <c r="K65" i="1" s="1"/>
  <c r="P63" i="1"/>
  <c r="P65" i="1" s="1"/>
  <c r="H63" i="1"/>
  <c r="T63" i="1"/>
  <c r="S63" i="1"/>
  <c r="S65" i="1" s="1"/>
  <c r="O63" i="1"/>
  <c r="G63" i="1"/>
  <c r="N63" i="1"/>
  <c r="N65" i="1" s="1"/>
  <c r="E63" i="1"/>
  <c r="B63" i="1"/>
  <c r="U63" i="1"/>
  <c r="U65" i="1" s="1"/>
  <c r="M63" i="1"/>
  <c r="F65" i="1" l="1"/>
  <c r="M65" i="1"/>
  <c r="T66" i="1"/>
  <c r="T65" i="1"/>
  <c r="C65" i="1"/>
  <c r="Q66" i="1"/>
  <c r="Q65" i="1"/>
  <c r="O65" i="1"/>
  <c r="D65" i="1"/>
  <c r="U66" i="24"/>
  <c r="U65" i="24"/>
  <c r="R66" i="24"/>
  <c r="R65" i="24"/>
  <c r="S66" i="21"/>
  <c r="S65" i="21"/>
  <c r="U66" i="22"/>
  <c r="U65" i="22"/>
  <c r="U66" i="29"/>
  <c r="U65" i="29"/>
  <c r="P66" i="30"/>
  <c r="P65" i="30"/>
  <c r="U66" i="28"/>
  <c r="U65" i="28"/>
  <c r="L66" i="27"/>
  <c r="L65" i="27"/>
  <c r="N66" i="29"/>
  <c r="N65" i="29"/>
  <c r="S66" i="24"/>
  <c r="N66" i="24"/>
  <c r="N65" i="24"/>
  <c r="R66" i="26"/>
  <c r="P66" i="28"/>
  <c r="P65" i="28"/>
  <c r="S66" i="23"/>
  <c r="P66" i="29"/>
  <c r="P65" i="29"/>
  <c r="L66" i="22"/>
  <c r="K66" i="26"/>
  <c r="K65" i="26"/>
  <c r="K66" i="23"/>
  <c r="K65" i="23"/>
  <c r="N66" i="30"/>
  <c r="N65" i="30"/>
  <c r="N66" i="28"/>
  <c r="N65" i="28"/>
  <c r="R66" i="23"/>
  <c r="R65" i="23"/>
  <c r="K66" i="29"/>
  <c r="K65" i="29"/>
  <c r="S66" i="30"/>
  <c r="S65" i="30"/>
  <c r="N66" i="26"/>
  <c r="N65" i="26"/>
  <c r="N66" i="27"/>
  <c r="N65" i="27"/>
  <c r="U66" i="27"/>
  <c r="U65" i="27"/>
  <c r="Q66" i="23"/>
  <c r="Q65" i="23"/>
  <c r="T66" i="26"/>
  <c r="T65" i="26"/>
  <c r="J65" i="1"/>
  <c r="G65" i="1"/>
  <c r="H65" i="1"/>
  <c r="I65" i="1"/>
  <c r="B65" i="1"/>
  <c r="F65" i="26"/>
  <c r="O66" i="30"/>
  <c r="O65" i="30"/>
  <c r="O66" i="29"/>
  <c r="O65" i="29"/>
  <c r="O66" i="26"/>
  <c r="O65" i="26"/>
  <c r="O66" i="24"/>
  <c r="O65" i="24"/>
  <c r="O66" i="23"/>
  <c r="O65" i="23"/>
  <c r="O66" i="27"/>
  <c r="O65" i="27"/>
  <c r="O66" i="28"/>
  <c r="O65" i="28"/>
  <c r="D66" i="26"/>
  <c r="G66" i="30"/>
  <c r="I66" i="24"/>
  <c r="E66" i="27"/>
  <c r="D66" i="23"/>
  <c r="M66" i="28"/>
  <c r="M66" i="30"/>
  <c r="M65" i="30"/>
  <c r="M66" i="24"/>
  <c r="M66" i="23"/>
  <c r="M65" i="23"/>
  <c r="M66" i="27"/>
  <c r="M65" i="27"/>
  <c r="M66" i="21"/>
  <c r="J66" i="22"/>
  <c r="J65" i="22"/>
  <c r="J66" i="29"/>
  <c r="J65" i="29"/>
  <c r="J66" i="26"/>
  <c r="J66" i="21"/>
  <c r="J65" i="21"/>
  <c r="I66" i="21"/>
  <c r="I65" i="21"/>
  <c r="H66" i="28"/>
  <c r="H65" i="28"/>
  <c r="H66" i="29"/>
  <c r="H65" i="29"/>
  <c r="H66" i="27"/>
  <c r="H65" i="27"/>
  <c r="H66" i="24"/>
  <c r="H65" i="24"/>
  <c r="G66" i="24"/>
  <c r="G65" i="24"/>
  <c r="G66" i="22"/>
  <c r="G65" i="22"/>
  <c r="G66" i="28"/>
  <c r="G65" i="28"/>
  <c r="G66" i="23"/>
  <c r="G65" i="23"/>
  <c r="G66" i="29"/>
  <c r="G65" i="29"/>
  <c r="G66" i="21"/>
  <c r="G65" i="21"/>
  <c r="G66" i="26"/>
  <c r="G65" i="26"/>
  <c r="G66" i="27"/>
  <c r="G65" i="27"/>
  <c r="F66" i="22"/>
  <c r="F65" i="22"/>
  <c r="F66" i="29"/>
  <c r="F65" i="29"/>
  <c r="F66" i="28"/>
  <c r="F65" i="28"/>
  <c r="F66" i="23"/>
  <c r="F65" i="23"/>
  <c r="F66" i="24"/>
  <c r="F65" i="24"/>
  <c r="F66" i="21"/>
  <c r="F65" i="21"/>
  <c r="F66" i="27"/>
  <c r="F65" i="27"/>
  <c r="F66" i="30"/>
  <c r="F65" i="30"/>
  <c r="E66" i="29"/>
  <c r="E65" i="29"/>
  <c r="E66" i="21"/>
  <c r="E65" i="21"/>
  <c r="E66" i="26"/>
  <c r="E65" i="26"/>
  <c r="E66" i="28"/>
  <c r="E65" i="28"/>
  <c r="E66" i="24"/>
  <c r="E65" i="24"/>
  <c r="C66" i="28"/>
  <c r="C65" i="28"/>
  <c r="C66" i="24"/>
  <c r="C65" i="24"/>
  <c r="B66" i="21"/>
  <c r="B65" i="21"/>
  <c r="B66" i="27"/>
  <c r="B65" i="27"/>
  <c r="B66" i="28"/>
  <c r="B65" i="28"/>
  <c r="B66" i="29"/>
  <c r="B65" i="29"/>
  <c r="B66" i="22"/>
  <c r="B65" i="22"/>
  <c r="B66" i="26"/>
  <c r="B65" i="26"/>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<sst xmlns="http://schemas.openxmlformats.org/spreadsheetml/2006/main" count="2135" uniqueCount="173">
  <si>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</si>
  <si>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</si>
  <si>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</si>
  <si>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</si>
  <si>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</si>
  <si>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</si>
  <si>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</si>
  <si>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</si>
  <si>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</si>
  <si>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</si>
  <si>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</si>
  <si>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</si>
  <si>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</si>
  <si>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</si>
  <si>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</si>
  <si>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</si>
  <si>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</si>
  <si>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</si>
  <si>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</si>
  <si>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</si>
  <si>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</si>
  <si>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</si>
  <si>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</si>
  <si>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</si>
  <si>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</si>
  <si>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</si>
  <si>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</si>
  <si>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</si>
  <si>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</si>
  <si>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</si>
  <si>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</si>
  <si>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</si>
  <si>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</si>
  <si>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</si>
  <si>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</si>
  <si>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</si>
  <si>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</si>
  <si>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</si>
  <si>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</si>
  <si>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</si>
  <si>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</si>
  <si>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</si>
  <si>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</si>
  <si>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</si>
  <si>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</si>
  <si>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</si>
  <si>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</si>
  <si>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</si>
  <si>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</si>
  <si>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</si>
  <si>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</si>
  <si>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</si>
  <si>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</si>
  <si>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</si>
  <si>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</si>
  <si>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</si>
  <si>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</si>
  <si>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</si>
  <si>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</si>
  <si>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</si>
  <si>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</si>
  <si>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</si>
  <si>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</si>
  <si>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</si>
  <si>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</si>
  <si>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</si>
  <si>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</si>
  <si>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</si>
  <si>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</si>
  <si>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</si>
  <si>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</si>
  <si>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</si>
  <si>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</si>
  <si>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</si>
  <si>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</si>
  <si>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</si>
  <si>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</si>
  <si>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</si>
  <si>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</si>
  <si>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</si>
  <si>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</si>
  <si>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</si>
  <si>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</si>
  <si>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</si>
  <si>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</si>
  <si>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</si>
  <si>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</si>
  <si>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</si>
  <si>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</si>
  <si>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</si>
  <si>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</si>
  <si>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</si>
  <si>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</si>
  <si>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</si>
  <si>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</si>
  <si>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</si>
  <si>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</si>
  <si>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</si>
  <si>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</si>
  <si>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</si>
  <si>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</si>
  <si>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</si>
  <si>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</si>
  <si>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</si>
  <si>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</si>
  <si>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</si>
  <si>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</si>
  <si>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</si>
  <si>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</si>
  <si>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</si>
  <si>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</si>
  <si>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</si>
  <si>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</si>
  <si>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</si>
  <si>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</si>
  <si>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</si>
  <si>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</si>
  <si>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</si>
  <si>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</si>
  <si>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</si>
  <si>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</si>
  <si>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</si>
  <si>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</si>
  <si>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</si>
  <si>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</si>
  <si>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</si>
  <si>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</si>
  <si>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</si>
  <si>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</si>
  <si>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</si>
  <si>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</si>
  <si>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</si>
  <si>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</si>
  <si>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</si>
  <si>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</si>
  <si>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</si>
  <si>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</si>
  <si>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</si>
  <si>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</si>
  <si>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</si>
  <si>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</si>
  <si>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</si>
  <si>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</si>
  <si>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</si>
  <si>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</si>
  <si>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</si>
  <si>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</si>
  <si>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</si>
  <si>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</si>
  <si>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</si>
  <si>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</si>
  <si>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</si>
  <si>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</si>
  <si>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</si>
  <si>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</si>
  <si>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</si>
  <si>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</si>
  <si>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</si>
  <si>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</si>
  <si>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</si>
  <si>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PAN-029022</t>
  </si>
  <si>
    <t>EPR/EB3205CY</t>
  </si>
  <si>
    <t>4Recycling Ltd</t>
  </si>
  <si>
    <t>Cae Gwyn, Cyffyliog, Ruthin, Denbighshire. LL15 2DP</t>
  </si>
  <si>
    <t>Bryan Burn</t>
  </si>
  <si>
    <t>TATA</t>
  </si>
  <si>
    <t>Swedes</t>
  </si>
  <si>
    <t>M</t>
  </si>
  <si>
    <t>7a</t>
  </si>
  <si>
    <t>7b</t>
  </si>
  <si>
    <t>Alwen</t>
  </si>
  <si>
    <t>Glascoed</t>
  </si>
  <si>
    <t>Alaw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</si>
</sst>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0" borderId="0" xfId="0" applyFont="1" applyAlignment="1" applyProtection="1">
      <alignment horizontal="left" vertical="top"/>
      <protection locked="0"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55" sqref="D5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1" t="s">
        <v>41</v>
      </c>
      <c r="B1" s="132"/>
      <c r="C1" s="161" t="s">
        <v>160</v>
      </c>
      <c r="D1" s="162"/>
      <c r="E1" s="106" t="s">
        <v>45</v>
      </c>
      <c r="F1" s="109">
        <v>49.44</v>
      </c>
      <c r="G1" s="163" t="s">
        <v>43</v>
      </c>
      <c r="H1" s="164"/>
      <c r="I1" s="109">
        <v>12.7</v>
      </c>
      <c r="J1" s="131" t="s">
        <v>153</v>
      </c>
      <c r="K1" s="132"/>
      <c r="L1" s="109">
        <v>10</v>
      </c>
      <c r="AB1" s="13"/>
      <c r="AC1" s="13"/>
      <c r="AD1" s="22" t="s">
        <v>126</v>
      </c>
      <c r="AE1" s="13"/>
      <c r="AF1" s="13"/>
      <c r="AG1" s="13"/>
      <c r="AH1" s="13"/>
      <c r="AI1" s="30" t="s">
        <v>79</v>
      </c>
      <c r="AJ1" s="31" t="s">
        <v>94</v>
      </c>
      <c r="AK1" s="32" t="s">
        <v>95</v>
      </c>
      <c r="AL1" s="33" t="s">
        <v>125</v>
      </c>
      <c r="AM1" s="33" t="s">
        <v>131</v>
      </c>
      <c r="AN1" s="33" t="s">
        <v>111</v>
      </c>
    </row>
    <row r="2" spans="1:40" ht="13" x14ac:dyDescent="0.3">
      <c r="A2" s="133" t="s">
        <v>87</v>
      </c>
      <c r="B2" s="134"/>
      <c r="C2" s="155" t="s">
        <v>161</v>
      </c>
      <c r="D2" s="156"/>
      <c r="E2" s="96" t="s">
        <v>109</v>
      </c>
      <c r="F2" s="110">
        <v>60205</v>
      </c>
      <c r="G2" s="165" t="s">
        <v>110</v>
      </c>
      <c r="H2" s="166"/>
      <c r="I2" s="110">
        <v>8051</v>
      </c>
      <c r="J2" s="133" t="s">
        <v>158</v>
      </c>
      <c r="K2" s="134"/>
      <c r="L2" s="110">
        <v>0.1</v>
      </c>
      <c r="AB2" s="22" t="s">
        <v>56</v>
      </c>
      <c r="AC2" s="13"/>
      <c r="AD2" s="22" t="s">
        <v>70</v>
      </c>
      <c r="AE2" s="13"/>
      <c r="AF2" s="13"/>
      <c r="AG2" s="34" t="s">
        <v>76</v>
      </c>
      <c r="AH2" s="13"/>
      <c r="AI2" s="35" t="s">
        <v>126</v>
      </c>
      <c r="AJ2" s="36">
        <v>0</v>
      </c>
      <c r="AK2" s="37">
        <v>0</v>
      </c>
      <c r="AL2" s="7">
        <v>0</v>
      </c>
      <c r="AM2" s="9">
        <v>0</v>
      </c>
      <c r="AN2" s="9">
        <v>0</v>
      </c>
    </row>
    <row r="3" spans="1:40" ht="13" x14ac:dyDescent="0.25">
      <c r="A3" s="135" t="s">
        <v>42</v>
      </c>
      <c r="B3" s="136"/>
      <c r="C3" s="155" t="s">
        <v>162</v>
      </c>
      <c r="D3" s="156"/>
      <c r="E3" s="96" t="s">
        <v>108</v>
      </c>
      <c r="F3" s="111" t="s">
        <v>104</v>
      </c>
      <c r="G3" s="133" t="s">
        <v>159</v>
      </c>
      <c r="H3" s="134"/>
      <c r="I3" s="110"/>
      <c r="J3" s="135" t="s">
        <v>154</v>
      </c>
      <c r="K3" s="136"/>
      <c r="L3" s="110">
        <f>(L1/(L2*10000))*100</f>
        <v>1</v>
      </c>
      <c r="AB3" s="22" t="s">
        <v>57</v>
      </c>
      <c r="AC3" s="13"/>
      <c r="AD3" s="22" t="s">
        <v>71</v>
      </c>
      <c r="AE3" s="13"/>
      <c r="AF3" s="13"/>
      <c r="AG3" s="34" t="s">
        <v>77</v>
      </c>
      <c r="AH3" s="13"/>
      <c r="AI3" s="38" t="s">
        <v>113</v>
      </c>
      <c r="AJ3" s="39">
        <v>1.7</v>
      </c>
      <c r="AK3" s="40">
        <v>6</v>
      </c>
      <c r="AL3" s="41">
        <v>1</v>
      </c>
      <c r="AM3" s="9">
        <v>6.2</v>
      </c>
      <c r="AN3" s="9" t="s">
        <v>112</v>
      </c>
    </row>
    <row r="4" spans="1:40" ht="13" x14ac:dyDescent="0.25">
      <c r="A4" s="133" t="s">
        <v>0</v>
      </c>
      <c r="B4" s="134"/>
      <c r="C4" s="157" t="s">
        <v>163</v>
      </c>
      <c r="D4" s="158"/>
      <c r="E4" s="99" t="s">
        <v>1</v>
      </c>
      <c r="F4" s="110" t="s">
        <v>165</v>
      </c>
      <c r="G4" s="133"/>
      <c r="H4" s="134"/>
      <c r="I4" s="110"/>
      <c r="J4" s="135"/>
      <c r="K4" s="136"/>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7" t="s">
        <v>47</v>
      </c>
      <c r="B5" s="148"/>
      <c r="C5" s="159" t="s">
        <v>164</v>
      </c>
      <c r="D5" s="160"/>
      <c r="E5" s="112"/>
      <c r="F5" s="108"/>
      <c r="G5" s="147"/>
      <c r="H5" s="148"/>
      <c r="I5" s="108"/>
      <c r="J5" s="137"/>
      <c r="K5" s="138"/>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3" t="s">
        <v>2</v>
      </c>
      <c r="B8" s="134"/>
      <c r="C8" s="11">
        <v>1</v>
      </c>
      <c r="D8" s="11">
        <v>2</v>
      </c>
      <c r="E8" s="11">
        <v>3</v>
      </c>
      <c r="F8" s="11">
        <v>4</v>
      </c>
      <c r="G8" s="11">
        <v>5</v>
      </c>
      <c r="H8" s="11">
        <v>6</v>
      </c>
      <c r="I8" s="11" t="s">
        <v>168</v>
      </c>
      <c r="J8" s="11" t="s">
        <v>169</v>
      </c>
      <c r="K8" s="11" t="s">
        <v>166</v>
      </c>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3" t="s">
        <v>3</v>
      </c>
      <c r="B9" s="134"/>
      <c r="C9" s="11" t="s">
        <v>167</v>
      </c>
      <c r="D9" s="11" t="s">
        <v>167</v>
      </c>
      <c r="E9" s="11" t="s">
        <v>167</v>
      </c>
      <c r="F9" s="11" t="s">
        <v>167</v>
      </c>
      <c r="G9" s="11" t="s">
        <v>167</v>
      </c>
      <c r="H9" s="11" t="s">
        <v>167</v>
      </c>
      <c r="I9" s="11" t="s">
        <v>167</v>
      </c>
      <c r="J9" s="11" t="s">
        <v>167</v>
      </c>
      <c r="K9" s="11" t="s">
        <v>167</v>
      </c>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3" t="s">
        <v>4</v>
      </c>
      <c r="B10" s="134"/>
      <c r="C10" s="11">
        <v>5.6</v>
      </c>
      <c r="D10" s="11">
        <v>5.6</v>
      </c>
      <c r="E10" s="11">
        <v>5.6</v>
      </c>
      <c r="F10" s="11">
        <v>5.6</v>
      </c>
      <c r="G10" s="11">
        <v>5.6</v>
      </c>
      <c r="H10" s="11">
        <v>5.8</v>
      </c>
      <c r="I10" s="11">
        <v>6.4</v>
      </c>
      <c r="J10" s="11">
        <v>6.1</v>
      </c>
      <c r="K10" s="11">
        <v>6</v>
      </c>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3" t="s">
        <v>5</v>
      </c>
      <c r="B11" s="134"/>
      <c r="C11" s="11">
        <v>1</v>
      </c>
      <c r="D11" s="11">
        <v>2</v>
      </c>
      <c r="E11" s="11">
        <v>2</v>
      </c>
      <c r="F11" s="11">
        <v>1</v>
      </c>
      <c r="G11" s="11">
        <v>1</v>
      </c>
      <c r="H11" s="11">
        <v>1</v>
      </c>
      <c r="I11" s="11">
        <v>2</v>
      </c>
      <c r="J11" s="11">
        <v>2</v>
      </c>
      <c r="K11" s="11">
        <v>1</v>
      </c>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3" t="s">
        <v>6</v>
      </c>
      <c r="B12" s="134"/>
      <c r="C12" s="11">
        <v>1</v>
      </c>
      <c r="D12" s="11">
        <v>2</v>
      </c>
      <c r="E12" s="11">
        <v>2</v>
      </c>
      <c r="F12" s="11">
        <v>3</v>
      </c>
      <c r="G12" s="11">
        <v>1</v>
      </c>
      <c r="H12" s="11">
        <v>1</v>
      </c>
      <c r="I12" s="11">
        <v>1</v>
      </c>
      <c r="J12" s="11">
        <v>2</v>
      </c>
      <c r="K12" s="11">
        <v>2</v>
      </c>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3" t="s">
        <v>7</v>
      </c>
      <c r="B13" s="134"/>
      <c r="C13" s="11">
        <v>1</v>
      </c>
      <c r="D13" s="11">
        <v>2</v>
      </c>
      <c r="E13" s="11">
        <v>2</v>
      </c>
      <c r="F13" s="11">
        <v>2</v>
      </c>
      <c r="G13" s="11">
        <v>1</v>
      </c>
      <c r="H13" s="11">
        <v>1</v>
      </c>
      <c r="I13" s="11">
        <v>2</v>
      </c>
      <c r="J13" s="11">
        <v>2</v>
      </c>
      <c r="K13" s="11">
        <v>2</v>
      </c>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1" t="s">
        <v>8</v>
      </c>
      <c r="B14" s="152"/>
      <c r="C14" s="82" t="s">
        <v>113</v>
      </c>
      <c r="D14" s="82" t="s">
        <v>113</v>
      </c>
      <c r="E14" s="82" t="s">
        <v>113</v>
      </c>
      <c r="F14" s="82" t="s">
        <v>113</v>
      </c>
      <c r="G14" s="82" t="s">
        <v>113</v>
      </c>
      <c r="H14" s="82" t="s">
        <v>113</v>
      </c>
      <c r="I14" s="82" t="s">
        <v>113</v>
      </c>
      <c r="J14" s="82" t="s">
        <v>113</v>
      </c>
      <c r="K14" s="82" t="s">
        <v>113</v>
      </c>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9" t="s">
        <v>9</v>
      </c>
      <c r="B15" s="150"/>
      <c r="C15" s="11">
        <v>38</v>
      </c>
      <c r="D15" s="11">
        <v>38</v>
      </c>
      <c r="E15" s="11">
        <v>38</v>
      </c>
      <c r="F15" s="11">
        <v>38</v>
      </c>
      <c r="G15" s="11">
        <v>38</v>
      </c>
      <c r="H15" s="11">
        <v>38</v>
      </c>
      <c r="I15" s="11">
        <v>38</v>
      </c>
      <c r="J15" s="11">
        <v>38</v>
      </c>
      <c r="K15" s="11">
        <v>38</v>
      </c>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3" t="s">
        <v>44</v>
      </c>
      <c r="B16" s="154"/>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12.646319999999999</v>
      </c>
      <c r="D18" s="12">
        <f>$D32</f>
        <v>12.646319999999999</v>
      </c>
      <c r="E18" s="12">
        <f>$D33</f>
        <v>12.646319999999999</v>
      </c>
      <c r="F18" s="12">
        <f>$D34</f>
        <v>12.646319999999999</v>
      </c>
      <c r="G18" s="12">
        <f>$D35</f>
        <v>12.646319999999999</v>
      </c>
      <c r="H18" s="12">
        <f>$D36</f>
        <v>8.4308799999999984</v>
      </c>
      <c r="I18" s="12">
        <f>$D37</f>
        <v>0</v>
      </c>
      <c r="J18" s="12">
        <f>$D38</f>
        <v>0</v>
      </c>
      <c r="K18" s="12">
        <f>$D39</f>
        <v>6.3231599999999997</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-51.953679999999991</v>
      </c>
      <c r="D19" s="12">
        <f t="shared" ref="D19:V19" si="1">D18-D17</f>
        <v>-51.953679999999991</v>
      </c>
      <c r="E19" s="12">
        <f t="shared" si="1"/>
        <v>-51.953679999999991</v>
      </c>
      <c r="F19" s="12">
        <f t="shared" si="1"/>
        <v>-51.953679999999991</v>
      </c>
      <c r="G19" s="12">
        <f t="shared" si="1"/>
        <v>-51.953679999999991</v>
      </c>
      <c r="H19" s="12">
        <f t="shared" si="1"/>
        <v>-56.169119999999992</v>
      </c>
      <c r="I19" s="12">
        <f t="shared" si="1"/>
        <v>-64.599999999999994</v>
      </c>
      <c r="J19" s="12">
        <f t="shared" si="1"/>
        <v>-64.599999999999994</v>
      </c>
      <c r="K19" s="12">
        <f t="shared" si="1"/>
        <v>-58.276839999999993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13.6647</v>
      </c>
      <c r="D22" s="12">
        <f>$E32</f>
        <v>13.6647</v>
      </c>
      <c r="E22" s="12">
        <f>$E33</f>
        <v>13.6647</v>
      </c>
      <c r="F22" s="12">
        <f>$E34</f>
        <v>13.6647</v>
      </c>
      <c r="G22" s="12">
        <f>$E35</f>
        <v>13.6647</v>
      </c>
      <c r="H22" s="12">
        <f>$E36</f>
        <v>9.1098000000000017</v>
      </c>
      <c r="I22" s="12">
        <f>$E37</f>
        <v>0</v>
      </c>
      <c r="J22" s="12">
        <f>$E38</f>
        <v>0</v>
      </c>
      <c r="K22" s="12">
        <f>$E39</f>
        <v>6.8323499999999999</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-214.33529999999999</v>
      </c>
      <c r="D23" s="12">
        <f t="shared" ref="D23:V23" si="3">D22-D21</f>
        <v>-214.33529999999999</v>
      </c>
      <c r="E23" s="12">
        <f t="shared" si="3"/>
        <v>-214.33529999999999</v>
      </c>
      <c r="F23" s="12">
        <f t="shared" si="3"/>
        <v>-214.33529999999999</v>
      </c>
      <c r="G23" s="12">
        <f t="shared" si="3"/>
        <v>-214.33529999999999</v>
      </c>
      <c r="H23" s="12">
        <f t="shared" si="3"/>
        <v>-218.89019999999999</v>
      </c>
      <c r="I23" s="12">
        <f t="shared" si="3"/>
        <v>-228</v>
      </c>
      <c r="J23" s="12">
        <f t="shared" si="3"/>
        <v>-228</v>
      </c>
      <c r="K23" s="12">
        <f t="shared" si="3"/>
        <v>-221.16765000000001</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56</v>
      </c>
      <c r="E27" s="84" t="s">
        <v>56</v>
      </c>
      <c r="F27" s="84" t="s">
        <v>56</v>
      </c>
      <c r="G27" s="84" t="s">
        <v>54</v>
      </c>
      <c r="H27" s="84" t="s">
        <v>54</v>
      </c>
      <c r="I27" s="84" t="s">
        <v>54</v>
      </c>
      <c r="J27" s="84" t="s">
        <v>54</v>
      </c>
      <c r="K27" s="84" t="s">
        <v>54</v>
      </c>
      <c r="L27" s="84" t="s">
        <v>54</v>
      </c>
      <c r="M27" s="84" t="s">
        <v>54</v>
      </c>
      <c r="N27" s="84"/>
      <c r="O27" s="84"/>
      <c r="P27" s="84" t="s">
        <v>56</v>
      </c>
      <c r="Q27" s="84" t="s">
        <v>56</v>
      </c>
      <c r="R27" s="11" t="s">
        <v>54</v>
      </c>
      <c r="S27" s="84" t="s">
        <v>54</v>
      </c>
      <c r="T27" s="84" t="s">
        <v>55</v>
      </c>
      <c r="U27" s="121" t="s">
        <v>55</v>
      </c>
    </row>
    <row r="28" spans="1:40" x14ac:dyDescent="0.35">
      <c r="A28" s="122"/>
      <c r="B28" s="16">
        <v>97.2</v>
      </c>
      <c r="C28" s="11">
        <v>0.1</v>
      </c>
      <c r="D28" s="11">
        <v>9.1999999999999998E-2</v>
      </c>
      <c r="E28" s="11">
        <v>0.189</v>
      </c>
      <c r="F28" s="11">
        <v>0.5</v>
      </c>
      <c r="G28" s="11">
        <v>13.1</v>
      </c>
      <c r="H28" s="11">
        <v>3.3</v>
      </c>
      <c r="I28" s="11">
        <v>5.42</v>
      </c>
      <c r="J28" s="11">
        <v>0.35699999999999998</v>
      </c>
      <c r="K28" s="15">
        <v>0.1</v>
      </c>
      <c r="L28" s="11">
        <v>30.5</v>
      </c>
      <c r="M28" s="11">
        <v>42.9</v>
      </c>
      <c r="N28" s="11"/>
      <c r="O28" s="11"/>
      <c r="P28" s="11">
        <v>0.21199999999999999</v>
      </c>
      <c r="Q28" s="11">
        <v>7.1999999999999995E-2</v>
      </c>
      <c r="R28" s="130">
        <v>1.57</v>
      </c>
      <c r="S28" s="11">
        <v>2.66</v>
      </c>
      <c r="T28" s="11">
        <v>1.61</v>
      </c>
      <c r="U28" s="97">
        <v>50.2</v>
      </c>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6</v>
      </c>
      <c r="C31" s="65">
        <f>IF(C$27="%w/w SAR",((C$28*10)*$B31),IF(C$27="%w/w DM",(((C$28*10)*($B$28/100))*$B31),IF(C$27="kg/t SAR",(C$28*$B31),IF(C$27="kg/t DM",((C$28*($B$28/100))*$B31),IF(C$27="mg/kg SAR",((C$28*0.001)*$B31),IF(C$27="mg/kg DM",(((C$28*0.001)*($B$28/100))*$B31),0))))))</f>
        <v>6</v>
      </c>
      <c r="D31" s="65">
        <f>(IF(D$27="%w/w SAR",((D$28*10)*$B31),IF(D$27="%w/w DM",(((D$28*10)*($B$28/100))*$B31),IF(D$27="kg/t SAR",(D$28*$B31),IF(D$27="kg/t DM",((D$28*($B$28/100))*$B31),IF(D$27="mg/kg SAR",((D$28*0.001)*$B31),IF(D$27="mg/kg DM",(((D$28*0.001)*($B$28/100))*$B31),"0")))))))*2.291</f>
        <v>12.646319999999999</v>
      </c>
      <c r="E31" s="65">
        <f>(IF(E$27="%w/w SAR",((E$28*10)*$B31),IF(E$27="%w/w DM",(((E$28*10)*($B$28/100))*$B31),IF(E$27="kg/t SAR",(E$28*$B31),IF(E$27="kg/t DM",((E$28*($B$28/100))*$B31),IF(E$27="mg/kg SAR",((E$28*0.001)*$B31),IF(E$27="mg/kg DM",(((E$28*0.001)*($B$28/100))*$B31),"0")))))))*1.205</f>
        <v>13.6647</v>
      </c>
      <c r="F31" s="65">
        <f>(IF(F$27="%w/w SAR",((F$28*10)*$B31),IF(F$27="%w/w DM",(((F$28*10)*($B$28/100))*$B31),IF(F$27="kg/t SAR",(F$28*$B31),IF(F$27="kg/t DM",((F$28*($B$28/100))*$B31),IF(F$27="mg/kg SAR",((F$28*0.001)*$B31),IF(F$27="mg/kg DM",(((F$28*0.001)*($B$28/100))*$B31),"0")))))))*1.658</f>
        <v>49.739999999999995</v>
      </c>
      <c r="G31" s="65">
        <f t="shared" ref="G31:P31" si="5">IF(G$27="%w/w SAR",((G$28*10)*$B31),IF(G$27="%w/w DM",(((G$28*10)*($B$28/100))*$B31),IF(G$27="kg/t SAR",(G$28*$B31),IF(G$27="kg/t DM",((G$28*($B$28/100))*$B31),IF(G$27="mg/kg SAR",((G$28*0.001)*$B31),IF(G$27="mg/kg DM",(((G$28*0.001)*($B$28/100))*$B31),0))))))</f>
        <v>7.8600000000000003E-2</v>
      </c>
      <c r="H31" s="65">
        <f t="shared" si="5"/>
        <v>1.9799999999999998E-2</v>
      </c>
      <c r="I31" s="65">
        <f t="shared" si="5"/>
        <v>3.252E-2</v>
      </c>
      <c r="J31" s="65">
        <f t="shared" si="5"/>
        <v>2.1419999999999998E-3</v>
      </c>
      <c r="K31" s="65">
        <f t="shared" si="5"/>
        <v>6.0000000000000006E-4</v>
      </c>
      <c r="L31" s="65">
        <f t="shared" si="5"/>
        <v>0.183</v>
      </c>
      <c r="M31" s="65">
        <f t="shared" si="5"/>
        <v>0.25740000000000002</v>
      </c>
      <c r="N31" s="65">
        <f t="shared" si="5"/>
        <v>0</v>
      </c>
      <c r="O31" s="65">
        <f t="shared" si="5"/>
        <v>0</v>
      </c>
      <c r="P31" s="65">
        <f t="shared" si="5"/>
        <v>12.72</v>
      </c>
      <c r="Q31" s="65">
        <f>(IF(Q$27="%w/w SAR",((Q$28*10)*$B31),IF(Q$27="%w/w DM",(((Q$28*10)*($B$28/100))*$B31),IF(Q$27="kg/t SAR",(Q$28*$B31),IF(Q$27="kg/t DM",((Q$28*($B$28/100))*$B31),IF(Q$27="mg/kg SAR",((Q$28*0.001)*$B31),IF(Q$27="mg/kg DM",(((Q$28*0.001)*($B$28/100))*$B31),0)))))))*2.5</f>
        <v>10.8</v>
      </c>
      <c r="R31" s="65" t="e">
        <f>IF(#REF!="%w/w SAR",((R$27*10)*$B31),IF(#REF!="%w/w DM",(((R$27*10)*($B$28/100))*$B31),IF(#REF!="kg/t SAR",(R$27*$B31),IF(#REF!="kg/t DM",((R$27*($B$28/100))*$B31),IF(#REF!="mg/kg SAR",((R$27*0.001)*$B31),IF(#REF!="mg/kg DM",(((R$27*0.001)*($B$28/100))*$B31),0))))))</f>
        <v>#REF!</v>
      </c>
      <c r="S31" s="65">
        <f>IF(S$27="%w/w SAR",((S$28*10)*$B31),IF(S$27="%w/w DM",(((S$28*10)*($B$28/100))*$B31),IF(S$27="kg/t SAR",(S$28*$B31),IF(S$27="kg/t DM",((S$28*($B$28/100))*$B31),IF(S$27="mg/kg SAR",((S$28*0.001)*$B31),IF(S$27="mg/kg DM",(((S$28*0.001)*($B$28/100))*$B31),0))))))</f>
        <v>1.5960000000000002E-2</v>
      </c>
      <c r="T31" s="65">
        <f>IF(T$27="%w/w SAR",((T$28*10)*$B31),IF(T$27="%w/w DM",(((T$28*10)*($B$28/100))*$B31),IF(T$27="kg/t SAR",(T$28*$B31),IF(T$27="kg/t DM",((T$28*($B$28/100))*$B31),IF(T$27="mg/kg SAR",((T$28*0.001)*$B31),IF(T$27="mg/kg DM",(((T$28*0.001)*($B$28/100))*$B31),0))))))</f>
        <v>9.3895200000000002E-3</v>
      </c>
      <c r="U31" s="126">
        <f>IF(U$27="%w/w SAR",((U$28*10)*$B31),IF(U$27="%w/w DM",(((U$28*10)*($B$28/100))*$B31),IF(U$27="kg/t SAR",(U$28*$B31),IF(U$27="kg/t DM",((U$28*($B$28/100))*$B31),IF(U$27="mg/kg SAR",((U$28*0.001)*$B31),IF(U$27="mg/kg DM",(((U$28*0.001)*($B$28/100))*$B31),0))))))</f>
        <v>0.29276639999999998</v>
      </c>
    </row>
    <row r="32" spans="1:40" s="48" customFormat="1" ht="13" x14ac:dyDescent="0.35">
      <c r="A32" s="125">
        <f>D8</f>
        <v>2</v>
      </c>
      <c r="B32" s="11">
        <v>6</v>
      </c>
      <c r="C32" s="65">
        <f t="shared" ref="C32:C50" si="6">IF(C$27="%w/w SAR",((C$28*10)*$B32),IF(C$27="%w/w DM",(((C$28*10)*($B$28/100))*$B32),IF(C$27="kg/t SAR",(C$28*$B32),IF(C$27="kg/t DM",((C$28*($B$28/100))*$B32),IF(C$27="mg/kg SAR",((C$28*0.001)*$B32),IF(C$27="mg/kg DM",(((C$28*0.001)*($B$28/100))*$B32),0))))))</f>
        <v>6</v>
      </c>
      <c r="D32" s="65">
        <f t="shared" ref="D32:D50" si="7">(IF(D$27="%w/w SAR",((D$28*10)*$B32),IF(D$27="%w/w DM",(((D$28*10)*($B$28/100))*$B32),IF(D$27="kg/t SAR",(D$28*$B32),IF(D$27="kg/t DM",((D$28*($B$28/100))*$B32),IF(D$27="mg/kg SAR",((D$28*0.001)*$B32),IF(D$27="mg/kg DM",(((D$28*0.001)*($B$28/100))*$B32),"0")))))))*2.291</f>
        <v>12.646319999999999</v>
      </c>
      <c r="E32" s="65">
        <f t="shared" ref="E32:E50" si="8">(IF(E$27="%w/w SAR",((E$28*10)*$B32),IF(E$27="%w/w DM",(((E$28*10)*($B$28/100))*$B32),IF(E$27="kg/t SAR",(E$28*$B32),IF(E$27="kg/t DM",((E$28*($B$28/100))*$B32),IF(E$27="mg/kg SAR",((E$28*0.001)*$B32),IF(E$27="mg/kg DM",(((E$28*0.001)*($B$28/100))*$B32),"0")))))))*1.205</f>
        <v>13.6647</v>
      </c>
      <c r="F32" s="65">
        <f t="shared" ref="F32:F50" si="9">(IF(F$27="%w/w SAR",((F$28*10)*$B32),IF(F$27="%w/w DM",(((F$28*10)*($B$28/100))*$B32),IF(F$27="kg/t SAR",(F$28*$B32),IF(F$27="kg/t DM",((F$28*($B$28/100))*$B32),IF(F$27="mg/kg SAR",((F$28*0.001)*$B32),IF(F$27="mg/kg DM",(((F$28*0.001)*($B$28/100))*$B32),"0")))))))*1.658</f>
        <v>49.739999999999995</v>
      </c>
      <c r="G32" s="65">
        <f t="shared" ref="G32:P50" si="10">IF(G$27="%w/w SAR",((G$28*10)*$B32),IF(G$27="%w/w DM",(((G$28*10)*($B$28/100))*$B32),IF(G$27="kg/t SAR",(G$28*$B32),IF(G$27="kg/t DM",((G$28*($B$28/100))*$B32),IF(G$27="mg/kg SAR",((G$28*0.001)*$B32),IF(G$27="mg/kg DM",(((G$28*0.001)*($B$28/100))*$B32),0))))))</f>
        <v>7.8600000000000003E-2</v>
      </c>
      <c r="H32" s="65">
        <f t="shared" si="10"/>
        <v>1.9799999999999998E-2</v>
      </c>
      <c r="I32" s="65">
        <f t="shared" si="10"/>
        <v>3.252E-2</v>
      </c>
      <c r="J32" s="65">
        <f t="shared" si="10"/>
        <v>2.1419999999999998E-3</v>
      </c>
      <c r="K32" s="65">
        <f t="shared" si="10"/>
        <v>6.0000000000000006E-4</v>
      </c>
      <c r="L32" s="65">
        <f t="shared" si="10"/>
        <v>0.183</v>
      </c>
      <c r="M32" s="65">
        <f t="shared" si="10"/>
        <v>0.25740000000000002</v>
      </c>
      <c r="N32" s="65">
        <f t="shared" si="10"/>
        <v>0</v>
      </c>
      <c r="O32" s="65">
        <f t="shared" si="10"/>
        <v>0</v>
      </c>
      <c r="P32" s="65">
        <f t="shared" si="10"/>
        <v>12.72</v>
      </c>
      <c r="Q32" s="65">
        <f t="shared" ref="Q32:Q50" si="11">(IF(Q$27="%w/w SAR",((Q$28*10)*$B32),IF(Q$27="%w/w DM",(((Q$28*10)*($B$28/100))*$B32),IF(Q$27="kg/t SAR",(Q$28*$B32),IF(Q$27="kg/t DM",((Q$28*($B$28/100))*$B32),IF(Q$27="mg/kg SAR",((Q$28*0.001)*$B32),IF(Q$27="mg/kg DM",(((Q$28*0.001)*($B$28/100))*$B32),0)))))))*2.5</f>
        <v>10.8</v>
      </c>
      <c r="R32" s="65" t="e">
        <f>IF(#REF!="%w/w SAR",((R$27*10)*$B32),IF(#REF!="%w/w DM",(((R$27*10)*($B$28/100))*$B32),IF(#REF!="kg/t SAR",(R$27*$B32),IF(#REF!="kg/t DM",((R$27*($B$28/100))*$B32),IF(#REF!="mg/kg SAR",((R$27*0.001)*$B32),IF(#REF!="mg/kg DM",(((R$27*0.001)*($B$28/100))*$B32),0))))))</f>
        <v>#REF!</v>
      </c>
      <c r="S32" s="65">
        <f t="shared" ref="S32:U50" si="12">IF(S$27="%w/w SAR",((S$28*10)*$B32),IF(S$27="%w/w DM",(((S$28*10)*($B$28/100))*$B32),IF(S$27="kg/t SAR",(S$28*$B32),IF(S$27="kg/t DM",((S$28*($B$28/100))*$B32),IF(S$27="mg/kg SAR",((S$28*0.001)*$B32),IF(S$27="mg/kg DM",(((S$28*0.001)*($B$28/100))*$B32),0))))))</f>
        <v>1.5960000000000002E-2</v>
      </c>
      <c r="T32" s="65">
        <f t="shared" si="12"/>
        <v>9.3895200000000002E-3</v>
      </c>
      <c r="U32" s="126">
        <f t="shared" si="12"/>
        <v>0.29276639999999998</v>
      </c>
    </row>
    <row r="33" spans="1:21" s="48" customFormat="1" ht="13" x14ac:dyDescent="0.35">
      <c r="A33" s="125">
        <f>E8</f>
        <v>3</v>
      </c>
      <c r="B33" s="11">
        <v>6</v>
      </c>
      <c r="C33" s="65">
        <f t="shared" si="6"/>
        <v>6</v>
      </c>
      <c r="D33" s="65">
        <f t="shared" si="7"/>
        <v>12.646319999999999</v>
      </c>
      <c r="E33" s="65">
        <f t="shared" si="8"/>
        <v>13.6647</v>
      </c>
      <c r="F33" s="65">
        <f t="shared" si="9"/>
        <v>49.739999999999995</v>
      </c>
      <c r="G33" s="65">
        <f t="shared" si="10"/>
        <v>7.8600000000000003E-2</v>
      </c>
      <c r="H33" s="65">
        <f t="shared" si="10"/>
        <v>1.9799999999999998E-2</v>
      </c>
      <c r="I33" s="65">
        <f t="shared" si="10"/>
        <v>3.252E-2</v>
      </c>
      <c r="J33" s="65">
        <f t="shared" si="10"/>
        <v>2.1419999999999998E-3</v>
      </c>
      <c r="K33" s="65">
        <f t="shared" si="10"/>
        <v>6.0000000000000006E-4</v>
      </c>
      <c r="L33" s="65">
        <f t="shared" si="10"/>
        <v>0.183</v>
      </c>
      <c r="M33" s="65">
        <f t="shared" si="10"/>
        <v>0.25740000000000002</v>
      </c>
      <c r="N33" s="65">
        <f t="shared" si="10"/>
        <v>0</v>
      </c>
      <c r="O33" s="65">
        <f t="shared" si="10"/>
        <v>0</v>
      </c>
      <c r="P33" s="65">
        <f t="shared" si="10"/>
        <v>12.72</v>
      </c>
      <c r="Q33" s="65">
        <f t="shared" si="11"/>
        <v>10.8</v>
      </c>
      <c r="R33" s="65" t="e">
        <f>IF(#REF!="%w/w SAR",((R$27*10)*$B33),IF(#REF!="%w/w DM",(((R$27*10)*($B$28/100))*$B33),IF(#REF!="kg/t SAR",(R$27*$B33),IF(#REF!="kg/t DM",((R$27*($B$28/100))*$B33),IF(#REF!="mg/kg SAR",((R$27*0.001)*$B33),IF(#REF!="mg/kg DM",(((R$27*0.001)*($B$28/100))*$B33),0))))))</f>
        <v>#REF!</v>
      </c>
      <c r="S33" s="65">
        <f t="shared" si="12"/>
        <v>1.5960000000000002E-2</v>
      </c>
      <c r="T33" s="65">
        <f t="shared" si="12"/>
        <v>9.3895200000000002E-3</v>
      </c>
      <c r="U33" s="126">
        <f t="shared" si="12"/>
        <v>0.29276639999999998</v>
      </c>
    </row>
    <row r="34" spans="1:21" s="48" customFormat="1" ht="13" x14ac:dyDescent="0.35">
      <c r="A34" s="125">
        <f>F8</f>
        <v>4</v>
      </c>
      <c r="B34" s="11">
        <v>6</v>
      </c>
      <c r="C34" s="65">
        <f t="shared" si="6"/>
        <v>6</v>
      </c>
      <c r="D34" s="65">
        <f t="shared" si="7"/>
        <v>12.646319999999999</v>
      </c>
      <c r="E34" s="65">
        <f t="shared" si="8"/>
        <v>13.6647</v>
      </c>
      <c r="F34" s="65">
        <f t="shared" si="9"/>
        <v>49.739999999999995</v>
      </c>
      <c r="G34" s="65">
        <f t="shared" si="10"/>
        <v>7.8600000000000003E-2</v>
      </c>
      <c r="H34" s="65">
        <f t="shared" si="10"/>
        <v>1.9799999999999998E-2</v>
      </c>
      <c r="I34" s="65">
        <f t="shared" si="10"/>
        <v>3.252E-2</v>
      </c>
      <c r="J34" s="65">
        <f t="shared" si="10"/>
        <v>2.1419999999999998E-3</v>
      </c>
      <c r="K34" s="65">
        <f t="shared" si="10"/>
        <v>6.0000000000000006E-4</v>
      </c>
      <c r="L34" s="65">
        <f t="shared" si="10"/>
        <v>0.183</v>
      </c>
      <c r="M34" s="65">
        <f t="shared" si="10"/>
        <v>0.25740000000000002</v>
      </c>
      <c r="N34" s="65">
        <f t="shared" si="10"/>
        <v>0</v>
      </c>
      <c r="O34" s="65">
        <f t="shared" si="10"/>
        <v>0</v>
      </c>
      <c r="P34" s="65">
        <f t="shared" si="10"/>
        <v>12.72</v>
      </c>
      <c r="Q34" s="65">
        <f t="shared" si="11"/>
        <v>10.8</v>
      </c>
      <c r="R34" s="65" t="e">
        <f>IF(#REF!="%w/w SAR",((R$27*10)*$B34),IF(#REF!="%w/w DM",(((R$27*10)*($B$28/100))*$B34),IF(#REF!="kg/t SAR",(R$27*$B34),IF(#REF!="kg/t DM",((R$27*($B$28/100))*$B34),IF(#REF!="mg/kg SAR",((R$27*0.001)*$B34),IF(#REF!="mg/kg DM",(((R$27*0.001)*($B$28/100))*$B34),0))))))</f>
        <v>#REF!</v>
      </c>
      <c r="S34" s="65">
        <f t="shared" si="12"/>
        <v>1.5960000000000002E-2</v>
      </c>
      <c r="T34" s="65">
        <f t="shared" si="12"/>
        <v>9.3895200000000002E-3</v>
      </c>
      <c r="U34" s="126">
        <f t="shared" si="12"/>
        <v>0.29276639999999998</v>
      </c>
    </row>
    <row r="35" spans="1:21" s="48" customFormat="1" ht="13" x14ac:dyDescent="0.35">
      <c r="A35" s="125">
        <f>G8</f>
        <v>5</v>
      </c>
      <c r="B35" s="11">
        <v>6</v>
      </c>
      <c r="C35" s="65">
        <f t="shared" si="6"/>
        <v>6</v>
      </c>
      <c r="D35" s="65">
        <f t="shared" si="7"/>
        <v>12.646319999999999</v>
      </c>
      <c r="E35" s="65">
        <f t="shared" si="8"/>
        <v>13.6647</v>
      </c>
      <c r="F35" s="65">
        <f t="shared" si="9"/>
        <v>49.739999999999995</v>
      </c>
      <c r="G35" s="65">
        <f t="shared" si="10"/>
        <v>7.8600000000000003E-2</v>
      </c>
      <c r="H35" s="65">
        <f t="shared" si="10"/>
        <v>1.9799999999999998E-2</v>
      </c>
      <c r="I35" s="65">
        <f t="shared" si="10"/>
        <v>3.252E-2</v>
      </c>
      <c r="J35" s="65">
        <f t="shared" si="10"/>
        <v>2.1419999999999998E-3</v>
      </c>
      <c r="K35" s="65">
        <f t="shared" si="10"/>
        <v>6.0000000000000006E-4</v>
      </c>
      <c r="L35" s="65">
        <f t="shared" si="10"/>
        <v>0.183</v>
      </c>
      <c r="M35" s="65">
        <f t="shared" si="10"/>
        <v>0.25740000000000002</v>
      </c>
      <c r="N35" s="65">
        <f t="shared" si="10"/>
        <v>0</v>
      </c>
      <c r="O35" s="65">
        <f t="shared" si="10"/>
        <v>0</v>
      </c>
      <c r="P35" s="65">
        <f t="shared" si="10"/>
        <v>12.72</v>
      </c>
      <c r="Q35" s="65">
        <f t="shared" si="11"/>
        <v>10.8</v>
      </c>
      <c r="R35" s="65" t="e">
        <f>IF(#REF!="%w/w SAR",((R$27*10)*$B35),IF(#REF!="%w/w DM",(((R$27*10)*($B$28/100))*$B35),IF(#REF!="kg/t SAR",(R$27*$B35),IF(#REF!="kg/t DM",((R$27*($B$28/100))*$B35),IF(#REF!="mg/kg SAR",((R$27*0.001)*$B35),IF(#REF!="mg/kg DM",(((R$27*0.001)*($B$28/100))*$B35),0))))))</f>
        <v>#REF!</v>
      </c>
      <c r="S35" s="65">
        <f t="shared" si="12"/>
        <v>1.5960000000000002E-2</v>
      </c>
      <c r="T35" s="65">
        <f t="shared" si="12"/>
        <v>9.3895200000000002E-3</v>
      </c>
      <c r="U35" s="126">
        <f t="shared" si="12"/>
        <v>0.29276639999999998</v>
      </c>
    </row>
    <row r="36" spans="1:21" s="48" customFormat="1" ht="13" x14ac:dyDescent="0.35">
      <c r="A36" s="125">
        <f>H8</f>
        <v>6</v>
      </c>
      <c r="B36" s="11">
        <v>4</v>
      </c>
      <c r="C36" s="65">
        <f t="shared" si="6"/>
        <v>4</v>
      </c>
      <c r="D36" s="65">
        <f t="shared" si="7"/>
        <v>8.4308799999999984</v>
      </c>
      <c r="E36" s="65">
        <f t="shared" si="8"/>
        <v>9.1098000000000017</v>
      </c>
      <c r="F36" s="65">
        <f t="shared" si="9"/>
        <v>33.159999999999997</v>
      </c>
      <c r="G36" s="65">
        <f t="shared" si="10"/>
        <v>5.2400000000000002E-2</v>
      </c>
      <c r="H36" s="65">
        <f t="shared" si="10"/>
        <v>1.32E-2</v>
      </c>
      <c r="I36" s="65">
        <f t="shared" si="10"/>
        <v>2.1680000000000001E-2</v>
      </c>
      <c r="J36" s="65">
        <f t="shared" si="10"/>
        <v>1.428E-3</v>
      </c>
      <c r="K36" s="65">
        <f t="shared" si="10"/>
        <v>4.0000000000000002E-4</v>
      </c>
      <c r="L36" s="65">
        <f t="shared" si="10"/>
        <v>0.122</v>
      </c>
      <c r="M36" s="65">
        <f t="shared" si="10"/>
        <v>0.1716</v>
      </c>
      <c r="N36" s="65">
        <f t="shared" si="10"/>
        <v>0</v>
      </c>
      <c r="O36" s="65">
        <f t="shared" si="10"/>
        <v>0</v>
      </c>
      <c r="P36" s="65">
        <f t="shared" si="10"/>
        <v>8.48</v>
      </c>
      <c r="Q36" s="65">
        <f t="shared" si="11"/>
        <v>7.1999999999999993</v>
      </c>
      <c r="R36" s="65" t="e">
        <f>IF(#REF!="%w/w SAR",((R$27*10)*$B36),IF(#REF!="%w/w DM",(((R$27*10)*($B$28/100))*$B36),IF(#REF!="kg/t SAR",(R$27*$B36),IF(#REF!="kg/t DM",((R$27*($B$28/100))*$B36),IF(#REF!="mg/kg SAR",((R$27*0.001)*$B36),IF(#REF!="mg/kg DM",(((R$27*0.001)*($B$28/100))*$B36),0))))))</f>
        <v>#REF!</v>
      </c>
      <c r="S36" s="65">
        <f t="shared" si="12"/>
        <v>1.064E-2</v>
      </c>
      <c r="T36" s="65">
        <f t="shared" si="12"/>
        <v>6.2596800000000001E-3</v>
      </c>
      <c r="U36" s="126">
        <f t="shared" si="12"/>
        <v>0.19517760000000001</v>
      </c>
    </row>
    <row r="37" spans="1:21" s="48" customFormat="1" ht="13" x14ac:dyDescent="0.35">
      <c r="A37" s="125" t="str">
        <f>I8</f>
        <v>7a</v>
      </c>
      <c r="B37" s="11">
        <v>0</v>
      </c>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t="e">
        <f>IF(#REF!="%w/w SAR",((R$27*10)*$B37),IF(#REF!="%w/w DM",(((R$27*10)*($B$28/100))*$B37),IF(#REF!="kg/t SAR",(R$27*$B37),IF(#REF!="kg/t DM",((R$27*($B$28/100))*$B37),IF(#REF!="mg/kg SAR",((R$27*0.001)*$B37),IF(#REF!="mg/kg DM",(((R$27*0.001)*($B$28/100))*$B37),0))))))</f>
        <v>#REF!</v>
      </c>
      <c r="S37" s="65">
        <f t="shared" si="12"/>
        <v>0</v>
      </c>
      <c r="T37" s="65">
        <f t="shared" si="12"/>
        <v>0</v>
      </c>
      <c r="U37" s="126">
        <f t="shared" si="12"/>
        <v>0</v>
      </c>
    </row>
    <row r="38" spans="1:21" s="48" customFormat="1" ht="13" x14ac:dyDescent="0.35">
      <c r="A38" s="125" t="str">
        <f>J8</f>
        <v>7b</v>
      </c>
      <c r="B38" s="11">
        <v>0</v>
      </c>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t="e">
        <f>IF(#REF!="%w/w SAR",((R$27*10)*$B38),IF(#REF!="%w/w DM",(((R$27*10)*($B$28/100))*$B38),IF(#REF!="kg/t SAR",(R$27*$B38),IF(#REF!="kg/t DM",((R$27*($B$28/100))*$B38),IF(#REF!="mg/kg SAR",((R$27*0.001)*$B38),IF(#REF!="mg/kg DM",(((R$27*0.001)*($B$28/100))*$B38),0))))))</f>
        <v>#REF!</v>
      </c>
      <c r="S38" s="65">
        <f t="shared" si="12"/>
        <v>0</v>
      </c>
      <c r="T38" s="65">
        <f t="shared" si="12"/>
        <v>0</v>
      </c>
      <c r="U38" s="126">
        <f t="shared" si="12"/>
        <v>0</v>
      </c>
    </row>
    <row r="39" spans="1:21" s="48" customFormat="1" ht="13" x14ac:dyDescent="0.35">
      <c r="A39" s="125" t="str">
        <f>K8</f>
        <v>Swedes</v>
      </c>
      <c r="B39" s="11">
        <v>3</v>
      </c>
      <c r="C39" s="65">
        <f t="shared" si="6"/>
        <v>3</v>
      </c>
      <c r="D39" s="65">
        <f t="shared" si="7"/>
        <v>6.3231599999999997</v>
      </c>
      <c r="E39" s="65">
        <f t="shared" si="8"/>
        <v>6.8323499999999999</v>
      </c>
      <c r="F39" s="65">
        <f t="shared" si="9"/>
        <v>24.869999999999997</v>
      </c>
      <c r="G39" s="65">
        <f t="shared" si="10"/>
        <v>3.9300000000000002E-2</v>
      </c>
      <c r="H39" s="65">
        <f t="shared" si="10"/>
        <v>9.8999999999999991E-3</v>
      </c>
      <c r="I39" s="65">
        <f t="shared" si="10"/>
        <v>1.626E-2</v>
      </c>
      <c r="J39" s="65">
        <f t="shared" si="10"/>
        <v>1.0709999999999999E-3</v>
      </c>
      <c r="K39" s="65">
        <f t="shared" si="10"/>
        <v>3.0000000000000003E-4</v>
      </c>
      <c r="L39" s="65">
        <f t="shared" si="10"/>
        <v>9.1499999999999998E-2</v>
      </c>
      <c r="M39" s="65">
        <f t="shared" si="10"/>
        <v>0.12870000000000001</v>
      </c>
      <c r="N39" s="65">
        <f t="shared" si="10"/>
        <v>0</v>
      </c>
      <c r="O39" s="65">
        <f t="shared" si="10"/>
        <v>0</v>
      </c>
      <c r="P39" s="65">
        <f t="shared" si="10"/>
        <v>6.36</v>
      </c>
      <c r="Q39" s="65">
        <f t="shared" si="11"/>
        <v>5.4</v>
      </c>
      <c r="R39" s="65" t="e">
        <f>IF(#REF!="%w/w SAR",((R$27*10)*$B39),IF(#REF!="%w/w DM",(((R$27*10)*($B$28/100))*$B39),IF(#REF!="kg/t SAR",(R$27*$B39),IF(#REF!="kg/t DM",((R$27*($B$28/100))*$B39),IF(#REF!="mg/kg SAR",((R$27*0.001)*$B39),IF(#REF!="mg/kg DM",(((R$27*0.001)*($B$28/100))*$B39),0))))))</f>
        <v>#REF!</v>
      </c>
      <c r="S39" s="65">
        <f t="shared" si="12"/>
        <v>7.980000000000001E-3</v>
      </c>
      <c r="T39" s="65">
        <f t="shared" si="12"/>
        <v>4.6947600000000001E-3</v>
      </c>
      <c r="U39" s="126">
        <f t="shared" si="12"/>
        <v>0.14638319999999999</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t="e">
        <f>IF(#REF!="%w/w SAR",((R$27*10)*$B40),IF(#REF!="%w/w DM",(((R$27*10)*($B$28/100))*$B40),IF(#REF!="kg/t SAR",(R$27*$B40),IF(#REF!="kg/t DM",((R$27*($B$28/100))*$B40),IF(#REF!="mg/kg SAR",((R$27*0.001)*$B40),IF(#REF!="mg/kg DM",(((R$27*0.001)*($B$28/100))*$B40),0))))))</f>
        <v>#REF!</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t="e">
        <f>IF(#REF!="%w/w SAR",((R$27*10)*$B41),IF(#REF!="%w/w DM",(((R$27*10)*($B$28/100))*$B41),IF(#REF!="kg/t SAR",(R$27*$B41),IF(#REF!="kg/t DM",((R$27*($B$28/100))*$B41),IF(#REF!="mg/kg SAR",((R$27*0.001)*$B41),IF(#REF!="mg/kg DM",(((R$27*0.001)*($B$28/100))*$B41),0))))))</f>
        <v>#REF!</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t="e">
        <f>IF(#REF!="%w/w SAR",((R$27*10)*$B42),IF(#REF!="%w/w DM",(((R$27*10)*($B$28/100))*$B42),IF(#REF!="kg/t SAR",(R$27*$B42),IF(#REF!="kg/t DM",((R$27*($B$28/100))*$B42),IF(#REF!="mg/kg SAR",((R$27*0.001)*$B42),IF(#REF!="mg/kg DM",(((R$27*0.001)*($B$28/100))*$B42),0))))))</f>
        <v>#REF!</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t="e">
        <f>IF(#REF!="%w/w SAR",((R$27*10)*$B43),IF(#REF!="%w/w DM",(((R$27*10)*($B$28/100))*$B43),IF(#REF!="kg/t SAR",(R$27*$B43),IF(#REF!="kg/t DM",((R$27*($B$28/100))*$B43),IF(#REF!="mg/kg SAR",((R$27*0.001)*$B43),IF(#REF!="mg/kg DM",(((R$27*0.001)*($B$28/100))*$B43),0))))))</f>
        <v>#REF!</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t="e">
        <f>IF(#REF!="%w/w SAR",((R$27*10)*$B44),IF(#REF!="%w/w DM",(((R$27*10)*($B$28/100))*$B44),IF(#REF!="kg/t SAR",(R$27*$B44),IF(#REF!="kg/t DM",((R$27*($B$28/100))*$B44),IF(#REF!="mg/kg SAR",((R$27*0.001)*$B44),IF(#REF!="mg/kg DM",(((R$27*0.001)*($B$28/100))*$B44),0))))))</f>
        <v>#REF!</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t="e">
        <f>IF(#REF!="%w/w SAR",((R$27*10)*$B45),IF(#REF!="%w/w DM",(((R$27*10)*($B$28/100))*$B45),IF(#REF!="kg/t SAR",(R$27*$B45),IF(#REF!="kg/t DM",((R$27*($B$28/100))*$B45),IF(#REF!="mg/kg SAR",((R$27*0.001)*$B45),IF(#REF!="mg/kg DM",(((R$27*0.001)*($B$28/100))*$B45),0))))))</f>
        <v>#REF!</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t="e">
        <f>IF(#REF!="%w/w SAR",((R$27*10)*$B46),IF(#REF!="%w/w DM",(((R$27*10)*($B$28/100))*$B46),IF(#REF!="kg/t SAR",(R$27*$B46),IF(#REF!="kg/t DM",((R$27*($B$28/100))*$B46),IF(#REF!="mg/kg SAR",((R$27*0.001)*$B46),IF(#REF!="mg/kg DM",(((R$27*0.001)*($B$28/100))*$B46),0))))))</f>
        <v>#REF!</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t="e">
        <f>IF(#REF!="%w/w SAR",((R$27*10)*$B47),IF(#REF!="%w/w DM",(((R$27*10)*($B$28/100))*$B47),IF(#REF!="kg/t SAR",(R$27*$B47),IF(#REF!="kg/t DM",((R$27*($B$28/100))*$B47),IF(#REF!="mg/kg SAR",((R$27*0.001)*$B47),IF(#REF!="mg/kg DM",(((R$27*0.001)*($B$28/100))*$B47),0))))))</f>
        <v>#REF!</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t="e">
        <f>IF(#REF!="%w/w SAR",((R$27*10)*$B48),IF(#REF!="%w/w DM",(((R$27*10)*($B$28/100))*$B48),IF(#REF!="kg/t SAR",(R$27*$B48),IF(#REF!="kg/t DM",((R$27*($B$28/100))*$B48),IF(#REF!="mg/kg SAR",((R$27*0.001)*$B48),IF(#REF!="mg/kg DM",(((R$27*0.001)*($B$28/100))*$B48),0))))))</f>
        <v>#REF!</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t="e">
        <f>IF(#REF!="%w/w SAR",((R$27*10)*$B49),IF(#REF!="%w/w DM",(((R$27*10)*($B$28/100))*$B49),IF(#REF!="kg/t SAR",(R$27*$B49),IF(#REF!="kg/t DM",((R$27*($B$28/100))*$B49),IF(#REF!="mg/kg SAR",((R$27*0.001)*$B49),IF(#REF!="mg/kg DM",(((R$27*0.001)*($B$28/100))*$B49),0))))))</f>
        <v>#REF!</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t="e">
        <f>IF(#REF!="%w/w SAR",((R$27*10)*$B50),IF(#REF!="%w/w DM",(((R$27*10)*($B$28/100))*$B50),IF(#REF!="kg/t SAR",(R$27*$B50),IF(#REF!="kg/t DM",((R$27*($B$28/100))*$B50),IF(#REF!="mg/kg SAR",((R$27*0.001)*$B50),IF(#REF!="mg/kg DM",(((R$27*0.001)*($B$28/100))*$B50),0))))))</f>
        <v>#REF!</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v>97.2</v>
      </c>
      <c r="C55" s="91">
        <v>44.8</v>
      </c>
      <c r="D55" s="92">
        <f>(B55/100)*C55</f>
        <v>43.545599999999993</v>
      </c>
      <c r="E55" s="92">
        <f>G55</f>
        <v>77.759999999999991</v>
      </c>
      <c r="F55" s="91">
        <v>80</v>
      </c>
      <c r="G55" s="92">
        <f>(B55/100)*F55</f>
        <v>77.759999999999991</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v>
      </c>
      <c r="C62" s="65">
        <f>B32</f>
        <v>6</v>
      </c>
      <c r="D62" s="65">
        <f>B33</f>
        <v>6</v>
      </c>
      <c r="E62" s="65">
        <f>B34</f>
        <v>6</v>
      </c>
      <c r="F62" s="65">
        <f>B35</f>
        <v>6</v>
      </c>
      <c r="G62" s="65">
        <f>B36</f>
        <v>4</v>
      </c>
      <c r="H62" s="65">
        <f>B37</f>
        <v>0</v>
      </c>
      <c r="I62" s="65">
        <f>B38</f>
        <v>0</v>
      </c>
      <c r="J62" s="65">
        <f>B39</f>
        <v>3</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4.6655999999999995</v>
      </c>
      <c r="C63" s="65">
        <f t="shared" ref="C63:U63" si="16">$E55*(C62/100)</f>
        <v>4.6655999999999995</v>
      </c>
      <c r="D63" s="65">
        <f t="shared" si="16"/>
        <v>4.6655999999999995</v>
      </c>
      <c r="E63" s="65">
        <f t="shared" si="16"/>
        <v>4.6655999999999995</v>
      </c>
      <c r="F63" s="65">
        <f>$E55*(F62/100)</f>
        <v>4.6655999999999995</v>
      </c>
      <c r="G63" s="65">
        <f t="shared" si="16"/>
        <v>3.1103999999999998</v>
      </c>
      <c r="H63" s="65">
        <f t="shared" si="16"/>
        <v>0</v>
      </c>
      <c r="I63" s="65">
        <f t="shared" si="16"/>
        <v>0</v>
      </c>
      <c r="J63" s="65">
        <f t="shared" si="16"/>
        <v>2.3327999999999998</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1.0655999999999963</v>
      </c>
      <c r="C65" s="65">
        <f t="shared" ref="C65:U65" si="18">C63-C64</f>
        <v>1.0655999999999963</v>
      </c>
      <c r="D65" s="65">
        <f t="shared" si="18"/>
        <v>1.0655999999999963</v>
      </c>
      <c r="E65" s="65">
        <f t="shared" si="18"/>
        <v>1.0655999999999963</v>
      </c>
      <c r="F65" s="65">
        <f t="shared" si="18"/>
        <v>1.0655999999999963</v>
      </c>
      <c r="G65" s="65">
        <f t="shared" si="18"/>
        <v>0.7103999999999977</v>
      </c>
      <c r="H65" s="65">
        <f t="shared" si="18"/>
        <v>1.2000000000000011</v>
      </c>
      <c r="I65" s="65">
        <f t="shared" si="18"/>
        <v>-0.6000000000000032</v>
      </c>
      <c r="J65" s="65">
        <f t="shared" si="18"/>
        <v>1.1327999999999987</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UNDER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v>4.7</v>
      </c>
      <c r="J1" s="131" t="s">
        <v>153</v>
      </c>
      <c r="K1" s="132"/>
      <c r="L1" s="109">
        <v>32.9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v>190902</v>
      </c>
      <c r="G2" s="165" t="s">
        <v>110</v>
      </c>
      <c r="H2" s="166"/>
      <c r="I2" s="110"/>
      <c r="J2" s="133" t="s">
        <v>158</v>
      </c>
      <c r="K2" s="134"/>
      <c r="L2" s="110">
        <v>0.73099999999999998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t="s">
        <v>78</v>
      </c>
      <c r="G3" s="133" t="s">
        <v>159</v>
      </c>
      <c r="H3" s="134"/>
      <c r="I3" s="110"/>
      <c r="J3" s="135" t="s">
        <v>154</v>
      </c>
      <c r="K3" s="136"/>
      <c r="L3" s="110">
        <f>(L1/(L2*10000))*100</f>
        <v>0.45006839945280436</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t="s">
        <v>170</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28.46308617</v>
      </c>
      <c r="D18" s="12">
        <f>$D32</f>
        <v>28.46308617</v>
      </c>
      <c r="E18" s="12">
        <f>$D33</f>
        <v>28.46308617</v>
      </c>
      <c r="F18" s="12">
        <f>$D34</f>
        <v>28.46308617</v>
      </c>
      <c r="G18" s="12">
        <f>$D35</f>
        <v>28.46308617</v>
      </c>
      <c r="H18" s="12">
        <f>$D36</f>
        <v>28.46308617</v>
      </c>
      <c r="I18" s="12">
        <f>$D37</f>
        <v>28.46308617</v>
      </c>
      <c r="J18" s="12">
        <f>$D38</f>
        <v>28.46308617</v>
      </c>
      <c r="K18" s="12">
        <f>$D39</f>
        <v>28.46308617</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-36.136913829999997</v>
      </c>
      <c r="D19" s="12">
        <f t="shared" ref="D19:V19" si="1">D18-D17</f>
        <v>-36.136913829999997</v>
      </c>
      <c r="E19" s="12">
        <f t="shared" si="1"/>
        <v>-36.136913829999997</v>
      </c>
      <c r="F19" s="12">
        <f t="shared" si="1"/>
        <v>-36.136913829999997</v>
      </c>
      <c r="G19" s="12">
        <f t="shared" si="1"/>
        <v>-36.136913829999997</v>
      </c>
      <c r="H19" s="12">
        <f t="shared" si="1"/>
        <v>-36.136913829999997</v>
      </c>
      <c r="I19" s="12">
        <f t="shared" si="1"/>
        <v>-36.136913829999997</v>
      </c>
      <c r="J19" s="12">
        <f t="shared" si="1"/>
        <v>-36.136913829999997</v>
      </c>
      <c r="K19" s="12">
        <f t="shared" si="1"/>
        <v>-36.136913829999997</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3.5683737300000007</v>
      </c>
      <c r="D22" s="12">
        <f>$E32</f>
        <v>3.5683737300000007</v>
      </c>
      <c r="E22" s="12">
        <f>$E33</f>
        <v>3.5683737300000007</v>
      </c>
      <c r="F22" s="12">
        <f>$E34</f>
        <v>3.5683737300000007</v>
      </c>
      <c r="G22" s="12">
        <f>$E35</f>
        <v>3.5683737300000007</v>
      </c>
      <c r="H22" s="12">
        <f>$E36</f>
        <v>3.5683737300000007</v>
      </c>
      <c r="I22" s="12">
        <f>$E37</f>
        <v>3.5683737300000007</v>
      </c>
      <c r="J22" s="12">
        <f>$E38</f>
        <v>3.5683737300000007</v>
      </c>
      <c r="K22" s="12">
        <f>$E39</f>
        <v>3.5683737300000007</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-224.43162627000001</v>
      </c>
      <c r="D23" s="12">
        <f t="shared" ref="D23:V23" si="3">D22-D21</f>
        <v>-224.43162627000001</v>
      </c>
      <c r="E23" s="12">
        <f t="shared" si="3"/>
        <v>-224.43162627000001</v>
      </c>
      <c r="F23" s="12">
        <f t="shared" si="3"/>
        <v>-224.43162627000001</v>
      </c>
      <c r="G23" s="12">
        <f t="shared" si="3"/>
        <v>-224.43162627000001</v>
      </c>
      <c r="H23" s="12">
        <f t="shared" si="3"/>
        <v>-224.43162627000001</v>
      </c>
      <c r="I23" s="12">
        <f t="shared" si="3"/>
        <v>-224.43162627000001</v>
      </c>
      <c r="J23" s="12">
        <f t="shared" si="3"/>
        <v>-224.43162627000001</v>
      </c>
      <c r="K23" s="12">
        <f t="shared" si="3"/>
        <v>-224.43162627000001</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18.600000000000001</v>
      </c>
      <c r="C28" s="11">
        <v>0.73099999999999998</v>
      </c>
      <c r="D28" s="11">
        <v>3.6499999999999998E-2</v>
      </c>
      <c r="E28" s="11">
        <v>8.6999999999999994E-3</v>
      </c>
      <c r="F28" s="11">
        <v>194</v>
      </c>
      <c r="G28" s="11">
        <v>7.8</v>
      </c>
      <c r="H28" s="11">
        <v>138</v>
      </c>
      <c r="I28" s="11">
        <v>25.5</v>
      </c>
      <c r="J28" s="11">
        <v>0.35</v>
      </c>
      <c r="K28" s="15">
        <v>0.53</v>
      </c>
      <c r="L28" s="11">
        <v>20.6</v>
      </c>
      <c r="M28" s="11">
        <v>18.7</v>
      </c>
      <c r="N28" s="11">
        <v>2060</v>
      </c>
      <c r="O28" s="11">
        <v>342000</v>
      </c>
      <c r="P28" s="11"/>
      <c r="Q28" s="11">
        <v>8180</v>
      </c>
      <c r="R28" s="11"/>
      <c r="S28" s="11">
        <v>11.3</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183</v>
      </c>
      <c r="C31" s="65">
        <f>IF(C$27="%w/w SAR",((C$28*10)*$B31),IF(C$27="%w/w DM",(((C$28*10)*($B$28/100))*$B31),IF(C$27="kg/t SAR",(C$28*$B31),IF(C$27="kg/t DM",((C$28*($B$28/100))*$B31),IF(C$27="mg/kg SAR",((C$28*0.001)*$B31),IF(C$27="mg/kg DM",(((C$28*0.001)*($B$28/100))*$B31),0))))))</f>
        <v>248.81778000000003</v>
      </c>
      <c r="D31" s="65">
        <f>(IF(D$27="%w/w SAR",((D$28*10)*$B31),IF(D$27="%w/w DM",(((D$28*10)*($B$28/100))*$B31),IF(D$27="kg/t SAR",(D$28*$B31),IF(D$27="kg/t DM",((D$28*($B$28/100))*$B31),IF(D$27="mg/kg SAR",((D$28*0.001)*$B31),IF(D$27="mg/kg DM",(((D$28*0.001)*($B$28/100))*$B31),"0")))))))*2.291</f>
        <v>28.46308617</v>
      </c>
      <c r="E31" s="65">
        <f>(IF(E$27="%w/w SAR",((E$28*10)*$B31),IF(E$27="%w/w DM",(((E$28*10)*($B$28/100))*$B31),IF(E$27="kg/t SAR",(E$28*$B31),IF(E$27="kg/t DM",((E$28*($B$28/100))*$B31),IF(E$27="mg/kg SAR",((E$28*0.001)*$B31),IF(E$27="mg/kg DM",(((E$28*0.001)*($B$28/100))*$B31),"0")))))))*1.205</f>
        <v>3.5683737300000007</v>
      </c>
      <c r="F31" s="65">
        <f>(IF(F$27="%w/w SAR",((F$28*10)*$B31),IF(F$27="%w/w DM",(((F$28*10)*($B$28/100))*$B31),IF(F$27="kg/t SAR",(F$28*$B31),IF(F$27="kg/t DM",((F$28*($B$28/100))*$B31),IF(F$27="mg/kg SAR",((F$28*0.001)*$B31),IF(F$27="mg/kg DM",(((F$28*0.001)*($B$28/100))*$B31),"0")))))))*1.658</f>
        <v>10.948390776000002</v>
      </c>
      <c r="G31" s="65">
        <f t="shared" ref="G31:P46" si="5">IF(G$27="%w/w SAR",((G$28*10)*$B31),IF(G$27="%w/w DM",(((G$28*10)*($B$28/100))*$B31),IF(G$27="kg/t SAR",(G$28*$B31),IF(G$27="kg/t DM",((G$28*($B$28/100))*$B31),IF(G$27="mg/kg SAR",((G$28*0.001)*$B31),IF(G$27="mg/kg DM",(((G$28*0.001)*($B$28/100))*$B31),0))))))</f>
        <v>0.26549640000000002</v>
      </c>
      <c r="H31" s="65">
        <f t="shared" si="5"/>
        <v>4.6972440000000013</v>
      </c>
      <c r="I31" s="65">
        <f t="shared" si="5"/>
        <v>0.8679690000000001</v>
      </c>
      <c r="J31" s="65">
        <f t="shared" si="5"/>
        <v>1.1913300000000002E-2</v>
      </c>
      <c r="K31" s="65">
        <f t="shared" si="5"/>
        <v>1.8040140000000007E-2</v>
      </c>
      <c r="L31" s="65">
        <f t="shared" si="5"/>
        <v>0.70118280000000011</v>
      </c>
      <c r="M31" s="65">
        <f t="shared" si="5"/>
        <v>0.63651060000000015</v>
      </c>
      <c r="N31" s="65">
        <f t="shared" si="5"/>
        <v>70.118280000000013</v>
      </c>
      <c r="O31" s="65">
        <f t="shared" si="5"/>
        <v>11640.996000000001</v>
      </c>
      <c r="P31" s="65">
        <f t="shared" si="5"/>
        <v>0</v>
      </c>
      <c r="Q31" s="65">
        <f>(IF(Q$27="%w/w SAR",((Q$28*10)*$B31),IF(Q$27="%w/w DM",(((Q$28*10)*($B$28/100))*$B31),IF(Q$27="kg/t SAR",(Q$28*$B31),IF(Q$27="kg/t DM",((Q$28*($B$28/100))*$B31),IF(Q$27="mg/kg SAR",((Q$28*0.001)*$B31),IF(Q$27="mg/kg DM",(((Q$28*0.001)*($B$28/100))*$B31),0)))))))*2.5</f>
        <v>696.07710000000009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0.38462940000000007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183</v>
      </c>
      <c r="C32" s="65">
        <f t="shared" ref="C32:C50" si="6">IF(C$27="%w/w SAR",((C$28*10)*$B32),IF(C$27="%w/w DM",(((C$28*10)*($B$28/100))*$B32),IF(C$27="kg/t SAR",(C$28*$B32),IF(C$27="kg/t DM",((C$28*($B$28/100))*$B32),IF(C$27="mg/kg SAR",((C$28*0.001)*$B32),IF(C$27="mg/kg DM",(((C$28*0.001)*($B$28/100))*$B32),0))))))</f>
        <v>248.81778000000003</v>
      </c>
      <c r="D32" s="65">
        <f t="shared" ref="D32:D50" si="7">(IF(D$27="%w/w SAR",((D$28*10)*$B32),IF(D$27="%w/w DM",(((D$28*10)*($B$28/100))*$B32),IF(D$27="kg/t SAR",(D$28*$B32),IF(D$27="kg/t DM",((D$28*($B$28/100))*$B32),IF(D$27="mg/kg SAR",((D$28*0.001)*$B32),IF(D$27="mg/kg DM",(((D$28*0.001)*($B$28/100))*$B32),"0")))))))*2.291</f>
        <v>28.46308617</v>
      </c>
      <c r="E32" s="65">
        <f t="shared" ref="E32:E50" si="8">(IF(E$27="%w/w SAR",((E$28*10)*$B32),IF(E$27="%w/w DM",(((E$28*10)*($B$28/100))*$B32),IF(E$27="kg/t SAR",(E$28*$B32),IF(E$27="kg/t DM",((E$28*($B$28/100))*$B32),IF(E$27="mg/kg SAR",((E$28*0.001)*$B32),IF(E$27="mg/kg DM",(((E$28*0.001)*($B$28/100))*$B32),"0")))))))*1.205</f>
        <v>3.5683737300000007</v>
      </c>
      <c r="F32" s="65">
        <f t="shared" ref="F32:F50" si="9">(IF(F$27="%w/w SAR",((F$28*10)*$B32),IF(F$27="%w/w DM",(((F$28*10)*($B$28/100))*$B32),IF(F$27="kg/t SAR",(F$28*$B32),IF(F$27="kg/t DM",((F$28*($B$28/100))*$B32),IF(F$27="mg/kg SAR",((F$28*0.001)*$B32),IF(F$27="mg/kg DM",(((F$28*0.001)*($B$28/100))*$B32),"0")))))))*1.658</f>
        <v>10.948390776000002</v>
      </c>
      <c r="G32" s="65">
        <f t="shared" si="5"/>
        <v>0.26549640000000002</v>
      </c>
      <c r="H32" s="65">
        <f t="shared" si="5"/>
        <v>4.6972440000000013</v>
      </c>
      <c r="I32" s="65">
        <f t="shared" si="5"/>
        <v>0.8679690000000001</v>
      </c>
      <c r="J32" s="65">
        <f t="shared" si="5"/>
        <v>1.1913300000000002E-2</v>
      </c>
      <c r="K32" s="65">
        <f t="shared" si="5"/>
        <v>1.8040140000000007E-2</v>
      </c>
      <c r="L32" s="65">
        <f t="shared" si="5"/>
        <v>0.70118280000000011</v>
      </c>
      <c r="M32" s="65">
        <f t="shared" si="5"/>
        <v>0.63651060000000015</v>
      </c>
      <c r="N32" s="65">
        <f t="shared" si="5"/>
        <v>70.118280000000013</v>
      </c>
      <c r="O32" s="65">
        <f t="shared" si="5"/>
        <v>11640.996000000001</v>
      </c>
      <c r="P32" s="65">
        <f t="shared" si="5"/>
        <v>0</v>
      </c>
      <c r="Q32" s="65">
        <f t="shared" ref="Q32:Q50" si="10">(IF(Q$27="%w/w SAR",((Q$28*10)*$B32),IF(Q$27="%w/w DM",(((Q$28*10)*($B$28/100))*$B32),IF(Q$27="kg/t SAR",(Q$28*$B32),IF(Q$27="kg/t DM",((Q$28*($B$28/100))*$B32),IF(Q$27="mg/kg SAR",((Q$28*0.001)*$B32),IF(Q$27="mg/kg DM",(((Q$28*0.001)*($B$28/100))*$B32),0)))))))*2.5</f>
        <v>696.07710000000009</v>
      </c>
      <c r="R32" s="65">
        <f t="shared" ref="R32:U50" si="11">IF(R$27="%w/w SAR",((R$28*10)*$B32),IF(R$27="%w/w DM",(((R$28*10)*($B$28/100))*$B32),IF(R$27="kg/t SAR",(R$28*$B32),IF(R$27="kg/t DM",((R$28*($B$28/100))*$B32),IF(R$27="mg/kg SAR",((R$28*0.001)*$B32),IF(R$27="mg/kg DM",(((R$28*0.001)*($B$28/100))*$B32),0))))))</f>
        <v>0</v>
      </c>
      <c r="S32" s="65">
        <f t="shared" si="11"/>
        <v>0.38462940000000007</v>
      </c>
      <c r="T32" s="65">
        <f t="shared" si="11"/>
        <v>0</v>
      </c>
      <c r="U32" s="126">
        <f t="shared" si="11"/>
        <v>0</v>
      </c>
    </row>
    <row r="33" spans="1:21" s="48" customFormat="1" ht="13" x14ac:dyDescent="0.35">
      <c r="A33" s="125">
        <f>E8</f>
        <v>3</v>
      </c>
      <c r="B33" s="11">
        <v>183</v>
      </c>
      <c r="C33" s="65">
        <f t="shared" si="6"/>
        <v>248.81778000000003</v>
      </c>
      <c r="D33" s="65">
        <f t="shared" si="7"/>
        <v>28.46308617</v>
      </c>
      <c r="E33" s="65">
        <f t="shared" si="8"/>
        <v>3.5683737300000007</v>
      </c>
      <c r="F33" s="65">
        <f t="shared" si="9"/>
        <v>10.948390776000002</v>
      </c>
      <c r="G33" s="65">
        <f t="shared" si="5"/>
        <v>0.26549640000000002</v>
      </c>
      <c r="H33" s="65">
        <f t="shared" si="5"/>
        <v>4.6972440000000013</v>
      </c>
      <c r="I33" s="65">
        <f t="shared" si="5"/>
        <v>0.8679690000000001</v>
      </c>
      <c r="J33" s="65">
        <f t="shared" si="5"/>
        <v>1.1913300000000002E-2</v>
      </c>
      <c r="K33" s="65">
        <f t="shared" si="5"/>
        <v>1.8040140000000007E-2</v>
      </c>
      <c r="L33" s="65">
        <f t="shared" si="5"/>
        <v>0.70118280000000011</v>
      </c>
      <c r="M33" s="65">
        <f t="shared" si="5"/>
        <v>0.63651060000000015</v>
      </c>
      <c r="N33" s="65">
        <f t="shared" si="5"/>
        <v>70.118280000000013</v>
      </c>
      <c r="O33" s="65">
        <f t="shared" si="5"/>
        <v>11640.996000000001</v>
      </c>
      <c r="P33" s="65">
        <f t="shared" si="5"/>
        <v>0</v>
      </c>
      <c r="Q33" s="65">
        <f t="shared" si="10"/>
        <v>696.07710000000009</v>
      </c>
      <c r="R33" s="65">
        <f t="shared" si="11"/>
        <v>0</v>
      </c>
      <c r="S33" s="65">
        <f t="shared" si="11"/>
        <v>0.38462940000000007</v>
      </c>
      <c r="T33" s="65">
        <f t="shared" si="11"/>
        <v>0</v>
      </c>
      <c r="U33" s="126">
        <f t="shared" si="11"/>
        <v>0</v>
      </c>
    </row>
    <row r="34" spans="1:21" s="48" customFormat="1" ht="13" x14ac:dyDescent="0.35">
      <c r="A34" s="125">
        <f>F8</f>
        <v>4</v>
      </c>
      <c r="B34" s="11">
        <v>183</v>
      </c>
      <c r="C34" s="65">
        <f t="shared" si="6"/>
        <v>248.81778000000003</v>
      </c>
      <c r="D34" s="65">
        <f t="shared" si="7"/>
        <v>28.46308617</v>
      </c>
      <c r="E34" s="65">
        <f t="shared" si="8"/>
        <v>3.5683737300000007</v>
      </c>
      <c r="F34" s="65">
        <f t="shared" si="9"/>
        <v>10.948390776000002</v>
      </c>
      <c r="G34" s="65">
        <f t="shared" si="5"/>
        <v>0.26549640000000002</v>
      </c>
      <c r="H34" s="65">
        <f t="shared" si="5"/>
        <v>4.6972440000000013</v>
      </c>
      <c r="I34" s="65">
        <f t="shared" si="5"/>
        <v>0.8679690000000001</v>
      </c>
      <c r="J34" s="65">
        <f t="shared" si="5"/>
        <v>1.1913300000000002E-2</v>
      </c>
      <c r="K34" s="65">
        <f t="shared" si="5"/>
        <v>1.8040140000000007E-2</v>
      </c>
      <c r="L34" s="65">
        <f t="shared" si="5"/>
        <v>0.70118280000000011</v>
      </c>
      <c r="M34" s="65">
        <f t="shared" si="5"/>
        <v>0.63651060000000015</v>
      </c>
      <c r="N34" s="65">
        <f t="shared" si="5"/>
        <v>70.118280000000013</v>
      </c>
      <c r="O34" s="65">
        <f t="shared" si="5"/>
        <v>11640.996000000001</v>
      </c>
      <c r="P34" s="65">
        <f t="shared" si="5"/>
        <v>0</v>
      </c>
      <c r="Q34" s="65">
        <f t="shared" si="10"/>
        <v>696.07710000000009</v>
      </c>
      <c r="R34" s="65">
        <f t="shared" si="11"/>
        <v>0</v>
      </c>
      <c r="S34" s="65">
        <f t="shared" si="11"/>
        <v>0.38462940000000007</v>
      </c>
      <c r="T34" s="65">
        <f t="shared" si="11"/>
        <v>0</v>
      </c>
      <c r="U34" s="126">
        <f t="shared" si="11"/>
        <v>0</v>
      </c>
    </row>
    <row r="35" spans="1:21" s="48" customFormat="1" ht="13" x14ac:dyDescent="0.35">
      <c r="A35" s="125">
        <f>G8</f>
        <v>5</v>
      </c>
      <c r="B35" s="11">
        <v>183</v>
      </c>
      <c r="C35" s="65">
        <f t="shared" si="6"/>
        <v>248.81778000000003</v>
      </c>
      <c r="D35" s="65">
        <f t="shared" si="7"/>
        <v>28.46308617</v>
      </c>
      <c r="E35" s="65">
        <f t="shared" si="8"/>
        <v>3.5683737300000007</v>
      </c>
      <c r="F35" s="65">
        <f t="shared" si="9"/>
        <v>10.948390776000002</v>
      </c>
      <c r="G35" s="65">
        <f t="shared" si="5"/>
        <v>0.26549640000000002</v>
      </c>
      <c r="H35" s="65">
        <f t="shared" si="5"/>
        <v>4.6972440000000013</v>
      </c>
      <c r="I35" s="65">
        <f t="shared" si="5"/>
        <v>0.8679690000000001</v>
      </c>
      <c r="J35" s="65">
        <f t="shared" si="5"/>
        <v>1.1913300000000002E-2</v>
      </c>
      <c r="K35" s="65">
        <f t="shared" si="5"/>
        <v>1.8040140000000007E-2</v>
      </c>
      <c r="L35" s="65">
        <f t="shared" si="5"/>
        <v>0.70118280000000011</v>
      </c>
      <c r="M35" s="65">
        <f t="shared" si="5"/>
        <v>0.63651060000000015</v>
      </c>
      <c r="N35" s="65">
        <f t="shared" si="5"/>
        <v>70.118280000000013</v>
      </c>
      <c r="O35" s="65">
        <f t="shared" si="5"/>
        <v>11640.996000000001</v>
      </c>
      <c r="P35" s="65">
        <f t="shared" si="5"/>
        <v>0</v>
      </c>
      <c r="Q35" s="65">
        <f t="shared" si="10"/>
        <v>696.07710000000009</v>
      </c>
      <c r="R35" s="65">
        <f t="shared" si="11"/>
        <v>0</v>
      </c>
      <c r="S35" s="65">
        <f t="shared" si="11"/>
        <v>0.38462940000000007</v>
      </c>
      <c r="T35" s="65">
        <f t="shared" si="11"/>
        <v>0</v>
      </c>
      <c r="U35" s="126">
        <f t="shared" si="11"/>
        <v>0</v>
      </c>
    </row>
    <row r="36" spans="1:21" s="48" customFormat="1" ht="13" x14ac:dyDescent="0.35">
      <c r="A36" s="125">
        <f>H8</f>
        <v>6</v>
      </c>
      <c r="B36" s="11">
        <v>183</v>
      </c>
      <c r="C36" s="65">
        <f t="shared" si="6"/>
        <v>248.81778000000003</v>
      </c>
      <c r="D36" s="65">
        <f t="shared" si="7"/>
        <v>28.46308617</v>
      </c>
      <c r="E36" s="65">
        <f t="shared" si="8"/>
        <v>3.5683737300000007</v>
      </c>
      <c r="F36" s="65">
        <f t="shared" si="9"/>
        <v>10.948390776000002</v>
      </c>
      <c r="G36" s="65">
        <f t="shared" si="5"/>
        <v>0.26549640000000002</v>
      </c>
      <c r="H36" s="65">
        <f t="shared" si="5"/>
        <v>4.6972440000000013</v>
      </c>
      <c r="I36" s="65">
        <f t="shared" si="5"/>
        <v>0.8679690000000001</v>
      </c>
      <c r="J36" s="65">
        <f t="shared" si="5"/>
        <v>1.1913300000000002E-2</v>
      </c>
      <c r="K36" s="65">
        <f t="shared" si="5"/>
        <v>1.8040140000000007E-2</v>
      </c>
      <c r="L36" s="65">
        <f t="shared" si="5"/>
        <v>0.70118280000000011</v>
      </c>
      <c r="M36" s="65">
        <f t="shared" si="5"/>
        <v>0.63651060000000015</v>
      </c>
      <c r="N36" s="65">
        <f t="shared" si="5"/>
        <v>70.118280000000013</v>
      </c>
      <c r="O36" s="65">
        <f t="shared" si="5"/>
        <v>11640.996000000001</v>
      </c>
      <c r="P36" s="65">
        <f t="shared" si="5"/>
        <v>0</v>
      </c>
      <c r="Q36" s="65">
        <f t="shared" si="10"/>
        <v>696.07710000000009</v>
      </c>
      <c r="R36" s="65">
        <f t="shared" si="11"/>
        <v>0</v>
      </c>
      <c r="S36" s="65">
        <f t="shared" si="11"/>
        <v>0.38462940000000007</v>
      </c>
      <c r="T36" s="65">
        <f t="shared" si="11"/>
        <v>0</v>
      </c>
      <c r="U36" s="126">
        <f t="shared" si="11"/>
        <v>0</v>
      </c>
    </row>
    <row r="37" spans="1:21" s="48" customFormat="1" ht="13" x14ac:dyDescent="0.35">
      <c r="A37" s="125" t="str">
        <f>I8</f>
        <v>7a</v>
      </c>
      <c r="B37" s="11">
        <v>183</v>
      </c>
      <c r="C37" s="65">
        <f t="shared" si="6"/>
        <v>248.81778000000003</v>
      </c>
      <c r="D37" s="65">
        <f t="shared" si="7"/>
        <v>28.46308617</v>
      </c>
      <c r="E37" s="65">
        <f t="shared" si="8"/>
        <v>3.5683737300000007</v>
      </c>
      <c r="F37" s="65">
        <f t="shared" si="9"/>
        <v>10.948390776000002</v>
      </c>
      <c r="G37" s="65">
        <f t="shared" si="5"/>
        <v>0.26549640000000002</v>
      </c>
      <c r="H37" s="65">
        <f t="shared" si="5"/>
        <v>4.6972440000000013</v>
      </c>
      <c r="I37" s="65">
        <f t="shared" si="5"/>
        <v>0.8679690000000001</v>
      </c>
      <c r="J37" s="65">
        <f t="shared" si="5"/>
        <v>1.1913300000000002E-2</v>
      </c>
      <c r="K37" s="65">
        <f t="shared" si="5"/>
        <v>1.8040140000000007E-2</v>
      </c>
      <c r="L37" s="65">
        <f t="shared" si="5"/>
        <v>0.70118280000000011</v>
      </c>
      <c r="M37" s="65">
        <f t="shared" si="5"/>
        <v>0.63651060000000015</v>
      </c>
      <c r="N37" s="65">
        <f t="shared" si="5"/>
        <v>70.118280000000013</v>
      </c>
      <c r="O37" s="65">
        <f t="shared" si="5"/>
        <v>11640.996000000001</v>
      </c>
      <c r="P37" s="65">
        <f t="shared" si="5"/>
        <v>0</v>
      </c>
      <c r="Q37" s="65">
        <f t="shared" si="10"/>
        <v>696.07710000000009</v>
      </c>
      <c r="R37" s="65">
        <f t="shared" si="11"/>
        <v>0</v>
      </c>
      <c r="S37" s="65">
        <f t="shared" si="11"/>
        <v>0.38462940000000007</v>
      </c>
      <c r="T37" s="65">
        <f t="shared" si="11"/>
        <v>0</v>
      </c>
      <c r="U37" s="126">
        <f t="shared" si="11"/>
        <v>0</v>
      </c>
    </row>
    <row r="38" spans="1:21" s="48" customFormat="1" ht="13" x14ac:dyDescent="0.35">
      <c r="A38" s="125" t="str">
        <f>J8</f>
        <v>7b</v>
      </c>
      <c r="B38" s="11">
        <v>183</v>
      </c>
      <c r="C38" s="65">
        <f t="shared" si="6"/>
        <v>248.81778000000003</v>
      </c>
      <c r="D38" s="65">
        <f t="shared" si="7"/>
        <v>28.46308617</v>
      </c>
      <c r="E38" s="65">
        <f t="shared" si="8"/>
        <v>3.5683737300000007</v>
      </c>
      <c r="F38" s="65">
        <f t="shared" si="9"/>
        <v>10.948390776000002</v>
      </c>
      <c r="G38" s="65">
        <f t="shared" si="5"/>
        <v>0.26549640000000002</v>
      </c>
      <c r="H38" s="65">
        <f t="shared" si="5"/>
        <v>4.6972440000000013</v>
      </c>
      <c r="I38" s="65">
        <f t="shared" si="5"/>
        <v>0.8679690000000001</v>
      </c>
      <c r="J38" s="65">
        <f t="shared" si="5"/>
        <v>1.1913300000000002E-2</v>
      </c>
      <c r="K38" s="65">
        <f t="shared" si="5"/>
        <v>1.8040140000000007E-2</v>
      </c>
      <c r="L38" s="65">
        <f t="shared" si="5"/>
        <v>0.70118280000000011</v>
      </c>
      <c r="M38" s="65">
        <f t="shared" si="5"/>
        <v>0.63651060000000015</v>
      </c>
      <c r="N38" s="65">
        <f t="shared" si="5"/>
        <v>70.118280000000013</v>
      </c>
      <c r="O38" s="65">
        <f t="shared" si="5"/>
        <v>11640.996000000001</v>
      </c>
      <c r="P38" s="65">
        <f t="shared" si="5"/>
        <v>0</v>
      </c>
      <c r="Q38" s="65">
        <f t="shared" si="10"/>
        <v>696.07710000000009</v>
      </c>
      <c r="R38" s="65">
        <f t="shared" si="11"/>
        <v>0</v>
      </c>
      <c r="S38" s="65">
        <f t="shared" si="11"/>
        <v>0.38462940000000007</v>
      </c>
      <c r="T38" s="65">
        <f t="shared" si="11"/>
        <v>0</v>
      </c>
      <c r="U38" s="126">
        <f t="shared" si="11"/>
        <v>0</v>
      </c>
    </row>
    <row r="39" spans="1:21" s="48" customFormat="1" ht="13" x14ac:dyDescent="0.35">
      <c r="A39" s="125" t="str">
        <f>K8</f>
        <v>Swedes</v>
      </c>
      <c r="B39" s="11">
        <v>183</v>
      </c>
      <c r="C39" s="65">
        <f t="shared" si="6"/>
        <v>248.81778000000003</v>
      </c>
      <c r="D39" s="65">
        <f t="shared" si="7"/>
        <v>28.46308617</v>
      </c>
      <c r="E39" s="65">
        <f t="shared" si="8"/>
        <v>3.5683737300000007</v>
      </c>
      <c r="F39" s="65">
        <f t="shared" si="9"/>
        <v>10.948390776000002</v>
      </c>
      <c r="G39" s="65">
        <f t="shared" si="5"/>
        <v>0.26549640000000002</v>
      </c>
      <c r="H39" s="65">
        <f t="shared" si="5"/>
        <v>4.6972440000000013</v>
      </c>
      <c r="I39" s="65">
        <f t="shared" si="5"/>
        <v>0.8679690000000001</v>
      </c>
      <c r="J39" s="65">
        <f t="shared" si="5"/>
        <v>1.1913300000000002E-2</v>
      </c>
      <c r="K39" s="65">
        <f t="shared" si="5"/>
        <v>1.8040140000000007E-2</v>
      </c>
      <c r="L39" s="65">
        <f t="shared" si="5"/>
        <v>0.70118280000000011</v>
      </c>
      <c r="M39" s="65">
        <f t="shared" si="5"/>
        <v>0.63651060000000015</v>
      </c>
      <c r="N39" s="65">
        <f t="shared" si="5"/>
        <v>70.118280000000013</v>
      </c>
      <c r="O39" s="65">
        <f t="shared" si="5"/>
        <v>11640.996000000001</v>
      </c>
      <c r="P39" s="65">
        <f t="shared" si="5"/>
        <v>0</v>
      </c>
      <c r="Q39" s="65">
        <f t="shared" si="10"/>
        <v>696.07710000000009</v>
      </c>
      <c r="R39" s="65">
        <f t="shared" si="11"/>
        <v>0</v>
      </c>
      <c r="S39" s="65">
        <f t="shared" si="11"/>
        <v>0.38462940000000007</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183</v>
      </c>
      <c r="C62" s="65">
        <f>B32</f>
        <v>183</v>
      </c>
      <c r="D62" s="65">
        <f>B33</f>
        <v>183</v>
      </c>
      <c r="E62" s="65">
        <f>B34</f>
        <v>183</v>
      </c>
      <c r="F62" s="65">
        <f>B35</f>
        <v>183</v>
      </c>
      <c r="G62" s="65">
        <f>B36</f>
        <v>183</v>
      </c>
      <c r="H62" s="65">
        <f>B37</f>
        <v>183</v>
      </c>
      <c r="I62" s="65">
        <f>B38</f>
        <v>183</v>
      </c>
      <c r="J62" s="65">
        <f>B39</f>
        <v>183</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4" sqref="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v>5.6</v>
      </c>
      <c r="J1" s="131" t="s">
        <v>153</v>
      </c>
      <c r="K1" s="132"/>
      <c r="L1" s="109">
        <v>191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v>190902</v>
      </c>
      <c r="G2" s="165" t="s">
        <v>110</v>
      </c>
      <c r="H2" s="166"/>
      <c r="I2" s="110"/>
      <c r="J2" s="133" t="s">
        <v>158</v>
      </c>
      <c r="K2" s="134"/>
      <c r="L2" s="110">
        <v>0.747</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t="s">
        <v>78</v>
      </c>
      <c r="G3" s="133" t="s">
        <v>159</v>
      </c>
      <c r="H3" s="134"/>
      <c r="I3" s="110"/>
      <c r="J3" s="135" t="s">
        <v>154</v>
      </c>
      <c r="K3" s="136"/>
      <c r="L3" s="110">
        <f>(L1/(L2*10000))*100</f>
        <v>2.5568942436412319</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t="s">
        <v>171</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101.09028336</v>
      </c>
      <c r="D18" s="12">
        <f>$D32</f>
        <v>75.264298560000015</v>
      </c>
      <c r="E18" s="12">
        <f>$D33</f>
        <v>75.264298560000015</v>
      </c>
      <c r="F18" s="12">
        <f>$D34</f>
        <v>101.09028336</v>
      </c>
      <c r="G18" s="12">
        <f>$D35</f>
        <v>101.09028336</v>
      </c>
      <c r="H18" s="12">
        <f>$D36</f>
        <v>101.09028336</v>
      </c>
      <c r="I18" s="12">
        <f>$D37</f>
        <v>75.264298560000015</v>
      </c>
      <c r="J18" s="12">
        <f>$D38</f>
        <v>75.264298560000015</v>
      </c>
      <c r="K18" s="12">
        <f>$D39</f>
        <v>101.09028336</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36.490283360000006</v>
      </c>
      <c r="D19" s="12">
        <f t="shared" ref="D19:V19" si="1">D18-D17</f>
        <v>10.66429856000002</v>
      </c>
      <c r="E19" s="12">
        <f t="shared" si="1"/>
        <v>10.66429856000002</v>
      </c>
      <c r="F19" s="12">
        <f t="shared" si="1"/>
        <v>36.490283360000006</v>
      </c>
      <c r="G19" s="12">
        <f t="shared" si="1"/>
        <v>36.490283360000006</v>
      </c>
      <c r="H19" s="12">
        <f t="shared" si="1"/>
        <v>36.490283360000006</v>
      </c>
      <c r="I19" s="12">
        <f t="shared" si="1"/>
        <v>10.66429856000002</v>
      </c>
      <c r="J19" s="12">
        <f t="shared" si="1"/>
        <v>10.66429856000002</v>
      </c>
      <c r="K19" s="12">
        <f t="shared" si="1"/>
        <v>36.490283360000006</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4.2697584399999995</v>
      </c>
      <c r="D22" s="12">
        <f>$E32</f>
        <v>3.1789442400000003</v>
      </c>
      <c r="E22" s="12">
        <f>$E33</f>
        <v>3.1789442400000003</v>
      </c>
      <c r="F22" s="12">
        <f>$E34</f>
        <v>4.2697584399999995</v>
      </c>
      <c r="G22" s="12">
        <f>$E35</f>
        <v>4.2697584399999995</v>
      </c>
      <c r="H22" s="12">
        <f>$E36</f>
        <v>4.2697584399999995</v>
      </c>
      <c r="I22" s="12">
        <f>$E37</f>
        <v>3.1789442400000003</v>
      </c>
      <c r="J22" s="12">
        <f>$E38</f>
        <v>3.1789442400000003</v>
      </c>
      <c r="K22" s="12">
        <f>$E39</f>
        <v>4.2697584399999995</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-223.73024156</v>
      </c>
      <c r="D23" s="12">
        <f t="shared" ref="D23:V23" si="3">D22-D21</f>
        <v>-224.82105576000001</v>
      </c>
      <c r="E23" s="12">
        <f t="shared" si="3"/>
        <v>-224.82105576000001</v>
      </c>
      <c r="F23" s="12">
        <f t="shared" si="3"/>
        <v>-223.73024156</v>
      </c>
      <c r="G23" s="12">
        <f t="shared" si="3"/>
        <v>-223.73024156</v>
      </c>
      <c r="H23" s="12">
        <f t="shared" si="3"/>
        <v>-223.73024156</v>
      </c>
      <c r="I23" s="12">
        <f t="shared" si="3"/>
        <v>-224.82105576000001</v>
      </c>
      <c r="J23" s="12">
        <f t="shared" si="3"/>
        <v>-224.82105576000001</v>
      </c>
      <c r="K23" s="12">
        <f t="shared" si="3"/>
        <v>-223.73024156</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24.4</v>
      </c>
      <c r="C28" s="11">
        <v>0.747</v>
      </c>
      <c r="D28" s="11">
        <v>0.13200000000000001</v>
      </c>
      <c r="E28" s="11">
        <v>1.06E-2</v>
      </c>
      <c r="F28" s="11">
        <v>453</v>
      </c>
      <c r="G28" s="11">
        <v>21.1</v>
      </c>
      <c r="H28" s="11">
        <v>118</v>
      </c>
      <c r="I28" s="11">
        <v>22.8</v>
      </c>
      <c r="J28" s="11">
        <v>0.11</v>
      </c>
      <c r="K28" s="15">
        <v>0.42</v>
      </c>
      <c r="L28" s="11">
        <v>28.7</v>
      </c>
      <c r="M28" s="11">
        <v>29.3</v>
      </c>
      <c r="N28" s="11">
        <v>180</v>
      </c>
      <c r="O28" s="11">
        <v>445000</v>
      </c>
      <c r="P28" s="11"/>
      <c r="Q28" s="11">
        <v>3410</v>
      </c>
      <c r="R28" s="11"/>
      <c r="S28" s="11">
        <v>8.1999999999999993</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137</v>
      </c>
      <c r="C31" s="65">
        <f>IF(C$27="%w/w SAR",((C$28*10)*$B31),IF(C$27="%w/w DM",(((C$28*10)*($B$28/100))*$B31),IF(C$27="kg/t SAR",(C$28*$B31),IF(C$27="kg/t DM",((C$28*($B$28/100))*$B31),IF(C$27="mg/kg SAR",((C$28*0.001)*$B31),IF(C$27="mg/kg DM",(((C$28*0.001)*($B$28/100))*$B31),0))))))</f>
        <v>249.70715999999999</v>
      </c>
      <c r="D31" s="65">
        <f>(IF(D$27="%w/w SAR",((D$28*10)*$B31),IF(D$27="%w/w DM",(((D$28*10)*($B$28/100))*$B31),IF(D$27="kg/t SAR",(D$28*$B31),IF(D$27="kg/t DM",((D$28*($B$28/100))*$B31),IF(D$27="mg/kg SAR",((D$28*0.001)*$B31),IF(D$27="mg/kg DM",(((D$28*0.001)*($B$28/100))*$B31),"0")))))))*2.291</f>
        <v>101.09028336</v>
      </c>
      <c r="E31" s="65">
        <f>(IF(E$27="%w/w SAR",((E$28*10)*$B31),IF(E$27="%w/w DM",(((E$28*10)*($B$28/100))*$B31),IF(E$27="kg/t SAR",(E$28*$B31),IF(E$27="kg/t DM",((E$28*($B$28/100))*$B31),IF(E$27="mg/kg SAR",((E$28*0.001)*$B31),IF(E$27="mg/kg DM",(((E$28*0.001)*($B$28/100))*$B31),"0")))))))*1.205</f>
        <v>4.2697584399999995</v>
      </c>
      <c r="F31" s="65">
        <f>(IF(F$27="%w/w SAR",((F$28*10)*$B31),IF(F$27="%w/w DM",(((F$28*10)*($B$28/100))*$B31),IF(F$27="kg/t SAR",(F$28*$B31),IF(F$27="kg/t DM",((F$28*($B$28/100))*$B31),IF(F$27="mg/kg SAR",((F$28*0.001)*$B31),IF(F$27="mg/kg DM",(((F$28*0.001)*($B$28/100))*$B31),"0")))))))*1.658</f>
        <v>25.106901671999999</v>
      </c>
      <c r="G31" s="65">
        <f t="shared" ref="G31:P46" si="5">IF(G$27="%w/w SAR",((G$28*10)*$B31),IF(G$27="%w/w DM",(((G$28*10)*($B$28/100))*$B31),IF(G$27="kg/t SAR",(G$28*$B31),IF(G$27="kg/t DM",((G$28*($B$28/100))*$B31),IF(G$27="mg/kg SAR",((G$28*0.001)*$B31),IF(G$27="mg/kg DM",(((G$28*0.001)*($B$28/100))*$B31),0))))))</f>
        <v>0.70533080000000004</v>
      </c>
      <c r="H31" s="65">
        <f t="shared" si="5"/>
        <v>3.9445040000000002</v>
      </c>
      <c r="I31" s="65">
        <f t="shared" si="5"/>
        <v>0.76215840000000001</v>
      </c>
      <c r="J31" s="65">
        <f t="shared" si="5"/>
        <v>3.6770800000000001E-3</v>
      </c>
      <c r="K31" s="65">
        <f t="shared" si="5"/>
        <v>1.4039760000000002E-2</v>
      </c>
      <c r="L31" s="65">
        <f t="shared" si="5"/>
        <v>0.9593836</v>
      </c>
      <c r="M31" s="65">
        <f t="shared" si="5"/>
        <v>0.97944039999999999</v>
      </c>
      <c r="N31" s="65">
        <f t="shared" si="5"/>
        <v>6.0170399999999997</v>
      </c>
      <c r="O31" s="65">
        <f t="shared" si="5"/>
        <v>14875.46</v>
      </c>
      <c r="P31" s="65">
        <f t="shared" si="5"/>
        <v>0</v>
      </c>
      <c r="Q31" s="65">
        <f>(IF(Q$27="%w/w SAR",((Q$28*10)*$B31),IF(Q$27="%w/w DM",(((Q$28*10)*($B$28/100))*$B31),IF(Q$27="kg/t SAR",(Q$28*$B31),IF(Q$27="kg/t DM",((Q$28*($B$28/100))*$B31),IF(Q$27="mg/kg SAR",((Q$28*0.001)*$B31),IF(Q$27="mg/kg DM",(((Q$28*0.001)*($B$28/100))*$B31),0)))))))*2.5</f>
        <v>284.97370000000001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0.27410959999999995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102</v>
      </c>
      <c r="C32" s="65">
        <f t="shared" ref="C32:C50" si="6">IF(C$27="%w/w SAR",((C$28*10)*$B32),IF(C$27="%w/w DM",(((C$28*10)*($B$28/100))*$B32),IF(C$27="kg/t SAR",(C$28*$B32),IF(C$27="kg/t DM",((C$28*($B$28/100))*$B32),IF(C$27="mg/kg SAR",((C$28*0.001)*$B32),IF(C$27="mg/kg DM",(((C$28*0.001)*($B$28/100))*$B32),0))))))</f>
        <v>185.91335999999998</v>
      </c>
      <c r="D32" s="65">
        <f t="shared" ref="D32:D50" si="7">(IF(D$27="%w/w SAR",((D$28*10)*$B32),IF(D$27="%w/w DM",(((D$28*10)*($B$28/100))*$B32),IF(D$27="kg/t SAR",(D$28*$B32),IF(D$27="kg/t DM",((D$28*($B$28/100))*$B32),IF(D$27="mg/kg SAR",((D$28*0.001)*$B32),IF(D$27="mg/kg DM",(((D$28*0.001)*($B$28/100))*$B32),"0")))))))*2.291</f>
        <v>75.264298560000015</v>
      </c>
      <c r="E32" s="65">
        <f t="shared" ref="E32:E50" si="8">(IF(E$27="%w/w SAR",((E$28*10)*$B32),IF(E$27="%w/w DM",(((E$28*10)*($B$28/100))*$B32),IF(E$27="kg/t SAR",(E$28*$B32),IF(E$27="kg/t DM",((E$28*($B$28/100))*$B32),IF(E$27="mg/kg SAR",((E$28*0.001)*$B32),IF(E$27="mg/kg DM",(((E$28*0.001)*($B$28/100))*$B32),"0")))))))*1.205</f>
        <v>3.1789442400000003</v>
      </c>
      <c r="F32" s="65">
        <f t="shared" ref="F32:F50" si="9">(IF(F$27="%w/w SAR",((F$28*10)*$B32),IF(F$27="%w/w DM",(((F$28*10)*($B$28/100))*$B32),IF(F$27="kg/t SAR",(F$28*$B32),IF(F$27="kg/t DM",((F$28*($B$28/100))*$B32),IF(F$27="mg/kg SAR",((F$28*0.001)*$B32),IF(F$27="mg/kg DM",(((F$28*0.001)*($B$28/100))*$B32),"0")))))))*1.658</f>
        <v>18.692729711999998</v>
      </c>
      <c r="G32" s="65">
        <f t="shared" si="5"/>
        <v>0.52513679999999996</v>
      </c>
      <c r="H32" s="65">
        <f t="shared" si="5"/>
        <v>2.9367840000000003</v>
      </c>
      <c r="I32" s="65">
        <f t="shared" si="5"/>
        <v>0.56744640000000002</v>
      </c>
      <c r="J32" s="65">
        <f t="shared" si="5"/>
        <v>2.7376800000000001E-3</v>
      </c>
      <c r="K32" s="65">
        <f t="shared" si="5"/>
        <v>1.0452960000000001E-2</v>
      </c>
      <c r="L32" s="65">
        <f t="shared" si="5"/>
        <v>0.71428559999999996</v>
      </c>
      <c r="M32" s="65">
        <f t="shared" si="5"/>
        <v>0.72921839999999993</v>
      </c>
      <c r="N32" s="65">
        <f t="shared" si="5"/>
        <v>4.4798400000000003</v>
      </c>
      <c r="O32" s="65">
        <f t="shared" si="5"/>
        <v>11075.16</v>
      </c>
      <c r="P32" s="65">
        <f t="shared" si="5"/>
        <v>0</v>
      </c>
      <c r="Q32" s="65">
        <f t="shared" ref="Q32:Q50" si="10">(IF(Q$27="%w/w SAR",((Q$28*10)*$B32),IF(Q$27="%w/w DM",(((Q$28*10)*($B$28/100))*$B32),IF(Q$27="kg/t SAR",(Q$28*$B32),IF(Q$27="kg/t DM",((Q$28*($B$28/100))*$B32),IF(Q$27="mg/kg SAR",((Q$28*0.001)*$B32),IF(Q$27="mg/kg DM",(((Q$28*0.001)*($B$28/100))*$B32),0)))))))*2.5</f>
        <v>212.17020000000002</v>
      </c>
      <c r="R32" s="65">
        <f t="shared" ref="R32:U50" si="11">IF(R$27="%w/w SAR",((R$28*10)*$B32),IF(R$27="%w/w DM",(((R$28*10)*($B$28/100))*$B32),IF(R$27="kg/t SAR",(R$28*$B32),IF(R$27="kg/t DM",((R$28*($B$28/100))*$B32),IF(R$27="mg/kg SAR",((R$28*0.001)*$B32),IF(R$27="mg/kg DM",(((R$28*0.001)*($B$28/100))*$B32),0))))))</f>
        <v>0</v>
      </c>
      <c r="S32" s="65">
        <f t="shared" si="11"/>
        <v>0.20408159999999997</v>
      </c>
      <c r="T32" s="65">
        <f t="shared" si="11"/>
        <v>0</v>
      </c>
      <c r="U32" s="126">
        <f t="shared" si="11"/>
        <v>0</v>
      </c>
    </row>
    <row r="33" spans="1:21" s="48" customFormat="1" ht="13" x14ac:dyDescent="0.35">
      <c r="A33" s="125">
        <f>E8</f>
        <v>3</v>
      </c>
      <c r="B33" s="11">
        <v>102</v>
      </c>
      <c r="C33" s="65">
        <f t="shared" si="6"/>
        <v>185.91335999999998</v>
      </c>
      <c r="D33" s="65">
        <f t="shared" si="7"/>
        <v>75.264298560000015</v>
      </c>
      <c r="E33" s="65">
        <f t="shared" si="8"/>
        <v>3.1789442400000003</v>
      </c>
      <c r="F33" s="65">
        <f t="shared" si="9"/>
        <v>18.692729711999998</v>
      </c>
      <c r="G33" s="65">
        <f t="shared" si="5"/>
        <v>0.52513679999999996</v>
      </c>
      <c r="H33" s="65">
        <f t="shared" si="5"/>
        <v>2.9367840000000003</v>
      </c>
      <c r="I33" s="65">
        <f t="shared" si="5"/>
        <v>0.56744640000000002</v>
      </c>
      <c r="J33" s="65">
        <f t="shared" si="5"/>
        <v>2.7376800000000001E-3</v>
      </c>
      <c r="K33" s="65">
        <f t="shared" si="5"/>
        <v>1.0452960000000001E-2</v>
      </c>
      <c r="L33" s="65">
        <f t="shared" si="5"/>
        <v>0.71428559999999996</v>
      </c>
      <c r="M33" s="65">
        <f t="shared" si="5"/>
        <v>0.72921839999999993</v>
      </c>
      <c r="N33" s="65">
        <f t="shared" si="5"/>
        <v>4.4798400000000003</v>
      </c>
      <c r="O33" s="65">
        <f t="shared" si="5"/>
        <v>11075.16</v>
      </c>
      <c r="P33" s="65">
        <f t="shared" si="5"/>
        <v>0</v>
      </c>
      <c r="Q33" s="65">
        <f t="shared" si="10"/>
        <v>212.17020000000002</v>
      </c>
      <c r="R33" s="65">
        <f t="shared" si="11"/>
        <v>0</v>
      </c>
      <c r="S33" s="65">
        <f t="shared" si="11"/>
        <v>0.20408159999999997</v>
      </c>
      <c r="T33" s="65">
        <f t="shared" si="11"/>
        <v>0</v>
      </c>
      <c r="U33" s="126">
        <f t="shared" si="11"/>
        <v>0</v>
      </c>
    </row>
    <row r="34" spans="1:21" s="48" customFormat="1" ht="13" x14ac:dyDescent="0.35">
      <c r="A34" s="125">
        <f>F8</f>
        <v>4</v>
      </c>
      <c r="B34" s="11">
        <v>137</v>
      </c>
      <c r="C34" s="65">
        <f t="shared" si="6"/>
        <v>249.70715999999999</v>
      </c>
      <c r="D34" s="65">
        <f t="shared" si="7"/>
        <v>101.09028336</v>
      </c>
      <c r="E34" s="65">
        <f t="shared" si="8"/>
        <v>4.2697584399999995</v>
      </c>
      <c r="F34" s="65">
        <f t="shared" si="9"/>
        <v>25.106901671999999</v>
      </c>
      <c r="G34" s="65">
        <f t="shared" si="5"/>
        <v>0.70533080000000004</v>
      </c>
      <c r="H34" s="65">
        <f t="shared" si="5"/>
        <v>3.9445040000000002</v>
      </c>
      <c r="I34" s="65">
        <f t="shared" si="5"/>
        <v>0.76215840000000001</v>
      </c>
      <c r="J34" s="65">
        <f t="shared" si="5"/>
        <v>3.6770800000000001E-3</v>
      </c>
      <c r="K34" s="65">
        <f t="shared" si="5"/>
        <v>1.4039760000000002E-2</v>
      </c>
      <c r="L34" s="65">
        <f t="shared" si="5"/>
        <v>0.9593836</v>
      </c>
      <c r="M34" s="65">
        <f t="shared" si="5"/>
        <v>0.97944039999999999</v>
      </c>
      <c r="N34" s="65">
        <f t="shared" si="5"/>
        <v>6.0170399999999997</v>
      </c>
      <c r="O34" s="65">
        <f t="shared" si="5"/>
        <v>14875.46</v>
      </c>
      <c r="P34" s="65">
        <f t="shared" si="5"/>
        <v>0</v>
      </c>
      <c r="Q34" s="65">
        <f t="shared" si="10"/>
        <v>284.97370000000001</v>
      </c>
      <c r="R34" s="65">
        <f t="shared" si="11"/>
        <v>0</v>
      </c>
      <c r="S34" s="65">
        <f t="shared" si="11"/>
        <v>0.27410959999999995</v>
      </c>
      <c r="T34" s="65">
        <f t="shared" si="11"/>
        <v>0</v>
      </c>
      <c r="U34" s="126">
        <f t="shared" si="11"/>
        <v>0</v>
      </c>
    </row>
    <row r="35" spans="1:21" s="48" customFormat="1" ht="13" x14ac:dyDescent="0.35">
      <c r="A35" s="125">
        <f>G8</f>
        <v>5</v>
      </c>
      <c r="B35" s="11">
        <v>137</v>
      </c>
      <c r="C35" s="65">
        <f t="shared" si="6"/>
        <v>249.70715999999999</v>
      </c>
      <c r="D35" s="65">
        <f t="shared" si="7"/>
        <v>101.09028336</v>
      </c>
      <c r="E35" s="65">
        <f t="shared" si="8"/>
        <v>4.2697584399999995</v>
      </c>
      <c r="F35" s="65">
        <f t="shared" si="9"/>
        <v>25.106901671999999</v>
      </c>
      <c r="G35" s="65">
        <f t="shared" si="5"/>
        <v>0.70533080000000004</v>
      </c>
      <c r="H35" s="65">
        <f t="shared" si="5"/>
        <v>3.9445040000000002</v>
      </c>
      <c r="I35" s="65">
        <f t="shared" si="5"/>
        <v>0.76215840000000001</v>
      </c>
      <c r="J35" s="65">
        <f t="shared" si="5"/>
        <v>3.6770800000000001E-3</v>
      </c>
      <c r="K35" s="65">
        <f t="shared" si="5"/>
        <v>1.4039760000000002E-2</v>
      </c>
      <c r="L35" s="65">
        <f t="shared" si="5"/>
        <v>0.9593836</v>
      </c>
      <c r="M35" s="65">
        <f t="shared" si="5"/>
        <v>0.97944039999999999</v>
      </c>
      <c r="N35" s="65">
        <f t="shared" si="5"/>
        <v>6.0170399999999997</v>
      </c>
      <c r="O35" s="65">
        <f t="shared" si="5"/>
        <v>14875.46</v>
      </c>
      <c r="P35" s="65">
        <f t="shared" si="5"/>
        <v>0</v>
      </c>
      <c r="Q35" s="65">
        <f t="shared" si="10"/>
        <v>284.97370000000001</v>
      </c>
      <c r="R35" s="65">
        <f t="shared" si="11"/>
        <v>0</v>
      </c>
      <c r="S35" s="65">
        <f t="shared" si="11"/>
        <v>0.27410959999999995</v>
      </c>
      <c r="T35" s="65">
        <f t="shared" si="11"/>
        <v>0</v>
      </c>
      <c r="U35" s="126">
        <f t="shared" si="11"/>
        <v>0</v>
      </c>
    </row>
    <row r="36" spans="1:21" s="48" customFormat="1" ht="13" x14ac:dyDescent="0.35">
      <c r="A36" s="125">
        <f>H8</f>
        <v>6</v>
      </c>
      <c r="B36" s="11">
        <v>137</v>
      </c>
      <c r="C36" s="65">
        <f t="shared" si="6"/>
        <v>249.70715999999999</v>
      </c>
      <c r="D36" s="65">
        <f t="shared" si="7"/>
        <v>101.09028336</v>
      </c>
      <c r="E36" s="65">
        <f t="shared" si="8"/>
        <v>4.2697584399999995</v>
      </c>
      <c r="F36" s="65">
        <f t="shared" si="9"/>
        <v>25.106901671999999</v>
      </c>
      <c r="G36" s="65">
        <f t="shared" si="5"/>
        <v>0.70533080000000004</v>
      </c>
      <c r="H36" s="65">
        <f t="shared" si="5"/>
        <v>3.9445040000000002</v>
      </c>
      <c r="I36" s="65">
        <f t="shared" si="5"/>
        <v>0.76215840000000001</v>
      </c>
      <c r="J36" s="65">
        <f t="shared" si="5"/>
        <v>3.6770800000000001E-3</v>
      </c>
      <c r="K36" s="65">
        <f t="shared" si="5"/>
        <v>1.4039760000000002E-2</v>
      </c>
      <c r="L36" s="65">
        <f t="shared" si="5"/>
        <v>0.9593836</v>
      </c>
      <c r="M36" s="65">
        <f t="shared" si="5"/>
        <v>0.97944039999999999</v>
      </c>
      <c r="N36" s="65">
        <f t="shared" si="5"/>
        <v>6.0170399999999997</v>
      </c>
      <c r="O36" s="65">
        <f t="shared" si="5"/>
        <v>14875.46</v>
      </c>
      <c r="P36" s="65">
        <f t="shared" si="5"/>
        <v>0</v>
      </c>
      <c r="Q36" s="65">
        <f t="shared" si="10"/>
        <v>284.97370000000001</v>
      </c>
      <c r="R36" s="65">
        <f t="shared" si="11"/>
        <v>0</v>
      </c>
      <c r="S36" s="65">
        <f t="shared" si="11"/>
        <v>0.27410959999999995</v>
      </c>
      <c r="T36" s="65">
        <f t="shared" si="11"/>
        <v>0</v>
      </c>
      <c r="U36" s="126">
        <f t="shared" si="11"/>
        <v>0</v>
      </c>
    </row>
    <row r="37" spans="1:21" s="48" customFormat="1" ht="13" x14ac:dyDescent="0.35">
      <c r="A37" s="125" t="str">
        <f>I8</f>
        <v>7a</v>
      </c>
      <c r="B37" s="11">
        <v>102</v>
      </c>
      <c r="C37" s="65">
        <f t="shared" si="6"/>
        <v>185.91335999999998</v>
      </c>
      <c r="D37" s="65">
        <f t="shared" si="7"/>
        <v>75.264298560000015</v>
      </c>
      <c r="E37" s="65">
        <f t="shared" si="8"/>
        <v>3.1789442400000003</v>
      </c>
      <c r="F37" s="65">
        <f t="shared" si="9"/>
        <v>18.692729711999998</v>
      </c>
      <c r="G37" s="65">
        <f t="shared" si="5"/>
        <v>0.52513679999999996</v>
      </c>
      <c r="H37" s="65">
        <f t="shared" si="5"/>
        <v>2.9367840000000003</v>
      </c>
      <c r="I37" s="65">
        <f t="shared" si="5"/>
        <v>0.56744640000000002</v>
      </c>
      <c r="J37" s="65">
        <f t="shared" si="5"/>
        <v>2.7376800000000001E-3</v>
      </c>
      <c r="K37" s="65">
        <f t="shared" si="5"/>
        <v>1.0452960000000001E-2</v>
      </c>
      <c r="L37" s="65">
        <f t="shared" si="5"/>
        <v>0.71428559999999996</v>
      </c>
      <c r="M37" s="65">
        <f t="shared" si="5"/>
        <v>0.72921839999999993</v>
      </c>
      <c r="N37" s="65">
        <f t="shared" si="5"/>
        <v>4.4798400000000003</v>
      </c>
      <c r="O37" s="65">
        <f t="shared" si="5"/>
        <v>11075.16</v>
      </c>
      <c r="P37" s="65">
        <f t="shared" si="5"/>
        <v>0</v>
      </c>
      <c r="Q37" s="65">
        <f t="shared" si="10"/>
        <v>212.17020000000002</v>
      </c>
      <c r="R37" s="65">
        <f t="shared" si="11"/>
        <v>0</v>
      </c>
      <c r="S37" s="65">
        <f t="shared" si="11"/>
        <v>0.20408159999999997</v>
      </c>
      <c r="T37" s="65">
        <f t="shared" si="11"/>
        <v>0</v>
      </c>
      <c r="U37" s="126">
        <f t="shared" si="11"/>
        <v>0</v>
      </c>
    </row>
    <row r="38" spans="1:21" s="48" customFormat="1" ht="13" x14ac:dyDescent="0.35">
      <c r="A38" s="125" t="str">
        <f>J8</f>
        <v>7b</v>
      </c>
      <c r="B38" s="11">
        <v>102</v>
      </c>
      <c r="C38" s="65">
        <f t="shared" si="6"/>
        <v>185.91335999999998</v>
      </c>
      <c r="D38" s="65">
        <f t="shared" si="7"/>
        <v>75.264298560000015</v>
      </c>
      <c r="E38" s="65">
        <f t="shared" si="8"/>
        <v>3.1789442400000003</v>
      </c>
      <c r="F38" s="65">
        <f t="shared" si="9"/>
        <v>18.692729711999998</v>
      </c>
      <c r="G38" s="65">
        <f t="shared" si="5"/>
        <v>0.52513679999999996</v>
      </c>
      <c r="H38" s="65">
        <f t="shared" si="5"/>
        <v>2.9367840000000003</v>
      </c>
      <c r="I38" s="65">
        <f t="shared" si="5"/>
        <v>0.56744640000000002</v>
      </c>
      <c r="J38" s="65">
        <f t="shared" si="5"/>
        <v>2.7376800000000001E-3</v>
      </c>
      <c r="K38" s="65">
        <f t="shared" si="5"/>
        <v>1.0452960000000001E-2</v>
      </c>
      <c r="L38" s="65">
        <f t="shared" si="5"/>
        <v>0.71428559999999996</v>
      </c>
      <c r="M38" s="65">
        <f t="shared" si="5"/>
        <v>0.72921839999999993</v>
      </c>
      <c r="N38" s="65">
        <f t="shared" si="5"/>
        <v>4.4798400000000003</v>
      </c>
      <c r="O38" s="65">
        <f t="shared" si="5"/>
        <v>11075.16</v>
      </c>
      <c r="P38" s="65">
        <f t="shared" si="5"/>
        <v>0</v>
      </c>
      <c r="Q38" s="65">
        <f t="shared" si="10"/>
        <v>212.17020000000002</v>
      </c>
      <c r="R38" s="65">
        <f t="shared" si="11"/>
        <v>0</v>
      </c>
      <c r="S38" s="65">
        <f t="shared" si="11"/>
        <v>0.20408159999999997</v>
      </c>
      <c r="T38" s="65">
        <f t="shared" si="11"/>
        <v>0</v>
      </c>
      <c r="U38" s="126">
        <f t="shared" si="11"/>
        <v>0</v>
      </c>
    </row>
    <row r="39" spans="1:21" s="48" customFormat="1" ht="13" x14ac:dyDescent="0.35">
      <c r="A39" s="125" t="str">
        <f>K8</f>
        <v>Swedes</v>
      </c>
      <c r="B39" s="11">
        <v>137</v>
      </c>
      <c r="C39" s="65">
        <f t="shared" si="6"/>
        <v>249.70715999999999</v>
      </c>
      <c r="D39" s="65">
        <f t="shared" si="7"/>
        <v>101.09028336</v>
      </c>
      <c r="E39" s="65">
        <f t="shared" si="8"/>
        <v>4.2697584399999995</v>
      </c>
      <c r="F39" s="65">
        <f t="shared" si="9"/>
        <v>25.106901671999999</v>
      </c>
      <c r="G39" s="65">
        <f t="shared" si="5"/>
        <v>0.70533080000000004</v>
      </c>
      <c r="H39" s="65">
        <f t="shared" si="5"/>
        <v>3.9445040000000002</v>
      </c>
      <c r="I39" s="65">
        <f t="shared" si="5"/>
        <v>0.76215840000000001</v>
      </c>
      <c r="J39" s="65">
        <f t="shared" si="5"/>
        <v>3.6770800000000001E-3</v>
      </c>
      <c r="K39" s="65">
        <f t="shared" si="5"/>
        <v>1.4039760000000002E-2</v>
      </c>
      <c r="L39" s="65">
        <f t="shared" si="5"/>
        <v>0.9593836</v>
      </c>
      <c r="M39" s="65">
        <f t="shared" si="5"/>
        <v>0.97944039999999999</v>
      </c>
      <c r="N39" s="65">
        <f t="shared" si="5"/>
        <v>6.0170399999999997</v>
      </c>
      <c r="O39" s="65">
        <f t="shared" si="5"/>
        <v>14875.46</v>
      </c>
      <c r="P39" s="65">
        <f t="shared" si="5"/>
        <v>0</v>
      </c>
      <c r="Q39" s="65">
        <f t="shared" si="10"/>
        <v>284.97370000000001</v>
      </c>
      <c r="R39" s="65">
        <f t="shared" si="11"/>
        <v>0</v>
      </c>
      <c r="S39" s="65">
        <f t="shared" si="11"/>
        <v>0.27410959999999995</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137</v>
      </c>
      <c r="C62" s="65">
        <f>B32</f>
        <v>102</v>
      </c>
      <c r="D62" s="65">
        <f>B33</f>
        <v>102</v>
      </c>
      <c r="E62" s="65">
        <f>B34</f>
        <v>137</v>
      </c>
      <c r="F62" s="65">
        <f>B35</f>
        <v>137</v>
      </c>
      <c r="G62" s="65">
        <f>B36</f>
        <v>137</v>
      </c>
      <c r="H62" s="65">
        <f>B37</f>
        <v>102</v>
      </c>
      <c r="I62" s="65">
        <f>B38</f>
        <v>102</v>
      </c>
      <c r="J62" s="65">
        <f>B39</f>
        <v>137</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V43" sqref="V4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v>6.2</v>
      </c>
      <c r="J1" s="131" t="s">
        <v>153</v>
      </c>
      <c r="K1" s="132"/>
      <c r="L1" s="109">
        <v>42.5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v>190902</v>
      </c>
      <c r="G2" s="165" t="s">
        <v>110</v>
      </c>
      <c r="H2" s="166"/>
      <c r="I2" s="110"/>
      <c r="J2" s="133" t="s">
        <v>158</v>
      </c>
      <c r="K2" s="134"/>
      <c r="L2" s="110">
        <v>1.1499999999999999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t="s">
        <v>104</v>
      </c>
      <c r="G3" s="133" t="s">
        <v>159</v>
      </c>
      <c r="H3" s="134"/>
      <c r="I3" s="110"/>
      <c r="J3" s="135" t="s">
        <v>154</v>
      </c>
      <c r="K3" s="136"/>
      <c r="L3" s="110">
        <f>(L1/(L2*10000))*100</f>
        <v>0.36956521739130432</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t="s">
        <v>172</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97.164975599999991</v>
      </c>
      <c r="D18" s="12">
        <f>$D32</f>
        <v>74.955838319999998</v>
      </c>
      <c r="E18" s="12">
        <f>$D33</f>
        <v>74.955838319999998</v>
      </c>
      <c r="F18" s="12">
        <f>$D34</f>
        <v>97.164975599999991</v>
      </c>
      <c r="G18" s="12">
        <f>$D35</f>
        <v>97.164975599999991</v>
      </c>
      <c r="H18" s="12">
        <f>$D36</f>
        <v>97.164975599999991</v>
      </c>
      <c r="I18" s="12">
        <f>$D37</f>
        <v>74.955838319999998</v>
      </c>
      <c r="J18" s="12">
        <f>$D38</f>
        <v>74.955838319999998</v>
      </c>
      <c r="K18" s="12">
        <f>$D39</f>
        <v>97.164975599999991</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32.564975599999997</v>
      </c>
      <c r="D19" s="12">
        <f t="shared" ref="D19:V19" si="1">D18-D17</f>
        <v>10.355838320000004</v>
      </c>
      <c r="E19" s="12">
        <f t="shared" si="1"/>
        <v>10.355838320000004</v>
      </c>
      <c r="F19" s="12">
        <f t="shared" si="1"/>
        <v>32.564975599999997</v>
      </c>
      <c r="G19" s="12">
        <f t="shared" si="1"/>
        <v>32.564975599999997</v>
      </c>
      <c r="H19" s="12">
        <f t="shared" si="1"/>
        <v>32.564975599999997</v>
      </c>
      <c r="I19" s="12">
        <f t="shared" si="1"/>
        <v>10.355838320000004</v>
      </c>
      <c r="J19" s="12">
        <f t="shared" si="1"/>
        <v>10.355838320000004</v>
      </c>
      <c r="K19" s="12">
        <f t="shared" si="1"/>
        <v>32.564975599999997</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8.4402296999999997</v>
      </c>
      <c r="D22" s="12">
        <f>$E32</f>
        <v>6.511034340000001</v>
      </c>
      <c r="E22" s="12">
        <f>$E33</f>
        <v>6.511034340000001</v>
      </c>
      <c r="F22" s="12">
        <f>$E34</f>
        <v>8.4402296999999997</v>
      </c>
      <c r="G22" s="12">
        <f>$E35</f>
        <v>8.4402296999999997</v>
      </c>
      <c r="H22" s="12">
        <f>$E36</f>
        <v>8.4402296999999997</v>
      </c>
      <c r="I22" s="12">
        <f>$E37</f>
        <v>6.511034340000001</v>
      </c>
      <c r="J22" s="12">
        <f>$E38</f>
        <v>6.511034340000001</v>
      </c>
      <c r="K22" s="12">
        <f>$E39</f>
        <v>8.4402296999999997</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-219.5597703</v>
      </c>
      <c r="D23" s="12">
        <f t="shared" ref="D23:V23" si="3">D22-D21</f>
        <v>-221.48896565999999</v>
      </c>
      <c r="E23" s="12">
        <f t="shared" si="3"/>
        <v>-221.48896565999999</v>
      </c>
      <c r="F23" s="12">
        <f t="shared" si="3"/>
        <v>-219.5597703</v>
      </c>
      <c r="G23" s="12">
        <f t="shared" si="3"/>
        <v>-219.5597703</v>
      </c>
      <c r="H23" s="12">
        <f t="shared" si="3"/>
        <v>-219.5597703</v>
      </c>
      <c r="I23" s="12">
        <f t="shared" si="3"/>
        <v>-221.48896565999999</v>
      </c>
      <c r="J23" s="12">
        <f t="shared" si="3"/>
        <v>-221.48896565999999</v>
      </c>
      <c r="K23" s="12">
        <f t="shared" si="3"/>
        <v>-219.5597703</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15.3</v>
      </c>
      <c r="C28" s="11">
        <v>1.1499999999999999</v>
      </c>
      <c r="D28" s="11">
        <v>0.19800000000000001</v>
      </c>
      <c r="E28" s="11">
        <v>3.27E-2</v>
      </c>
      <c r="F28" s="11">
        <v>591</v>
      </c>
      <c r="G28" s="11">
        <v>46.9</v>
      </c>
      <c r="H28" s="11">
        <v>107</v>
      </c>
      <c r="I28" s="11">
        <v>6.2</v>
      </c>
      <c r="J28" s="11">
        <v>0.5</v>
      </c>
      <c r="K28" s="15">
        <v>0.65</v>
      </c>
      <c r="L28" s="11">
        <v>17.399999999999999</v>
      </c>
      <c r="M28" s="11">
        <v>6.57</v>
      </c>
      <c r="N28" s="11">
        <v>225000</v>
      </c>
      <c r="O28" s="11">
        <v>8530</v>
      </c>
      <c r="P28" s="11"/>
      <c r="Q28" s="11">
        <v>9040</v>
      </c>
      <c r="R28" s="11"/>
      <c r="S28" s="11">
        <v>13.6</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140</v>
      </c>
      <c r="C31" s="65">
        <f>IF(C$27="%w/w SAR",((C$28*10)*$B31),IF(C$27="%w/w DM",(((C$28*10)*($B$28/100))*$B31),IF(C$27="kg/t SAR",(C$28*$B31),IF(C$27="kg/t DM",((C$28*($B$28/100))*$B31),IF(C$27="mg/kg SAR",((C$28*0.001)*$B31),IF(C$27="mg/kg DM",(((C$28*0.001)*($B$28/100))*$B31),0))))))</f>
        <v>246.33</v>
      </c>
      <c r="D31" s="65">
        <f>(IF(D$27="%w/w SAR",((D$28*10)*$B31),IF(D$27="%w/w DM",(((D$28*10)*($B$28/100))*$B31),IF(D$27="kg/t SAR",(D$28*$B31),IF(D$27="kg/t DM",((D$28*($B$28/100))*$B31),IF(D$27="mg/kg SAR",((D$28*0.001)*$B31),IF(D$27="mg/kg DM",(((D$28*0.001)*($B$28/100))*$B31),"0")))))))*2.291</f>
        <v>97.164975599999991</v>
      </c>
      <c r="E31" s="65">
        <f>(IF(E$27="%w/w SAR",((E$28*10)*$B31),IF(E$27="%w/w DM",(((E$28*10)*($B$28/100))*$B31),IF(E$27="kg/t SAR",(E$28*$B31),IF(E$27="kg/t DM",((E$28*($B$28/100))*$B31),IF(E$27="mg/kg SAR",((E$28*0.001)*$B31),IF(E$27="mg/kg DM",(((E$28*0.001)*($B$28/100))*$B31),"0")))))))*1.205</f>
        <v>8.4402296999999997</v>
      </c>
      <c r="F31" s="65">
        <f>(IF(F$27="%w/w SAR",((F$28*10)*$B31),IF(F$27="%w/w DM",(((F$28*10)*($B$28/100))*$B31),IF(F$27="kg/t SAR",(F$28*$B31),IF(F$27="kg/t DM",((F$28*($B$28/100))*$B31),IF(F$27="mg/kg SAR",((F$28*0.001)*$B31),IF(F$27="mg/kg DM",(((F$28*0.001)*($B$28/100))*$B31),"0")))))))*1.658</f>
        <v>20.988986759999996</v>
      </c>
      <c r="G31" s="65">
        <f t="shared" ref="G31:P46" si="5">IF(G$27="%w/w SAR",((G$28*10)*$B31),IF(G$27="%w/w DM",(((G$28*10)*($B$28/100))*$B31),IF(G$27="kg/t SAR",(G$28*$B31),IF(G$27="kg/t DM",((G$28*($B$28/100))*$B31),IF(G$27="mg/kg SAR",((G$28*0.001)*$B31),IF(G$27="mg/kg DM",(((G$28*0.001)*($B$28/100))*$B31),0))))))</f>
        <v>1.0045979999999999</v>
      </c>
      <c r="H31" s="65">
        <f t="shared" si="5"/>
        <v>2.2919399999999999</v>
      </c>
      <c r="I31" s="65">
        <f t="shared" si="5"/>
        <v>0.13280400000000001</v>
      </c>
      <c r="J31" s="65">
        <f t="shared" si="5"/>
        <v>1.0710000000000001E-2</v>
      </c>
      <c r="K31" s="65">
        <f t="shared" si="5"/>
        <v>1.3923000000000001E-2</v>
      </c>
      <c r="L31" s="65">
        <f t="shared" si="5"/>
        <v>0.37270799999999998</v>
      </c>
      <c r="M31" s="65">
        <f t="shared" si="5"/>
        <v>0.1407294</v>
      </c>
      <c r="N31" s="65">
        <f t="shared" si="5"/>
        <v>4819.5</v>
      </c>
      <c r="O31" s="65">
        <f t="shared" si="5"/>
        <v>182.71259999999998</v>
      </c>
      <c r="P31" s="65">
        <f t="shared" si="5"/>
        <v>0</v>
      </c>
      <c r="Q31" s="65">
        <f>(IF(Q$27="%w/w SAR",((Q$28*10)*$B31),IF(Q$27="%w/w DM",(((Q$28*10)*($B$28/100))*$B31),IF(Q$27="kg/t SAR",(Q$28*$B31),IF(Q$27="kg/t DM",((Q$28*($B$28/100))*$B31),IF(Q$27="mg/kg SAR",((Q$28*0.001)*$B31),IF(Q$27="mg/kg DM",(((Q$28*0.001)*($B$28/100))*$B31),0)))))))*2.5</f>
        <v>484.09200000000004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0.29131199999999996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108</v>
      </c>
      <c r="C32" s="65">
        <f t="shared" ref="C32:C50" si="6">IF(C$27="%w/w SAR",((C$28*10)*$B32),IF(C$27="%w/w DM",(((C$28*10)*($B$28/100))*$B32),IF(C$27="kg/t SAR",(C$28*$B32),IF(C$27="kg/t DM",((C$28*($B$28/100))*$B32),IF(C$27="mg/kg SAR",((C$28*0.001)*$B32),IF(C$27="mg/kg DM",(((C$28*0.001)*($B$28/100))*$B32),0))))))</f>
        <v>190.02600000000001</v>
      </c>
      <c r="D32" s="65">
        <f t="shared" ref="D32:D50" si="7">(IF(D$27="%w/w SAR",((D$28*10)*$B32),IF(D$27="%w/w DM",(((D$28*10)*($B$28/100))*$B32),IF(D$27="kg/t SAR",(D$28*$B32),IF(D$27="kg/t DM",((D$28*($B$28/100))*$B32),IF(D$27="mg/kg SAR",((D$28*0.001)*$B32),IF(D$27="mg/kg DM",(((D$28*0.001)*($B$28/100))*$B32),"0")))))))*2.291</f>
        <v>74.955838319999998</v>
      </c>
      <c r="E32" s="65">
        <f t="shared" ref="E32:E50" si="8">(IF(E$27="%w/w SAR",((E$28*10)*$B32),IF(E$27="%w/w DM",(((E$28*10)*($B$28/100))*$B32),IF(E$27="kg/t SAR",(E$28*$B32),IF(E$27="kg/t DM",((E$28*($B$28/100))*$B32),IF(E$27="mg/kg SAR",((E$28*0.001)*$B32),IF(E$27="mg/kg DM",(((E$28*0.001)*($B$28/100))*$B32),"0")))))))*1.205</f>
        <v>6.511034340000001</v>
      </c>
      <c r="F32" s="65">
        <f t="shared" ref="F32:F50" si="9">(IF(F$27="%w/w SAR",((F$28*10)*$B32),IF(F$27="%w/w DM",(((F$28*10)*($B$28/100))*$B32),IF(F$27="kg/t SAR",(F$28*$B32),IF(F$27="kg/t DM",((F$28*($B$28/100))*$B32),IF(F$27="mg/kg SAR",((F$28*0.001)*$B32),IF(F$27="mg/kg DM",(((F$28*0.001)*($B$28/100))*$B32),"0")))))))*1.658</f>
        <v>16.191504071999997</v>
      </c>
      <c r="G32" s="65">
        <f t="shared" si="5"/>
        <v>0.77497559999999988</v>
      </c>
      <c r="H32" s="65">
        <f t="shared" si="5"/>
        <v>1.768068</v>
      </c>
      <c r="I32" s="65">
        <f t="shared" si="5"/>
        <v>0.10244880000000001</v>
      </c>
      <c r="J32" s="65">
        <f t="shared" si="5"/>
        <v>8.2620000000000002E-3</v>
      </c>
      <c r="K32" s="65">
        <f t="shared" si="5"/>
        <v>1.0740600000000001E-2</v>
      </c>
      <c r="L32" s="65">
        <f t="shared" si="5"/>
        <v>0.28751759999999998</v>
      </c>
      <c r="M32" s="65">
        <f t="shared" si="5"/>
        <v>0.10856268000000001</v>
      </c>
      <c r="N32" s="65">
        <f t="shared" si="5"/>
        <v>3717.8999999999996</v>
      </c>
      <c r="O32" s="65">
        <f t="shared" si="5"/>
        <v>140.94971999999999</v>
      </c>
      <c r="P32" s="65">
        <f t="shared" si="5"/>
        <v>0</v>
      </c>
      <c r="Q32" s="65">
        <f t="shared" ref="Q32:Q50" si="10">(IF(Q$27="%w/w SAR",((Q$28*10)*$B32),IF(Q$27="%w/w DM",(((Q$28*10)*($B$28/100))*$B32),IF(Q$27="kg/t SAR",(Q$28*$B32),IF(Q$27="kg/t DM",((Q$28*($B$28/100))*$B32),IF(Q$27="mg/kg SAR",((Q$28*0.001)*$B32),IF(Q$27="mg/kg DM",(((Q$28*0.001)*($B$28/100))*$B32),0)))))))*2.5</f>
        <v>373.44240000000008</v>
      </c>
      <c r="R32" s="65">
        <f t="shared" ref="R32:U50" si="11">IF(R$27="%w/w SAR",((R$28*10)*$B32),IF(R$27="%w/w DM",(((R$28*10)*($B$28/100))*$B32),IF(R$27="kg/t SAR",(R$28*$B32),IF(R$27="kg/t DM",((R$28*($B$28/100))*$B32),IF(R$27="mg/kg SAR",((R$28*0.001)*$B32),IF(R$27="mg/kg DM",(((R$28*0.001)*($B$28/100))*$B32),0))))))</f>
        <v>0</v>
      </c>
      <c r="S32" s="65">
        <f t="shared" si="11"/>
        <v>0.22472639999999999</v>
      </c>
      <c r="T32" s="65">
        <f t="shared" si="11"/>
        <v>0</v>
      </c>
      <c r="U32" s="126">
        <f t="shared" si="11"/>
        <v>0</v>
      </c>
    </row>
    <row r="33" spans="1:21" s="48" customFormat="1" ht="13" x14ac:dyDescent="0.35">
      <c r="A33" s="125">
        <f>E8</f>
        <v>3</v>
      </c>
      <c r="B33" s="11">
        <v>108</v>
      </c>
      <c r="C33" s="65">
        <f t="shared" si="6"/>
        <v>190.02600000000001</v>
      </c>
      <c r="D33" s="65">
        <f t="shared" si="7"/>
        <v>74.955838319999998</v>
      </c>
      <c r="E33" s="65">
        <f t="shared" si="8"/>
        <v>6.511034340000001</v>
      </c>
      <c r="F33" s="65">
        <f t="shared" si="9"/>
        <v>16.191504071999997</v>
      </c>
      <c r="G33" s="65">
        <f t="shared" si="5"/>
        <v>0.77497559999999988</v>
      </c>
      <c r="H33" s="65">
        <f t="shared" si="5"/>
        <v>1.768068</v>
      </c>
      <c r="I33" s="65">
        <f t="shared" si="5"/>
        <v>0.10244880000000001</v>
      </c>
      <c r="J33" s="65">
        <f t="shared" si="5"/>
        <v>8.2620000000000002E-3</v>
      </c>
      <c r="K33" s="65">
        <f t="shared" si="5"/>
        <v>1.0740600000000001E-2</v>
      </c>
      <c r="L33" s="65">
        <f t="shared" si="5"/>
        <v>0.28751759999999998</v>
      </c>
      <c r="M33" s="65">
        <f t="shared" si="5"/>
        <v>0.10856268000000001</v>
      </c>
      <c r="N33" s="65">
        <f t="shared" si="5"/>
        <v>3717.8999999999996</v>
      </c>
      <c r="O33" s="65">
        <f t="shared" si="5"/>
        <v>140.94971999999999</v>
      </c>
      <c r="P33" s="65">
        <f t="shared" si="5"/>
        <v>0</v>
      </c>
      <c r="Q33" s="65">
        <f t="shared" si="10"/>
        <v>373.44240000000008</v>
      </c>
      <c r="R33" s="65">
        <f t="shared" si="11"/>
        <v>0</v>
      </c>
      <c r="S33" s="65">
        <f t="shared" si="11"/>
        <v>0.22472639999999999</v>
      </c>
      <c r="T33" s="65">
        <f t="shared" si="11"/>
        <v>0</v>
      </c>
      <c r="U33" s="126">
        <f t="shared" si="11"/>
        <v>0</v>
      </c>
    </row>
    <row r="34" spans="1:21" s="48" customFormat="1" ht="13" x14ac:dyDescent="0.35">
      <c r="A34" s="125">
        <f>F8</f>
        <v>4</v>
      </c>
      <c r="B34" s="11">
        <v>140</v>
      </c>
      <c r="C34" s="65">
        <f t="shared" si="6"/>
        <v>246.33</v>
      </c>
      <c r="D34" s="65">
        <f t="shared" si="7"/>
        <v>97.164975599999991</v>
      </c>
      <c r="E34" s="65">
        <f t="shared" si="8"/>
        <v>8.4402296999999997</v>
      </c>
      <c r="F34" s="65">
        <f t="shared" si="9"/>
        <v>20.988986759999996</v>
      </c>
      <c r="G34" s="65">
        <f t="shared" si="5"/>
        <v>1.0045979999999999</v>
      </c>
      <c r="H34" s="65">
        <f t="shared" si="5"/>
        <v>2.2919399999999999</v>
      </c>
      <c r="I34" s="65">
        <f t="shared" si="5"/>
        <v>0.13280400000000001</v>
      </c>
      <c r="J34" s="65">
        <f t="shared" si="5"/>
        <v>1.0710000000000001E-2</v>
      </c>
      <c r="K34" s="65">
        <f t="shared" si="5"/>
        <v>1.3923000000000001E-2</v>
      </c>
      <c r="L34" s="65">
        <f t="shared" si="5"/>
        <v>0.37270799999999998</v>
      </c>
      <c r="M34" s="65">
        <f t="shared" si="5"/>
        <v>0.1407294</v>
      </c>
      <c r="N34" s="65">
        <f t="shared" si="5"/>
        <v>4819.5</v>
      </c>
      <c r="O34" s="65">
        <f t="shared" si="5"/>
        <v>182.71259999999998</v>
      </c>
      <c r="P34" s="65">
        <f t="shared" si="5"/>
        <v>0</v>
      </c>
      <c r="Q34" s="65">
        <f t="shared" si="10"/>
        <v>484.09200000000004</v>
      </c>
      <c r="R34" s="65">
        <f t="shared" si="11"/>
        <v>0</v>
      </c>
      <c r="S34" s="65">
        <f t="shared" si="11"/>
        <v>0.29131199999999996</v>
      </c>
      <c r="T34" s="65">
        <f t="shared" si="11"/>
        <v>0</v>
      </c>
      <c r="U34" s="126">
        <f t="shared" si="11"/>
        <v>0</v>
      </c>
    </row>
    <row r="35" spans="1:21" s="48" customFormat="1" ht="13" x14ac:dyDescent="0.35">
      <c r="A35" s="125">
        <f>G8</f>
        <v>5</v>
      </c>
      <c r="B35" s="11">
        <v>140</v>
      </c>
      <c r="C35" s="65">
        <f t="shared" si="6"/>
        <v>246.33</v>
      </c>
      <c r="D35" s="65">
        <f t="shared" si="7"/>
        <v>97.164975599999991</v>
      </c>
      <c r="E35" s="65">
        <f t="shared" si="8"/>
        <v>8.4402296999999997</v>
      </c>
      <c r="F35" s="65">
        <f t="shared" si="9"/>
        <v>20.988986759999996</v>
      </c>
      <c r="G35" s="65">
        <f t="shared" si="5"/>
        <v>1.0045979999999999</v>
      </c>
      <c r="H35" s="65">
        <f t="shared" si="5"/>
        <v>2.2919399999999999</v>
      </c>
      <c r="I35" s="65">
        <f t="shared" si="5"/>
        <v>0.13280400000000001</v>
      </c>
      <c r="J35" s="65">
        <f t="shared" si="5"/>
        <v>1.0710000000000001E-2</v>
      </c>
      <c r="K35" s="65">
        <f t="shared" si="5"/>
        <v>1.3923000000000001E-2</v>
      </c>
      <c r="L35" s="65">
        <f t="shared" si="5"/>
        <v>0.37270799999999998</v>
      </c>
      <c r="M35" s="65">
        <f t="shared" si="5"/>
        <v>0.1407294</v>
      </c>
      <c r="N35" s="65">
        <f t="shared" si="5"/>
        <v>4819.5</v>
      </c>
      <c r="O35" s="65">
        <f t="shared" si="5"/>
        <v>182.71259999999998</v>
      </c>
      <c r="P35" s="65">
        <f t="shared" si="5"/>
        <v>0</v>
      </c>
      <c r="Q35" s="65">
        <f t="shared" si="10"/>
        <v>484.09200000000004</v>
      </c>
      <c r="R35" s="65">
        <f t="shared" si="11"/>
        <v>0</v>
      </c>
      <c r="S35" s="65">
        <f t="shared" si="11"/>
        <v>0.29131199999999996</v>
      </c>
      <c r="T35" s="65">
        <f t="shared" si="11"/>
        <v>0</v>
      </c>
      <c r="U35" s="126">
        <f t="shared" si="11"/>
        <v>0</v>
      </c>
    </row>
    <row r="36" spans="1:21" s="48" customFormat="1" ht="13" x14ac:dyDescent="0.35">
      <c r="A36" s="125">
        <f>H8</f>
        <v>6</v>
      </c>
      <c r="B36" s="11">
        <v>140</v>
      </c>
      <c r="C36" s="65">
        <f t="shared" si="6"/>
        <v>246.33</v>
      </c>
      <c r="D36" s="65">
        <f t="shared" si="7"/>
        <v>97.164975599999991</v>
      </c>
      <c r="E36" s="65">
        <f t="shared" si="8"/>
        <v>8.4402296999999997</v>
      </c>
      <c r="F36" s="65">
        <f t="shared" si="9"/>
        <v>20.988986759999996</v>
      </c>
      <c r="G36" s="65">
        <f t="shared" si="5"/>
        <v>1.0045979999999999</v>
      </c>
      <c r="H36" s="65">
        <f t="shared" si="5"/>
        <v>2.2919399999999999</v>
      </c>
      <c r="I36" s="65">
        <f t="shared" si="5"/>
        <v>0.13280400000000001</v>
      </c>
      <c r="J36" s="65">
        <f t="shared" si="5"/>
        <v>1.0710000000000001E-2</v>
      </c>
      <c r="K36" s="65">
        <f t="shared" si="5"/>
        <v>1.3923000000000001E-2</v>
      </c>
      <c r="L36" s="65">
        <f t="shared" si="5"/>
        <v>0.37270799999999998</v>
      </c>
      <c r="M36" s="65">
        <f t="shared" si="5"/>
        <v>0.1407294</v>
      </c>
      <c r="N36" s="65">
        <f t="shared" si="5"/>
        <v>4819.5</v>
      </c>
      <c r="O36" s="65">
        <f t="shared" si="5"/>
        <v>182.71259999999998</v>
      </c>
      <c r="P36" s="65">
        <f t="shared" si="5"/>
        <v>0</v>
      </c>
      <c r="Q36" s="65">
        <f t="shared" si="10"/>
        <v>484.09200000000004</v>
      </c>
      <c r="R36" s="65">
        <f t="shared" si="11"/>
        <v>0</v>
      </c>
      <c r="S36" s="65">
        <f t="shared" si="11"/>
        <v>0.29131199999999996</v>
      </c>
      <c r="T36" s="65">
        <f t="shared" si="11"/>
        <v>0</v>
      </c>
      <c r="U36" s="126">
        <f t="shared" si="11"/>
        <v>0</v>
      </c>
    </row>
    <row r="37" spans="1:21" s="48" customFormat="1" ht="13" x14ac:dyDescent="0.35">
      <c r="A37" s="125" t="str">
        <f>I8</f>
        <v>7a</v>
      </c>
      <c r="B37" s="11">
        <v>108</v>
      </c>
      <c r="C37" s="65">
        <f t="shared" si="6"/>
        <v>190.02600000000001</v>
      </c>
      <c r="D37" s="65">
        <f t="shared" si="7"/>
        <v>74.955838319999998</v>
      </c>
      <c r="E37" s="65">
        <f t="shared" si="8"/>
        <v>6.511034340000001</v>
      </c>
      <c r="F37" s="65">
        <f t="shared" si="9"/>
        <v>16.191504071999997</v>
      </c>
      <c r="G37" s="65">
        <f t="shared" si="5"/>
        <v>0.77497559999999988</v>
      </c>
      <c r="H37" s="65">
        <f t="shared" si="5"/>
        <v>1.768068</v>
      </c>
      <c r="I37" s="65">
        <f t="shared" si="5"/>
        <v>0.10244880000000001</v>
      </c>
      <c r="J37" s="65">
        <f t="shared" si="5"/>
        <v>8.2620000000000002E-3</v>
      </c>
      <c r="K37" s="65">
        <f t="shared" si="5"/>
        <v>1.0740600000000001E-2</v>
      </c>
      <c r="L37" s="65">
        <f t="shared" si="5"/>
        <v>0.28751759999999998</v>
      </c>
      <c r="M37" s="65">
        <f t="shared" si="5"/>
        <v>0.10856268000000001</v>
      </c>
      <c r="N37" s="65">
        <f t="shared" si="5"/>
        <v>3717.8999999999996</v>
      </c>
      <c r="O37" s="65">
        <f t="shared" si="5"/>
        <v>140.94971999999999</v>
      </c>
      <c r="P37" s="65">
        <f t="shared" si="5"/>
        <v>0</v>
      </c>
      <c r="Q37" s="65">
        <f t="shared" si="10"/>
        <v>373.44240000000008</v>
      </c>
      <c r="R37" s="65">
        <f t="shared" si="11"/>
        <v>0</v>
      </c>
      <c r="S37" s="65">
        <f t="shared" si="11"/>
        <v>0.22472639999999999</v>
      </c>
      <c r="T37" s="65">
        <f t="shared" si="11"/>
        <v>0</v>
      </c>
      <c r="U37" s="126">
        <f t="shared" si="11"/>
        <v>0</v>
      </c>
    </row>
    <row r="38" spans="1:21" s="48" customFormat="1" ht="13" x14ac:dyDescent="0.35">
      <c r="A38" s="125" t="str">
        <f>J8</f>
        <v>7b</v>
      </c>
      <c r="B38" s="11">
        <v>108</v>
      </c>
      <c r="C38" s="65">
        <f t="shared" si="6"/>
        <v>190.02600000000001</v>
      </c>
      <c r="D38" s="65">
        <f t="shared" si="7"/>
        <v>74.955838319999998</v>
      </c>
      <c r="E38" s="65">
        <f t="shared" si="8"/>
        <v>6.511034340000001</v>
      </c>
      <c r="F38" s="65">
        <f t="shared" si="9"/>
        <v>16.191504071999997</v>
      </c>
      <c r="G38" s="65">
        <f t="shared" si="5"/>
        <v>0.77497559999999988</v>
      </c>
      <c r="H38" s="65">
        <f t="shared" si="5"/>
        <v>1.768068</v>
      </c>
      <c r="I38" s="65">
        <f t="shared" si="5"/>
        <v>0.10244880000000001</v>
      </c>
      <c r="J38" s="65">
        <f t="shared" si="5"/>
        <v>8.2620000000000002E-3</v>
      </c>
      <c r="K38" s="65">
        <f t="shared" si="5"/>
        <v>1.0740600000000001E-2</v>
      </c>
      <c r="L38" s="65">
        <f t="shared" si="5"/>
        <v>0.28751759999999998</v>
      </c>
      <c r="M38" s="65">
        <f t="shared" si="5"/>
        <v>0.10856268000000001</v>
      </c>
      <c r="N38" s="65">
        <f t="shared" si="5"/>
        <v>3717.8999999999996</v>
      </c>
      <c r="O38" s="65">
        <f t="shared" si="5"/>
        <v>140.94971999999999</v>
      </c>
      <c r="P38" s="65">
        <f t="shared" si="5"/>
        <v>0</v>
      </c>
      <c r="Q38" s="65">
        <f t="shared" si="10"/>
        <v>373.44240000000008</v>
      </c>
      <c r="R38" s="65">
        <f t="shared" si="11"/>
        <v>0</v>
      </c>
      <c r="S38" s="65">
        <f t="shared" si="11"/>
        <v>0.22472639999999999</v>
      </c>
      <c r="T38" s="65">
        <f t="shared" si="11"/>
        <v>0</v>
      </c>
      <c r="U38" s="126">
        <f t="shared" si="11"/>
        <v>0</v>
      </c>
    </row>
    <row r="39" spans="1:21" s="48" customFormat="1" ht="13" x14ac:dyDescent="0.35">
      <c r="A39" s="125" t="str">
        <f>K8</f>
        <v>Swedes</v>
      </c>
      <c r="B39" s="11">
        <v>140</v>
      </c>
      <c r="C39" s="65">
        <f t="shared" si="6"/>
        <v>246.33</v>
      </c>
      <c r="D39" s="65">
        <f t="shared" si="7"/>
        <v>97.164975599999991</v>
      </c>
      <c r="E39" s="65">
        <f t="shared" si="8"/>
        <v>8.4402296999999997</v>
      </c>
      <c r="F39" s="65">
        <f t="shared" si="9"/>
        <v>20.988986759999996</v>
      </c>
      <c r="G39" s="65">
        <f t="shared" si="5"/>
        <v>1.0045979999999999</v>
      </c>
      <c r="H39" s="65">
        <f t="shared" si="5"/>
        <v>2.2919399999999999</v>
      </c>
      <c r="I39" s="65">
        <f t="shared" si="5"/>
        <v>0.13280400000000001</v>
      </c>
      <c r="J39" s="65">
        <f t="shared" si="5"/>
        <v>1.0710000000000001E-2</v>
      </c>
      <c r="K39" s="65">
        <f t="shared" si="5"/>
        <v>1.3923000000000001E-2</v>
      </c>
      <c r="L39" s="65">
        <f t="shared" si="5"/>
        <v>0.37270799999999998</v>
      </c>
      <c r="M39" s="65">
        <f t="shared" si="5"/>
        <v>0.1407294</v>
      </c>
      <c r="N39" s="65">
        <f t="shared" si="5"/>
        <v>4819.5</v>
      </c>
      <c r="O39" s="65">
        <f t="shared" si="5"/>
        <v>182.71259999999998</v>
      </c>
      <c r="P39" s="65">
        <f t="shared" si="5"/>
        <v>0</v>
      </c>
      <c r="Q39" s="65">
        <f t="shared" si="10"/>
        <v>484.09200000000004</v>
      </c>
      <c r="R39" s="65">
        <f t="shared" si="11"/>
        <v>0</v>
      </c>
      <c r="S39" s="65">
        <f t="shared" si="11"/>
        <v>0.29131199999999996</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140</v>
      </c>
      <c r="C62" s="65">
        <f>B32</f>
        <v>108</v>
      </c>
      <c r="D62" s="65">
        <f>B33</f>
        <v>108</v>
      </c>
      <c r="E62" s="65">
        <f>B34</f>
        <v>140</v>
      </c>
      <c r="F62" s="65">
        <f>B35</f>
        <v>140</v>
      </c>
      <c r="G62" s="65">
        <f>B36</f>
        <v>140</v>
      </c>
      <c r="H62" s="65">
        <f>B37</f>
        <v>108</v>
      </c>
      <c r="I62" s="65">
        <f>B38</f>
        <v>108</v>
      </c>
      <c r="J62" s="65">
        <f>B39</f>
        <v>140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7a</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7b</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Swedes</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7a</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7b</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Swedes</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7a</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7b</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Swedes</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7a</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7b</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Swedes</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7a</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7b</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Swedes</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'Field data and TATA'!C1:D1</f>
        <v>PAN-029022</v>
      </c>
      <c r="D1" s="174"/>
      <c r="E1" s="106" t="s">
        <v>45</v>
      </c>
      <c r="F1" s="113">
        <f>'Field data and TATA'!F1</f>
        <v>49.44</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'Field data and TATA'!C2:D2</f>
        <v>EPR/EB3205CY</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'Field data and TATA'!C3:D3</f>
        <v>4Recycling Ltd</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'Field data and TATA'!C4:D4</f>
        <v>Cae Gwyn, Cyffyliog, Ruthin, Denbighshire. LL15 2DP</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'Field data and TATA'!C5:D5</f>
        <v>Bryan Burn</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f>'Field data and TATA'!C8</f>
        <v>1</v>
      </c>
      <c r="D8" s="49">
        <f>'Field data and TATA'!D8</f>
        <v>2</v>
      </c>
      <c r="E8" s="49">
        <f>'Field data and TATA'!E8</f>
        <v>3</v>
      </c>
      <c r="F8" s="49">
        <f>'Field data and TATA'!F8</f>
        <v>4</v>
      </c>
      <c r="G8" s="49">
        <f>'Field data and TATA'!G8</f>
        <v>5</v>
      </c>
      <c r="H8" s="49">
        <f>'Field data and TATA'!H8</f>
        <v>6</v>
      </c>
      <c r="I8" s="49" t="str">
        <f>'Field data and TATA'!I8</f>
        <v>7a</v>
      </c>
      <c r="J8" s="49" t="str">
        <f>'Field data and TATA'!J8</f>
        <v>7b</v>
      </c>
      <c r="K8" s="49" t="str">
        <f>'Field data and TATA'!K8</f>
        <v>Swedes</v>
      </c>
      <c r="L8" s="49">
        <f>'Field data and TATA'!L8</f>
        <v>0</v>
      </c>
      <c r="M8" s="49">
        <f>'Field data and TATA'!M8</f>
        <v>0</v>
      </c>
      <c r="N8" s="49">
        <f>'Field data and TATA'!N8</f>
        <v>0</v>
      </c>
      <c r="O8" s="49">
        <f>'Field data and TATA'!O8</f>
        <v>0</v>
      </c>
      <c r="P8" s="49">
        <f>'Field data and TATA'!P8</f>
        <v>0</v>
      </c>
      <c r="Q8" s="49">
        <f>'Field data and TATA'!Q8</f>
        <v>0</v>
      </c>
      <c r="R8" s="49">
        <f>'Field data and TATA'!R8</f>
        <v>0</v>
      </c>
      <c r="S8" s="49">
        <f>'Field data and TATA'!S8</f>
        <v>0</v>
      </c>
      <c r="T8" s="49">
        <f>'Field data and TATA'!T8</f>
        <v>0</v>
      </c>
      <c r="U8" s="49">
        <f>'Field data and TATA'!U8</f>
        <v>0</v>
      </c>
      <c r="V8" s="102">
        <f>'Field data and TATA'!V8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t="str">
        <f>'Field data and TATA'!C9</f>
        <v>M</v>
      </c>
      <c r="D9" s="49" t="str">
        <f>'Field data and TATA'!D9</f>
        <v>M</v>
      </c>
      <c r="E9" s="49" t="str">
        <f>'Field data and TATA'!E9</f>
        <v>M</v>
      </c>
      <c r="F9" s="49" t="str">
        <f>'Field data and TATA'!F9</f>
        <v>M</v>
      </c>
      <c r="G9" s="49" t="str">
        <f>'Field data and TATA'!G9</f>
        <v>M</v>
      </c>
      <c r="H9" s="49" t="str">
        <f>'Field data and TATA'!H9</f>
        <v>M</v>
      </c>
      <c r="I9" s="49" t="str">
        <f>'Field data and TATA'!I9</f>
        <v>M</v>
      </c>
      <c r="J9" s="49" t="str">
        <f>'Field data and TATA'!J9</f>
        <v>M</v>
      </c>
      <c r="K9" s="49" t="str">
        <f>'Field data and TATA'!K9</f>
        <v>M</v>
      </c>
      <c r="L9" s="49">
        <f>'Field data and TATA'!L9</f>
        <v>0</v>
      </c>
      <c r="M9" s="49">
        <f>'Field data and TATA'!M9</f>
        <v>0</v>
      </c>
      <c r="N9" s="49">
        <f>'Field data and TATA'!N9</f>
        <v>0</v>
      </c>
      <c r="O9" s="49">
        <f>'Field data and TATA'!O9</f>
        <v>0</v>
      </c>
      <c r="P9" s="49">
        <f>'Field data and TATA'!P9</f>
        <v>0</v>
      </c>
      <c r="Q9" s="49">
        <f>'Field data and TATA'!Q9</f>
        <v>0</v>
      </c>
      <c r="R9" s="49">
        <f>'Field data and TATA'!R9</f>
        <v>0</v>
      </c>
      <c r="S9" s="49">
        <f>'Field data and TATA'!S9</f>
        <v>0</v>
      </c>
      <c r="T9" s="49">
        <f>'Field data and TATA'!T9</f>
        <v>0</v>
      </c>
      <c r="U9" s="49">
        <f>'Field data and TATA'!U9</f>
        <v>0</v>
      </c>
      <c r="V9" s="102">
        <f>'Field data and TATA'!V9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'Field data and TATA'!C10</f>
        <v>5.6</v>
      </c>
      <c r="D10" s="49">
        <f>'Field data and TATA'!D10</f>
        <v>5.6</v>
      </c>
      <c r="E10" s="49">
        <f>'Field data and TATA'!E10</f>
        <v>5.6</v>
      </c>
      <c r="F10" s="49">
        <f>'Field data and TATA'!F10</f>
        <v>5.6</v>
      </c>
      <c r="G10" s="49">
        <f>'Field data and TATA'!G10</f>
        <v>5.6</v>
      </c>
      <c r="H10" s="49">
        <f>'Field data and TATA'!H10</f>
        <v>5.8</v>
      </c>
      <c r="I10" s="49">
        <f>'Field data and TATA'!I10</f>
        <v>6.4</v>
      </c>
      <c r="J10" s="49">
        <f>'Field data and TATA'!J10</f>
        <v>6.1</v>
      </c>
      <c r="K10" s="49">
        <f>'Field data and TATA'!K10</f>
        <v>6</v>
      </c>
      <c r="L10" s="49">
        <f>'Field data and TATA'!L10</f>
        <v>0</v>
      </c>
      <c r="M10" s="49">
        <f>'Field data and TATA'!M10</f>
        <v>0</v>
      </c>
      <c r="N10" s="49">
        <f>'Field data and TATA'!N10</f>
        <v>0</v>
      </c>
      <c r="O10" s="49">
        <f>'Field data and TATA'!O10</f>
        <v>0</v>
      </c>
      <c r="P10" s="49">
        <f>'Field data and TATA'!P10</f>
        <v>0</v>
      </c>
      <c r="Q10" s="49">
        <f>'Field data and TATA'!Q10</f>
        <v>0</v>
      </c>
      <c r="R10" s="49">
        <f>'Field data and TATA'!R10</f>
        <v>0</v>
      </c>
      <c r="S10" s="49">
        <f>'Field data and TATA'!S10</f>
        <v>0</v>
      </c>
      <c r="T10" s="49">
        <f>'Field data and TATA'!T10</f>
        <v>0</v>
      </c>
      <c r="U10" s="49">
        <f>'Field data and TATA'!U10</f>
        <v>0</v>
      </c>
      <c r="V10" s="102">
        <f>'Field data and TATA'!V10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'Field data and TATA'!C11</f>
        <v>1</v>
      </c>
      <c r="D11" s="49">
        <f>'Field data and TATA'!D11</f>
        <v>2</v>
      </c>
      <c r="E11" s="49">
        <f>'Field data and TATA'!E11</f>
        <v>2</v>
      </c>
      <c r="F11" s="49">
        <f>'Field data and TATA'!F11</f>
        <v>1</v>
      </c>
      <c r="G11" s="49">
        <f>'Field data and TATA'!G11</f>
        <v>1</v>
      </c>
      <c r="H11" s="49">
        <f>'Field data and TATA'!H11</f>
        <v>1</v>
      </c>
      <c r="I11" s="49">
        <f>'Field data and TATA'!I11</f>
        <v>2</v>
      </c>
      <c r="J11" s="49">
        <f>'Field data and TATA'!J11</f>
        <v>2</v>
      </c>
      <c r="K11" s="49">
        <f>'Field data and TATA'!K11</f>
        <v>1</v>
      </c>
      <c r="L11" s="49">
        <f>'Field data and TATA'!L11</f>
        <v>0</v>
      </c>
      <c r="M11" s="49">
        <f>'Field data and TATA'!M11</f>
        <v>0</v>
      </c>
      <c r="N11" s="49">
        <f>'Field data and TATA'!N11</f>
        <v>0</v>
      </c>
      <c r="O11" s="49">
        <f>'Field data and TATA'!O11</f>
        <v>0</v>
      </c>
      <c r="P11" s="49">
        <f>'Field data and TATA'!P11</f>
        <v>0</v>
      </c>
      <c r="Q11" s="49">
        <f>'Field data and TATA'!Q11</f>
        <v>0</v>
      </c>
      <c r="R11" s="49">
        <f>'Field data and TATA'!R11</f>
        <v>0</v>
      </c>
      <c r="S11" s="49">
        <f>'Field data and TATA'!S11</f>
        <v>0</v>
      </c>
      <c r="T11" s="49">
        <f>'Field data and TATA'!T11</f>
        <v>0</v>
      </c>
      <c r="U11" s="49">
        <f>'Field data and TATA'!U11</f>
        <v>0</v>
      </c>
      <c r="V11" s="102">
        <f>'Field data and TATA'!V11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'Field data and TATA'!C12</f>
        <v>1</v>
      </c>
      <c r="D12" s="49">
        <f>'Field data and TATA'!D12</f>
        <v>2</v>
      </c>
      <c r="E12" s="49">
        <f>'Field data and TATA'!E12</f>
        <v>2</v>
      </c>
      <c r="F12" s="49">
        <f>'Field data and TATA'!F12</f>
        <v>3</v>
      </c>
      <c r="G12" s="49">
        <f>'Field data and TATA'!G12</f>
        <v>1</v>
      </c>
      <c r="H12" s="49">
        <f>'Field data and TATA'!H12</f>
        <v>1</v>
      </c>
      <c r="I12" s="49">
        <f>'Field data and TATA'!I12</f>
        <v>1</v>
      </c>
      <c r="J12" s="49">
        <f>'Field data and TATA'!J12</f>
        <v>2</v>
      </c>
      <c r="K12" s="49">
        <f>'Field data and TATA'!K12</f>
        <v>2</v>
      </c>
      <c r="L12" s="49">
        <f>'Field data and TATA'!L12</f>
        <v>0</v>
      </c>
      <c r="M12" s="49">
        <f>'Field data and TATA'!M12</f>
        <v>0</v>
      </c>
      <c r="N12" s="49">
        <f>'Field data and TATA'!N12</f>
        <v>0</v>
      </c>
      <c r="O12" s="49">
        <f>'Field data and TATA'!O12</f>
        <v>0</v>
      </c>
      <c r="P12" s="49">
        <f>'Field data and TATA'!P12</f>
        <v>0</v>
      </c>
      <c r="Q12" s="49">
        <f>'Field data and TATA'!Q12</f>
        <v>0</v>
      </c>
      <c r="R12" s="49">
        <f>'Field data and TATA'!R12</f>
        <v>0</v>
      </c>
      <c r="S12" s="49">
        <f>'Field data and TATA'!S12</f>
        <v>0</v>
      </c>
      <c r="T12" s="49">
        <f>'Field data and TATA'!T12</f>
        <v>0</v>
      </c>
      <c r="U12" s="49">
        <f>'Field data and TATA'!U12</f>
        <v>0</v>
      </c>
      <c r="V12" s="102">
        <f>'Field data and TATA'!V12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'Field data and TATA'!C13</f>
        <v>1</v>
      </c>
      <c r="D13" s="49">
        <f>'Field data and TATA'!D13</f>
        <v>2</v>
      </c>
      <c r="E13" s="49">
        <f>'Field data and TATA'!E13</f>
        <v>2</v>
      </c>
      <c r="F13" s="49">
        <f>'Field data and TATA'!F13</f>
        <v>2</v>
      </c>
      <c r="G13" s="49">
        <f>'Field data and TATA'!G13</f>
        <v>1</v>
      </c>
      <c r="H13" s="49">
        <f>'Field data and TATA'!H13</f>
        <v>1</v>
      </c>
      <c r="I13" s="49">
        <f>'Field data and TATA'!I13</f>
        <v>2</v>
      </c>
      <c r="J13" s="49">
        <f>'Field data and TATA'!J13</f>
        <v>2</v>
      </c>
      <c r="K13" s="49">
        <f>'Field data and TATA'!K13</f>
        <v>2</v>
      </c>
      <c r="L13" s="49">
        <f>'Field data and TATA'!L13</f>
        <v>0</v>
      </c>
      <c r="M13" s="49">
        <f>'Field data and TATA'!M13</f>
        <v>0</v>
      </c>
      <c r="N13" s="49">
        <f>'Field data and TATA'!N13</f>
        <v>0</v>
      </c>
      <c r="O13" s="49">
        <f>'Field data and TATA'!O13</f>
        <v>0</v>
      </c>
      <c r="P13" s="49">
        <f>'Field data and TATA'!P13</f>
        <v>0</v>
      </c>
      <c r="Q13" s="49">
        <f>'Field data and TATA'!Q13</f>
        <v>0</v>
      </c>
      <c r="R13" s="49">
        <f>'Field data and TATA'!R13</f>
        <v>0</v>
      </c>
      <c r="S13" s="49">
        <f>'Field data and TATA'!S13</f>
        <v>0</v>
      </c>
      <c r="T13" s="49">
        <f>'Field data and TATA'!T13</f>
        <v>0</v>
      </c>
      <c r="U13" s="49">
        <f>'Field data and TATA'!U13</f>
        <v>0</v>
      </c>
      <c r="V13" s="102">
        <f>'Field data and TATA'!V13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'Field data and TATA'!C14</f>
        <v xml:space="preserve">Grass Silage (25% DM) </v>
      </c>
      <c r="D14" s="83" t="str">
        <f>'Field data and TATA'!D14</f>
        <v xml:space="preserve">Grass Silage (25% DM) </v>
      </c>
      <c r="E14" s="83" t="str">
        <f>'Field data and TATA'!E14</f>
        <v xml:space="preserve">Grass Silage (25% DM) </v>
      </c>
      <c r="F14" s="83" t="str">
        <f>'Field data and TATA'!F14</f>
        <v xml:space="preserve">Grass Silage (25% DM) </v>
      </c>
      <c r="G14" s="83" t="str">
        <f>'Field data and TATA'!G14</f>
        <v xml:space="preserve">Grass Silage (25% DM) </v>
      </c>
      <c r="H14" s="83" t="str">
        <f>'Field data and TATA'!H14</f>
        <v xml:space="preserve">Grass Silage (25% DM) </v>
      </c>
      <c r="I14" s="83" t="str">
        <f>'Field data and TATA'!I14</f>
        <v xml:space="preserve">Grass Silage (25% DM) </v>
      </c>
      <c r="J14" s="83" t="str">
        <f>'Field data and TATA'!J14</f>
        <v xml:space="preserve">Grass Silage (25% DM) </v>
      </c>
      <c r="K14" s="83" t="str">
        <f>'Field data and TATA'!K14</f>
        <v xml:space="preserve">Grass Silage (25% DM) </v>
      </c>
      <c r="L14" s="83">
        <f>'Field data and TATA'!L14</f>
        <v>0</v>
      </c>
      <c r="M14" s="83">
        <f>'Field data and TATA'!M14</f>
        <v>0</v>
      </c>
      <c r="N14" s="83">
        <f>'Field data and TATA'!N14</f>
        <v>0</v>
      </c>
      <c r="O14" s="83">
        <f>'Field data and TATA'!O14</f>
        <v>0</v>
      </c>
      <c r="P14" s="83">
        <f>'Field data and TATA'!P14</f>
        <v>0</v>
      </c>
      <c r="Q14" s="83">
        <f>'Field data and TATA'!Q14</f>
        <v>0</v>
      </c>
      <c r="R14" s="83">
        <f>'Field data and TATA'!R14</f>
        <v>0</v>
      </c>
      <c r="S14" s="83">
        <f>'Field data and TATA'!S14</f>
        <v>0</v>
      </c>
      <c r="T14" s="83">
        <f>'Field data and TATA'!T14</f>
        <v>0</v>
      </c>
      <c r="U14" s="83">
        <f>'Field data and TATA'!U14</f>
        <v>0</v>
      </c>
      <c r="V14" s="103">
        <f>'Field data and TATA'!V14</f>
        <v>0</v>
      </c>
      <c r="AD14" s="22" t="s">
        <v>138</v>
      </c>
      <c r="AE14" s="22">
        <v>6</v>
      </c>
      <c r="AI14" s="43" t="s">
        <v>119</v>
      </c>
      <c r="AJ14" s="44">
        <v>0.8</v>
      </c>
      <c r="AK14" s="45">
        <v>1.7</v>
      </c>
      <c r="AL14" s="9">
        <v>12</v>
      </c>
      <c r="AM14" s="9">
        <v>6.7</v>
      </c>
      <c r="AN14" s="9" t="s">
        <v>135</v>
      </c>
    </row>
    <row r="15" spans="1:41" ht="13" x14ac:dyDescent="0.25">
      <c r="A15" s="149" t="s">
        <v>9</v>
      </c>
      <c r="B15" s="150"/>
      <c r="C15" s="49">
        <f>'Field data and TATA'!C15</f>
        <v>38</v>
      </c>
      <c r="D15" s="49">
        <f>'Field data and TATA'!D15</f>
        <v>38</v>
      </c>
      <c r="E15" s="49">
        <f>'Field data and TATA'!E15</f>
        <v>38</v>
      </c>
      <c r="F15" s="49">
        <f>'Field data and TATA'!F15</f>
        <v>38</v>
      </c>
      <c r="G15" s="49">
        <f>'Field data and TATA'!G15</f>
        <v>38</v>
      </c>
      <c r="H15" s="49">
        <f>'Field data and TATA'!H15</f>
        <v>38</v>
      </c>
      <c r="I15" s="49">
        <f>'Field data and TATA'!I15</f>
        <v>38</v>
      </c>
      <c r="J15" s="49">
        <f>'Field data and TATA'!J15</f>
        <v>38</v>
      </c>
      <c r="K15" s="49">
        <f>'Field data and TATA'!K15</f>
        <v>38</v>
      </c>
      <c r="L15" s="49">
        <f>'Field data and TATA'!L15</f>
        <v>0</v>
      </c>
      <c r="M15" s="49">
        <f>'Field data and TATA'!M15</f>
        <v>0</v>
      </c>
      <c r="N15" s="49">
        <f>'Field data and TATA'!N15</f>
        <v>0</v>
      </c>
      <c r="O15" s="49">
        <f>'Field data and TATA'!O15</f>
        <v>0</v>
      </c>
      <c r="P15" s="49">
        <f>'Field data and TATA'!P15</f>
        <v>0</v>
      </c>
      <c r="Q15" s="49">
        <f>'Field data and TATA'!Q15</f>
        <v>0</v>
      </c>
      <c r="R15" s="49">
        <f>'Field data and TATA'!R15</f>
        <v>0</v>
      </c>
      <c r="S15" s="49">
        <f>'Field data and TATA'!S15</f>
        <v>0</v>
      </c>
      <c r="T15" s="49">
        <f>'Field data and TATA'!T15</f>
        <v>0</v>
      </c>
      <c r="U15" s="49">
        <f>'Field data and TATA'!U15</f>
        <v>0</v>
      </c>
      <c r="V15" s="102">
        <f>'Field data and TATA'!V15</f>
        <v>0</v>
      </c>
      <c r="AD15" s="22" t="s">
        <v>144</v>
      </c>
      <c r="AE15" s="22">
        <v>7</v>
      </c>
      <c r="AI15" s="43" t="s">
        <v>101</v>
      </c>
      <c r="AJ15" s="51">
        <v>1.8</v>
      </c>
      <c r="AK15" s="45">
        <v>5.4</v>
      </c>
      <c r="AL15" s="9">
        <v>13</v>
      </c>
      <c r="AM15" s="9">
        <v>6.7</v>
      </c>
      <c r="AN15" s="9" t="s">
        <v>135</v>
      </c>
    </row>
    <row r="16" spans="1:41" ht="13.5" thickBot="1" x14ac:dyDescent="0.3">
      <c r="A16" s="153" t="s">
        <v>44</v>
      </c>
      <c r="B16" s="154"/>
      <c r="C16" s="104" t="str">
        <f>'Field data and TATA'!C16</f>
        <v>Medium/Clay</v>
      </c>
      <c r="D16" s="104" t="str">
        <f>'Field data and TATA'!D16</f>
        <v>Medium/Clay</v>
      </c>
      <c r="E16" s="104" t="str">
        <f>'Field data and TATA'!E16</f>
        <v>Medium/Clay</v>
      </c>
      <c r="F16" s="104" t="str">
        <f>'Field data and TATA'!F16</f>
        <v>Medium/Clay</v>
      </c>
      <c r="G16" s="104" t="str">
        <f>'Field data and TATA'!G16</f>
        <v>Medium/Clay</v>
      </c>
      <c r="H16" s="104" t="str">
        <f>'Field data and TATA'!H16</f>
        <v>Medium/Clay</v>
      </c>
      <c r="I16" s="104" t="str">
        <f>'Field data and TATA'!I16</f>
        <v>Medium/Clay</v>
      </c>
      <c r="J16" s="104" t="str">
        <f>'Field data and TATA'!J16</f>
        <v>Medium/Clay</v>
      </c>
      <c r="K16" s="104" t="str">
        <f>'Field data and TATA'!K16</f>
        <v>Medium/Clay</v>
      </c>
      <c r="L16" s="104">
        <f>'Field data and TATA'!L16</f>
        <v>0</v>
      </c>
      <c r="M16" s="104">
        <f>'Field data and TATA'!M16</f>
        <v>0</v>
      </c>
      <c r="N16" s="104">
        <f>'Field data and TATA'!N16</f>
        <v>0</v>
      </c>
      <c r="O16" s="104">
        <f>'Field data and TATA'!O16</f>
        <v>0</v>
      </c>
      <c r="P16" s="104">
        <f>'Field data and TATA'!P16</f>
        <v>0</v>
      </c>
      <c r="Q16" s="104">
        <f>'Field data and TATA'!Q16</f>
        <v>0</v>
      </c>
      <c r="R16" s="104">
        <f>'Field data and TATA'!R16</f>
        <v>0</v>
      </c>
      <c r="S16" s="104">
        <f>'Field data and TATA'!S16</f>
        <v>0</v>
      </c>
      <c r="T16" s="104">
        <f>'Field data and TATA'!T16</f>
        <v>0</v>
      </c>
      <c r="U16" s="104">
        <f>'Field data and TATA'!U16</f>
        <v>0</v>
      </c>
      <c r="V16" s="105">
        <f>'Field data and TATA'!V16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7a</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7b</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Swedes</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t="str">
        <f t="shared" si="13"/>
        <v>7a</v>
      </c>
      <c r="I57" s="8" t="str">
        <f t="shared" si="13"/>
        <v>7b</v>
      </c>
      <c r="J57" s="8" t="str">
        <f t="shared" si="13"/>
        <v>Swedes</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5.6</v>
      </c>
      <c r="C60" s="64">
        <f t="shared" ref="C60:U60" si="14">D10</f>
        <v>5.6</v>
      </c>
      <c r="D60" s="64">
        <f t="shared" si="14"/>
        <v>5.6</v>
      </c>
      <c r="E60" s="64">
        <f t="shared" si="14"/>
        <v>5.6</v>
      </c>
      <c r="F60" s="64">
        <f t="shared" si="14"/>
        <v>5.6</v>
      </c>
      <c r="G60" s="64">
        <f t="shared" si="14"/>
        <v>5.8</v>
      </c>
      <c r="H60" s="64">
        <f t="shared" si="14"/>
        <v>6.4</v>
      </c>
      <c r="I60" s="64">
        <f t="shared" si="14"/>
        <v>6.1</v>
      </c>
      <c r="J60" s="64">
        <f t="shared" si="14"/>
        <v>6</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3.6000000000000032</v>
      </c>
      <c r="C64" s="65">
        <f t="shared" ref="C64:U64" si="17">(C59-C60)*C61</f>
        <v>3.6000000000000032</v>
      </c>
      <c r="D64" s="65">
        <f t="shared" si="17"/>
        <v>3.6000000000000032</v>
      </c>
      <c r="E64" s="65">
        <f t="shared" si="17"/>
        <v>3.6000000000000032</v>
      </c>
      <c r="F64" s="65">
        <f t="shared" si="17"/>
        <v>3.6000000000000032</v>
      </c>
      <c r="G64" s="65">
        <f t="shared" si="17"/>
        <v>2.4000000000000021</v>
      </c>
      <c r="H64" s="65">
        <f t="shared" si="17"/>
        <v>-1.2000000000000011</v>
      </c>
      <c r="I64" s="65">
        <f t="shared" si="17"/>
        <v>0.6000000000000032</v>
      </c>
      <c r="J64" s="65">
        <f t="shared" si="17"/>
        <v>1.2000000000000011</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-3.6000000000000032</v>
      </c>
      <c r="C65" s="65">
        <f t="shared" ref="C65:U65" si="18">C63-C64</f>
        <v>-3.6000000000000032</v>
      </c>
      <c r="D65" s="65">
        <f t="shared" si="18"/>
        <v>-3.6000000000000032</v>
      </c>
      <c r="E65" s="65">
        <f t="shared" si="18"/>
        <v>-3.6000000000000032</v>
      </c>
      <c r="F65" s="65">
        <f t="shared" si="18"/>
        <v>-3.6000000000000032</v>
      </c>
      <c r="G65" s="65">
        <f t="shared" si="18"/>
        <v>-2.4000000000000021</v>
      </c>
      <c r="H65" s="65">
        <f t="shared" si="18"/>
        <v>1.2000000000000011</v>
      </c>
      <c r="I65" s="65">
        <f t="shared" si="18"/>
        <v>-0.6000000000000032</v>
      </c>
      <c r="J65" s="65">
        <f t="shared" si="18"/>
        <v>-1.2000000000000011</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5" t="s">
        <v>84</v>
      </c>
      <c r="B1" s="29" t="str">
        <f>'Field data and TATA'!B29</f>
        <v>Application Rate</v>
      </c>
      <c r="C1" s="29" t="str">
        <f>'Field data and TATA'!C29</f>
        <v>Nitrogen Addition</v>
      </c>
      <c r="D1" s="29" t="str">
        <f>'Field data and TATA'!D29</f>
        <v>Phosphate Addition</v>
      </c>
      <c r="E1" s="29" t="str">
        <f>'Field data and TATA'!E29</f>
        <v>Potash  Addition</v>
      </c>
      <c r="F1" s="29" t="str">
        <f>'Field data and TATA'!F29</f>
        <v>Mg Oxide Addition</v>
      </c>
      <c r="G1" s="29" t="str">
        <f>'Field data and TATA'!G29</f>
        <v>Copper Addition</v>
      </c>
      <c r="H1" s="29" t="str">
        <f>'Field data and TATA'!H29</f>
        <v>Zinc Addition</v>
      </c>
      <c r="I1" s="29" t="str">
        <f>'Field data and TATA'!I29</f>
        <v>Lead Addition</v>
      </c>
      <c r="J1" s="29" t="str">
        <f>'Field data and TATA'!J29</f>
        <v>Cadmium Addition</v>
      </c>
      <c r="K1" s="29" t="str">
        <f>'Field data and TATA'!K29</f>
        <v>Mercury Addition</v>
      </c>
      <c r="L1" s="29" t="str">
        <f>'Field data and TATA'!L29</f>
        <v>Nickel Addition</v>
      </c>
      <c r="M1" s="29" t="str">
        <f>'Field data and TATA'!M29</f>
        <v>Chromium Addition</v>
      </c>
      <c r="N1" s="29" t="str">
        <f>'Field data and TATA'!N29</f>
        <v>Aluminium Addition</v>
      </c>
      <c r="O1" s="29" t="str">
        <f>'Field data and TATA'!O29</f>
        <v>Iron Addition</v>
      </c>
      <c r="P1" s="29" t="str">
        <f>'Field data and TATA'!P29</f>
        <v xml:space="preserve">Sodium Addition                 </v>
      </c>
      <c r="Q1" s="29" t="str">
        <f>'Field data and TATA'!Q29</f>
        <v>SO3  Addition                             kg/ha</v>
      </c>
      <c r="R1" s="29" t="str">
        <f>'Field data and TATA'!R29</f>
        <v xml:space="preserve">Selenium Addition </v>
      </c>
      <c r="S1" s="29" t="str">
        <f>'Field data and TATA'!S29</f>
        <v xml:space="preserve">Arsenic  Addition  </v>
      </c>
      <c r="T1" s="29" t="str">
        <f>'Field data and TATA'!T29</f>
        <v xml:space="preserve">Molybdenum Addition  </v>
      </c>
      <c r="U1" s="29" t="str">
        <f>'Field data and TATA'!U29</f>
        <v xml:space="preserve">Fluoride Addition </v>
      </c>
    </row>
    <row r="2" spans="1:21" ht="25" x14ac:dyDescent="0.25">
      <c r="A2" s="175"/>
      <c r="B2" s="29" t="str">
        <f>'Field data and TATA'!B30</f>
        <v>tonnes/ha</v>
      </c>
      <c r="C2" s="29" t="str">
        <f>'Field data and TATA'!C30</f>
        <v>kg/ha</v>
      </c>
      <c r="D2" s="29" t="str">
        <f>'Field data and TATA'!D30</f>
        <v>P2O5 
kg/ha</v>
      </c>
      <c r="E2" s="29" t="str">
        <f>'Field data and TATA'!E30</f>
        <v>K2O 
kg/ha</v>
      </c>
      <c r="F2" s="29" t="str">
        <f>'Field data and TATA'!F30</f>
        <v>MgO 
kg/ha</v>
      </c>
      <c r="G2" s="29" t="str">
        <f>'Field data and TATA'!G30</f>
        <v>kg/ha</v>
      </c>
      <c r="H2" s="29" t="str">
        <f>'Field data and TATA'!H30</f>
        <v>kg/ha</v>
      </c>
      <c r="I2" s="29" t="str">
        <f>'Field data and TATA'!I30</f>
        <v>kg/ha</v>
      </c>
      <c r="J2" s="29" t="str">
        <f>'Field data and TATA'!J30</f>
        <v>kg/ha</v>
      </c>
      <c r="K2" s="29" t="str">
        <f>'Field data and TATA'!K30</f>
        <v>kg/ha</v>
      </c>
      <c r="L2" s="29" t="str">
        <f>'Field data and TATA'!L30</f>
        <v>kg/ha</v>
      </c>
      <c r="M2" s="29" t="str">
        <f>'Field data and TATA'!M30</f>
        <v>kg/ha</v>
      </c>
      <c r="N2" s="29" t="str">
        <f>'Field data and TATA'!N30</f>
        <v>kg/ha</v>
      </c>
      <c r="O2" s="29" t="str">
        <f>'Field data and TATA'!O30</f>
        <v>kg/ha</v>
      </c>
      <c r="P2" s="29" t="str">
        <f>'Field data and TATA'!P30</f>
        <v>kg/ha</v>
      </c>
      <c r="Q2" s="29" t="str">
        <f>'Field data and TATA'!Q30</f>
        <v>kg/ha</v>
      </c>
      <c r="R2" s="29" t="str">
        <f>'Field data and TATA'!R30</f>
        <v>kg/ha</v>
      </c>
      <c r="S2" s="29" t="str">
        <f>'Field data and TATA'!S30</f>
        <v>kg/ha</v>
      </c>
      <c r="T2" s="29" t="str">
        <f>'Field data and TATA'!T30</f>
        <v>kg/ha</v>
      </c>
      <c r="U2" s="29" t="str">
        <f>'Field data and TATA'!U30</f>
        <v>kg/ha</v>
      </c>
    </row>
    <row r="3" spans="1:21" x14ac:dyDescent="0.25">
      <c r="A3" s="27">
        <v>1</v>
      </c>
      <c r="B3" s="24">
        <f>'Field data and TATA'!B31</f>
        <v>6</v>
      </c>
      <c r="C3" s="24">
        <f>'Field data and TATA'!C31</f>
        <v>6</v>
      </c>
      <c r="D3" s="24">
        <f>'Field data and TATA'!D31</f>
        <v>12.646319999999999</v>
      </c>
      <c r="E3" s="24">
        <f>'Field data and TATA'!E31</f>
        <v>13.6647</v>
      </c>
      <c r="F3" s="24">
        <f>'Field data and TATA'!F31</f>
        <v>49.739999999999995</v>
      </c>
      <c r="G3" s="24">
        <f>'Field data and TATA'!G31</f>
        <v>7.8600000000000003E-2</v>
      </c>
      <c r="H3" s="24">
        <f>'Field data and TATA'!H31</f>
        <v>1.9799999999999998E-2</v>
      </c>
      <c r="I3" s="24">
        <f>'Field data and TATA'!I31</f>
        <v>3.252E-2</v>
      </c>
      <c r="J3" s="24">
        <f>'Field data and TATA'!J31</f>
        <v>2.1419999999999998E-3</v>
      </c>
      <c r="K3" s="24">
        <f>'Field data and TATA'!K31</f>
        <v>6.0000000000000006E-4</v>
      </c>
      <c r="L3" s="24">
        <f>'Field data and TATA'!L31</f>
        <v>0.183</v>
      </c>
      <c r="M3" s="24">
        <f>'Field data and TATA'!M31</f>
        <v>0.25740000000000002</v>
      </c>
      <c r="N3" s="24">
        <f>'Field data and TATA'!N31</f>
        <v>0</v>
      </c>
      <c r="O3" s="24">
        <f>'Field data and TATA'!O31</f>
        <v>0</v>
      </c>
      <c r="P3" s="24">
        <f>'Field data and TATA'!P31</f>
        <v>12.72</v>
      </c>
      <c r="Q3" s="24">
        <f>'Field data and TATA'!Q31</f>
        <v>10.8</v>
      </c>
      <c r="R3" s="24" t="e">
        <f>'Field data and TATA'!R31</f>
        <v>#REF!</v>
      </c>
      <c r="S3" s="24">
        <f>'Field data and TATA'!S31</f>
        <v>1.5960000000000002E-2</v>
      </c>
      <c r="T3" s="24">
        <f>'Field data and TATA'!T31</f>
        <v>9.3895200000000002E-3</v>
      </c>
      <c r="U3" s="24">
        <f>'Field data and TATA'!U31</f>
        <v>0.29276639999999998</v>
      </c>
    </row>
    <row r="4" spans="1:21" x14ac:dyDescent="0.25">
      <c r="A4" s="27">
        <v>2</v>
      </c>
      <c r="B4" s="24">
        <f>Alwen!B31</f>
        <v>183</v>
      </c>
      <c r="C4" s="24">
        <f>Alwen!C31</f>
        <v>248.81778000000003</v>
      </c>
      <c r="D4" s="24">
        <f>Alwen!D31</f>
        <v>28.46308617</v>
      </c>
      <c r="E4" s="24">
        <f>Alwen!E31</f>
        <v>3.5683737300000007</v>
      </c>
      <c r="F4" s="24">
        <f>Alwen!F31</f>
        <v>10.948390776000002</v>
      </c>
      <c r="G4" s="24">
        <f>Alwen!G31</f>
        <v>0.26549640000000002</v>
      </c>
      <c r="H4" s="24">
        <f>Alwen!H31</f>
        <v>4.6972440000000013</v>
      </c>
      <c r="I4" s="24">
        <f>Alwen!I31</f>
        <v>0.8679690000000001</v>
      </c>
      <c r="J4" s="24">
        <f>Alwen!J31</f>
        <v>1.1913300000000002E-2</v>
      </c>
      <c r="K4" s="24">
        <f>Alwen!K31</f>
        <v>1.8040140000000007E-2</v>
      </c>
      <c r="L4" s="24">
        <f>Alwen!L31</f>
        <v>0.70118280000000011</v>
      </c>
      <c r="M4" s="24">
        <f>Alwen!M31</f>
        <v>0.63651060000000015</v>
      </c>
      <c r="N4" s="24">
        <f>Alwen!N31</f>
        <v>70.118280000000013</v>
      </c>
      <c r="O4" s="24">
        <f>Alwen!O31</f>
        <v>11640.996000000001</v>
      </c>
      <c r="P4" s="24">
        <f>Alwen!P31</f>
        <v>0</v>
      </c>
      <c r="Q4" s="24">
        <f>Alwen!Q31</f>
        <v>696.07710000000009</v>
      </c>
      <c r="R4" s="24">
        <f>Alwen!R31</f>
        <v>0</v>
      </c>
      <c r="S4" s="24">
        <f>Alwen!S31</f>
        <v>0.38462940000000007</v>
      </c>
      <c r="T4" s="24">
        <f>Alwen!T31</f>
        <v>0</v>
      </c>
      <c r="U4" s="24">
        <f>Alwen!U31</f>
        <v>0</v>
      </c>
    </row>
    <row r="5" spans="1:21" x14ac:dyDescent="0.25">
      <c r="A5" s="27">
        <v>3</v>
      </c>
      <c r="B5" s="24">
        <f>Glascoed!B31</f>
        <v>137</v>
      </c>
      <c r="C5" s="24">
        <f>Glascoed!C31</f>
        <v>249.70715999999999</v>
      </c>
      <c r="D5" s="24">
        <f>Glascoed!D31</f>
        <v>101.09028336</v>
      </c>
      <c r="E5" s="24">
        <f>Glascoed!E31</f>
        <v>4.2697584399999995</v>
      </c>
      <c r="F5" s="24">
        <f>Glascoed!F31</f>
        <v>25.106901671999999</v>
      </c>
      <c r="G5" s="24">
        <f>Glascoed!G31</f>
        <v>0.70533080000000004</v>
      </c>
      <c r="H5" s="24">
        <f>Glascoed!H31</f>
        <v>3.9445040000000002</v>
      </c>
      <c r="I5" s="24">
        <f>Glascoed!I31</f>
        <v>0.76215840000000001</v>
      </c>
      <c r="J5" s="24">
        <f>Glascoed!J31</f>
        <v>3.6770800000000001E-3</v>
      </c>
      <c r="K5" s="24">
        <f>Glascoed!K31</f>
        <v>1.4039760000000002E-2</v>
      </c>
      <c r="L5" s="24">
        <f>Glascoed!L31</f>
        <v>0.9593836</v>
      </c>
      <c r="M5" s="24">
        <f>Glascoed!M31</f>
        <v>0.97944039999999999</v>
      </c>
      <c r="N5" s="24">
        <f>Glascoed!N31</f>
        <v>6.0170399999999997</v>
      </c>
      <c r="O5" s="24">
        <f>Glascoed!O31</f>
        <v>14875.46</v>
      </c>
      <c r="P5" s="24">
        <f>Glascoed!P31</f>
        <v>0</v>
      </c>
      <c r="Q5" s="24">
        <f>Glascoed!Q31</f>
        <v>284.97370000000001</v>
      </c>
      <c r="R5" s="24">
        <f>Glascoed!R31</f>
        <v>0</v>
      </c>
      <c r="S5" s="24">
        <f>Glascoed!S31</f>
        <v>0.27410959999999995</v>
      </c>
      <c r="T5" s="24">
        <f>Glascoed!T31</f>
        <v>0</v>
      </c>
      <c r="U5" s="24">
        <f>Glascoed!U31</f>
        <v>0</v>
      </c>
    </row>
    <row r="6" spans="1:21" x14ac:dyDescent="0.25">
      <c r="A6" s="27">
        <v>4</v>
      </c>
      <c r="B6" s="24">
        <f>Alaw!B31</f>
        <v>140</v>
      </c>
      <c r="C6" s="24">
        <f>Alaw!C31</f>
        <v>246.33</v>
      </c>
      <c r="D6" s="24">
        <f>Alaw!D31</f>
        <v>97.164975599999991</v>
      </c>
      <c r="E6" s="24">
        <f>Alaw!E31</f>
        <v>8.4402296999999997</v>
      </c>
      <c r="F6" s="24">
        <f>Alaw!F31</f>
        <v>20.988986759999996</v>
      </c>
      <c r="G6" s="24">
        <f>Alaw!G31</f>
        <v>1.0045979999999999</v>
      </c>
      <c r="H6" s="24">
        <f>Alaw!H31</f>
        <v>2.2919399999999999</v>
      </c>
      <c r="I6" s="24">
        <f>Alaw!I31</f>
        <v>0.13280400000000001</v>
      </c>
      <c r="J6" s="24">
        <f>Alaw!J31</f>
        <v>1.0710000000000001E-2</v>
      </c>
      <c r="K6" s="24">
        <f>Alaw!K31</f>
        <v>1.3923000000000001E-2</v>
      </c>
      <c r="L6" s="24">
        <f>Alaw!L31</f>
        <v>0.37270799999999998</v>
      </c>
      <c r="M6" s="24">
        <f>Alaw!M31</f>
        <v>0.1407294</v>
      </c>
      <c r="N6" s="24">
        <f>Alaw!N31</f>
        <v>4819.5</v>
      </c>
      <c r="O6" s="24">
        <f>Alaw!O31</f>
        <v>182.71259999999998</v>
      </c>
      <c r="P6" s="24">
        <f>Alaw!P31</f>
        <v>0</v>
      </c>
      <c r="Q6" s="24">
        <f>Alaw!Q31</f>
        <v>484.09200000000004</v>
      </c>
      <c r="R6" s="24">
        <f>Alaw!R31</f>
        <v>0</v>
      </c>
      <c r="S6" s="24">
        <f>Alaw!S31</f>
        <v>0.29131199999999996</v>
      </c>
      <c r="T6" s="24">
        <f>Alaw!T31</f>
        <v>0</v>
      </c>
      <c r="U6" s="24">
        <f>Alaw!U31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466</v>
      </c>
      <c r="C13" s="68">
        <f t="shared" ref="C13:U13" si="0">SUM(C3:C12)</f>
        <v>750.85494000000006</v>
      </c>
      <c r="D13" s="68">
        <f t="shared" si="0"/>
        <v>239.36466512999999</v>
      </c>
      <c r="E13" s="68">
        <f t="shared" si="0"/>
        <v>29.943061870000001</v>
      </c>
      <c r="F13" s="68">
        <f t="shared" si="0"/>
        <v>106.78427920799999</v>
      </c>
      <c r="G13" s="68">
        <f t="shared" si="0"/>
        <v>2.0540251999999999</v>
      </c>
      <c r="H13" s="68">
        <f t="shared" si="0"/>
        <v>10.953488000000002</v>
      </c>
      <c r="I13" s="68">
        <f t="shared" si="0"/>
        <v>1.7954513999999999</v>
      </c>
      <c r="J13" s="68">
        <f t="shared" si="0"/>
        <v>2.8442380000000003E-2</v>
      </c>
      <c r="K13" s="68">
        <f t="shared" si="0"/>
        <v>4.6602900000000017E-2</v>
      </c>
      <c r="L13" s="68">
        <f t="shared" si="0"/>
        <v>2.2162744000000001</v>
      </c>
      <c r="M13" s="68">
        <f t="shared" si="0"/>
        <v>2.0140804000000001</v>
      </c>
      <c r="N13" s="68">
        <f t="shared" si="0"/>
        <v>4895.6353200000003</v>
      </c>
      <c r="O13" s="68">
        <f t="shared" si="0"/>
        <v>26699.168599999997</v>
      </c>
      <c r="P13" s="68">
        <f t="shared" si="0"/>
        <v>12.72</v>
      </c>
      <c r="Q13" s="68">
        <f t="shared" si="0"/>
        <v>1475.9428</v>
      </c>
      <c r="R13" s="68" t="e">
        <f t="shared" si="0"/>
        <v>#REF!</v>
      </c>
      <c r="S13" s="68">
        <f t="shared" si="0"/>
        <v>0.96601099999999995</v>
      </c>
      <c r="T13" s="68">
        <f t="shared" si="0"/>
        <v>9.3895200000000002E-3</v>
      </c>
      <c r="U13" s="68">
        <f t="shared" si="0"/>
        <v>0.29276639999999998</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6" t="s">
        <v>84</v>
      </c>
      <c r="B1" s="25" t="s">
        <v>152</v>
      </c>
      <c r="C1" s="26" t="str">
        <f>'Field data and TATA'!B29</f>
        <v>Application Rate</v>
      </c>
      <c r="D1" s="26" t="str">
        <f>'Field data and TATA'!C29</f>
        <v>Nitrogen Addition</v>
      </c>
      <c r="E1" s="26" t="str">
        <f>'Field data and TATA'!D29</f>
        <v>Phosphate Addition</v>
      </c>
      <c r="F1" s="26" t="str">
        <f>'Field data and TATA'!E29</f>
        <v>Potash  Addition</v>
      </c>
      <c r="G1" s="26" t="str">
        <f>'Field data and TATA'!F29</f>
        <v>Mg Oxide Addition</v>
      </c>
      <c r="H1" s="26" t="str">
        <f>'Field data and TATA'!G29</f>
        <v>Copper Addition</v>
      </c>
      <c r="I1" s="26" t="str">
        <f>'Field data and TATA'!H29</f>
        <v>Zinc Addition</v>
      </c>
      <c r="J1" s="26" t="str">
        <f>'Field data and TATA'!I29</f>
        <v>Lead Addition</v>
      </c>
      <c r="K1" s="26" t="str">
        <f>'Field data and TATA'!J29</f>
        <v>Cadmium Addition</v>
      </c>
      <c r="L1" s="26" t="str">
        <f>'Field data and TATA'!K29</f>
        <v>Mercury Addition</v>
      </c>
      <c r="M1" s="26" t="str">
        <f>'Field data and TATA'!L29</f>
        <v>Nickel Addition</v>
      </c>
      <c r="N1" s="26" t="str">
        <f>'Field data and TATA'!M29</f>
        <v>Chromium Addition</v>
      </c>
      <c r="O1" s="26" t="str">
        <f>'Field data and TATA'!N29</f>
        <v>Aluminium Addition</v>
      </c>
      <c r="P1" s="26" t="str">
        <f>'Field data and TATA'!O29</f>
        <v>Iron Addition</v>
      </c>
      <c r="Q1" s="26" t="str">
        <f>'Field data and TATA'!P29</f>
        <v xml:space="preserve">Sodium Addition                 </v>
      </c>
      <c r="R1" s="26" t="str">
        <f>'Field data and TATA'!Q29</f>
        <v>SO3  Addition                             kg/ha</v>
      </c>
      <c r="S1" s="26" t="str">
        <f>'Field data and TATA'!R29</f>
        <v xml:space="preserve">Selenium Addition </v>
      </c>
      <c r="T1" s="26" t="str">
        <f>'Field data and TATA'!S29</f>
        <v xml:space="preserve">Arsenic  Addition  </v>
      </c>
      <c r="U1" s="26" t="str">
        <f>'Field data and TATA'!T29</f>
        <v xml:space="preserve">Molybdenum Addition  </v>
      </c>
      <c r="V1" s="26" t="str">
        <f>'Field data and TATA'!U29</f>
        <v xml:space="preserve">Fluoride Addition </v>
      </c>
    </row>
    <row r="2" spans="1:22" s="70" customFormat="1" ht="25" x14ac:dyDescent="0.35">
      <c r="A2" s="176"/>
      <c r="B2" s="23" t="s">
        <v>46</v>
      </c>
      <c r="C2" s="26" t="str">
        <f>'Field data and TATA'!B30</f>
        <v>tonnes/ha</v>
      </c>
      <c r="D2" s="26" t="str">
        <f>'Field data and TATA'!C30</f>
        <v>kg/ha</v>
      </c>
      <c r="E2" s="26" t="str">
        <f>'Field data and TATA'!D30</f>
        <v>P2O5 
kg/ha</v>
      </c>
      <c r="F2" s="26" t="str">
        <f>'Field data and TATA'!E30</f>
        <v>K2O 
kg/ha</v>
      </c>
      <c r="G2" s="26" t="str">
        <f>'Field data and TATA'!F30</f>
        <v>MgO 
kg/ha</v>
      </c>
      <c r="H2" s="26" t="str">
        <f>'Field data and TATA'!G30</f>
        <v>kg/ha</v>
      </c>
      <c r="I2" s="26" t="str">
        <f>'Field data and TATA'!H30</f>
        <v>kg/ha</v>
      </c>
      <c r="J2" s="26" t="str">
        <f>'Field data and TATA'!I30</f>
        <v>kg/ha</v>
      </c>
      <c r="K2" s="26" t="str">
        <f>'Field data and TATA'!J30</f>
        <v>kg/ha</v>
      </c>
      <c r="L2" s="26" t="str">
        <f>'Field data and TATA'!K30</f>
        <v>kg/ha</v>
      </c>
      <c r="M2" s="26" t="str">
        <f>'Field data and TATA'!L30</f>
        <v>kg/ha</v>
      </c>
      <c r="N2" s="26" t="str">
        <f>'Field data and TATA'!M30</f>
        <v>kg/ha</v>
      </c>
      <c r="O2" s="26" t="str">
        <f>'Field data and TATA'!N30</f>
        <v>kg/ha</v>
      </c>
      <c r="P2" s="26" t="str">
        <f>'Field data and TATA'!O30</f>
        <v>kg/ha</v>
      </c>
      <c r="Q2" s="26" t="str">
        <f>'Field data and TATA'!P30</f>
        <v>kg/ha</v>
      </c>
      <c r="R2" s="26" t="str">
        <f>'Field data and TATA'!Q30</f>
        <v>kg/ha</v>
      </c>
      <c r="S2" s="26" t="str">
        <f>'Field data and TATA'!R30</f>
        <v>kg/ha</v>
      </c>
      <c r="T2" s="26" t="str">
        <f>'Field data and TATA'!S30</f>
        <v>kg/ha</v>
      </c>
      <c r="U2" s="26" t="str">
        <f>'Field data and TATA'!T30</f>
        <v>kg/ha</v>
      </c>
      <c r="V2" s="26" t="str">
        <f>'Field data and TATA'!U30</f>
        <v>kg/ha</v>
      </c>
    </row>
    <row r="3" spans="1:22" x14ac:dyDescent="0.25">
      <c r="A3" s="27">
        <v>1</v>
      </c>
      <c r="B3" s="78"/>
      <c r="C3" s="24">
        <f>'Field data and TATA'!B31</f>
        <v>6</v>
      </c>
      <c r="D3" s="24">
        <f>'Field data and TATA'!C31</f>
        <v>6</v>
      </c>
      <c r="E3" s="24">
        <f>'Field data and TATA'!D31</f>
        <v>12.646319999999999</v>
      </c>
      <c r="F3" s="24">
        <f>'Field data and TATA'!E31</f>
        <v>13.6647</v>
      </c>
      <c r="G3" s="24">
        <f>'Field data and TATA'!F31</f>
        <v>49.739999999999995</v>
      </c>
      <c r="H3" s="24">
        <f>'Field data and TATA'!G31</f>
        <v>7.8600000000000003E-2</v>
      </c>
      <c r="I3" s="24">
        <f>'Field data and TATA'!H31</f>
        <v>1.9799999999999998E-2</v>
      </c>
      <c r="J3" s="24">
        <f>'Field data and TATA'!I31</f>
        <v>3.252E-2</v>
      </c>
      <c r="K3" s="24">
        <f>'Field data and TATA'!J31</f>
        <v>2.1419999999999998E-3</v>
      </c>
      <c r="L3" s="24">
        <f>'Field data and TATA'!K31</f>
        <v>6.0000000000000006E-4</v>
      </c>
      <c r="M3" s="24">
        <f>'Field data and TATA'!L31</f>
        <v>0.183</v>
      </c>
      <c r="N3" s="24">
        <f>'Field data and TATA'!M31</f>
        <v>0.25740000000000002</v>
      </c>
      <c r="O3" s="24">
        <f>'Field data and TATA'!N31</f>
        <v>0</v>
      </c>
      <c r="P3" s="24">
        <f>'Field data and TATA'!O31</f>
        <v>0</v>
      </c>
      <c r="Q3" s="24">
        <f>'Field data and TATA'!P31</f>
        <v>12.72</v>
      </c>
      <c r="R3" s="24">
        <f>'Field data and TATA'!Q31</f>
        <v>10.8</v>
      </c>
      <c r="S3" s="24" t="e">
        <f>'Field data and TATA'!R31</f>
        <v>#REF!</v>
      </c>
      <c r="T3" s="24">
        <f>'Field data and TATA'!S31</f>
        <v>1.5960000000000002E-2</v>
      </c>
      <c r="U3" s="24">
        <f>'Field data and TATA'!T31</f>
        <v>9.3895200000000002E-3</v>
      </c>
      <c r="V3" s="24">
        <f>'Field data and TATA'!U31</f>
        <v>0.29276639999999998</v>
      </c>
    </row>
    <row r="4" spans="1:22" x14ac:dyDescent="0.25">
      <c r="A4" s="27">
        <v>2</v>
      </c>
      <c r="B4" s="78"/>
      <c r="C4" s="24">
        <f>Alwen!B31</f>
        <v>183</v>
      </c>
      <c r="D4" s="24">
        <f>Alwen!C31</f>
        <v>248.81778000000003</v>
      </c>
      <c r="E4" s="24">
        <f>Alwen!D31</f>
        <v>28.46308617</v>
      </c>
      <c r="F4" s="24">
        <f>Alwen!E31</f>
        <v>3.5683737300000007</v>
      </c>
      <c r="G4" s="24">
        <f>Alwen!F31</f>
        <v>10.948390776000002</v>
      </c>
      <c r="H4" s="24">
        <f>Alwen!G31</f>
        <v>0.26549640000000002</v>
      </c>
      <c r="I4" s="24">
        <f>Alwen!H31</f>
        <v>4.6972440000000013</v>
      </c>
      <c r="J4" s="24">
        <f>Alwen!I31</f>
        <v>0.8679690000000001</v>
      </c>
      <c r="K4" s="24">
        <f>Alwen!J31</f>
        <v>1.1913300000000002E-2</v>
      </c>
      <c r="L4" s="24">
        <f>Alwen!K31</f>
        <v>1.8040140000000007E-2</v>
      </c>
      <c r="M4" s="24">
        <f>Alwen!L31</f>
        <v>0.70118280000000011</v>
      </c>
      <c r="N4" s="24">
        <f>Alwen!M31</f>
        <v>0.63651060000000015</v>
      </c>
      <c r="O4" s="24">
        <f>Alwen!N31</f>
        <v>70.118280000000013</v>
      </c>
      <c r="P4" s="24">
        <f>Alwen!O31</f>
        <v>11640.996000000001</v>
      </c>
      <c r="Q4" s="24">
        <f>Alwen!P31</f>
        <v>0</v>
      </c>
      <c r="R4" s="24">
        <f>Alwen!Q31</f>
        <v>696.07710000000009</v>
      </c>
      <c r="S4" s="24">
        <f>Alwen!R31</f>
        <v>0</v>
      </c>
      <c r="T4" s="24">
        <f>Alwen!S31</f>
        <v>0.38462940000000007</v>
      </c>
      <c r="U4" s="24">
        <f>Alwen!T31</f>
        <v>0</v>
      </c>
      <c r="V4" s="24">
        <f>Alwen!U31</f>
        <v>0</v>
      </c>
    </row>
    <row r="5" spans="1:22" x14ac:dyDescent="0.25">
      <c r="A5" s="27">
        <v>3</v>
      </c>
      <c r="B5" s="78"/>
      <c r="C5" s="24">
        <f>Glascoed!B31</f>
        <v>137</v>
      </c>
      <c r="D5" s="24">
        <f>Glascoed!C31</f>
        <v>249.70715999999999</v>
      </c>
      <c r="E5" s="24">
        <f>Glascoed!D31</f>
        <v>101.09028336</v>
      </c>
      <c r="F5" s="24">
        <f>Glascoed!E31</f>
        <v>4.2697584399999995</v>
      </c>
      <c r="G5" s="24">
        <f>Glascoed!F31</f>
        <v>25.106901671999999</v>
      </c>
      <c r="H5" s="24">
        <f>Glascoed!G31</f>
        <v>0.70533080000000004</v>
      </c>
      <c r="I5" s="24">
        <f>Glascoed!H31</f>
        <v>3.9445040000000002</v>
      </c>
      <c r="J5" s="24">
        <f>Glascoed!I31</f>
        <v>0.76215840000000001</v>
      </c>
      <c r="K5" s="24">
        <f>Glascoed!J31</f>
        <v>3.6770800000000001E-3</v>
      </c>
      <c r="L5" s="24">
        <f>Glascoed!K31</f>
        <v>1.4039760000000002E-2</v>
      </c>
      <c r="M5" s="24">
        <f>Glascoed!L31</f>
        <v>0.9593836</v>
      </c>
      <c r="N5" s="24">
        <f>Glascoed!M31</f>
        <v>0.97944039999999999</v>
      </c>
      <c r="O5" s="24">
        <f>Glascoed!N31</f>
        <v>6.0170399999999997</v>
      </c>
      <c r="P5" s="24">
        <f>Glascoed!O31</f>
        <v>14875.46</v>
      </c>
      <c r="Q5" s="24">
        <f>Glascoed!P31</f>
        <v>0</v>
      </c>
      <c r="R5" s="24">
        <f>Glascoed!Q31</f>
        <v>284.97370000000001</v>
      </c>
      <c r="S5" s="24">
        <f>Glascoed!R31</f>
        <v>0</v>
      </c>
      <c r="T5" s="24">
        <f>Glascoed!S31</f>
        <v>0.27410959999999995</v>
      </c>
      <c r="U5" s="24">
        <f>Glascoed!T31</f>
        <v>0</v>
      </c>
      <c r="V5" s="24">
        <f>Glascoed!U31</f>
        <v>0</v>
      </c>
    </row>
    <row r="6" spans="1:22" x14ac:dyDescent="0.25">
      <c r="A6" s="27">
        <v>4</v>
      </c>
      <c r="B6" s="78"/>
      <c r="C6" s="24">
        <f>Alaw!B31</f>
        <v>140</v>
      </c>
      <c r="D6" s="24">
        <f>Alaw!C31</f>
        <v>246.33</v>
      </c>
      <c r="E6" s="24">
        <f>Alaw!D31</f>
        <v>97.164975599999991</v>
      </c>
      <c r="F6" s="24">
        <f>Alaw!E31</f>
        <v>8.4402296999999997</v>
      </c>
      <c r="G6" s="24">
        <f>Alaw!F31</f>
        <v>20.988986759999996</v>
      </c>
      <c r="H6" s="24">
        <f>Alaw!G31</f>
        <v>1.0045979999999999</v>
      </c>
      <c r="I6" s="24">
        <f>Alaw!H31</f>
        <v>2.2919399999999999</v>
      </c>
      <c r="J6" s="24">
        <f>Alaw!I31</f>
        <v>0.13280400000000001</v>
      </c>
      <c r="K6" s="24">
        <f>Alaw!J31</f>
        <v>1.0710000000000001E-2</v>
      </c>
      <c r="L6" s="24">
        <f>Alaw!K31</f>
        <v>1.3923000000000001E-2</v>
      </c>
      <c r="M6" s="24">
        <f>Alaw!L31</f>
        <v>0.37270799999999998</v>
      </c>
      <c r="N6" s="24">
        <f>Alaw!M31</f>
        <v>0.1407294</v>
      </c>
      <c r="O6" s="24">
        <f>Alaw!N31</f>
        <v>4819.5</v>
      </c>
      <c r="P6" s="24">
        <f>Alaw!O31</f>
        <v>182.71259999999998</v>
      </c>
      <c r="Q6" s="24">
        <f>Alaw!P31</f>
        <v>0</v>
      </c>
      <c r="R6" s="24">
        <f>Alaw!Q31</f>
        <v>484.09200000000004</v>
      </c>
      <c r="S6" s="24">
        <f>Alaw!R31</f>
        <v>0</v>
      </c>
      <c r="T6" s="24">
        <f>Alaw!S31</f>
        <v>0.29131199999999996</v>
      </c>
      <c r="U6" s="24">
        <f>Alaw!T31</f>
        <v>0</v>
      </c>
      <c r="V6" s="24">
        <f>Alaw!U31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5" t="s">
        <v>84</v>
      </c>
      <c r="B15" s="26" t="s">
        <v>152</v>
      </c>
      <c r="C15" s="26">
        <f>'Field data and TATA'!B43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5"/>
      <c r="B16" s="23" t="s">
        <v>46</v>
      </c>
      <c r="C16" s="26">
        <f>'Field data and TATA'!B44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6</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t="e">
        <f t="shared" si="2"/>
        <v>#REF!</v>
      </c>
      <c r="T17" s="75">
        <f t="shared" si="2"/>
        <v>0</v>
      </c>
      <c r="U17" s="75">
        <f t="shared" si="2"/>
        <v>0</v>
      </c>
      <c r="V17" s="75">
        <f t="shared" si="2"/>
        <v>0</v>
      </c>
    </row>
    <row r="18" spans="1:22" x14ac:dyDescent="0.25">
      <c r="A18" s="72">
        <v>2</v>
      </c>
      <c r="B18" s="73">
        <f t="shared" ref="B18:C18" si="3">B4</f>
        <v>0</v>
      </c>
      <c r="C18" s="74">
        <f t="shared" si="3"/>
        <v>183</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137</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140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7" t="s">
        <v>85</v>
      </c>
      <c r="B27" s="177"/>
      <c r="C27" s="177"/>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t="e">
        <f t="shared" si="21"/>
        <v>#REF!</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REGU-415-1632645</_dlc_DocId>
    <_dlc_DocIdUrl xmlns="9be56660-2c31-41ef-bc00-23e72f632f2a">
      <Url>https://cyfoethnaturiolcymru.sharepoint.com/teams/Regulatory/Permitting/_layouts/15/DocIdRedir.aspx?ID=REGU-415-1632645</Url>
      <Description>REGU-415-1632645</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2025-05-06T23:00:00+00:00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4Recycling Ltd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2191A404-F81B-489E-AEC2-01EEFAC9D84C}"/>
</file>

<file path=customXml/itemProps3.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microsoft.com/office/2006/documentManagement/types"/>
    <ds:schemaRef ds:uri="http://purl.org/dc/elements/1.1/"/>
    <ds:schemaRef ds:uri="http://schemas.microsoft.com/office/infopath/2007/PartnerControls"/>
    <ds:schemaRef ds:uri="http://www.w3.org/XML/1998/namespace"/>
    <ds:schemaRef ds:uri="http://schemas.openxmlformats.org/package/2006/metadata/core-properties"/>
    <ds:schemaRef ds:uri="9be56660-2c31-41ef-bc00-23e72f632f2a"/>
    <ds:schemaRef ds:uri="http://purl.org/dc/dcmitype/"/>
  </ds:schemaRefs>
</ds:datastoreItem>
</file>

<file path=customXml/itemProps4.xml><?xml version="1.0" encoding="utf-8"?>
<ds:datastoreItem xmlns:ds="http://schemas.openxmlformats.org/officeDocument/2006/customXml" ds:itemID="{2722BD80-4F46-4940-88A8-1E677479C627}"/>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TATA</vt:lpstr>
      <vt:lpstr>Alwen</vt:lpstr>
      <vt:lpstr>Glascoed</vt:lpstr>
      <vt:lpstr>Alaw</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2025-05-07T10:03:08Z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558b18a4-5215-4bcb-a677-3f10e6302d91</vt:lpwstr>
  </property>
  <property fmtid="{D5CDD505-2E9C-101B-9397-08002B2CF9AE}" pid="4" name="MediaServiceImageTags">
    <vt:lpwstr/>
  </property>
</Properties>
</file>