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9883 ByProduct High/Issue/"/>
    </mc:Choice>
  </mc:AlternateContent>
  <xr:revisionPtr revIDLastSave="0" documentId="8_{473838FA-983D-4D90-8E36-1A7695E8210D}" xr6:coauthVersionLast="47" xr6:coauthVersionMax="47" xr10:uidLastSave="{00000000-0000-0000-0000-000000000000}"/>
  <bookViews>
    <workbookView xWindow="33720" yWindow="-120" windowWidth="29040" windowHeight="15720" tabRatio="870" activeTab="9" xr2:uid="{00000000-000D-0000-FFFF-FFFF00000000}"/>
  </bookViews>
  <sheets>
    <sheet name="Field data and Bryn" sheetId="1" r:id="rId1"/>
    <sheet name="Cilfor" sheetId="21" r:id="rId2"/>
    <sheet name="Eithin" sheetId="27" r:id="rId3"/>
    <sheet name="Garreglwyd" sheetId="28" r:id="rId4"/>
    <sheet name="Gwastadgoed" sheetId="30" r:id="rId5"/>
    <sheet name="Llyn" sheetId="26" r:id="rId6"/>
    <sheet name="Pen y cefyn" sheetId="24" r:id="rId7"/>
    <sheet name="Pen y Bont" sheetId="29" r:id="rId8"/>
    <sheet name="Rhiw" sheetId="23" r:id="rId9"/>
    <sheet name="Bala"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N65" i="1"/>
  <c r="P65" i="1"/>
  <c r="Q65" i="1"/>
  <c r="R65" i="1"/>
  <c r="S65" i="1"/>
  <c r="T65" i="1"/>
  <c r="U65" i="1"/>
  <c r="K65" i="21"/>
  <c r="N65" i="21"/>
  <c r="P65" i="21"/>
  <c r="Q65" i="21"/>
  <c r="R65" i="21"/>
  <c r="S65" i="21"/>
  <c r="T65" i="21"/>
  <c r="U65" i="21"/>
  <c r="J65" i="27"/>
  <c r="K65" i="27"/>
  <c r="L65" i="27"/>
  <c r="N65" i="27"/>
  <c r="P65" i="27"/>
  <c r="Q65" i="27"/>
  <c r="R65" i="27"/>
  <c r="S65" i="27"/>
  <c r="T65" i="27"/>
  <c r="U65" i="27"/>
  <c r="J65" i="28"/>
  <c r="K65" i="28"/>
  <c r="L65" i="28"/>
  <c r="N65" i="28"/>
  <c r="P65" i="28"/>
  <c r="Q65" i="28"/>
  <c r="R65" i="28"/>
  <c r="S65" i="28"/>
  <c r="T65" i="28"/>
  <c r="U65" i="28"/>
  <c r="J65" i="30"/>
  <c r="K65" i="30"/>
  <c r="L65" i="30"/>
  <c r="N65" i="30"/>
  <c r="P65" i="30"/>
  <c r="Q65" i="30"/>
  <c r="R65" i="30"/>
  <c r="S65" i="30"/>
  <c r="T65" i="30"/>
  <c r="U65" i="30"/>
  <c r="J65" i="26"/>
  <c r="K65" i="26"/>
  <c r="L65" i="26"/>
  <c r="N65" i="26"/>
  <c r="P65" i="26"/>
  <c r="Q65" i="26"/>
  <c r="R65" i="26"/>
  <c r="S65" i="26"/>
  <c r="T65" i="26"/>
  <c r="U65" i="26"/>
  <c r="J65" i="24"/>
  <c r="K65" i="24"/>
  <c r="L65" i="24"/>
  <c r="N65" i="24"/>
  <c r="P65" i="24"/>
  <c r="Q65" i="24"/>
  <c r="R65" i="24"/>
  <c r="S65" i="24"/>
  <c r="T65" i="24"/>
  <c r="U65" i="24"/>
  <c r="J65" i="29"/>
  <c r="K65" i="29"/>
  <c r="L65" i="29"/>
  <c r="N65" i="29"/>
  <c r="P65" i="29"/>
  <c r="Q65" i="29"/>
  <c r="R65" i="29"/>
  <c r="S65" i="29"/>
  <c r="T65" i="29"/>
  <c r="U65" i="29"/>
  <c r="J65" i="23"/>
  <c r="K65" i="23"/>
  <c r="L65" i="23"/>
  <c r="N65" i="23"/>
  <c r="P65" i="23"/>
  <c r="Q65" i="23"/>
  <c r="R65" i="23"/>
  <c r="S65" i="23"/>
  <c r="T65" i="23"/>
  <c r="U65" i="23"/>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M22" i="30"/>
  <c r="E22" i="30"/>
  <c r="V20" i="30"/>
  <c r="U20" i="30"/>
  <c r="T20" i="30"/>
  <c r="S20" i="30"/>
  <c r="R20" i="30"/>
  <c r="Q20" i="30"/>
  <c r="P20" i="30"/>
  <c r="O20" i="30"/>
  <c r="N20" i="30"/>
  <c r="M20" i="30"/>
  <c r="L20" i="30"/>
  <c r="K20" i="30"/>
  <c r="V18" i="30"/>
  <c r="P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Q22" i="29"/>
  <c r="V20" i="29"/>
  <c r="U20" i="29"/>
  <c r="T20" i="29"/>
  <c r="S20" i="29"/>
  <c r="R20" i="29"/>
  <c r="Q20" i="29"/>
  <c r="P20" i="29"/>
  <c r="O20" i="29"/>
  <c r="N20" i="29"/>
  <c r="M20" i="29"/>
  <c r="L20" i="29"/>
  <c r="K20" i="29"/>
  <c r="T18" i="29"/>
  <c r="R18" i="29"/>
  <c r="L18" i="29"/>
  <c r="I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V18" i="28"/>
  <c r="U18" i="28"/>
  <c r="P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L20" i="27"/>
  <c r="K20" i="27"/>
  <c r="U18" i="27"/>
  <c r="R18" i="27"/>
  <c r="K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I22" i="26"/>
  <c r="V20" i="26"/>
  <c r="U20" i="26"/>
  <c r="T20" i="26"/>
  <c r="S20" i="26"/>
  <c r="R20" i="26"/>
  <c r="Q20" i="26"/>
  <c r="P20" i="26"/>
  <c r="O20" i="26"/>
  <c r="N20" i="26"/>
  <c r="M20" i="26"/>
  <c r="L20" i="26"/>
  <c r="K20" i="26"/>
  <c r="V18" i="26"/>
  <c r="T18" i="26"/>
  <c r="S18" i="26"/>
  <c r="L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L20" i="24"/>
  <c r="K20"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L20" i="23"/>
  <c r="K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V20" i="22"/>
  <c r="U20" i="22"/>
  <c r="T20" i="22"/>
  <c r="S20" i="22"/>
  <c r="R20" i="22"/>
  <c r="Q20" i="22"/>
  <c r="P20" i="22"/>
  <c r="O20" i="22"/>
  <c r="N20" i="22"/>
  <c r="M20" i="22"/>
  <c r="L20" i="22"/>
  <c r="K20" i="22"/>
  <c r="V18" i="22"/>
  <c r="S18" i="22"/>
  <c r="O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N23" i="29" s="1"/>
  <c r="N24" i="29" s="1"/>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J20"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I65"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C65"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J19" i="22"/>
  <c r="J20" i="22" s="1"/>
  <c r="E58" i="22"/>
  <c r="E61"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E23" i="23"/>
  <c r="E24" i="23" s="1"/>
  <c r="M23" i="23"/>
  <c r="M24" i="23" s="1"/>
  <c r="I57" i="23"/>
  <c r="Q57" i="23"/>
  <c r="F23" i="23"/>
  <c r="F24"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J65" i="21" s="1"/>
  <c r="R63" i="21"/>
  <c r="C63" i="21"/>
  <c r="K63" i="21"/>
  <c r="S63" i="21"/>
  <c r="D63" i="21"/>
  <c r="L63" i="21"/>
  <c r="L65" i="21" s="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2" l="1"/>
  <c r="C23" i="22"/>
  <c r="C24" i="22" s="1"/>
  <c r="C65" i="23"/>
  <c r="H65" i="23"/>
  <c r="E65" i="23"/>
  <c r="C65" i="29"/>
  <c r="C19" i="29"/>
  <c r="C20" i="29" s="1"/>
  <c r="D65" i="24"/>
  <c r="B65" i="24"/>
  <c r="C65" i="26"/>
  <c r="I65" i="26"/>
  <c r="H65" i="26"/>
  <c r="D65" i="30"/>
  <c r="B65" i="30"/>
  <c r="D65" i="27"/>
  <c r="C65" i="27"/>
  <c r="C65" i="21"/>
  <c r="C23" i="21"/>
  <c r="C24" i="21" s="1"/>
  <c r="H64" i="30"/>
  <c r="H65" i="30" s="1"/>
  <c r="O64" i="21"/>
  <c r="O65" i="21" s="1"/>
  <c r="E64" i="22"/>
  <c r="E65" i="22" s="1"/>
  <c r="H64" i="22"/>
  <c r="H65" i="22" s="1"/>
  <c r="C64" i="30"/>
  <c r="C65" i="30" s="1"/>
  <c r="F64" i="26"/>
  <c r="F66" i="26" s="1"/>
  <c r="I64" i="27"/>
  <c r="I65" i="27" s="1"/>
  <c r="E64" i="27"/>
  <c r="E65" i="27" s="1"/>
  <c r="G64" i="30"/>
  <c r="G65" i="30" s="1"/>
  <c r="I64" i="30"/>
  <c r="I65" i="30" s="1"/>
  <c r="M66" i="26"/>
  <c r="M65"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O66" i="21"/>
  <c r="M64" i="30"/>
  <c r="K64" i="26"/>
  <c r="K66" i="26" s="1"/>
  <c r="C64" i="28"/>
  <c r="C64" i="24"/>
  <c r="L64" i="27"/>
  <c r="L66" i="27" s="1"/>
  <c r="R64" i="24"/>
  <c r="R66" i="24" s="1"/>
  <c r="K64" i="29"/>
  <c r="K66" i="29" s="1"/>
  <c r="J64" i="29"/>
  <c r="J66" i="29" s="1"/>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J66" i="24"/>
  <c r="Q66" i="29"/>
  <c r="F64" i="29"/>
  <c r="O64" i="23"/>
  <c r="O64" i="30"/>
  <c r="N64" i="24"/>
  <c r="N66" i="24" s="1"/>
  <c r="B66" i="30"/>
  <c r="B66" i="24"/>
  <c r="K66" i="30"/>
  <c r="C66" i="30"/>
  <c r="R66" i="29"/>
  <c r="M66" i="29"/>
  <c r="I66" i="29"/>
  <c r="S66" i="29"/>
  <c r="T66" i="28"/>
  <c r="D66" i="28"/>
  <c r="M66" i="28"/>
  <c r="Q66" i="28"/>
  <c r="I66" i="28"/>
  <c r="S66" i="28"/>
  <c r="K66" i="28"/>
  <c r="Q66" i="27"/>
  <c r="I66" i="27"/>
  <c r="P66" i="27"/>
  <c r="Q66" i="26"/>
  <c r="P66" i="26"/>
  <c r="C66" i="26"/>
  <c r="I66" i="26"/>
  <c r="H66" i="26"/>
  <c r="L66" i="24"/>
  <c r="P66" i="24"/>
  <c r="D66" i="24"/>
  <c r="K66" i="24"/>
  <c r="I66" i="23"/>
  <c r="N66" i="23"/>
  <c r="E66" i="23"/>
  <c r="I66" i="22"/>
  <c r="M66" i="22"/>
  <c r="S66" i="22"/>
  <c r="K66" i="22"/>
  <c r="T66" i="22"/>
  <c r="M66" i="21"/>
  <c r="K66" i="21"/>
  <c r="C66" i="21"/>
  <c r="D66" i="21"/>
  <c r="R66" i="21"/>
  <c r="N64" i="1"/>
  <c r="M64" i="1"/>
  <c r="M65" i="1" s="1"/>
  <c r="T64" i="1"/>
  <c r="L64" i="1"/>
  <c r="J64" i="1"/>
  <c r="K64" i="1"/>
  <c r="O64" i="1"/>
  <c r="O65" i="1" s="1"/>
  <c r="C64" i="1"/>
  <c r="I64" i="1"/>
  <c r="I65" i="1" s="1"/>
  <c r="H64" i="1"/>
  <c r="G64" i="1"/>
  <c r="G65" i="1" s="1"/>
  <c r="F64" i="1"/>
  <c r="E64" i="1"/>
  <c r="D64" i="1"/>
  <c r="B64" i="1"/>
  <c r="D63" i="1"/>
  <c r="L63" i="1"/>
  <c r="F63" i="1"/>
  <c r="R63" i="1"/>
  <c r="J63" i="1"/>
  <c r="Q63" i="1"/>
  <c r="Q66" i="1" s="1"/>
  <c r="I63" i="1"/>
  <c r="C63" i="1"/>
  <c r="K63" i="1"/>
  <c r="P63" i="1"/>
  <c r="H63" i="1"/>
  <c r="T63" i="1"/>
  <c r="T66" i="1" s="1"/>
  <c r="S63" i="1"/>
  <c r="O63" i="1"/>
  <c r="G63" i="1"/>
  <c r="N63" i="1"/>
  <c r="E63" i="1"/>
  <c r="B63" i="1"/>
  <c r="U63" i="1"/>
  <c r="M63" i="1"/>
  <c r="H65" i="1" l="1"/>
  <c r="C65" i="1"/>
  <c r="E65" i="1"/>
  <c r="D65" i="1"/>
  <c r="F65" i="1"/>
  <c r="B65" i="1"/>
  <c r="F65" i="26"/>
  <c r="O66" i="24"/>
  <c r="O65" i="24"/>
  <c r="O66" i="27"/>
  <c r="O65" i="27"/>
  <c r="O66" i="30"/>
  <c r="O65" i="30"/>
  <c r="O66" i="23"/>
  <c r="O65" i="23"/>
  <c r="O66" i="29"/>
  <c r="O65" i="29"/>
  <c r="O66" i="26"/>
  <c r="O65" i="26"/>
  <c r="O66" i="28"/>
  <c r="O65" i="28"/>
  <c r="I66" i="30"/>
  <c r="G66" i="30"/>
  <c r="H66" i="21"/>
  <c r="D66" i="22"/>
  <c r="E66" i="27"/>
  <c r="D66" i="26"/>
  <c r="M66" i="24"/>
  <c r="M66" i="30"/>
  <c r="M65" i="30"/>
  <c r="M66" i="23"/>
  <c r="M65" i="23"/>
  <c r="M66" i="27"/>
  <c r="M65" i="27"/>
  <c r="I66" i="24"/>
  <c r="I66" i="21"/>
  <c r="I65" i="21"/>
  <c r="H66" i="28"/>
  <c r="H65" i="28"/>
  <c r="H66" i="29"/>
  <c r="H65" i="29"/>
  <c r="H66" i="27"/>
  <c r="H65" i="27"/>
  <c r="H66" i="24"/>
  <c r="H65" i="24"/>
  <c r="G66" i="24"/>
  <c r="G65" i="24"/>
  <c r="G66" i="22"/>
  <c r="G65" i="22"/>
  <c r="G66" i="28"/>
  <c r="G65" i="28"/>
  <c r="G66" i="23"/>
  <c r="G65" i="23"/>
  <c r="G66" i="29"/>
  <c r="G65" i="29"/>
  <c r="G66" i="21"/>
  <c r="G65" i="21"/>
  <c r="G66" i="26"/>
  <c r="G65" i="26"/>
  <c r="G66" i="27"/>
  <c r="G65" i="27"/>
  <c r="F66" i="23"/>
  <c r="F65" i="23"/>
  <c r="F66" i="22"/>
  <c r="F65" i="22"/>
  <c r="F66" i="27"/>
  <c r="F65" i="27"/>
  <c r="F66" i="28"/>
  <c r="F65" i="28"/>
  <c r="F66" i="29"/>
  <c r="F65" i="29"/>
  <c r="F66" i="24"/>
  <c r="F65" i="24"/>
  <c r="F66" i="21"/>
  <c r="F65" i="21"/>
  <c r="F66" i="30"/>
  <c r="F65" i="30"/>
  <c r="E66" i="28"/>
  <c r="E65" i="28"/>
  <c r="E66" i="21"/>
  <c r="E65" i="21"/>
  <c r="E66" i="26"/>
  <c r="E65" i="26"/>
  <c r="E66" i="29"/>
  <c r="E65" i="29"/>
  <c r="E66" i="24"/>
  <c r="E65" i="24"/>
  <c r="D66" i="23"/>
  <c r="D66" i="29"/>
  <c r="C66" i="24"/>
  <c r="C65" i="24"/>
  <c r="C66" i="28"/>
  <c r="C65" i="28"/>
  <c r="B66" i="21"/>
  <c r="B65" i="21"/>
  <c r="B66" i="26"/>
  <c r="B65" i="26"/>
  <c r="B66" i="29"/>
  <c r="B65" i="29"/>
  <c r="B66" i="22"/>
  <c r="B65" i="22"/>
  <c r="B66" i="27"/>
  <c r="B65" i="27"/>
  <c r="B66" i="23"/>
  <c r="B65" i="23"/>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<sst xmlns="http://schemas.openxmlformats.org/spreadsheetml/2006/main" count="2237" uniqueCount="184">
  <si>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</si>
  <si>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</si>
  <si>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</si>
  <si>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</si>
  <si>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</si>
  <si>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</si>
  <si>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</si>
  <si>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</si>
  <si>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</si>
  <si>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</si>
  <si>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</si>
  <si>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</si>
  <si>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</si>
  <si>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</si>
  <si>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</si>
  <si>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</si>
  <si>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</si>
  <si>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</si>
  <si>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</si>
  <si>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</si>
  <si>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</si>
  <si>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</si>
  <si>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</si>
  <si>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</si>
  <si>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</si>
  <si>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</si>
  <si>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</si>
  <si>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</si>
  <si>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</si>
  <si>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</si>
  <si>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</si>
  <si>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</si>
  <si>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</si>
  <si>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</si>
  <si>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</si>
  <si>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</si>
  <si>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</si>
  <si>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</si>
  <si>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</si>
  <si>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</si>
  <si>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</si>
  <si>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</si>
  <si>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</si>
  <si>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</si>
  <si>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</si>
  <si>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</si>
  <si>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</si>
  <si>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</si>
  <si>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</si>
  <si>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</si>
  <si>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</si>
  <si>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</si>
  <si>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</si>
  <si>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</si>
  <si>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</si>
  <si>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</si>
  <si>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</si>
  <si>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</si>
  <si>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</si>
  <si>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</si>
  <si>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</si>
  <si>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</si>
  <si>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</si>
  <si>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</si>
  <si>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</si>
  <si>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</si>
  <si>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</si>
  <si>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</si>
  <si>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</si>
  <si>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</si>
  <si>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</si>
  <si>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</si>
  <si>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</si>
  <si>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</si>
  <si>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</si>
  <si>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</si>
  <si>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</si>
  <si>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</si>
  <si>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</si>
  <si>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</si>
  <si>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</si>
  <si>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</si>
  <si>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</si>
  <si>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</si>
  <si>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</si>
  <si>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</si>
  <si>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</si>
  <si>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</si>
  <si>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</si>
  <si>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</si>
  <si>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</si>
  <si>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</si>
  <si>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</si>
  <si>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</si>
  <si>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</si>
  <si>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</si>
  <si>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</si>
  <si>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</si>
  <si>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</si>
  <si>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</si>
  <si>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</si>
  <si>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</si>
  <si>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</si>
  <si>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</si>
  <si>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</si>
  <si>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</si>
  <si>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</si>
  <si>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</si>
  <si>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</si>
  <si>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</si>
  <si>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</si>
  <si>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</si>
  <si>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</si>
  <si>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</si>
  <si>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</si>
  <si>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</si>
  <si>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</si>
  <si>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</si>
  <si>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</si>
  <si>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</si>
  <si>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</si>
  <si>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</si>
  <si>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</si>
  <si>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</si>
  <si>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</si>
  <si>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</si>
  <si>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</si>
  <si>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</si>
  <si>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</si>
  <si>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</si>
  <si>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</si>
  <si>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</si>
  <si>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</si>
  <si>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</si>
  <si>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</si>
  <si>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</si>
  <si>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</si>
  <si>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</si>
  <si>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</si>
  <si>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</si>
  <si>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</si>
  <si>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</si>
  <si>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</si>
  <si>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</si>
  <si>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</si>
  <si>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</si>
  <si>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</si>
  <si>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</si>
  <si>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</si>
  <si>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</si>
  <si>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</si>
  <si>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</si>
  <si>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</si>
  <si>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</si>
  <si>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</si>
  <si>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</si>
  <si>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</si>
  <si>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</si>
  <si>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</si>
  <si>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</si>
  <si>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PAN-029883</t>
  </si>
  <si>
    <t>GP3792SK</t>
  </si>
  <si>
    <t>Byproduct recovery Ltd</t>
  </si>
  <si>
    <t>Blaen Y Coed Ysbyty Ifan, BetwsyCoed, Gwynedd. LL24 0NY</t>
  </si>
  <si>
    <t>Bryan Burn</t>
  </si>
  <si>
    <t>Bala</t>
  </si>
  <si>
    <t>BLAENYCOED 1</t>
  </si>
  <si>
    <t>BLAENYCOED 2</t>
  </si>
  <si>
    <t>BLAENYCOED 3</t>
  </si>
  <si>
    <t>BLAENYCOED 7</t>
  </si>
  <si>
    <t>BLAENYCOED 8</t>
  </si>
  <si>
    <t>Pennant 20</t>
  </si>
  <si>
    <t>Pennant 21</t>
  </si>
  <si>
    <t>Pennant 22</t>
  </si>
  <si>
    <t>M</t>
  </si>
  <si>
    <t>Bryn</t>
  </si>
  <si>
    <t>Cilfor</t>
  </si>
  <si>
    <t>Eithin</t>
  </si>
  <si>
    <t>Garregflwyd</t>
  </si>
  <si>
    <t>Gwastadgeod</t>
  </si>
  <si>
    <t>Llyn</t>
  </si>
  <si>
    <t>Pen y cefn</t>
  </si>
  <si>
    <t>Pen y Bont</t>
  </si>
  <si>
    <t>Rhiw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</si>
</sst>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18</v>
      </c>
      <c r="G1" s="162" t="s">
        <v>43</v>
      </c>
      <c r="H1" s="163"/>
      <c r="I1" s="109">
        <v>5.9</v>
      </c>
      <c r="J1" s="130" t="s">
        <v>153</v>
      </c>
      <c r="K1" s="131"/>
      <c r="L1" s="109">
        <v>262</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0.66400000000000003</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77</v>
      </c>
      <c r="G3" s="132" t="s">
        <v>159</v>
      </c>
      <c r="H3" s="133"/>
      <c r="I3" s="110"/>
      <c r="J3" s="134" t="s">
        <v>154</v>
      </c>
      <c r="K3" s="135"/>
      <c r="L3" s="110">
        <f>(L1/(L2*10000))*100</f>
        <v>3.9457831325301203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175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166</v>
      </c>
      <c r="D8" s="11" t="s">
        <v>167</v>
      </c>
      <c r="E8" s="11" t="s">
        <v>168</v>
      </c>
      <c r="F8" s="11" t="s">
        <v>169</v>
      </c>
      <c r="G8" s="11" t="s">
        <v>170</v>
      </c>
      <c r="H8" s="11" t="s">
        <v>171</v>
      </c>
      <c r="I8" s="11" t="s">
        <v>172</v>
      </c>
      <c r="J8" s="11" t="s">
        <v>173</v>
      </c>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174</v>
      </c>
      <c r="D9" s="11" t="s">
        <v>174</v>
      </c>
      <c r="E9" s="11" t="s">
        <v>174</v>
      </c>
      <c r="F9" s="11" t="s">
        <v>174</v>
      </c>
      <c r="G9" s="11" t="s">
        <v>174</v>
      </c>
      <c r="H9" s="11" t="s">
        <v>174</v>
      </c>
      <c r="I9" s="11" t="s">
        <v>174</v>
      </c>
      <c r="J9" s="11" t="s">
        <v>174</v>
      </c>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6.5</v>
      </c>
      <c r="D10" s="11">
        <v>5.9</v>
      </c>
      <c r="E10" s="11">
        <v>6</v>
      </c>
      <c r="F10" s="11">
        <v>5.6</v>
      </c>
      <c r="G10" s="11">
        <v>5.9</v>
      </c>
      <c r="H10" s="11">
        <v>6.1</v>
      </c>
      <c r="I10" s="11">
        <v>6.4</v>
      </c>
      <c r="J10" s="11">
        <v>6</v>
      </c>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3</v>
      </c>
      <c r="E11" s="11">
        <v>3</v>
      </c>
      <c r="F11" s="11">
        <v>3</v>
      </c>
      <c r="G11" s="11">
        <v>2</v>
      </c>
      <c r="H11" s="11">
        <v>3</v>
      </c>
      <c r="I11" s="11">
        <v>3</v>
      </c>
      <c r="J11" s="11">
        <v>3</v>
      </c>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3</v>
      </c>
      <c r="D12" s="11">
        <v>3</v>
      </c>
      <c r="E12" s="11">
        <v>3</v>
      </c>
      <c r="F12" s="11">
        <v>2</v>
      </c>
      <c r="G12" s="11">
        <v>2</v>
      </c>
      <c r="H12" s="11">
        <v>2</v>
      </c>
      <c r="I12" s="11">
        <v>1</v>
      </c>
      <c r="J12" s="11">
        <v>1</v>
      </c>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3</v>
      </c>
      <c r="D13" s="11">
        <v>3</v>
      </c>
      <c r="E13" s="11">
        <v>2</v>
      </c>
      <c r="F13" s="11">
        <v>3</v>
      </c>
      <c r="G13" s="11">
        <v>2</v>
      </c>
      <c r="H13" s="11">
        <v>2</v>
      </c>
      <c r="I13" s="11">
        <v>2</v>
      </c>
      <c r="J13" s="11">
        <v>2</v>
      </c>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v>38</v>
      </c>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4.016867575</v>
      </c>
      <c r="D18" s="12">
        <f>$D32</f>
        <v>4.016867575</v>
      </c>
      <c r="E18" s="12">
        <f>$D33</f>
        <v>4.016867575</v>
      </c>
      <c r="F18" s="12">
        <f>$D34</f>
        <v>4.016867575</v>
      </c>
      <c r="G18" s="12">
        <f>$D35</f>
        <v>4.016867575</v>
      </c>
      <c r="H18" s="12">
        <f>$D36</f>
        <v>4.016867575</v>
      </c>
      <c r="I18" s="12">
        <f>$D37</f>
        <v>4.016867575</v>
      </c>
      <c r="J18" s="12">
        <f>$D38</f>
        <v>4.016867575</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-60.583132424999995</v>
      </c>
      <c r="D19" s="12">
        <f t="shared" ref="D19:V19" si="1">D18-D17</f>
        <v>-60.583132424999995</v>
      </c>
      <c r="E19" s="12">
        <f t="shared" si="1"/>
        <v>-60.583132424999995</v>
      </c>
      <c r="F19" s="12">
        <f t="shared" si="1"/>
        <v>-60.583132424999995</v>
      </c>
      <c r="G19" s="12">
        <f t="shared" si="1"/>
        <v>-60.583132424999995</v>
      </c>
      <c r="H19" s="12">
        <f t="shared" si="1"/>
        <v>-60.583132424999995</v>
      </c>
      <c r="I19" s="12">
        <f t="shared" si="1"/>
        <v>-60.583132424999995</v>
      </c>
      <c r="J19" s="12">
        <f t="shared" si="1"/>
        <v>-60.583132424999995</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1.4038250000000001</v>
      </c>
      <c r="D22" s="12">
        <f>$E32</f>
        <v>1.4038250000000001</v>
      </c>
      <c r="E22" s="12">
        <f>$E33</f>
        <v>1.4038250000000001</v>
      </c>
      <c r="F22" s="12">
        <f>$E34</f>
        <v>1.4038250000000001</v>
      </c>
      <c r="G22" s="12">
        <f>$E35</f>
        <v>1.4038250000000001</v>
      </c>
      <c r="H22" s="12">
        <f>$E36</f>
        <v>1.4038250000000001</v>
      </c>
      <c r="I22" s="12">
        <f>$E37</f>
        <v>1.4038250000000001</v>
      </c>
      <c r="J22" s="12">
        <f>$E38</f>
        <v>1.4038250000000001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-226.59617499999999</v>
      </c>
      <c r="D23" s="12">
        <f t="shared" ref="D23:V23" si="3">D22-D21</f>
        <v>-226.59617499999999</v>
      </c>
      <c r="E23" s="12">
        <f t="shared" si="3"/>
        <v>-226.59617499999999</v>
      </c>
      <c r="F23" s="12">
        <f t="shared" si="3"/>
        <v>-226.59617499999999</v>
      </c>
      <c r="G23" s="12">
        <f t="shared" si="3"/>
        <v>-226.59617499999999</v>
      </c>
      <c r="H23" s="12">
        <f t="shared" si="3"/>
        <v>-226.59617499999999</v>
      </c>
      <c r="I23" s="12">
        <f t="shared" si="3"/>
        <v>-226.59617499999999</v>
      </c>
      <c r="J23" s="12">
        <f t="shared" si="3"/>
        <v>-226.59617499999999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c r="S27" s="84" t="s">
        <v>55</v>
      </c>
      <c r="T27" s="84"/>
      <c r="U27" s="121"/>
    </row>
    <row r="28" spans="1:40" x14ac:dyDescent="0.35">
      <c r="A28" s="122"/>
      <c r="B28" s="16">
        <v>2.33</v>
      </c>
      <c r="C28" s="11">
        <v>0.66400000000000003</v>
      </c>
      <c r="D28" s="11">
        <v>3.0099999999999998E-2</v>
      </c>
      <c r="E28" s="11">
        <v>0.02</v>
      </c>
      <c r="F28" s="11">
        <v>369</v>
      </c>
      <c r="G28" s="11">
        <v>4.9800000000000004</v>
      </c>
      <c r="H28" s="11">
        <v>168</v>
      </c>
      <c r="I28" s="11">
        <v>13</v>
      </c>
      <c r="J28" s="11">
        <v>0.73</v>
      </c>
      <c r="K28" s="15">
        <v>1.72</v>
      </c>
      <c r="L28" s="11">
        <v>37.200000000000003</v>
      </c>
      <c r="M28" s="11">
        <v>2.92</v>
      </c>
      <c r="N28" s="11">
        <v>3720</v>
      </c>
      <c r="O28" s="11">
        <v>460000</v>
      </c>
      <c r="P28" s="11"/>
      <c r="Q28" s="11">
        <v>4180</v>
      </c>
      <c r="R28" s="11"/>
      <c r="S28" s="11">
        <v>13.1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250</v>
      </c>
      <c r="C31" s="65">
        <f>IF(C$27="%w/w SAR",((C$28*10)*$B31),IF(C$27="%w/w DM",(((C$28*10)*($B$28/100))*$B31),IF(C$27="kg/t SAR",(C$28*$B31),IF(C$27="kg/t DM",((C$28*($B$28/100))*$B31),IF(C$27="mg/kg SAR",((C$28*0.001)*$B31),IF(C$27="mg/kg DM",(((C$28*0.001)*($B$28/100))*$B31),0))))))</f>
        <v>38.678000000000004</v>
      </c>
      <c r="D31" s="65">
        <f>(IF(D$27="%w/w SAR",((D$28*10)*$B31),IF(D$27="%w/w DM",(((D$28*10)*($B$28/100))*$B31),IF(D$27="kg/t SAR",(D$28*$B31),IF(D$27="kg/t DM",((D$28*($B$28/100))*$B31),IF(D$27="mg/kg SAR",((D$28*0.001)*$B31),IF(D$27="mg/kg DM",(((D$28*0.001)*($B$28/100))*$B31),"0")))))))*2.291</f>
        <v>4.016867575</v>
      </c>
      <c r="E31" s="65">
        <f>(IF(E$27="%w/w SAR",((E$28*10)*$B31),IF(E$27="%w/w DM",(((E$28*10)*($B$28/100))*$B31),IF(E$27="kg/t SAR",(E$28*$B31),IF(E$27="kg/t DM",((E$28*($B$28/100))*$B31),IF(E$27="mg/kg SAR",((E$28*0.001)*$B31),IF(E$27="mg/kg DM",(((E$28*0.001)*($B$28/100))*$B31),"0")))))))*1.205</f>
        <v>1.4038250000000001</v>
      </c>
      <c r="F31" s="65">
        <f>(IF(F$27="%w/w SAR",((F$28*10)*$B31),IF(F$27="%w/w DM",(((F$28*10)*($B$28/100))*$B31),IF(F$27="kg/t SAR",(F$28*$B31),IF(F$27="kg/t DM",((F$28*($B$28/100))*$B31),IF(F$27="mg/kg SAR",((F$28*0.001)*$B31),IF(F$27="mg/kg DM",(((F$28*0.001)*($B$28/100))*$B31),"0")))))))*1.658</f>
        <v>3.5637466499999997</v>
      </c>
      <c r="G31" s="65">
        <f t="shared" ref="G31:P31" si="5">IF(G$27="%w/w SAR",((G$28*10)*$B31),IF(G$27="%w/w DM",(((G$28*10)*($B$28/100))*$B31),IF(G$27="kg/t SAR",(G$28*$B31),IF(G$27="kg/t DM",((G$28*($B$28/100))*$B31),IF(G$27="mg/kg SAR",((G$28*0.001)*$B31),IF(G$27="mg/kg DM",(((G$28*0.001)*($B$28/100))*$B31),0))))))</f>
        <v>2.9008500000000007E-2</v>
      </c>
      <c r="H31" s="65">
        <f t="shared" si="5"/>
        <v>0.97860000000000003</v>
      </c>
      <c r="I31" s="65">
        <f t="shared" si="5"/>
        <v>7.5725000000000015E-2</v>
      </c>
      <c r="J31" s="65">
        <f t="shared" si="5"/>
        <v>4.25225E-3</v>
      </c>
      <c r="K31" s="65">
        <f t="shared" si="5"/>
        <v>1.0019E-2</v>
      </c>
      <c r="L31" s="65">
        <f t="shared" si="5"/>
        <v>0.21669000000000005</v>
      </c>
      <c r="M31" s="65">
        <f t="shared" si="5"/>
        <v>1.7009E-2</v>
      </c>
      <c r="N31" s="65">
        <f t="shared" si="5"/>
        <v>21.669</v>
      </c>
      <c r="O31" s="65">
        <f t="shared" si="5"/>
        <v>2679.5</v>
      </c>
      <c r="P31" s="65">
        <f t="shared" si="5"/>
        <v>0</v>
      </c>
      <c r="Q31" s="65">
        <f>(IF(Q$27="%w/w SAR",((Q$28*10)*$B31),IF(Q$27="%w/w DM",(((Q$28*10)*($B$28/100))*$B31),IF(Q$27="kg/t SAR",(Q$28*$B31),IF(Q$27="kg/t DM",((Q$28*($B$28/100))*$B31),IF(Q$27="mg/kg SAR",((Q$28*0.001)*$B31),IF(Q$27="mg/kg DM",(((Q$28*0.001)*($B$28/100))*$B31),0)))))))*2.5</f>
        <v>60.871249999999996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7.6307500000000014E-2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250</v>
      </c>
      <c r="C32" s="65">
        <f t="shared" ref="C32:C50" si="6">IF(C$27="%w/w SAR",((C$28*10)*$B32),IF(C$27="%w/w DM",(((C$28*10)*($B$28/100))*$B32),IF(C$27="kg/t SAR",(C$28*$B32),IF(C$27="kg/t DM",((C$28*($B$28/100))*$B32),IF(C$27="mg/kg SAR",((C$28*0.001)*$B32),IF(C$27="mg/kg DM",(((C$28*0.001)*($B$28/100))*$B32),0))))))</f>
        <v>38.678000000000004</v>
      </c>
      <c r="D32" s="65">
        <f t="shared" ref="D32:D50" si="7">(IF(D$27="%w/w SAR",((D$28*10)*$B32),IF(D$27="%w/w DM",(((D$28*10)*($B$28/100))*$B32),IF(D$27="kg/t SAR",(D$28*$B32),IF(D$27="kg/t DM",((D$28*($B$28/100))*$B32),IF(D$27="mg/kg SAR",((D$28*0.001)*$B32),IF(D$27="mg/kg DM",(((D$28*0.001)*($B$28/100))*$B32),"0")))))))*2.291</f>
        <v>4.016867575</v>
      </c>
      <c r="E32" s="65">
        <f t="shared" ref="E32:E50" si="8">(IF(E$27="%w/w SAR",((E$28*10)*$B32),IF(E$27="%w/w DM",(((E$28*10)*($B$28/100))*$B32),IF(E$27="kg/t SAR",(E$28*$B32),IF(E$27="kg/t DM",((E$28*($B$28/100))*$B32),IF(E$27="mg/kg SAR",((E$28*0.001)*$B32),IF(E$27="mg/kg DM",(((E$28*0.001)*($B$28/100))*$B32),"0")))))))*1.205</f>
        <v>1.4038250000000001</v>
      </c>
      <c r="F32" s="65">
        <f t="shared" ref="F32:F50" si="9">(IF(F$27="%w/w SAR",((F$28*10)*$B32),IF(F$27="%w/w DM",(((F$28*10)*($B$28/100))*$B32),IF(F$27="kg/t SAR",(F$28*$B32),IF(F$27="kg/t DM",((F$28*($B$28/100))*$B32),IF(F$27="mg/kg SAR",((F$28*0.001)*$B32),IF(F$27="mg/kg DM",(((F$28*0.001)*($B$28/100))*$B32),"0")))))))*1.658</f>
        <v>3.5637466499999997</v>
      </c>
      <c r="G32" s="65">
        <f t="shared" ref="G32:P50" si="10">IF(G$27="%w/w SAR",((G$28*10)*$B32),IF(G$27="%w/w DM",(((G$28*10)*($B$28/100))*$B32),IF(G$27="kg/t SAR",(G$28*$B32),IF(G$27="kg/t DM",((G$28*($B$28/100))*$B32),IF(G$27="mg/kg SAR",((G$28*0.001)*$B32),IF(G$27="mg/kg DM",(((G$28*0.001)*($B$28/100))*$B32),0))))))</f>
        <v>2.9008500000000007E-2</v>
      </c>
      <c r="H32" s="65">
        <f t="shared" si="10"/>
        <v>0.97860000000000003</v>
      </c>
      <c r="I32" s="65">
        <f t="shared" si="10"/>
        <v>7.5725000000000015E-2</v>
      </c>
      <c r="J32" s="65">
        <f t="shared" si="10"/>
        <v>4.25225E-3</v>
      </c>
      <c r="K32" s="65">
        <f t="shared" si="10"/>
        <v>1.0019E-2</v>
      </c>
      <c r="L32" s="65">
        <f t="shared" si="10"/>
        <v>0.21669000000000005</v>
      </c>
      <c r="M32" s="65">
        <f t="shared" si="10"/>
        <v>1.7009E-2</v>
      </c>
      <c r="N32" s="65">
        <f t="shared" si="10"/>
        <v>21.669</v>
      </c>
      <c r="O32" s="65">
        <f t="shared" si="10"/>
        <v>2679.5</v>
      </c>
      <c r="P32" s="65">
        <f t="shared" si="10"/>
        <v>0</v>
      </c>
      <c r="Q32" s="65">
        <f t="shared" ref="Q32:Q50" si="11">(IF(Q$27="%w/w SAR",((Q$28*10)*$B32),IF(Q$27="%w/w DM",(((Q$28*10)*($B$28/100))*$B32),IF(Q$27="kg/t SAR",(Q$28*$B32),IF(Q$27="kg/t DM",((Q$28*($B$28/100))*$B32),IF(Q$27="mg/kg SAR",((Q$28*0.001)*$B32),IF(Q$27="mg/kg DM",(((Q$28*0.001)*($B$28/100))*$B32),0)))))))*2.5</f>
        <v>60.871249999999996</v>
      </c>
      <c r="R32" s="65">
        <f t="shared" ref="R32:U50" si="12">IF(R$27="%w/w SAR",((R$28*10)*$B32),IF(R$27="%w/w DM",(((R$28*10)*($B$28/100))*$B32),IF(R$27="kg/t SAR",(R$28*$B32),IF(R$27="kg/t DM",((R$28*($B$28/100))*$B32),IF(R$27="mg/kg SAR",((R$28*0.001)*$B32),IF(R$27="mg/kg DM",(((R$28*0.001)*($B$28/100))*$B32),0))))))</f>
        <v>0</v>
      </c>
      <c r="S32" s="65">
        <f t="shared" si="12"/>
        <v>7.6307500000000014E-2</v>
      </c>
      <c r="T32" s="65">
        <f t="shared" si="12"/>
        <v>0</v>
      </c>
      <c r="U32" s="126">
        <f t="shared" si="12"/>
        <v>0</v>
      </c>
    </row>
    <row r="33" spans="1:21" s="48" customFormat="1" ht="13" x14ac:dyDescent="0.35">
      <c r="A33" s="125" t="str">
        <f>E8</f>
        <v>BLAENYCOED 3</v>
      </c>
      <c r="B33" s="11">
        <v>250</v>
      </c>
      <c r="C33" s="65">
        <f t="shared" si="6"/>
        <v>38.678000000000004</v>
      </c>
      <c r="D33" s="65">
        <f t="shared" si="7"/>
        <v>4.016867575</v>
      </c>
      <c r="E33" s="65">
        <f t="shared" si="8"/>
        <v>1.4038250000000001</v>
      </c>
      <c r="F33" s="65">
        <f t="shared" si="9"/>
        <v>3.5637466499999997</v>
      </c>
      <c r="G33" s="65">
        <f t="shared" si="10"/>
        <v>2.9008500000000007E-2</v>
      </c>
      <c r="H33" s="65">
        <f t="shared" si="10"/>
        <v>0.97860000000000003</v>
      </c>
      <c r="I33" s="65">
        <f t="shared" si="10"/>
        <v>7.5725000000000015E-2</v>
      </c>
      <c r="J33" s="65">
        <f t="shared" si="10"/>
        <v>4.25225E-3</v>
      </c>
      <c r="K33" s="65">
        <f t="shared" si="10"/>
        <v>1.0019E-2</v>
      </c>
      <c r="L33" s="65">
        <f t="shared" si="10"/>
        <v>0.21669000000000005</v>
      </c>
      <c r="M33" s="65">
        <f t="shared" si="10"/>
        <v>1.7009E-2</v>
      </c>
      <c r="N33" s="65">
        <f t="shared" si="10"/>
        <v>21.669</v>
      </c>
      <c r="O33" s="65">
        <f t="shared" si="10"/>
        <v>2679.5</v>
      </c>
      <c r="P33" s="65">
        <f t="shared" si="10"/>
        <v>0</v>
      </c>
      <c r="Q33" s="65">
        <f t="shared" si="11"/>
        <v>60.871249999999996</v>
      </c>
      <c r="R33" s="65">
        <f t="shared" si="12"/>
        <v>0</v>
      </c>
      <c r="S33" s="65">
        <f t="shared" si="12"/>
        <v>7.6307500000000014E-2</v>
      </c>
      <c r="T33" s="65">
        <f t="shared" si="12"/>
        <v>0</v>
      </c>
      <c r="U33" s="126">
        <f t="shared" si="12"/>
        <v>0</v>
      </c>
    </row>
    <row r="34" spans="1:21" s="48" customFormat="1" ht="13" x14ac:dyDescent="0.35">
      <c r="A34" s="125" t="str">
        <f>F8</f>
        <v>BLAENYCOED 7</v>
      </c>
      <c r="B34" s="11">
        <v>250</v>
      </c>
      <c r="C34" s="65">
        <f t="shared" si="6"/>
        <v>38.678000000000004</v>
      </c>
      <c r="D34" s="65">
        <f t="shared" si="7"/>
        <v>4.016867575</v>
      </c>
      <c r="E34" s="65">
        <f t="shared" si="8"/>
        <v>1.4038250000000001</v>
      </c>
      <c r="F34" s="65">
        <f t="shared" si="9"/>
        <v>3.5637466499999997</v>
      </c>
      <c r="G34" s="65">
        <f t="shared" si="10"/>
        <v>2.9008500000000007E-2</v>
      </c>
      <c r="H34" s="65">
        <f t="shared" si="10"/>
        <v>0.97860000000000003</v>
      </c>
      <c r="I34" s="65">
        <f t="shared" si="10"/>
        <v>7.5725000000000015E-2</v>
      </c>
      <c r="J34" s="65">
        <f t="shared" si="10"/>
        <v>4.25225E-3</v>
      </c>
      <c r="K34" s="65">
        <f t="shared" si="10"/>
        <v>1.0019E-2</v>
      </c>
      <c r="L34" s="65">
        <f t="shared" si="10"/>
        <v>0.21669000000000005</v>
      </c>
      <c r="M34" s="65">
        <f t="shared" si="10"/>
        <v>1.7009E-2</v>
      </c>
      <c r="N34" s="65">
        <f t="shared" si="10"/>
        <v>21.669</v>
      </c>
      <c r="O34" s="65">
        <f t="shared" si="10"/>
        <v>2679.5</v>
      </c>
      <c r="P34" s="65">
        <f t="shared" si="10"/>
        <v>0</v>
      </c>
      <c r="Q34" s="65">
        <f t="shared" si="11"/>
        <v>60.871249999999996</v>
      </c>
      <c r="R34" s="65">
        <f t="shared" si="12"/>
        <v>0</v>
      </c>
      <c r="S34" s="65">
        <f t="shared" si="12"/>
        <v>7.6307500000000014E-2</v>
      </c>
      <c r="T34" s="65">
        <f t="shared" si="12"/>
        <v>0</v>
      </c>
      <c r="U34" s="126">
        <f t="shared" si="12"/>
        <v>0</v>
      </c>
    </row>
    <row r="35" spans="1:21" s="48" customFormat="1" ht="13" x14ac:dyDescent="0.35">
      <c r="A35" s="125" t="str">
        <f>G8</f>
        <v>BLAENYCOED 8</v>
      </c>
      <c r="B35" s="11">
        <v>250</v>
      </c>
      <c r="C35" s="65">
        <f t="shared" si="6"/>
        <v>38.678000000000004</v>
      </c>
      <c r="D35" s="65">
        <f t="shared" si="7"/>
        <v>4.016867575</v>
      </c>
      <c r="E35" s="65">
        <f t="shared" si="8"/>
        <v>1.4038250000000001</v>
      </c>
      <c r="F35" s="65">
        <f t="shared" si="9"/>
        <v>3.5637466499999997</v>
      </c>
      <c r="G35" s="65">
        <f t="shared" si="10"/>
        <v>2.9008500000000007E-2</v>
      </c>
      <c r="H35" s="65">
        <f t="shared" si="10"/>
        <v>0.97860000000000003</v>
      </c>
      <c r="I35" s="65">
        <f t="shared" si="10"/>
        <v>7.5725000000000015E-2</v>
      </c>
      <c r="J35" s="65">
        <f t="shared" si="10"/>
        <v>4.25225E-3</v>
      </c>
      <c r="K35" s="65">
        <f t="shared" si="10"/>
        <v>1.0019E-2</v>
      </c>
      <c r="L35" s="65">
        <f t="shared" si="10"/>
        <v>0.21669000000000005</v>
      </c>
      <c r="M35" s="65">
        <f t="shared" si="10"/>
        <v>1.7009E-2</v>
      </c>
      <c r="N35" s="65">
        <f t="shared" si="10"/>
        <v>21.669</v>
      </c>
      <c r="O35" s="65">
        <f t="shared" si="10"/>
        <v>2679.5</v>
      </c>
      <c r="P35" s="65">
        <f t="shared" si="10"/>
        <v>0</v>
      </c>
      <c r="Q35" s="65">
        <f t="shared" si="11"/>
        <v>60.871249999999996</v>
      </c>
      <c r="R35" s="65">
        <f t="shared" si="12"/>
        <v>0</v>
      </c>
      <c r="S35" s="65">
        <f t="shared" si="12"/>
        <v>7.6307500000000014E-2</v>
      </c>
      <c r="T35" s="65">
        <f t="shared" si="12"/>
        <v>0</v>
      </c>
      <c r="U35" s="126">
        <f t="shared" si="12"/>
        <v>0</v>
      </c>
    </row>
    <row r="36" spans="1:21" s="48" customFormat="1" ht="13" x14ac:dyDescent="0.35">
      <c r="A36" s="125" t="str">
        <f>H8</f>
        <v>Pennant 20</v>
      </c>
      <c r="B36" s="11">
        <v>250</v>
      </c>
      <c r="C36" s="65">
        <f t="shared" si="6"/>
        <v>38.678000000000004</v>
      </c>
      <c r="D36" s="65">
        <f t="shared" si="7"/>
        <v>4.016867575</v>
      </c>
      <c r="E36" s="65">
        <f t="shared" si="8"/>
        <v>1.4038250000000001</v>
      </c>
      <c r="F36" s="65">
        <f t="shared" si="9"/>
        <v>3.5637466499999997</v>
      </c>
      <c r="G36" s="65">
        <f t="shared" si="10"/>
        <v>2.9008500000000007E-2</v>
      </c>
      <c r="H36" s="65">
        <f t="shared" si="10"/>
        <v>0.97860000000000003</v>
      </c>
      <c r="I36" s="65">
        <f t="shared" si="10"/>
        <v>7.5725000000000015E-2</v>
      </c>
      <c r="J36" s="65">
        <f t="shared" si="10"/>
        <v>4.25225E-3</v>
      </c>
      <c r="K36" s="65">
        <f t="shared" si="10"/>
        <v>1.0019E-2</v>
      </c>
      <c r="L36" s="65">
        <f t="shared" si="10"/>
        <v>0.21669000000000005</v>
      </c>
      <c r="M36" s="65">
        <f t="shared" si="10"/>
        <v>1.7009E-2</v>
      </c>
      <c r="N36" s="65">
        <f t="shared" si="10"/>
        <v>21.669</v>
      </c>
      <c r="O36" s="65">
        <f t="shared" si="10"/>
        <v>2679.5</v>
      </c>
      <c r="P36" s="65">
        <f t="shared" si="10"/>
        <v>0</v>
      </c>
      <c r="Q36" s="65">
        <f t="shared" si="11"/>
        <v>60.871249999999996</v>
      </c>
      <c r="R36" s="65">
        <f t="shared" si="12"/>
        <v>0</v>
      </c>
      <c r="S36" s="65">
        <f t="shared" si="12"/>
        <v>7.6307500000000014E-2</v>
      </c>
      <c r="T36" s="65">
        <f t="shared" si="12"/>
        <v>0</v>
      </c>
      <c r="U36" s="126">
        <f t="shared" si="12"/>
        <v>0</v>
      </c>
    </row>
    <row r="37" spans="1:21" s="48" customFormat="1" ht="13" x14ac:dyDescent="0.35">
      <c r="A37" s="125" t="str">
        <f>I8</f>
        <v>Pennant 21</v>
      </c>
      <c r="B37" s="11">
        <v>250</v>
      </c>
      <c r="C37" s="65">
        <f t="shared" si="6"/>
        <v>38.678000000000004</v>
      </c>
      <c r="D37" s="65">
        <f t="shared" si="7"/>
        <v>4.016867575</v>
      </c>
      <c r="E37" s="65">
        <f t="shared" si="8"/>
        <v>1.4038250000000001</v>
      </c>
      <c r="F37" s="65">
        <f t="shared" si="9"/>
        <v>3.5637466499999997</v>
      </c>
      <c r="G37" s="65">
        <f t="shared" si="10"/>
        <v>2.9008500000000007E-2</v>
      </c>
      <c r="H37" s="65">
        <f t="shared" si="10"/>
        <v>0.97860000000000003</v>
      </c>
      <c r="I37" s="65">
        <f t="shared" si="10"/>
        <v>7.5725000000000015E-2</v>
      </c>
      <c r="J37" s="65">
        <f t="shared" si="10"/>
        <v>4.25225E-3</v>
      </c>
      <c r="K37" s="65">
        <f t="shared" si="10"/>
        <v>1.0019E-2</v>
      </c>
      <c r="L37" s="65">
        <f t="shared" si="10"/>
        <v>0.21669000000000005</v>
      </c>
      <c r="M37" s="65">
        <f t="shared" si="10"/>
        <v>1.7009E-2</v>
      </c>
      <c r="N37" s="65">
        <f t="shared" si="10"/>
        <v>21.669</v>
      </c>
      <c r="O37" s="65">
        <f t="shared" si="10"/>
        <v>2679.5</v>
      </c>
      <c r="P37" s="65">
        <f t="shared" si="10"/>
        <v>0</v>
      </c>
      <c r="Q37" s="65">
        <f t="shared" si="11"/>
        <v>60.871249999999996</v>
      </c>
      <c r="R37" s="65">
        <f t="shared" si="12"/>
        <v>0</v>
      </c>
      <c r="S37" s="65">
        <f t="shared" si="12"/>
        <v>7.6307500000000014E-2</v>
      </c>
      <c r="T37" s="65">
        <f t="shared" si="12"/>
        <v>0</v>
      </c>
      <c r="U37" s="126">
        <f t="shared" si="12"/>
        <v>0</v>
      </c>
    </row>
    <row r="38" spans="1:21" s="48" customFormat="1" ht="13" x14ac:dyDescent="0.35">
      <c r="A38" s="125" t="str">
        <f>J8</f>
        <v>Pennant 22</v>
      </c>
      <c r="B38" s="11">
        <v>250</v>
      </c>
      <c r="C38" s="65">
        <f t="shared" si="6"/>
        <v>38.678000000000004</v>
      </c>
      <c r="D38" s="65">
        <f t="shared" si="7"/>
        <v>4.016867575</v>
      </c>
      <c r="E38" s="65">
        <f t="shared" si="8"/>
        <v>1.4038250000000001</v>
      </c>
      <c r="F38" s="65">
        <f t="shared" si="9"/>
        <v>3.5637466499999997</v>
      </c>
      <c r="G38" s="65">
        <f t="shared" si="10"/>
        <v>2.9008500000000007E-2</v>
      </c>
      <c r="H38" s="65">
        <f t="shared" si="10"/>
        <v>0.97860000000000003</v>
      </c>
      <c r="I38" s="65">
        <f t="shared" si="10"/>
        <v>7.5725000000000015E-2</v>
      </c>
      <c r="J38" s="65">
        <f t="shared" si="10"/>
        <v>4.25225E-3</v>
      </c>
      <c r="K38" s="65">
        <f t="shared" si="10"/>
        <v>1.0019E-2</v>
      </c>
      <c r="L38" s="65">
        <f t="shared" si="10"/>
        <v>0.21669000000000005</v>
      </c>
      <c r="M38" s="65">
        <f t="shared" si="10"/>
        <v>1.7009E-2</v>
      </c>
      <c r="N38" s="65">
        <f t="shared" si="10"/>
        <v>21.669</v>
      </c>
      <c r="O38" s="65">
        <f t="shared" si="10"/>
        <v>2679.5</v>
      </c>
      <c r="P38" s="65">
        <f t="shared" si="10"/>
        <v>0</v>
      </c>
      <c r="Q38" s="65">
        <f t="shared" si="11"/>
        <v>60.871249999999996</v>
      </c>
      <c r="R38" s="65">
        <f t="shared" si="12"/>
        <v>0</v>
      </c>
      <c r="S38" s="65">
        <f t="shared" si="12"/>
        <v>7.6307500000000014E-2</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6.7</v>
      </c>
      <c r="J1" s="130" t="s">
        <v>153</v>
      </c>
      <c r="K1" s="131"/>
      <c r="L1" s="109">
        <v>268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0.91900000000000004</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2.9162132752992385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37.437139360000003</v>
      </c>
      <c r="D18" s="12">
        <f>$D32</f>
        <v>0</v>
      </c>
      <c r="E18" s="12">
        <f>$D33</f>
        <v>37.437139360000003</v>
      </c>
      <c r="F18" s="12">
        <f>$D34</f>
        <v>0</v>
      </c>
      <c r="G18" s="12">
        <f>$D35</f>
        <v>0</v>
      </c>
      <c r="H18" s="12">
        <f>$D36</f>
        <v>37.437139360000003</v>
      </c>
      <c r="I18" s="12">
        <f>$D37</f>
        <v>37.437139360000003</v>
      </c>
      <c r="J18" s="12">
        <f>$D38</f>
        <v>37.437139360000003</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-27.162860639999991</v>
      </c>
      <c r="D19" s="12">
        <f t="shared" ref="D19:V19" si="1">D18-D17</f>
        <v>-64.599999999999994</v>
      </c>
      <c r="E19" s="12">
        <f t="shared" si="1"/>
        <v>-27.162860639999991</v>
      </c>
      <c r="F19" s="12">
        <f t="shared" si="1"/>
        <v>-64.599999999999994</v>
      </c>
      <c r="G19" s="12">
        <f t="shared" si="1"/>
        <v>-64.599999999999994</v>
      </c>
      <c r="H19" s="12">
        <f t="shared" si="1"/>
        <v>-27.162860639999991</v>
      </c>
      <c r="I19" s="12">
        <f t="shared" si="1"/>
        <v>-27.162860639999991</v>
      </c>
      <c r="J19" s="12">
        <f t="shared" si="1"/>
        <v>-27.162860639999991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0.40403409000000001</v>
      </c>
      <c r="D22" s="12">
        <f>$E32</f>
        <v>0</v>
      </c>
      <c r="E22" s="12">
        <f>$E33</f>
        <v>0.40403409000000001</v>
      </c>
      <c r="F22" s="12">
        <f>$E34</f>
        <v>0</v>
      </c>
      <c r="G22" s="12">
        <f>$E35</f>
        <v>0</v>
      </c>
      <c r="H22" s="12">
        <f>$E36</f>
        <v>0.40403409000000001</v>
      </c>
      <c r="I22" s="12">
        <f>$E37</f>
        <v>0.40403409000000001</v>
      </c>
      <c r="J22" s="12">
        <f>$E38</f>
        <v>0.40403409000000001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-227.59596590999999</v>
      </c>
      <c r="D23" s="12">
        <f t="shared" ref="D23:V23" si="3">D22-D21</f>
        <v>-228</v>
      </c>
      <c r="E23" s="12">
        <f t="shared" si="3"/>
        <v>-227.59596590999999</v>
      </c>
      <c r="F23" s="12">
        <f t="shared" si="3"/>
        <v>-228</v>
      </c>
      <c r="G23" s="12">
        <f t="shared" si="3"/>
        <v>-228</v>
      </c>
      <c r="H23" s="12">
        <f t="shared" si="3"/>
        <v>-227.59596590999999</v>
      </c>
      <c r="I23" s="12">
        <f t="shared" si="3"/>
        <v>-227.59596590999999</v>
      </c>
      <c r="J23" s="12">
        <f t="shared" si="3"/>
        <v>-227.59596590999999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4.7</v>
      </c>
      <c r="C28" s="11">
        <v>0.91900000000000004</v>
      </c>
      <c r="D28" s="11">
        <v>0.42399999999999999</v>
      </c>
      <c r="E28" s="11">
        <v>8.6999999999999994E-3</v>
      </c>
      <c r="F28" s="11">
        <v>1200</v>
      </c>
      <c r="G28" s="11">
        <v>32.6</v>
      </c>
      <c r="H28" s="11">
        <v>81.400000000000006</v>
      </c>
      <c r="I28" s="11">
        <v>2.77</v>
      </c>
      <c r="J28" s="11">
        <v>0.31</v>
      </c>
      <c r="K28" s="15">
        <v>0.86</v>
      </c>
      <c r="L28" s="11">
        <v>31.8</v>
      </c>
      <c r="M28" s="11">
        <v>4.3</v>
      </c>
      <c r="N28" s="11">
        <v>230000</v>
      </c>
      <c r="O28" s="11">
        <v>5700</v>
      </c>
      <c r="P28" s="11"/>
      <c r="Q28" s="11">
        <v>12200</v>
      </c>
      <c r="R28" s="11"/>
      <c r="S28" s="11">
        <v>9.4</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82</v>
      </c>
      <c r="C31" s="65">
        <f>IF(C$27="%w/w SAR",((C$28*10)*$B31),IF(C$27="%w/w DM",(((C$28*10)*($B$28/100))*$B31),IF(C$27="kg/t SAR",(C$28*$B31),IF(C$27="kg/t DM",((C$28*($B$28/100))*$B31),IF(C$27="mg/kg SAR",((C$28*0.001)*$B31),IF(C$27="mg/kg DM",(((C$28*0.001)*($B$28/100))*$B31),0))))))</f>
        <v>35.418260000000004</v>
      </c>
      <c r="D31" s="65">
        <f>(IF(D$27="%w/w SAR",((D$28*10)*$B31),IF(D$27="%w/w DM",(((D$28*10)*($B$28/100))*$B31),IF(D$27="kg/t SAR",(D$28*$B31),IF(D$27="kg/t DM",((D$28*($B$28/100))*$B31),IF(D$27="mg/kg SAR",((D$28*0.001)*$B31),IF(D$27="mg/kg DM",(((D$28*0.001)*($B$28/100))*$B31),"0")))))))*2.291</f>
        <v>37.437139360000003</v>
      </c>
      <c r="E31" s="65">
        <f>(IF(E$27="%w/w SAR",((E$28*10)*$B31),IF(E$27="%w/w DM",(((E$28*10)*($B$28/100))*$B31),IF(E$27="kg/t SAR",(E$28*$B31),IF(E$27="kg/t DM",((E$28*($B$28/100))*$B31),IF(E$27="mg/kg SAR",((E$28*0.001)*$B31),IF(E$27="mg/kg DM",(((E$28*0.001)*($B$28/100))*$B31),"0")))))))*1.205</f>
        <v>0.40403409000000001</v>
      </c>
      <c r="F31" s="65">
        <f>(IF(F$27="%w/w SAR",((F$28*10)*$B31),IF(F$27="%w/w DM",(((F$28*10)*($B$28/100))*$B31),IF(F$27="kg/t SAR",(F$28*$B31),IF(F$27="kg/t DM",((F$28*($B$28/100))*$B31),IF(F$27="mg/kg SAR",((F$28*0.001)*$B31),IF(F$27="mg/kg DM",(((F$28*0.001)*($B$28/100))*$B31),"0")))))))*1.658</f>
        <v>7.6679183999999987</v>
      </c>
      <c r="G31" s="65">
        <f t="shared" ref="G31:P46" si="5">IF(G$27="%w/w SAR",((G$28*10)*$B31),IF(G$27="%w/w DM",(((G$28*10)*($B$28/100))*$B31),IF(G$27="kg/t SAR",(G$28*$B31),IF(G$27="kg/t DM",((G$28*($B$28/100))*$B31),IF(G$27="mg/kg SAR",((G$28*0.001)*$B31),IF(G$27="mg/kg DM",(((G$28*0.001)*($B$28/100))*$B31),0))))))</f>
        <v>0.12564040000000001</v>
      </c>
      <c r="H31" s="65">
        <f t="shared" si="5"/>
        <v>0.31371560000000004</v>
      </c>
      <c r="I31" s="65">
        <f t="shared" si="5"/>
        <v>1.067558E-2</v>
      </c>
      <c r="J31" s="65">
        <f t="shared" si="5"/>
        <v>1.1947399999999999E-3</v>
      </c>
      <c r="K31" s="65">
        <f t="shared" si="5"/>
        <v>3.3144399999999997E-3</v>
      </c>
      <c r="L31" s="65">
        <f t="shared" si="5"/>
        <v>0.12255720000000001</v>
      </c>
      <c r="M31" s="65">
        <f t="shared" si="5"/>
        <v>1.6572200000000002E-2</v>
      </c>
      <c r="N31" s="65">
        <f t="shared" si="5"/>
        <v>886.42000000000007</v>
      </c>
      <c r="O31" s="65">
        <f t="shared" si="5"/>
        <v>21.967800000000004</v>
      </c>
      <c r="P31" s="65">
        <f t="shared" si="5"/>
        <v>0</v>
      </c>
      <c r="Q31" s="65">
        <f>(IF(Q$27="%w/w SAR",((Q$28*10)*$B31),IF(Q$27="%w/w DM",(((Q$28*10)*($B$28/100))*$B31),IF(Q$27="kg/t SAR",(Q$28*$B31),IF(Q$27="kg/t DM",((Q$28*($B$28/100))*$B31),IF(Q$27="mg/kg SAR",((Q$28*0.001)*$B31),IF(Q$27="mg/kg DM",(((Q$28*0.001)*($B$28/100))*$B31),0)))))))*2.5</f>
        <v>117.547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3.6227599999999999E-2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BLAENYCOED 3</v>
      </c>
      <c r="B33" s="11">
        <v>82</v>
      </c>
      <c r="C33" s="65">
        <f t="shared" si="6"/>
        <v>35.418260000000004</v>
      </c>
      <c r="D33" s="65">
        <f t="shared" si="7"/>
        <v>37.437139360000003</v>
      </c>
      <c r="E33" s="65">
        <f t="shared" si="8"/>
        <v>0.40403409000000001</v>
      </c>
      <c r="F33" s="65">
        <f t="shared" si="9"/>
        <v>7.6679183999999987</v>
      </c>
      <c r="G33" s="65">
        <f t="shared" si="5"/>
        <v>0.12564040000000001</v>
      </c>
      <c r="H33" s="65">
        <f t="shared" si="5"/>
        <v>0.31371560000000004</v>
      </c>
      <c r="I33" s="65">
        <f t="shared" si="5"/>
        <v>1.067558E-2</v>
      </c>
      <c r="J33" s="65">
        <f t="shared" si="5"/>
        <v>1.1947399999999999E-3</v>
      </c>
      <c r="K33" s="65">
        <f t="shared" si="5"/>
        <v>3.3144399999999997E-3</v>
      </c>
      <c r="L33" s="65">
        <f t="shared" si="5"/>
        <v>0.12255720000000001</v>
      </c>
      <c r="M33" s="65">
        <f t="shared" si="5"/>
        <v>1.6572200000000002E-2</v>
      </c>
      <c r="N33" s="65">
        <f t="shared" si="5"/>
        <v>886.42000000000007</v>
      </c>
      <c r="O33" s="65">
        <f t="shared" si="5"/>
        <v>21.967800000000004</v>
      </c>
      <c r="P33" s="65">
        <f t="shared" si="5"/>
        <v>0</v>
      </c>
      <c r="Q33" s="65">
        <f t="shared" si="10"/>
        <v>117.547</v>
      </c>
      <c r="R33" s="65">
        <f t="shared" si="11"/>
        <v>0</v>
      </c>
      <c r="S33" s="65">
        <f t="shared" si="11"/>
        <v>3.6227599999999999E-2</v>
      </c>
      <c r="T33" s="65">
        <f t="shared" si="11"/>
        <v>0</v>
      </c>
      <c r="U33" s="126">
        <f t="shared" si="11"/>
        <v>0</v>
      </c>
    </row>
    <row r="34" spans="1:21" s="48" customFormat="1" ht="13" x14ac:dyDescent="0.35">
      <c r="A34" s="125" t="str">
        <f>F8</f>
        <v>BLAENYCOED 7</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BLAENYCOED 8</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Pennant 20</v>
      </c>
      <c r="B36" s="11">
        <v>82</v>
      </c>
      <c r="C36" s="65">
        <f t="shared" si="6"/>
        <v>35.418260000000004</v>
      </c>
      <c r="D36" s="65">
        <f t="shared" si="7"/>
        <v>37.437139360000003</v>
      </c>
      <c r="E36" s="65">
        <f t="shared" si="8"/>
        <v>0.40403409000000001</v>
      </c>
      <c r="F36" s="65">
        <f t="shared" si="9"/>
        <v>7.6679183999999987</v>
      </c>
      <c r="G36" s="65">
        <f t="shared" si="5"/>
        <v>0.12564040000000001</v>
      </c>
      <c r="H36" s="65">
        <f t="shared" si="5"/>
        <v>0.31371560000000004</v>
      </c>
      <c r="I36" s="65">
        <f t="shared" si="5"/>
        <v>1.067558E-2</v>
      </c>
      <c r="J36" s="65">
        <f t="shared" si="5"/>
        <v>1.1947399999999999E-3</v>
      </c>
      <c r="K36" s="65">
        <f t="shared" si="5"/>
        <v>3.3144399999999997E-3</v>
      </c>
      <c r="L36" s="65">
        <f t="shared" si="5"/>
        <v>0.12255720000000001</v>
      </c>
      <c r="M36" s="65">
        <f t="shared" si="5"/>
        <v>1.6572200000000002E-2</v>
      </c>
      <c r="N36" s="65">
        <f t="shared" si="5"/>
        <v>886.42000000000007</v>
      </c>
      <c r="O36" s="65">
        <f t="shared" si="5"/>
        <v>21.967800000000004</v>
      </c>
      <c r="P36" s="65">
        <f t="shared" si="5"/>
        <v>0</v>
      </c>
      <c r="Q36" s="65">
        <f t="shared" si="10"/>
        <v>117.547</v>
      </c>
      <c r="R36" s="65">
        <f t="shared" si="11"/>
        <v>0</v>
      </c>
      <c r="S36" s="65">
        <f t="shared" si="11"/>
        <v>3.6227599999999999E-2</v>
      </c>
      <c r="T36" s="65">
        <f t="shared" si="11"/>
        <v>0</v>
      </c>
      <c r="U36" s="126">
        <f t="shared" si="11"/>
        <v>0</v>
      </c>
    </row>
    <row r="37" spans="1:21" s="48" customFormat="1" ht="13" x14ac:dyDescent="0.35">
      <c r="A37" s="125" t="str">
        <f>I8</f>
        <v>Pennant 21</v>
      </c>
      <c r="B37" s="11">
        <v>82</v>
      </c>
      <c r="C37" s="65">
        <f t="shared" si="6"/>
        <v>35.418260000000004</v>
      </c>
      <c r="D37" s="65">
        <f t="shared" si="7"/>
        <v>37.437139360000003</v>
      </c>
      <c r="E37" s="65">
        <f t="shared" si="8"/>
        <v>0.40403409000000001</v>
      </c>
      <c r="F37" s="65">
        <f t="shared" si="9"/>
        <v>7.6679183999999987</v>
      </c>
      <c r="G37" s="65">
        <f t="shared" si="5"/>
        <v>0.12564040000000001</v>
      </c>
      <c r="H37" s="65">
        <f t="shared" si="5"/>
        <v>0.31371560000000004</v>
      </c>
      <c r="I37" s="65">
        <f t="shared" si="5"/>
        <v>1.067558E-2</v>
      </c>
      <c r="J37" s="65">
        <f t="shared" si="5"/>
        <v>1.1947399999999999E-3</v>
      </c>
      <c r="K37" s="65">
        <f t="shared" si="5"/>
        <v>3.3144399999999997E-3</v>
      </c>
      <c r="L37" s="65">
        <f t="shared" si="5"/>
        <v>0.12255720000000001</v>
      </c>
      <c r="M37" s="65">
        <f t="shared" si="5"/>
        <v>1.6572200000000002E-2</v>
      </c>
      <c r="N37" s="65">
        <f t="shared" si="5"/>
        <v>886.42000000000007</v>
      </c>
      <c r="O37" s="65">
        <f t="shared" si="5"/>
        <v>21.967800000000004</v>
      </c>
      <c r="P37" s="65">
        <f t="shared" si="5"/>
        <v>0</v>
      </c>
      <c r="Q37" s="65">
        <f t="shared" si="10"/>
        <v>117.547</v>
      </c>
      <c r="R37" s="65">
        <f t="shared" si="11"/>
        <v>0</v>
      </c>
      <c r="S37" s="65">
        <f t="shared" si="11"/>
        <v>3.6227599999999999E-2</v>
      </c>
      <c r="T37" s="65">
        <f t="shared" si="11"/>
        <v>0</v>
      </c>
      <c r="U37" s="126">
        <f t="shared" si="11"/>
        <v>0</v>
      </c>
    </row>
    <row r="38" spans="1:21" s="48" customFormat="1" ht="13" x14ac:dyDescent="0.35">
      <c r="A38" s="125" t="str">
        <f>J8</f>
        <v>Pennant 22</v>
      </c>
      <c r="B38" s="11">
        <v>82</v>
      </c>
      <c r="C38" s="65">
        <f t="shared" si="6"/>
        <v>35.418260000000004</v>
      </c>
      <c r="D38" s="65">
        <f t="shared" si="7"/>
        <v>37.437139360000003</v>
      </c>
      <c r="E38" s="65">
        <f t="shared" si="8"/>
        <v>0.40403409000000001</v>
      </c>
      <c r="F38" s="65">
        <f t="shared" si="9"/>
        <v>7.6679183999999987</v>
      </c>
      <c r="G38" s="65">
        <f t="shared" si="5"/>
        <v>0.12564040000000001</v>
      </c>
      <c r="H38" s="65">
        <f t="shared" si="5"/>
        <v>0.31371560000000004</v>
      </c>
      <c r="I38" s="65">
        <f t="shared" si="5"/>
        <v>1.067558E-2</v>
      </c>
      <c r="J38" s="65">
        <f t="shared" si="5"/>
        <v>1.1947399999999999E-3</v>
      </c>
      <c r="K38" s="65">
        <f t="shared" si="5"/>
        <v>3.3144399999999997E-3</v>
      </c>
      <c r="L38" s="65">
        <f t="shared" si="5"/>
        <v>0.12255720000000001</v>
      </c>
      <c r="M38" s="65">
        <f t="shared" si="5"/>
        <v>1.6572200000000002E-2</v>
      </c>
      <c r="N38" s="65">
        <f t="shared" si="5"/>
        <v>886.42000000000007</v>
      </c>
      <c r="O38" s="65">
        <f t="shared" si="5"/>
        <v>21.967800000000004</v>
      </c>
      <c r="P38" s="65">
        <f t="shared" si="5"/>
        <v>0</v>
      </c>
      <c r="Q38" s="65">
        <f t="shared" si="10"/>
        <v>117.547</v>
      </c>
      <c r="R38" s="65">
        <f t="shared" si="11"/>
        <v>0</v>
      </c>
      <c r="S38" s="65">
        <f t="shared" si="11"/>
        <v>3.6227599999999999E-2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82</v>
      </c>
      <c r="C62" s="65">
        <f>B32</f>
        <v>0</v>
      </c>
      <c r="D62" s="65">
        <f>B33</f>
        <v>82</v>
      </c>
      <c r="E62" s="65">
        <f>B34</f>
        <v>0</v>
      </c>
      <c r="F62" s="65">
        <f>B35</f>
        <v>0</v>
      </c>
      <c r="G62" s="65">
        <f>B36</f>
        <v>82</v>
      </c>
      <c r="H62" s="65">
        <f>B37</f>
        <v>82</v>
      </c>
      <c r="I62" s="65">
        <f>B38</f>
        <v>82</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6.4</v>
      </c>
      <c r="J1" s="130" t="s">
        <v>153</v>
      </c>
      <c r="K1" s="131"/>
      <c r="L1" s="109">
        <v>203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0.97799999999999998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2.0756646216768915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177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37.730295720000001</v>
      </c>
      <c r="D18" s="12">
        <f>$D32</f>
        <v>0</v>
      </c>
      <c r="E18" s="12">
        <f>$D33</f>
        <v>38.285153010000002</v>
      </c>
      <c r="F18" s="12">
        <f>$D34</f>
        <v>0</v>
      </c>
      <c r="G18" s="12">
        <f>$D35</f>
        <v>0</v>
      </c>
      <c r="H18" s="12">
        <f>$D36</f>
        <v>37.730295720000001</v>
      </c>
      <c r="I18" s="12">
        <f>$D37</f>
        <v>37.730295720000001</v>
      </c>
      <c r="J18" s="12">
        <f>$D38</f>
        <v>37.730295720000001</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-26.869704279999993</v>
      </c>
      <c r="D19" s="12">
        <f t="shared" ref="D19:V19" si="1">D18-D17</f>
        <v>-64.599999999999994</v>
      </c>
      <c r="E19" s="12">
        <f t="shared" si="1"/>
        <v>-26.314846989999992</v>
      </c>
      <c r="F19" s="12">
        <f t="shared" si="1"/>
        <v>-64.599999999999994</v>
      </c>
      <c r="G19" s="12">
        <f t="shared" si="1"/>
        <v>-64.599999999999994</v>
      </c>
      <c r="H19" s="12">
        <f t="shared" si="1"/>
        <v>-26.869704279999993</v>
      </c>
      <c r="I19" s="12">
        <f t="shared" si="1"/>
        <v>-26.869704279999993</v>
      </c>
      <c r="J19" s="12">
        <f t="shared" si="1"/>
        <v>-26.869704279999993</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1.4700036000000003</v>
      </c>
      <c r="D22" s="12">
        <f>$E32</f>
        <v>0</v>
      </c>
      <c r="E22" s="12">
        <f>$E33</f>
        <v>1.4916213000000003</v>
      </c>
      <c r="F22" s="12">
        <f>$E34</f>
        <v>0</v>
      </c>
      <c r="G22" s="12">
        <f>$E35</f>
        <v>0</v>
      </c>
      <c r="H22" s="12">
        <f>$E36</f>
        <v>1.4700036000000003</v>
      </c>
      <c r="I22" s="12">
        <f>$E37</f>
        <v>1.4700036000000003</v>
      </c>
      <c r="J22" s="12">
        <f>$E38</f>
        <v>1.4700036000000003</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-226.52999639999999</v>
      </c>
      <c r="D23" s="12">
        <f t="shared" ref="D23:V23" si="3">D22-D21</f>
        <v>-228</v>
      </c>
      <c r="E23" s="12">
        <f t="shared" si="3"/>
        <v>-226.50837870000001</v>
      </c>
      <c r="F23" s="12">
        <f t="shared" si="3"/>
        <v>-228</v>
      </c>
      <c r="G23" s="12">
        <f t="shared" si="3"/>
        <v>-228</v>
      </c>
      <c r="H23" s="12">
        <f t="shared" si="3"/>
        <v>-226.52999639999999</v>
      </c>
      <c r="I23" s="12">
        <f t="shared" si="3"/>
        <v>-226.52999639999999</v>
      </c>
      <c r="J23" s="12">
        <f t="shared" si="3"/>
        <v>-226.52999639999999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2.99</v>
      </c>
      <c r="C28" s="11">
        <v>0.97799999999999998</v>
      </c>
      <c r="D28" s="11">
        <v>0.27</v>
      </c>
      <c r="E28" s="11">
        <v>0.02</v>
      </c>
      <c r="F28" s="11">
        <v>356</v>
      </c>
      <c r="G28" s="11">
        <v>25.7</v>
      </c>
      <c r="H28" s="11">
        <v>34.5</v>
      </c>
      <c r="I28" s="11">
        <v>4.3600000000000003</v>
      </c>
      <c r="J28" s="11">
        <v>0.31</v>
      </c>
      <c r="K28" s="15">
        <v>1.34</v>
      </c>
      <c r="L28" s="11">
        <v>2.89</v>
      </c>
      <c r="M28" s="11">
        <v>2.2799999999999998</v>
      </c>
      <c r="N28" s="11">
        <v>204000</v>
      </c>
      <c r="O28" s="11">
        <v>1610</v>
      </c>
      <c r="P28" s="11"/>
      <c r="Q28" s="11">
        <v>14700</v>
      </c>
      <c r="R28" s="11"/>
      <c r="S28" s="11">
        <v>10.1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204</v>
      </c>
      <c r="C31" s="65">
        <f>IF(C$27="%w/w SAR",((C$28*10)*$B31),IF(C$27="%w/w DM",(((C$28*10)*($B$28/100))*$B31),IF(C$27="kg/t SAR",(C$28*$B31),IF(C$27="kg/t DM",((C$28*($B$28/100))*$B31),IF(C$27="mg/kg SAR",((C$28*0.001)*$B31),IF(C$27="mg/kg DM",(((C$28*0.001)*($B$28/100))*$B31),0))))))</f>
        <v>59.654088000000002</v>
      </c>
      <c r="D31" s="65">
        <f>(IF(D$27="%w/w SAR",((D$28*10)*$B31),IF(D$27="%w/w DM",(((D$28*10)*($B$28/100))*$B31),IF(D$27="kg/t SAR",(D$28*$B31),IF(D$27="kg/t DM",((D$28*($B$28/100))*$B31),IF(D$27="mg/kg SAR",((D$28*0.001)*$B31),IF(D$27="mg/kg DM",(((D$28*0.001)*($B$28/100))*$B31),"0")))))))*2.291</f>
        <v>37.730295720000001</v>
      </c>
      <c r="E31" s="65">
        <f>(IF(E$27="%w/w SAR",((E$28*10)*$B31),IF(E$27="%w/w DM",(((E$28*10)*($B$28/100))*$B31),IF(E$27="kg/t SAR",(E$28*$B31),IF(E$27="kg/t DM",((E$28*($B$28/100))*$B31),IF(E$27="mg/kg SAR",((E$28*0.001)*$B31),IF(E$27="mg/kg DM",(((E$28*0.001)*($B$28/100))*$B31),"0")))))))*1.205</f>
        <v>1.4700036000000003</v>
      </c>
      <c r="F31" s="65">
        <f>(IF(F$27="%w/w SAR",((F$28*10)*$B31),IF(F$27="%w/w DM",(((F$28*10)*($B$28/100))*$B31),IF(F$27="kg/t SAR",(F$28*$B31),IF(F$27="kg/t DM",((F$28*($B$28/100))*$B31),IF(F$27="mg/kg SAR",((F$28*0.001)*$B31),IF(F$27="mg/kg DM",(((F$28*0.001)*($B$28/100))*$B31),"0")))))))*1.658</f>
        <v>3.6002767007999998</v>
      </c>
      <c r="G31" s="65">
        <f t="shared" ref="G31:P46" si="5">IF(G$27="%w/w SAR",((G$28*10)*$B31),IF(G$27="%w/w DM",(((G$28*10)*($B$28/100))*$B31),IF(G$27="kg/t SAR",(G$28*$B31),IF(G$27="kg/t DM",((G$28*($B$28/100))*$B31),IF(G$27="mg/kg SAR",((G$28*0.001)*$B31),IF(G$27="mg/kg DM",(((G$28*0.001)*($B$28/100))*$B31),0))))))</f>
        <v>0.15675972000000002</v>
      </c>
      <c r="H31" s="65">
        <f t="shared" si="5"/>
        <v>0.21043620000000005</v>
      </c>
      <c r="I31" s="65">
        <f t="shared" si="5"/>
        <v>2.6594256000000007E-2</v>
      </c>
      <c r="J31" s="65">
        <f t="shared" si="5"/>
        <v>1.8908760000000001E-3</v>
      </c>
      <c r="K31" s="65">
        <f t="shared" si="5"/>
        <v>8.1734640000000018E-3</v>
      </c>
      <c r="L31" s="65">
        <f t="shared" si="5"/>
        <v>1.7627844000000004E-2</v>
      </c>
      <c r="M31" s="65">
        <f t="shared" si="5"/>
        <v>1.3907088000000001E-2</v>
      </c>
      <c r="N31" s="65">
        <f t="shared" si="5"/>
        <v>1244.3184000000001</v>
      </c>
      <c r="O31" s="65">
        <f t="shared" si="5"/>
        <v>9.8203560000000021</v>
      </c>
      <c r="P31" s="65">
        <f t="shared" si="5"/>
        <v>0</v>
      </c>
      <c r="Q31" s="65">
        <f>(IF(Q$27="%w/w SAR",((Q$28*10)*$B31),IF(Q$27="%w/w DM",(((Q$28*10)*($B$28/100))*$B31),IF(Q$27="kg/t SAR",(Q$28*$B31),IF(Q$27="kg/t DM",((Q$28*($B$28/100))*$B31),IF(Q$27="mg/kg SAR",((Q$28*0.001)*$B31),IF(Q$27="mg/kg DM",(((Q$28*0.001)*($B$28/100))*$B31),0)))))))*2.5</f>
        <v>224.16030000000003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6.1605960000000008E-2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BLAENYCOED 3</v>
      </c>
      <c r="B33" s="11">
        <v>207</v>
      </c>
      <c r="C33" s="65">
        <f t="shared" si="6"/>
        <v>60.531354</v>
      </c>
      <c r="D33" s="65">
        <f t="shared" si="7"/>
        <v>38.285153010000002</v>
      </c>
      <c r="E33" s="65">
        <f t="shared" si="8"/>
        <v>1.4916213000000003</v>
      </c>
      <c r="F33" s="65">
        <f t="shared" si="9"/>
        <v>3.6532219464</v>
      </c>
      <c r="G33" s="65">
        <f t="shared" si="5"/>
        <v>0.15906501000000001</v>
      </c>
      <c r="H33" s="65">
        <f t="shared" si="5"/>
        <v>0.21353085000000005</v>
      </c>
      <c r="I33" s="65">
        <f t="shared" si="5"/>
        <v>2.6985348000000006E-2</v>
      </c>
      <c r="J33" s="65">
        <f t="shared" si="5"/>
        <v>1.918683E-3</v>
      </c>
      <c r="K33" s="65">
        <f t="shared" si="5"/>
        <v>8.293662000000002E-3</v>
      </c>
      <c r="L33" s="65">
        <f t="shared" si="5"/>
        <v>1.7887077000000001E-2</v>
      </c>
      <c r="M33" s="65">
        <f t="shared" si="5"/>
        <v>1.4111604000000002E-2</v>
      </c>
      <c r="N33" s="65">
        <f t="shared" si="5"/>
        <v>1262.6172000000001</v>
      </c>
      <c r="O33" s="65">
        <f t="shared" si="5"/>
        <v>9.964773000000001</v>
      </c>
      <c r="P33" s="65">
        <f t="shared" si="5"/>
        <v>0</v>
      </c>
      <c r="Q33" s="65">
        <f t="shared" si="10"/>
        <v>227.45677500000002</v>
      </c>
      <c r="R33" s="65">
        <f t="shared" si="11"/>
        <v>0</v>
      </c>
      <c r="S33" s="65">
        <f t="shared" si="11"/>
        <v>6.2511930000000007E-2</v>
      </c>
      <c r="T33" s="65">
        <f t="shared" si="11"/>
        <v>0</v>
      </c>
      <c r="U33" s="126">
        <f t="shared" si="11"/>
        <v>0</v>
      </c>
    </row>
    <row r="34" spans="1:21" s="48" customFormat="1" ht="13" x14ac:dyDescent="0.35">
      <c r="A34" s="125" t="str">
        <f>F8</f>
        <v>BLAENYCOED 7</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BLAENYCOED 8</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Pennant 20</v>
      </c>
      <c r="B36" s="11">
        <v>204</v>
      </c>
      <c r="C36" s="65">
        <f t="shared" si="6"/>
        <v>59.654088000000002</v>
      </c>
      <c r="D36" s="65">
        <f t="shared" si="7"/>
        <v>37.730295720000001</v>
      </c>
      <c r="E36" s="65">
        <f t="shared" si="8"/>
        <v>1.4700036000000003</v>
      </c>
      <c r="F36" s="65">
        <f t="shared" si="9"/>
        <v>3.6002767007999998</v>
      </c>
      <c r="G36" s="65">
        <f t="shared" si="5"/>
        <v>0.15675972000000002</v>
      </c>
      <c r="H36" s="65">
        <f t="shared" si="5"/>
        <v>0.21043620000000005</v>
      </c>
      <c r="I36" s="65">
        <f t="shared" si="5"/>
        <v>2.6594256000000007E-2</v>
      </c>
      <c r="J36" s="65">
        <f t="shared" si="5"/>
        <v>1.8908760000000001E-3</v>
      </c>
      <c r="K36" s="65">
        <f t="shared" si="5"/>
        <v>8.1734640000000018E-3</v>
      </c>
      <c r="L36" s="65">
        <f t="shared" si="5"/>
        <v>1.7627844000000004E-2</v>
      </c>
      <c r="M36" s="65">
        <f t="shared" si="5"/>
        <v>1.3907088000000001E-2</v>
      </c>
      <c r="N36" s="65">
        <f t="shared" si="5"/>
        <v>1244.3184000000001</v>
      </c>
      <c r="O36" s="65">
        <f t="shared" si="5"/>
        <v>9.8203560000000021</v>
      </c>
      <c r="P36" s="65">
        <f t="shared" si="5"/>
        <v>0</v>
      </c>
      <c r="Q36" s="65">
        <f t="shared" si="10"/>
        <v>224.16030000000003</v>
      </c>
      <c r="R36" s="65">
        <f t="shared" si="11"/>
        <v>0</v>
      </c>
      <c r="S36" s="65">
        <f t="shared" si="11"/>
        <v>6.1605960000000008E-2</v>
      </c>
      <c r="T36" s="65">
        <f t="shared" si="11"/>
        <v>0</v>
      </c>
      <c r="U36" s="126">
        <f t="shared" si="11"/>
        <v>0</v>
      </c>
    </row>
    <row r="37" spans="1:21" s="48" customFormat="1" ht="13" x14ac:dyDescent="0.35">
      <c r="A37" s="125" t="str">
        <f>I8</f>
        <v>Pennant 21</v>
      </c>
      <c r="B37" s="11">
        <v>204</v>
      </c>
      <c r="C37" s="65">
        <f t="shared" si="6"/>
        <v>59.654088000000002</v>
      </c>
      <c r="D37" s="65">
        <f t="shared" si="7"/>
        <v>37.730295720000001</v>
      </c>
      <c r="E37" s="65">
        <f t="shared" si="8"/>
        <v>1.4700036000000003</v>
      </c>
      <c r="F37" s="65">
        <f t="shared" si="9"/>
        <v>3.6002767007999998</v>
      </c>
      <c r="G37" s="65">
        <f t="shared" si="5"/>
        <v>0.15675972000000002</v>
      </c>
      <c r="H37" s="65">
        <f t="shared" si="5"/>
        <v>0.21043620000000005</v>
      </c>
      <c r="I37" s="65">
        <f t="shared" si="5"/>
        <v>2.6594256000000007E-2</v>
      </c>
      <c r="J37" s="65">
        <f t="shared" si="5"/>
        <v>1.8908760000000001E-3</v>
      </c>
      <c r="K37" s="65">
        <f t="shared" si="5"/>
        <v>8.1734640000000018E-3</v>
      </c>
      <c r="L37" s="65">
        <f t="shared" si="5"/>
        <v>1.7627844000000004E-2</v>
      </c>
      <c r="M37" s="65">
        <f t="shared" si="5"/>
        <v>1.3907088000000001E-2</v>
      </c>
      <c r="N37" s="65">
        <f t="shared" si="5"/>
        <v>1244.3184000000001</v>
      </c>
      <c r="O37" s="65">
        <f t="shared" si="5"/>
        <v>9.8203560000000021</v>
      </c>
      <c r="P37" s="65">
        <f t="shared" si="5"/>
        <v>0</v>
      </c>
      <c r="Q37" s="65">
        <f t="shared" si="10"/>
        <v>224.16030000000003</v>
      </c>
      <c r="R37" s="65">
        <f t="shared" si="11"/>
        <v>0</v>
      </c>
      <c r="S37" s="65">
        <f t="shared" si="11"/>
        <v>6.1605960000000008E-2</v>
      </c>
      <c r="T37" s="65">
        <f t="shared" si="11"/>
        <v>0</v>
      </c>
      <c r="U37" s="126">
        <f t="shared" si="11"/>
        <v>0</v>
      </c>
    </row>
    <row r="38" spans="1:21" s="48" customFormat="1" ht="13" x14ac:dyDescent="0.35">
      <c r="A38" s="125" t="str">
        <f>J8</f>
        <v>Pennant 22</v>
      </c>
      <c r="B38" s="11">
        <v>204</v>
      </c>
      <c r="C38" s="65">
        <f t="shared" si="6"/>
        <v>59.654088000000002</v>
      </c>
      <c r="D38" s="65">
        <f t="shared" si="7"/>
        <v>37.730295720000001</v>
      </c>
      <c r="E38" s="65">
        <f t="shared" si="8"/>
        <v>1.4700036000000003</v>
      </c>
      <c r="F38" s="65">
        <f t="shared" si="9"/>
        <v>3.6002767007999998</v>
      </c>
      <c r="G38" s="65">
        <f t="shared" si="5"/>
        <v>0.15675972000000002</v>
      </c>
      <c r="H38" s="65">
        <f t="shared" si="5"/>
        <v>0.21043620000000005</v>
      </c>
      <c r="I38" s="65">
        <f t="shared" si="5"/>
        <v>2.6594256000000007E-2</v>
      </c>
      <c r="J38" s="65">
        <f t="shared" si="5"/>
        <v>1.8908760000000001E-3</v>
      </c>
      <c r="K38" s="65">
        <f t="shared" si="5"/>
        <v>8.1734640000000018E-3</v>
      </c>
      <c r="L38" s="65">
        <f t="shared" si="5"/>
        <v>1.7627844000000004E-2</v>
      </c>
      <c r="M38" s="65">
        <f t="shared" si="5"/>
        <v>1.3907088000000001E-2</v>
      </c>
      <c r="N38" s="65">
        <f t="shared" si="5"/>
        <v>1244.3184000000001</v>
      </c>
      <c r="O38" s="65">
        <f t="shared" si="5"/>
        <v>9.8203560000000021</v>
      </c>
      <c r="P38" s="65">
        <f t="shared" si="5"/>
        <v>0</v>
      </c>
      <c r="Q38" s="65">
        <f t="shared" si="10"/>
        <v>224.16030000000003</v>
      </c>
      <c r="R38" s="65">
        <f t="shared" si="11"/>
        <v>0</v>
      </c>
      <c r="S38" s="65">
        <f t="shared" si="11"/>
        <v>6.1605960000000008E-2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204</v>
      </c>
      <c r="C62" s="65">
        <f>B32</f>
        <v>0</v>
      </c>
      <c r="D62" s="65">
        <f>B33</f>
        <v>207</v>
      </c>
      <c r="E62" s="65">
        <f>B34</f>
        <v>0</v>
      </c>
      <c r="F62" s="65">
        <f>B35</f>
        <v>0</v>
      </c>
      <c r="G62" s="65">
        <f>B36</f>
        <v>204</v>
      </c>
      <c r="H62" s="65">
        <f>B37</f>
        <v>204</v>
      </c>
      <c r="I62" s="65">
        <f>B38</f>
        <v>204</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6.1</v>
      </c>
      <c r="J1" s="130" t="s">
        <v>153</v>
      </c>
      <c r="K1" s="131"/>
      <c r="L1" s="109">
        <v>136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0.69299999999999995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c r="G3" s="132" t="s">
        <v>159</v>
      </c>
      <c r="H3" s="133"/>
      <c r="I3" s="110"/>
      <c r="J3" s="134" t="s">
        <v>154</v>
      </c>
      <c r="K3" s="135"/>
      <c r="L3" s="110">
        <f>(L1/(L2*10000))*100</f>
        <v>1.9624819624819629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178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34.096952999999999</v>
      </c>
      <c r="D18" s="12">
        <f>$D32</f>
        <v>34.096952999999999</v>
      </c>
      <c r="E18" s="12">
        <f>$D33</f>
        <v>34.096952999999999</v>
      </c>
      <c r="F18" s="12">
        <f>$D34</f>
        <v>34.096952999999999</v>
      </c>
      <c r="G18" s="12">
        <f>$D35</f>
        <v>34.096952999999999</v>
      </c>
      <c r="H18" s="12">
        <f>$D36</f>
        <v>34.096952999999999</v>
      </c>
      <c r="I18" s="12">
        <f>$D37</f>
        <v>34.096952999999999</v>
      </c>
      <c r="J18" s="12">
        <f>$D38</f>
        <v>34.096952999999999</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-30.503046999999995</v>
      </c>
      <c r="D19" s="12">
        <f t="shared" ref="D19:V19" si="1">D18-D17</f>
        <v>-30.503046999999995</v>
      </c>
      <c r="E19" s="12">
        <f t="shared" si="1"/>
        <v>-30.503046999999995</v>
      </c>
      <c r="F19" s="12">
        <f t="shared" si="1"/>
        <v>-30.503046999999995</v>
      </c>
      <c r="G19" s="12">
        <f t="shared" si="1"/>
        <v>-30.503046999999995</v>
      </c>
      <c r="H19" s="12">
        <f t="shared" si="1"/>
        <v>-30.503046999999995</v>
      </c>
      <c r="I19" s="12">
        <f t="shared" si="1"/>
        <v>-30.503046999999995</v>
      </c>
      <c r="J19" s="12">
        <f t="shared" si="1"/>
        <v>-30.503046999999995</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1.3586374999999999</v>
      </c>
      <c r="D22" s="12">
        <f>$E32</f>
        <v>1.3586374999999999</v>
      </c>
      <c r="E22" s="12">
        <f>$E33</f>
        <v>1.3586374999999999</v>
      </c>
      <c r="F22" s="12">
        <f>$E34</f>
        <v>1.3586374999999999</v>
      </c>
      <c r="G22" s="12">
        <f>$E35</f>
        <v>1.3586374999999999</v>
      </c>
      <c r="H22" s="12">
        <f>$E36</f>
        <v>1.3586374999999999</v>
      </c>
      <c r="I22" s="12">
        <f>$E37</f>
        <v>1.3586374999999999</v>
      </c>
      <c r="J22" s="12">
        <f>$E38</f>
        <v>1.3586374999999999</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-226.64136250000001</v>
      </c>
      <c r="D23" s="12">
        <f t="shared" ref="D23:V23" si="3">D22-D21</f>
        <v>-226.64136250000001</v>
      </c>
      <c r="E23" s="12">
        <f t="shared" si="3"/>
        <v>-226.64136250000001</v>
      </c>
      <c r="F23" s="12">
        <f t="shared" si="3"/>
        <v>-226.64136250000001</v>
      </c>
      <c r="G23" s="12">
        <f t="shared" si="3"/>
        <v>-226.64136250000001</v>
      </c>
      <c r="H23" s="12">
        <f t="shared" si="3"/>
        <v>-226.64136250000001</v>
      </c>
      <c r="I23" s="12">
        <f t="shared" si="3"/>
        <v>-226.64136250000001</v>
      </c>
      <c r="J23" s="12">
        <f t="shared" si="3"/>
        <v>-226.64136250000001</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4.51</v>
      </c>
      <c r="C28" s="11">
        <v>0.69299999999999995</v>
      </c>
      <c r="D28" s="11">
        <v>0.13200000000000001</v>
      </c>
      <c r="E28" s="11">
        <v>0.01</v>
      </c>
      <c r="F28" s="11">
        <v>556</v>
      </c>
      <c r="G28" s="11">
        <v>28.9</v>
      </c>
      <c r="H28" s="11">
        <v>441</v>
      </c>
      <c r="I28" s="11">
        <v>31.8</v>
      </c>
      <c r="J28" s="11">
        <v>1.35</v>
      </c>
      <c r="K28" s="15">
        <v>0.9</v>
      </c>
      <c r="L28" s="11">
        <v>22.1</v>
      </c>
      <c r="M28" s="11">
        <v>14.8</v>
      </c>
      <c r="N28" s="11">
        <v>5310</v>
      </c>
      <c r="O28" s="11">
        <v>471000</v>
      </c>
      <c r="P28" s="11"/>
      <c r="Q28" s="11">
        <v>2690</v>
      </c>
      <c r="R28" s="11"/>
      <c r="S28" s="11">
        <v>14.1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250</v>
      </c>
      <c r="C31" s="65">
        <f>IF(C$27="%w/w SAR",((C$28*10)*$B31),IF(C$27="%w/w DM",(((C$28*10)*($B$28/100))*$B31),IF(C$27="kg/t SAR",(C$28*$B31),IF(C$27="kg/t DM",((C$28*($B$28/100))*$B31),IF(C$27="mg/kg SAR",((C$28*0.001)*$B31),IF(C$27="mg/kg DM",(((C$28*0.001)*($B$28/100))*$B31),0))))))</f>
        <v>78.135750000000002</v>
      </c>
      <c r="D31" s="65">
        <f>(IF(D$27="%w/w SAR",((D$28*10)*$B31),IF(D$27="%w/w DM",(((D$28*10)*($B$28/100))*$B31),IF(D$27="kg/t SAR",(D$28*$B31),IF(D$27="kg/t DM",((D$28*($B$28/100))*$B31),IF(D$27="mg/kg SAR",((D$28*0.001)*$B31),IF(D$27="mg/kg DM",(((D$28*0.001)*($B$28/100))*$B31),"0")))))))*2.291</f>
        <v>34.096952999999999</v>
      </c>
      <c r="E31" s="65">
        <f>(IF(E$27="%w/w SAR",((E$28*10)*$B31),IF(E$27="%w/w DM",(((E$28*10)*($B$28/100))*$B31),IF(E$27="kg/t SAR",(E$28*$B31),IF(E$27="kg/t DM",((E$28*($B$28/100))*$B31),IF(E$27="mg/kg SAR",((E$28*0.001)*$B31),IF(E$27="mg/kg DM",(((E$28*0.001)*($B$28/100))*$B31),"0")))))))*1.205</f>
        <v>1.3586374999999999</v>
      </c>
      <c r="F31" s="65">
        <f>(IF(F$27="%w/w SAR",((F$28*10)*$B31),IF(F$27="%w/w DM",(((F$28*10)*($B$28/100))*$B31),IF(F$27="kg/t SAR",(F$28*$B31),IF(F$27="kg/t DM",((F$28*($B$28/100))*$B31),IF(F$27="mg/kg SAR",((F$28*0.001)*$B31),IF(F$27="mg/kg DM",(((F$28*0.001)*($B$28/100))*$B31),"0")))))))*1.658</f>
        <v>10.393836200000001</v>
      </c>
      <c r="G31" s="65">
        <f t="shared" ref="G31:P46" si="5">IF(G$27="%w/w SAR",((G$28*10)*$B31),IF(G$27="%w/w DM",(((G$28*10)*($B$28/100))*$B31),IF(G$27="kg/t SAR",(G$28*$B31),IF(G$27="kg/t DM",((G$28*($B$28/100))*$B31),IF(G$27="mg/kg SAR",((G$28*0.001)*$B31),IF(G$27="mg/kg DM",(((G$28*0.001)*($B$28/100))*$B31),0))))))</f>
        <v>0.32584750000000001</v>
      </c>
      <c r="H31" s="65">
        <f t="shared" si="5"/>
        <v>4.9722749999999998</v>
      </c>
      <c r="I31" s="65">
        <f t="shared" si="5"/>
        <v>0.35854500000000006</v>
      </c>
      <c r="J31" s="65">
        <f t="shared" si="5"/>
        <v>1.522125E-2</v>
      </c>
      <c r="K31" s="65">
        <f t="shared" si="5"/>
        <v>1.01475E-2</v>
      </c>
      <c r="L31" s="65">
        <f t="shared" si="5"/>
        <v>0.24917750000000002</v>
      </c>
      <c r="M31" s="65">
        <f t="shared" si="5"/>
        <v>0.16687000000000002</v>
      </c>
      <c r="N31" s="65">
        <f t="shared" si="5"/>
        <v>59.870250000000006</v>
      </c>
      <c r="O31" s="65">
        <f t="shared" si="5"/>
        <v>5310.5250000000005</v>
      </c>
      <c r="P31" s="65">
        <f t="shared" si="5"/>
        <v>0</v>
      </c>
      <c r="Q31" s="65">
        <f>(IF(Q$27="%w/w SAR",((Q$28*10)*$B31),IF(Q$27="%w/w DM",(((Q$28*10)*($B$28/100))*$B31),IF(Q$27="kg/t SAR",(Q$28*$B31),IF(Q$27="kg/t DM",((Q$28*($B$28/100))*$B31),IF(Q$27="mg/kg SAR",((Q$28*0.001)*$B31),IF(Q$27="mg/kg DM",(((Q$28*0.001)*($B$28/100))*$B31),0)))))))*2.5</f>
        <v>75.824375000000003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0.15897750000000002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250</v>
      </c>
      <c r="C32" s="65">
        <f t="shared" ref="C32:C50" si="6">IF(C$27="%w/w SAR",((C$28*10)*$B32),IF(C$27="%w/w DM",(((C$28*10)*($B$28/100))*$B32),IF(C$27="kg/t SAR",(C$28*$B32),IF(C$27="kg/t DM",((C$28*($B$28/100))*$B32),IF(C$27="mg/kg SAR",((C$28*0.001)*$B32),IF(C$27="mg/kg DM",(((C$28*0.001)*($B$28/100))*$B32),0))))))</f>
        <v>78.135750000000002</v>
      </c>
      <c r="D32" s="65">
        <f t="shared" ref="D32:D50" si="7">(IF(D$27="%w/w SAR",((D$28*10)*$B32),IF(D$27="%w/w DM",(((D$28*10)*($B$28/100))*$B32),IF(D$27="kg/t SAR",(D$28*$B32),IF(D$27="kg/t DM",((D$28*($B$28/100))*$B32),IF(D$27="mg/kg SAR",((D$28*0.001)*$B32),IF(D$27="mg/kg DM",(((D$28*0.001)*($B$28/100))*$B32),"0")))))))*2.291</f>
        <v>34.096952999999999</v>
      </c>
      <c r="E32" s="65">
        <f t="shared" ref="E32:E50" si="8">(IF(E$27="%w/w SAR",((E$28*10)*$B32),IF(E$27="%w/w DM",(((E$28*10)*($B$28/100))*$B32),IF(E$27="kg/t SAR",(E$28*$B32),IF(E$27="kg/t DM",((E$28*($B$28/100))*$B32),IF(E$27="mg/kg SAR",((E$28*0.001)*$B32),IF(E$27="mg/kg DM",(((E$28*0.001)*($B$28/100))*$B32),"0")))))))*1.205</f>
        <v>1.3586374999999999</v>
      </c>
      <c r="F32" s="65">
        <f t="shared" ref="F32:F50" si="9">(IF(F$27="%w/w SAR",((F$28*10)*$B32),IF(F$27="%w/w DM",(((F$28*10)*($B$28/100))*$B32),IF(F$27="kg/t SAR",(F$28*$B32),IF(F$27="kg/t DM",((F$28*($B$28/100))*$B32),IF(F$27="mg/kg SAR",((F$28*0.001)*$B32),IF(F$27="mg/kg DM",(((F$28*0.001)*($B$28/100))*$B32),"0")))))))*1.658</f>
        <v>10.393836200000001</v>
      </c>
      <c r="G32" s="65">
        <f t="shared" si="5"/>
        <v>0.32584750000000001</v>
      </c>
      <c r="H32" s="65">
        <f t="shared" si="5"/>
        <v>4.9722749999999998</v>
      </c>
      <c r="I32" s="65">
        <f t="shared" si="5"/>
        <v>0.35854500000000006</v>
      </c>
      <c r="J32" s="65">
        <f t="shared" si="5"/>
        <v>1.522125E-2</v>
      </c>
      <c r="K32" s="65">
        <f t="shared" si="5"/>
        <v>1.01475E-2</v>
      </c>
      <c r="L32" s="65">
        <f t="shared" si="5"/>
        <v>0.24917750000000002</v>
      </c>
      <c r="M32" s="65">
        <f t="shared" si="5"/>
        <v>0.16687000000000002</v>
      </c>
      <c r="N32" s="65">
        <f t="shared" si="5"/>
        <v>59.870250000000006</v>
      </c>
      <c r="O32" s="65">
        <f t="shared" si="5"/>
        <v>5310.5250000000005</v>
      </c>
      <c r="P32" s="65">
        <f t="shared" si="5"/>
        <v>0</v>
      </c>
      <c r="Q32" s="65">
        <f t="shared" ref="Q32:Q50" si="10">(IF(Q$27="%w/w SAR",((Q$28*10)*$B32),IF(Q$27="%w/w DM",(((Q$28*10)*($B$28/100))*$B32),IF(Q$27="kg/t SAR",(Q$28*$B32),IF(Q$27="kg/t DM",((Q$28*($B$28/100))*$B32),IF(Q$27="mg/kg SAR",((Q$28*0.001)*$B32),IF(Q$27="mg/kg DM",(((Q$28*0.001)*($B$28/100))*$B32),0)))))))*2.5</f>
        <v>75.824375000000003</v>
      </c>
      <c r="R32" s="65">
        <f t="shared" ref="R32:U50" si="11">IF(R$27="%w/w SAR",((R$28*10)*$B32),IF(R$27="%w/w DM",(((R$28*10)*($B$28/100))*$B32),IF(R$27="kg/t SAR",(R$28*$B32),IF(R$27="kg/t DM",((R$28*($B$28/100))*$B32),IF(R$27="mg/kg SAR",((R$28*0.001)*$B32),IF(R$27="mg/kg DM",(((R$28*0.001)*($B$28/100))*$B32),0))))))</f>
        <v>0</v>
      </c>
      <c r="S32" s="65">
        <f t="shared" si="11"/>
        <v>0.15897750000000002</v>
      </c>
      <c r="T32" s="65">
        <f t="shared" si="11"/>
        <v>0</v>
      </c>
      <c r="U32" s="126">
        <f t="shared" si="11"/>
        <v>0</v>
      </c>
    </row>
    <row r="33" spans="1:21" s="48" customFormat="1" ht="13" x14ac:dyDescent="0.35">
      <c r="A33" s="125" t="str">
        <f>E8</f>
        <v>BLAENYCOED 3</v>
      </c>
      <c r="B33" s="11">
        <v>250</v>
      </c>
      <c r="C33" s="65">
        <f t="shared" si="6"/>
        <v>78.135750000000002</v>
      </c>
      <c r="D33" s="65">
        <f t="shared" si="7"/>
        <v>34.096952999999999</v>
      </c>
      <c r="E33" s="65">
        <f t="shared" si="8"/>
        <v>1.3586374999999999</v>
      </c>
      <c r="F33" s="65">
        <f t="shared" si="9"/>
        <v>10.393836200000001</v>
      </c>
      <c r="G33" s="65">
        <f t="shared" si="5"/>
        <v>0.32584750000000001</v>
      </c>
      <c r="H33" s="65">
        <f t="shared" si="5"/>
        <v>4.9722749999999998</v>
      </c>
      <c r="I33" s="65">
        <f t="shared" si="5"/>
        <v>0.35854500000000006</v>
      </c>
      <c r="J33" s="65">
        <f t="shared" si="5"/>
        <v>1.522125E-2</v>
      </c>
      <c r="K33" s="65">
        <f t="shared" si="5"/>
        <v>1.01475E-2</v>
      </c>
      <c r="L33" s="65">
        <f t="shared" si="5"/>
        <v>0.24917750000000002</v>
      </c>
      <c r="M33" s="65">
        <f t="shared" si="5"/>
        <v>0.16687000000000002</v>
      </c>
      <c r="N33" s="65">
        <f t="shared" si="5"/>
        <v>59.870250000000006</v>
      </c>
      <c r="O33" s="65">
        <f t="shared" si="5"/>
        <v>5310.5250000000005</v>
      </c>
      <c r="P33" s="65">
        <f t="shared" si="5"/>
        <v>0</v>
      </c>
      <c r="Q33" s="65">
        <f t="shared" si="10"/>
        <v>75.824375000000003</v>
      </c>
      <c r="R33" s="65">
        <f t="shared" si="11"/>
        <v>0</v>
      </c>
      <c r="S33" s="65">
        <f t="shared" si="11"/>
        <v>0.15897750000000002</v>
      </c>
      <c r="T33" s="65">
        <f t="shared" si="11"/>
        <v>0</v>
      </c>
      <c r="U33" s="126">
        <f t="shared" si="11"/>
        <v>0</v>
      </c>
    </row>
    <row r="34" spans="1:21" s="48" customFormat="1" ht="13" x14ac:dyDescent="0.35">
      <c r="A34" s="125" t="str">
        <f>F8</f>
        <v>BLAENYCOED 7</v>
      </c>
      <c r="B34" s="11">
        <v>250</v>
      </c>
      <c r="C34" s="65">
        <f t="shared" si="6"/>
        <v>78.135750000000002</v>
      </c>
      <c r="D34" s="65">
        <f t="shared" si="7"/>
        <v>34.096952999999999</v>
      </c>
      <c r="E34" s="65">
        <f t="shared" si="8"/>
        <v>1.3586374999999999</v>
      </c>
      <c r="F34" s="65">
        <f t="shared" si="9"/>
        <v>10.393836200000001</v>
      </c>
      <c r="G34" s="65">
        <f t="shared" si="5"/>
        <v>0.32584750000000001</v>
      </c>
      <c r="H34" s="65">
        <f t="shared" si="5"/>
        <v>4.9722749999999998</v>
      </c>
      <c r="I34" s="65">
        <f t="shared" si="5"/>
        <v>0.35854500000000006</v>
      </c>
      <c r="J34" s="65">
        <f t="shared" si="5"/>
        <v>1.522125E-2</v>
      </c>
      <c r="K34" s="65">
        <f t="shared" si="5"/>
        <v>1.01475E-2</v>
      </c>
      <c r="L34" s="65">
        <f t="shared" si="5"/>
        <v>0.24917750000000002</v>
      </c>
      <c r="M34" s="65">
        <f t="shared" si="5"/>
        <v>0.16687000000000002</v>
      </c>
      <c r="N34" s="65">
        <f t="shared" si="5"/>
        <v>59.870250000000006</v>
      </c>
      <c r="O34" s="65">
        <f t="shared" si="5"/>
        <v>5310.5250000000005</v>
      </c>
      <c r="P34" s="65">
        <f t="shared" si="5"/>
        <v>0</v>
      </c>
      <c r="Q34" s="65">
        <f t="shared" si="10"/>
        <v>75.824375000000003</v>
      </c>
      <c r="R34" s="65">
        <f t="shared" si="11"/>
        <v>0</v>
      </c>
      <c r="S34" s="65">
        <f t="shared" si="11"/>
        <v>0.15897750000000002</v>
      </c>
      <c r="T34" s="65">
        <f t="shared" si="11"/>
        <v>0</v>
      </c>
      <c r="U34" s="126">
        <f t="shared" si="11"/>
        <v>0</v>
      </c>
    </row>
    <row r="35" spans="1:21" s="48" customFormat="1" ht="13" x14ac:dyDescent="0.35">
      <c r="A35" s="125" t="str">
        <f>G8</f>
        <v>BLAENYCOED 8</v>
      </c>
      <c r="B35" s="11">
        <v>250</v>
      </c>
      <c r="C35" s="65">
        <f t="shared" si="6"/>
        <v>78.135750000000002</v>
      </c>
      <c r="D35" s="65">
        <f t="shared" si="7"/>
        <v>34.096952999999999</v>
      </c>
      <c r="E35" s="65">
        <f t="shared" si="8"/>
        <v>1.3586374999999999</v>
      </c>
      <c r="F35" s="65">
        <f t="shared" si="9"/>
        <v>10.393836200000001</v>
      </c>
      <c r="G35" s="65">
        <f t="shared" si="5"/>
        <v>0.32584750000000001</v>
      </c>
      <c r="H35" s="65">
        <f t="shared" si="5"/>
        <v>4.9722749999999998</v>
      </c>
      <c r="I35" s="65">
        <f t="shared" si="5"/>
        <v>0.35854500000000006</v>
      </c>
      <c r="J35" s="65">
        <f t="shared" si="5"/>
        <v>1.522125E-2</v>
      </c>
      <c r="K35" s="65">
        <f t="shared" si="5"/>
        <v>1.01475E-2</v>
      </c>
      <c r="L35" s="65">
        <f t="shared" si="5"/>
        <v>0.24917750000000002</v>
      </c>
      <c r="M35" s="65">
        <f t="shared" si="5"/>
        <v>0.16687000000000002</v>
      </c>
      <c r="N35" s="65">
        <f t="shared" si="5"/>
        <v>59.870250000000006</v>
      </c>
      <c r="O35" s="65">
        <f t="shared" si="5"/>
        <v>5310.5250000000005</v>
      </c>
      <c r="P35" s="65">
        <f t="shared" si="5"/>
        <v>0</v>
      </c>
      <c r="Q35" s="65">
        <f t="shared" si="10"/>
        <v>75.824375000000003</v>
      </c>
      <c r="R35" s="65">
        <f t="shared" si="11"/>
        <v>0</v>
      </c>
      <c r="S35" s="65">
        <f t="shared" si="11"/>
        <v>0.15897750000000002</v>
      </c>
      <c r="T35" s="65">
        <f t="shared" si="11"/>
        <v>0</v>
      </c>
      <c r="U35" s="126">
        <f t="shared" si="11"/>
        <v>0</v>
      </c>
    </row>
    <row r="36" spans="1:21" s="48" customFormat="1" ht="13" x14ac:dyDescent="0.35">
      <c r="A36" s="125" t="str">
        <f>H8</f>
        <v>Pennant 20</v>
      </c>
      <c r="B36" s="11">
        <v>250</v>
      </c>
      <c r="C36" s="65">
        <f t="shared" si="6"/>
        <v>78.135750000000002</v>
      </c>
      <c r="D36" s="65">
        <f t="shared" si="7"/>
        <v>34.096952999999999</v>
      </c>
      <c r="E36" s="65">
        <f t="shared" si="8"/>
        <v>1.3586374999999999</v>
      </c>
      <c r="F36" s="65">
        <f t="shared" si="9"/>
        <v>10.393836200000001</v>
      </c>
      <c r="G36" s="65">
        <f t="shared" si="5"/>
        <v>0.32584750000000001</v>
      </c>
      <c r="H36" s="65">
        <f t="shared" si="5"/>
        <v>4.9722749999999998</v>
      </c>
      <c r="I36" s="65">
        <f t="shared" si="5"/>
        <v>0.35854500000000006</v>
      </c>
      <c r="J36" s="65">
        <f t="shared" si="5"/>
        <v>1.522125E-2</v>
      </c>
      <c r="K36" s="65">
        <f t="shared" si="5"/>
        <v>1.01475E-2</v>
      </c>
      <c r="L36" s="65">
        <f t="shared" si="5"/>
        <v>0.24917750000000002</v>
      </c>
      <c r="M36" s="65">
        <f t="shared" si="5"/>
        <v>0.16687000000000002</v>
      </c>
      <c r="N36" s="65">
        <f t="shared" si="5"/>
        <v>59.870250000000006</v>
      </c>
      <c r="O36" s="65">
        <f t="shared" si="5"/>
        <v>5310.5250000000005</v>
      </c>
      <c r="P36" s="65">
        <f t="shared" si="5"/>
        <v>0</v>
      </c>
      <c r="Q36" s="65">
        <f t="shared" si="10"/>
        <v>75.824375000000003</v>
      </c>
      <c r="R36" s="65">
        <f t="shared" si="11"/>
        <v>0</v>
      </c>
      <c r="S36" s="65">
        <f t="shared" si="11"/>
        <v>0.15897750000000002</v>
      </c>
      <c r="T36" s="65">
        <f t="shared" si="11"/>
        <v>0</v>
      </c>
      <c r="U36" s="126">
        <f t="shared" si="11"/>
        <v>0</v>
      </c>
    </row>
    <row r="37" spans="1:21" s="48" customFormat="1" ht="13" x14ac:dyDescent="0.35">
      <c r="A37" s="125" t="str">
        <f>I8</f>
        <v>Pennant 21</v>
      </c>
      <c r="B37" s="11">
        <v>250</v>
      </c>
      <c r="C37" s="65">
        <f t="shared" si="6"/>
        <v>78.135750000000002</v>
      </c>
      <c r="D37" s="65">
        <f t="shared" si="7"/>
        <v>34.096952999999999</v>
      </c>
      <c r="E37" s="65">
        <f t="shared" si="8"/>
        <v>1.3586374999999999</v>
      </c>
      <c r="F37" s="65">
        <f t="shared" si="9"/>
        <v>10.393836200000001</v>
      </c>
      <c r="G37" s="65">
        <f t="shared" si="5"/>
        <v>0.32584750000000001</v>
      </c>
      <c r="H37" s="65">
        <f t="shared" si="5"/>
        <v>4.9722749999999998</v>
      </c>
      <c r="I37" s="65">
        <f t="shared" si="5"/>
        <v>0.35854500000000006</v>
      </c>
      <c r="J37" s="65">
        <f t="shared" si="5"/>
        <v>1.522125E-2</v>
      </c>
      <c r="K37" s="65">
        <f t="shared" si="5"/>
        <v>1.01475E-2</v>
      </c>
      <c r="L37" s="65">
        <f t="shared" si="5"/>
        <v>0.24917750000000002</v>
      </c>
      <c r="M37" s="65">
        <f t="shared" si="5"/>
        <v>0.16687000000000002</v>
      </c>
      <c r="N37" s="65">
        <f t="shared" si="5"/>
        <v>59.870250000000006</v>
      </c>
      <c r="O37" s="65">
        <f t="shared" si="5"/>
        <v>5310.5250000000005</v>
      </c>
      <c r="P37" s="65">
        <f t="shared" si="5"/>
        <v>0</v>
      </c>
      <c r="Q37" s="65">
        <f t="shared" si="10"/>
        <v>75.824375000000003</v>
      </c>
      <c r="R37" s="65">
        <f t="shared" si="11"/>
        <v>0</v>
      </c>
      <c r="S37" s="65">
        <f t="shared" si="11"/>
        <v>0.15897750000000002</v>
      </c>
      <c r="T37" s="65">
        <f t="shared" si="11"/>
        <v>0</v>
      </c>
      <c r="U37" s="126">
        <f t="shared" si="11"/>
        <v>0</v>
      </c>
    </row>
    <row r="38" spans="1:21" s="48" customFormat="1" ht="13" x14ac:dyDescent="0.35">
      <c r="A38" s="125" t="str">
        <f>J8</f>
        <v>Pennant 22</v>
      </c>
      <c r="B38" s="11">
        <v>250</v>
      </c>
      <c r="C38" s="65">
        <f t="shared" si="6"/>
        <v>78.135750000000002</v>
      </c>
      <c r="D38" s="65">
        <f t="shared" si="7"/>
        <v>34.096952999999999</v>
      </c>
      <c r="E38" s="65">
        <f t="shared" si="8"/>
        <v>1.3586374999999999</v>
      </c>
      <c r="F38" s="65">
        <f t="shared" si="9"/>
        <v>10.393836200000001</v>
      </c>
      <c r="G38" s="65">
        <f t="shared" si="5"/>
        <v>0.32584750000000001</v>
      </c>
      <c r="H38" s="65">
        <f t="shared" si="5"/>
        <v>4.9722749999999998</v>
      </c>
      <c r="I38" s="65">
        <f t="shared" si="5"/>
        <v>0.35854500000000006</v>
      </c>
      <c r="J38" s="65">
        <f t="shared" si="5"/>
        <v>1.522125E-2</v>
      </c>
      <c r="K38" s="65">
        <f t="shared" si="5"/>
        <v>1.01475E-2</v>
      </c>
      <c r="L38" s="65">
        <f t="shared" si="5"/>
        <v>0.24917750000000002</v>
      </c>
      <c r="M38" s="65">
        <f t="shared" si="5"/>
        <v>0.16687000000000002</v>
      </c>
      <c r="N38" s="65">
        <f t="shared" si="5"/>
        <v>59.870250000000006</v>
      </c>
      <c r="O38" s="65">
        <f t="shared" si="5"/>
        <v>5310.5250000000005</v>
      </c>
      <c r="P38" s="65">
        <f t="shared" si="5"/>
        <v>0</v>
      </c>
      <c r="Q38" s="65">
        <f t="shared" si="10"/>
        <v>75.824375000000003</v>
      </c>
      <c r="R38" s="65">
        <f t="shared" si="11"/>
        <v>0</v>
      </c>
      <c r="S38" s="65">
        <f t="shared" si="11"/>
        <v>0.15897750000000002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5.6</v>
      </c>
      <c r="J1" s="130" t="s">
        <v>153</v>
      </c>
      <c r="K1" s="131"/>
      <c r="L1" s="109">
        <v>102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0.317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3.2176656151419554</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37.579309656</v>
      </c>
      <c r="D18" s="12">
        <f>$D32</f>
        <v>37.579309656</v>
      </c>
      <c r="E18" s="12">
        <f>$D33</f>
        <v>37.579309656</v>
      </c>
      <c r="F18" s="12">
        <f>$D34</f>
        <v>37.579309656</v>
      </c>
      <c r="G18" s="12">
        <f>$D35</f>
        <v>57.636978000000006</v>
      </c>
      <c r="H18" s="12">
        <f>$D36</f>
        <v>37.579309656</v>
      </c>
      <c r="I18" s="12">
        <f>$D37</f>
        <v>37.579309656</v>
      </c>
      <c r="J18" s="12">
        <f>$D38</f>
        <v>37.579309656</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-27.020690343999995</v>
      </c>
      <c r="D19" s="12">
        <f t="shared" ref="D19:V19" si="1">D18-D17</f>
        <v>-27.020690343999995</v>
      </c>
      <c r="E19" s="12">
        <f t="shared" si="1"/>
        <v>-27.020690343999995</v>
      </c>
      <c r="F19" s="12">
        <f t="shared" si="1"/>
        <v>-27.020690343999995</v>
      </c>
      <c r="G19" s="12">
        <f t="shared" si="1"/>
        <v>-6.9630219999999881</v>
      </c>
      <c r="H19" s="12">
        <f t="shared" si="1"/>
        <v>-27.020690343999995</v>
      </c>
      <c r="I19" s="12">
        <f t="shared" si="1"/>
        <v>-27.020690343999995</v>
      </c>
      <c r="J19" s="12">
        <f t="shared" si="1"/>
        <v>-27.020690343999995</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1.1765258500000002</v>
      </c>
      <c r="D22" s="12">
        <f>$E32</f>
        <v>1.1765258500000002</v>
      </c>
      <c r="E22" s="12">
        <f>$E33</f>
        <v>1.1765258500000002</v>
      </c>
      <c r="F22" s="12">
        <f>$E34</f>
        <v>1.1765258500000002</v>
      </c>
      <c r="G22" s="12">
        <f>$E35</f>
        <v>1.8044875000000002</v>
      </c>
      <c r="H22" s="12">
        <f>$E36</f>
        <v>1.1765258500000002</v>
      </c>
      <c r="I22" s="12">
        <f>$E37</f>
        <v>1.1765258500000002</v>
      </c>
      <c r="J22" s="12">
        <f>$E38</f>
        <v>1.1765258500000002</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-226.82347415000001</v>
      </c>
      <c r="D23" s="12">
        <f t="shared" ref="D23:V23" si="3">D22-D21</f>
        <v>-226.82347415000001</v>
      </c>
      <c r="E23" s="12">
        <f t="shared" si="3"/>
        <v>-226.82347415000001</v>
      </c>
      <c r="F23" s="12">
        <f t="shared" si="3"/>
        <v>-226.82347415000001</v>
      </c>
      <c r="G23" s="12">
        <f t="shared" si="3"/>
        <v>-226.19551250000001</v>
      </c>
      <c r="H23" s="12">
        <f t="shared" si="3"/>
        <v>-226.82347415000001</v>
      </c>
      <c r="I23" s="12">
        <f t="shared" si="3"/>
        <v>-226.82347415000001</v>
      </c>
      <c r="J23" s="12">
        <f t="shared" si="3"/>
        <v>-226.82347415000001</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5.99</v>
      </c>
      <c r="C28" s="11">
        <v>0.317</v>
      </c>
      <c r="D28" s="11">
        <v>0.16800000000000001</v>
      </c>
      <c r="E28" s="11">
        <v>0.01</v>
      </c>
      <c r="F28" s="11">
        <v>320</v>
      </c>
      <c r="G28" s="11">
        <v>1.96</v>
      </c>
      <c r="H28" s="11">
        <v>163</v>
      </c>
      <c r="I28" s="11">
        <v>26.1</v>
      </c>
      <c r="J28" s="11">
        <v>0.3</v>
      </c>
      <c r="K28" s="15">
        <v>0.68</v>
      </c>
      <c r="L28" s="11">
        <v>61.5</v>
      </c>
      <c r="M28" s="11">
        <v>1.1499999999999999</v>
      </c>
      <c r="N28" s="11">
        <v>3230</v>
      </c>
      <c r="O28" s="11">
        <v>519000</v>
      </c>
      <c r="P28" s="11"/>
      <c r="Q28" s="11">
        <v>10800</v>
      </c>
      <c r="R28" s="11"/>
      <c r="S28" s="11">
        <v>15.2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163</v>
      </c>
      <c r="C31" s="65">
        <f>IF(C$27="%w/w SAR",((C$28*10)*$B31),IF(C$27="%w/w DM",(((C$28*10)*($B$28/100))*$B31),IF(C$27="kg/t SAR",(C$28*$B31),IF(C$27="kg/t DM",((C$28*($B$28/100))*$B31),IF(C$27="mg/kg SAR",((C$28*0.001)*$B31),IF(C$27="mg/kg DM",(((C$28*0.001)*($B$28/100))*$B31),0))))))</f>
        <v>30.950928999999999</v>
      </c>
      <c r="D31" s="65">
        <f>(IF(D$27="%w/w SAR",((D$28*10)*$B31),IF(D$27="%w/w DM",(((D$28*10)*($B$28/100))*$B31),IF(D$27="kg/t SAR",(D$28*$B31),IF(D$27="kg/t DM",((D$28*($B$28/100))*$B31),IF(D$27="mg/kg SAR",((D$28*0.001)*$B31),IF(D$27="mg/kg DM",(((D$28*0.001)*($B$28/100))*$B31),"0")))))))*2.291</f>
        <v>37.579309656</v>
      </c>
      <c r="E31" s="65">
        <f>(IF(E$27="%w/w SAR",((E$28*10)*$B31),IF(E$27="%w/w DM",(((E$28*10)*($B$28/100))*$B31),IF(E$27="kg/t SAR",(E$28*$B31),IF(E$27="kg/t DM",((E$28*($B$28/100))*$B31),IF(E$27="mg/kg SAR",((E$28*0.001)*$B31),IF(E$27="mg/kg DM",(((E$28*0.001)*($B$28/100))*$B31),"0")))))))*1.205</f>
        <v>1.1765258500000002</v>
      </c>
      <c r="F31" s="65">
        <f>(IF(F$27="%w/w SAR",((F$28*10)*$B31),IF(F$27="%w/w DM",(((F$28*10)*($B$28/100))*$B31),IF(F$27="kg/t SAR",(F$28*$B31),IF(F$27="kg/t DM",((F$28*($B$28/100))*$B31),IF(F$27="mg/kg SAR",((F$28*0.001)*$B31),IF(F$27="mg/kg DM",(((F$28*0.001)*($B$28/100))*$B31),"0")))))))*1.658</f>
        <v>5.1802286720000001</v>
      </c>
      <c r="G31" s="65">
        <f t="shared" ref="G31:P46" si="5">IF(G$27="%w/w SAR",((G$28*10)*$B31),IF(G$27="%w/w DM",(((G$28*10)*($B$28/100))*$B31),IF(G$27="kg/t SAR",(G$28*$B31),IF(G$27="kg/t DM",((G$28*($B$28/100))*$B31),IF(G$27="mg/kg SAR",((G$28*0.001)*$B31),IF(G$27="mg/kg DM",(((G$28*0.001)*($B$28/100))*$B31),0))))))</f>
        <v>1.9136851999999999E-2</v>
      </c>
      <c r="H31" s="65">
        <f t="shared" si="5"/>
        <v>1.5914831</v>
      </c>
      <c r="I31" s="65">
        <f t="shared" si="5"/>
        <v>0.25483257000000004</v>
      </c>
      <c r="J31" s="65">
        <f t="shared" si="5"/>
        <v>2.92911E-3</v>
      </c>
      <c r="K31" s="65">
        <f t="shared" si="5"/>
        <v>6.6393160000000001E-3</v>
      </c>
      <c r="L31" s="65">
        <f t="shared" si="5"/>
        <v>0.60046755000000007</v>
      </c>
      <c r="M31" s="65">
        <f t="shared" si="5"/>
        <v>1.1228254999999999E-2</v>
      </c>
      <c r="N31" s="65">
        <f t="shared" si="5"/>
        <v>31.536751000000002</v>
      </c>
      <c r="O31" s="65">
        <f t="shared" si="5"/>
        <v>5067.3603000000003</v>
      </c>
      <c r="P31" s="65">
        <f t="shared" si="5"/>
        <v>0</v>
      </c>
      <c r="Q31" s="65">
        <f>(IF(Q$27="%w/w SAR",((Q$28*10)*$B31),IF(Q$27="%w/w DM",(((Q$28*10)*($B$28/100))*$B31),IF(Q$27="kg/t SAR",(Q$28*$B31),IF(Q$27="kg/t DM",((Q$28*($B$28/100))*$B31),IF(Q$27="mg/kg SAR",((Q$28*0.001)*$B31),IF(Q$27="mg/kg DM",(((Q$28*0.001)*($B$28/100))*$B31),0)))))))*2.5</f>
        <v>263.61990000000003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0.14840824000000002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163</v>
      </c>
      <c r="C32" s="65">
        <f t="shared" ref="C32:C50" si="6">IF(C$27="%w/w SAR",((C$28*10)*$B32),IF(C$27="%w/w DM",(((C$28*10)*($B$28/100))*$B32),IF(C$27="kg/t SAR",(C$28*$B32),IF(C$27="kg/t DM",((C$28*($B$28/100))*$B32),IF(C$27="mg/kg SAR",((C$28*0.001)*$B32),IF(C$27="mg/kg DM",(((C$28*0.001)*($B$28/100))*$B32),0))))))</f>
        <v>30.950928999999999</v>
      </c>
      <c r="D32" s="65">
        <f t="shared" ref="D32:D50" si="7">(IF(D$27="%w/w SAR",((D$28*10)*$B32),IF(D$27="%w/w DM",(((D$28*10)*($B$28/100))*$B32),IF(D$27="kg/t SAR",(D$28*$B32),IF(D$27="kg/t DM",((D$28*($B$28/100))*$B32),IF(D$27="mg/kg SAR",((D$28*0.001)*$B32),IF(D$27="mg/kg DM",(((D$28*0.001)*($B$28/100))*$B32),"0")))))))*2.291</f>
        <v>37.579309656</v>
      </c>
      <c r="E32" s="65">
        <f t="shared" ref="E32:E50" si="8">(IF(E$27="%w/w SAR",((E$28*10)*$B32),IF(E$27="%w/w DM",(((E$28*10)*($B$28/100))*$B32),IF(E$27="kg/t SAR",(E$28*$B32),IF(E$27="kg/t DM",((E$28*($B$28/100))*$B32),IF(E$27="mg/kg SAR",((E$28*0.001)*$B32),IF(E$27="mg/kg DM",(((E$28*0.001)*($B$28/100))*$B32),"0")))))))*1.205</f>
        <v>1.1765258500000002</v>
      </c>
      <c r="F32" s="65">
        <f t="shared" ref="F32:F50" si="9">(IF(F$27="%w/w SAR",((F$28*10)*$B32),IF(F$27="%w/w DM",(((F$28*10)*($B$28/100))*$B32),IF(F$27="kg/t SAR",(F$28*$B32),IF(F$27="kg/t DM",((F$28*($B$28/100))*$B32),IF(F$27="mg/kg SAR",((F$28*0.001)*$B32),IF(F$27="mg/kg DM",(((F$28*0.001)*($B$28/100))*$B32),"0")))))))*1.658</f>
        <v>5.1802286720000001</v>
      </c>
      <c r="G32" s="65">
        <f t="shared" si="5"/>
        <v>1.9136851999999999E-2</v>
      </c>
      <c r="H32" s="65">
        <f t="shared" si="5"/>
        <v>1.5914831</v>
      </c>
      <c r="I32" s="65">
        <f t="shared" si="5"/>
        <v>0.25483257000000004</v>
      </c>
      <c r="J32" s="65">
        <f t="shared" si="5"/>
        <v>2.92911E-3</v>
      </c>
      <c r="K32" s="65">
        <f t="shared" si="5"/>
        <v>6.6393160000000001E-3</v>
      </c>
      <c r="L32" s="65">
        <f t="shared" si="5"/>
        <v>0.60046755000000007</v>
      </c>
      <c r="M32" s="65">
        <f t="shared" si="5"/>
        <v>1.1228254999999999E-2</v>
      </c>
      <c r="N32" s="65">
        <f t="shared" si="5"/>
        <v>31.536751000000002</v>
      </c>
      <c r="O32" s="65">
        <f t="shared" si="5"/>
        <v>5067.3603000000003</v>
      </c>
      <c r="P32" s="65">
        <f t="shared" si="5"/>
        <v>0</v>
      </c>
      <c r="Q32" s="65">
        <f t="shared" ref="Q32:Q50" si="10">(IF(Q$27="%w/w SAR",((Q$28*10)*$B32),IF(Q$27="%w/w DM",(((Q$28*10)*($B$28/100))*$B32),IF(Q$27="kg/t SAR",(Q$28*$B32),IF(Q$27="kg/t DM",((Q$28*($B$28/100))*$B32),IF(Q$27="mg/kg SAR",((Q$28*0.001)*$B32),IF(Q$27="mg/kg DM",(((Q$28*0.001)*($B$28/100))*$B32),0)))))))*2.5</f>
        <v>263.61990000000003</v>
      </c>
      <c r="R32" s="65">
        <f t="shared" ref="R32:U50" si="11">IF(R$27="%w/w SAR",((R$28*10)*$B32),IF(R$27="%w/w DM",(((R$28*10)*($B$28/100))*$B32),IF(R$27="kg/t SAR",(R$28*$B32),IF(R$27="kg/t DM",((R$28*($B$28/100))*$B32),IF(R$27="mg/kg SAR",((R$28*0.001)*$B32),IF(R$27="mg/kg DM",(((R$28*0.001)*($B$28/100))*$B32),0))))))</f>
        <v>0</v>
      </c>
      <c r="S32" s="65">
        <f t="shared" si="11"/>
        <v>0.14840824000000002</v>
      </c>
      <c r="T32" s="65">
        <f t="shared" si="11"/>
        <v>0</v>
      </c>
      <c r="U32" s="126">
        <f t="shared" si="11"/>
        <v>0</v>
      </c>
    </row>
    <row r="33" spans="1:21" s="48" customFormat="1" ht="13" x14ac:dyDescent="0.35">
      <c r="A33" s="125" t="str">
        <f>E8</f>
        <v>BLAENYCOED 3</v>
      </c>
      <c r="B33" s="11">
        <v>163</v>
      </c>
      <c r="C33" s="65">
        <f t="shared" si="6"/>
        <v>30.950928999999999</v>
      </c>
      <c r="D33" s="65">
        <f t="shared" si="7"/>
        <v>37.579309656</v>
      </c>
      <c r="E33" s="65">
        <f t="shared" si="8"/>
        <v>1.1765258500000002</v>
      </c>
      <c r="F33" s="65">
        <f t="shared" si="9"/>
        <v>5.1802286720000001</v>
      </c>
      <c r="G33" s="65">
        <f t="shared" si="5"/>
        <v>1.9136851999999999E-2</v>
      </c>
      <c r="H33" s="65">
        <f t="shared" si="5"/>
        <v>1.5914831</v>
      </c>
      <c r="I33" s="65">
        <f t="shared" si="5"/>
        <v>0.25483257000000004</v>
      </c>
      <c r="J33" s="65">
        <f t="shared" si="5"/>
        <v>2.92911E-3</v>
      </c>
      <c r="K33" s="65">
        <f t="shared" si="5"/>
        <v>6.6393160000000001E-3</v>
      </c>
      <c r="L33" s="65">
        <f t="shared" si="5"/>
        <v>0.60046755000000007</v>
      </c>
      <c r="M33" s="65">
        <f t="shared" si="5"/>
        <v>1.1228254999999999E-2</v>
      </c>
      <c r="N33" s="65">
        <f t="shared" si="5"/>
        <v>31.536751000000002</v>
      </c>
      <c r="O33" s="65">
        <f t="shared" si="5"/>
        <v>5067.3603000000003</v>
      </c>
      <c r="P33" s="65">
        <f t="shared" si="5"/>
        <v>0</v>
      </c>
      <c r="Q33" s="65">
        <f t="shared" si="10"/>
        <v>263.61990000000003</v>
      </c>
      <c r="R33" s="65">
        <f t="shared" si="11"/>
        <v>0</v>
      </c>
      <c r="S33" s="65">
        <f t="shared" si="11"/>
        <v>0.14840824000000002</v>
      </c>
      <c r="T33" s="65">
        <f t="shared" si="11"/>
        <v>0</v>
      </c>
      <c r="U33" s="126">
        <f t="shared" si="11"/>
        <v>0</v>
      </c>
    </row>
    <row r="34" spans="1:21" s="48" customFormat="1" ht="13" x14ac:dyDescent="0.35">
      <c r="A34" s="125" t="str">
        <f>F8</f>
        <v>BLAENYCOED 7</v>
      </c>
      <c r="B34" s="11">
        <v>163</v>
      </c>
      <c r="C34" s="65">
        <f t="shared" si="6"/>
        <v>30.950928999999999</v>
      </c>
      <c r="D34" s="65">
        <f t="shared" si="7"/>
        <v>37.579309656</v>
      </c>
      <c r="E34" s="65">
        <f t="shared" si="8"/>
        <v>1.1765258500000002</v>
      </c>
      <c r="F34" s="65">
        <f t="shared" si="9"/>
        <v>5.1802286720000001</v>
      </c>
      <c r="G34" s="65">
        <f t="shared" si="5"/>
        <v>1.9136851999999999E-2</v>
      </c>
      <c r="H34" s="65">
        <f t="shared" si="5"/>
        <v>1.5914831</v>
      </c>
      <c r="I34" s="65">
        <f t="shared" si="5"/>
        <v>0.25483257000000004</v>
      </c>
      <c r="J34" s="65">
        <f t="shared" si="5"/>
        <v>2.92911E-3</v>
      </c>
      <c r="K34" s="65">
        <f t="shared" si="5"/>
        <v>6.6393160000000001E-3</v>
      </c>
      <c r="L34" s="65">
        <f t="shared" si="5"/>
        <v>0.60046755000000007</v>
      </c>
      <c r="M34" s="65">
        <f t="shared" si="5"/>
        <v>1.1228254999999999E-2</v>
      </c>
      <c r="N34" s="65">
        <f t="shared" si="5"/>
        <v>31.536751000000002</v>
      </c>
      <c r="O34" s="65">
        <f t="shared" si="5"/>
        <v>5067.3603000000003</v>
      </c>
      <c r="P34" s="65">
        <f t="shared" si="5"/>
        <v>0</v>
      </c>
      <c r="Q34" s="65">
        <f t="shared" si="10"/>
        <v>263.61990000000003</v>
      </c>
      <c r="R34" s="65">
        <f t="shared" si="11"/>
        <v>0</v>
      </c>
      <c r="S34" s="65">
        <f t="shared" si="11"/>
        <v>0.14840824000000002</v>
      </c>
      <c r="T34" s="65">
        <f t="shared" si="11"/>
        <v>0</v>
      </c>
      <c r="U34" s="126">
        <f t="shared" si="11"/>
        <v>0</v>
      </c>
    </row>
    <row r="35" spans="1:21" s="48" customFormat="1" ht="13" x14ac:dyDescent="0.35">
      <c r="A35" s="125" t="str">
        <f>G8</f>
        <v>BLAENYCOED 8</v>
      </c>
      <c r="B35" s="11">
        <v>250</v>
      </c>
      <c r="C35" s="65">
        <f t="shared" si="6"/>
        <v>47.470750000000002</v>
      </c>
      <c r="D35" s="65">
        <f t="shared" si="7"/>
        <v>57.636978000000006</v>
      </c>
      <c r="E35" s="65">
        <f t="shared" si="8"/>
        <v>1.8044875000000002</v>
      </c>
      <c r="F35" s="65">
        <f t="shared" si="9"/>
        <v>7.9451359999999989</v>
      </c>
      <c r="G35" s="65">
        <f t="shared" si="5"/>
        <v>2.9351000000000002E-2</v>
      </c>
      <c r="H35" s="65">
        <f t="shared" si="5"/>
        <v>2.440925</v>
      </c>
      <c r="I35" s="65">
        <f t="shared" si="5"/>
        <v>0.39084750000000007</v>
      </c>
      <c r="J35" s="65">
        <f t="shared" si="5"/>
        <v>4.4925E-3</v>
      </c>
      <c r="K35" s="65">
        <f t="shared" si="5"/>
        <v>1.0183000000000001E-2</v>
      </c>
      <c r="L35" s="65">
        <f t="shared" si="5"/>
        <v>0.92096250000000002</v>
      </c>
      <c r="M35" s="65">
        <f t="shared" si="5"/>
        <v>1.722125E-2</v>
      </c>
      <c r="N35" s="65">
        <f t="shared" si="5"/>
        <v>48.369250000000001</v>
      </c>
      <c r="O35" s="65">
        <f t="shared" si="5"/>
        <v>7772.0250000000005</v>
      </c>
      <c r="P35" s="65">
        <f t="shared" si="5"/>
        <v>0</v>
      </c>
      <c r="Q35" s="65">
        <f t="shared" si="10"/>
        <v>404.32500000000005</v>
      </c>
      <c r="R35" s="65">
        <f t="shared" si="11"/>
        <v>0</v>
      </c>
      <c r="S35" s="65">
        <f t="shared" si="11"/>
        <v>0.22762000000000002</v>
      </c>
      <c r="T35" s="65">
        <f t="shared" si="11"/>
        <v>0</v>
      </c>
      <c r="U35" s="126">
        <f t="shared" si="11"/>
        <v>0</v>
      </c>
    </row>
    <row r="36" spans="1:21" s="48" customFormat="1" ht="13" x14ac:dyDescent="0.35">
      <c r="A36" s="125" t="str">
        <f>H8</f>
        <v>Pennant 20</v>
      </c>
      <c r="B36" s="11">
        <v>163</v>
      </c>
      <c r="C36" s="65">
        <f t="shared" si="6"/>
        <v>30.950928999999999</v>
      </c>
      <c r="D36" s="65">
        <f t="shared" si="7"/>
        <v>37.579309656</v>
      </c>
      <c r="E36" s="65">
        <f t="shared" si="8"/>
        <v>1.1765258500000002</v>
      </c>
      <c r="F36" s="65">
        <f t="shared" si="9"/>
        <v>5.1802286720000001</v>
      </c>
      <c r="G36" s="65">
        <f t="shared" si="5"/>
        <v>1.9136851999999999E-2</v>
      </c>
      <c r="H36" s="65">
        <f t="shared" si="5"/>
        <v>1.5914831</v>
      </c>
      <c r="I36" s="65">
        <f t="shared" si="5"/>
        <v>0.25483257000000004</v>
      </c>
      <c r="J36" s="65">
        <f t="shared" si="5"/>
        <v>2.92911E-3</v>
      </c>
      <c r="K36" s="65">
        <f t="shared" si="5"/>
        <v>6.6393160000000001E-3</v>
      </c>
      <c r="L36" s="65">
        <f t="shared" si="5"/>
        <v>0.60046755000000007</v>
      </c>
      <c r="M36" s="65">
        <f t="shared" si="5"/>
        <v>1.1228254999999999E-2</v>
      </c>
      <c r="N36" s="65">
        <f t="shared" si="5"/>
        <v>31.536751000000002</v>
      </c>
      <c r="O36" s="65">
        <f t="shared" si="5"/>
        <v>5067.3603000000003</v>
      </c>
      <c r="P36" s="65">
        <f t="shared" si="5"/>
        <v>0</v>
      </c>
      <c r="Q36" s="65">
        <f t="shared" si="10"/>
        <v>263.61990000000003</v>
      </c>
      <c r="R36" s="65">
        <f t="shared" si="11"/>
        <v>0</v>
      </c>
      <c r="S36" s="65">
        <f t="shared" si="11"/>
        <v>0.14840824000000002</v>
      </c>
      <c r="T36" s="65">
        <f t="shared" si="11"/>
        <v>0</v>
      </c>
      <c r="U36" s="126">
        <f t="shared" si="11"/>
        <v>0</v>
      </c>
    </row>
    <row r="37" spans="1:21" s="48" customFormat="1" ht="13" x14ac:dyDescent="0.35">
      <c r="A37" s="125" t="str">
        <f>I8</f>
        <v>Pennant 21</v>
      </c>
      <c r="B37" s="11">
        <v>163</v>
      </c>
      <c r="C37" s="65">
        <f t="shared" si="6"/>
        <v>30.950928999999999</v>
      </c>
      <c r="D37" s="65">
        <f t="shared" si="7"/>
        <v>37.579309656</v>
      </c>
      <c r="E37" s="65">
        <f t="shared" si="8"/>
        <v>1.1765258500000002</v>
      </c>
      <c r="F37" s="65">
        <f t="shared" si="9"/>
        <v>5.1802286720000001</v>
      </c>
      <c r="G37" s="65">
        <f t="shared" si="5"/>
        <v>1.9136851999999999E-2</v>
      </c>
      <c r="H37" s="65">
        <f t="shared" si="5"/>
        <v>1.5914831</v>
      </c>
      <c r="I37" s="65">
        <f t="shared" si="5"/>
        <v>0.25483257000000004</v>
      </c>
      <c r="J37" s="65">
        <f t="shared" si="5"/>
        <v>2.92911E-3</v>
      </c>
      <c r="K37" s="65">
        <f t="shared" si="5"/>
        <v>6.6393160000000001E-3</v>
      </c>
      <c r="L37" s="65">
        <f t="shared" si="5"/>
        <v>0.60046755000000007</v>
      </c>
      <c r="M37" s="65">
        <f t="shared" si="5"/>
        <v>1.1228254999999999E-2</v>
      </c>
      <c r="N37" s="65">
        <f t="shared" si="5"/>
        <v>31.536751000000002</v>
      </c>
      <c r="O37" s="65">
        <f t="shared" si="5"/>
        <v>5067.3603000000003</v>
      </c>
      <c r="P37" s="65">
        <f t="shared" si="5"/>
        <v>0</v>
      </c>
      <c r="Q37" s="65">
        <f t="shared" si="10"/>
        <v>263.61990000000003</v>
      </c>
      <c r="R37" s="65">
        <f t="shared" si="11"/>
        <v>0</v>
      </c>
      <c r="S37" s="65">
        <f t="shared" si="11"/>
        <v>0.14840824000000002</v>
      </c>
      <c r="T37" s="65">
        <f t="shared" si="11"/>
        <v>0</v>
      </c>
      <c r="U37" s="126">
        <f t="shared" si="11"/>
        <v>0</v>
      </c>
    </row>
    <row r="38" spans="1:21" s="48" customFormat="1" ht="13" x14ac:dyDescent="0.35">
      <c r="A38" s="125" t="str">
        <f>J8</f>
        <v>Pennant 22</v>
      </c>
      <c r="B38" s="11">
        <v>163</v>
      </c>
      <c r="C38" s="65">
        <f t="shared" si="6"/>
        <v>30.950928999999999</v>
      </c>
      <c r="D38" s="65">
        <f t="shared" si="7"/>
        <v>37.579309656</v>
      </c>
      <c r="E38" s="65">
        <f t="shared" si="8"/>
        <v>1.1765258500000002</v>
      </c>
      <c r="F38" s="65">
        <f t="shared" si="9"/>
        <v>5.1802286720000001</v>
      </c>
      <c r="G38" s="65">
        <f t="shared" si="5"/>
        <v>1.9136851999999999E-2</v>
      </c>
      <c r="H38" s="65">
        <f t="shared" si="5"/>
        <v>1.5914831</v>
      </c>
      <c r="I38" s="65">
        <f t="shared" si="5"/>
        <v>0.25483257000000004</v>
      </c>
      <c r="J38" s="65">
        <f t="shared" si="5"/>
        <v>2.92911E-3</v>
      </c>
      <c r="K38" s="65">
        <f t="shared" si="5"/>
        <v>6.6393160000000001E-3</v>
      </c>
      <c r="L38" s="65">
        <f t="shared" si="5"/>
        <v>0.60046755000000007</v>
      </c>
      <c r="M38" s="65">
        <f t="shared" si="5"/>
        <v>1.1228254999999999E-2</v>
      </c>
      <c r="N38" s="65">
        <f t="shared" si="5"/>
        <v>31.536751000000002</v>
      </c>
      <c r="O38" s="65">
        <f t="shared" si="5"/>
        <v>5067.3603000000003</v>
      </c>
      <c r="P38" s="65">
        <f t="shared" si="5"/>
        <v>0</v>
      </c>
      <c r="Q38" s="65">
        <f t="shared" si="10"/>
        <v>263.61990000000003</v>
      </c>
      <c r="R38" s="65">
        <f t="shared" si="11"/>
        <v>0</v>
      </c>
      <c r="S38" s="65">
        <f t="shared" si="11"/>
        <v>0.14840824000000002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163</v>
      </c>
      <c r="C62" s="65">
        <f>B32</f>
        <v>163</v>
      </c>
      <c r="D62" s="65">
        <f>B33</f>
        <v>163</v>
      </c>
      <c r="E62" s="65">
        <f>B34</f>
        <v>163</v>
      </c>
      <c r="F62" s="65">
        <f>B35</f>
        <v>250</v>
      </c>
      <c r="G62" s="65">
        <f>B36</f>
        <v>163</v>
      </c>
      <c r="H62" s="65">
        <f>B37</f>
        <v>163</v>
      </c>
      <c r="I62" s="65">
        <f>B38</f>
        <v>163</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5.3</v>
      </c>
      <c r="J1" s="130" t="s">
        <v>153</v>
      </c>
      <c r="K1" s="131"/>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0.55300000000000005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0.10849909584086798</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180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16.136429400000001</v>
      </c>
      <c r="D18" s="12">
        <f>$D32</f>
        <v>16.136429400000001</v>
      </c>
      <c r="E18" s="12">
        <f>$D33</f>
        <v>16.136429400000001</v>
      </c>
      <c r="F18" s="12">
        <f>$D34</f>
        <v>16.136429400000001</v>
      </c>
      <c r="G18" s="12">
        <f>$D35</f>
        <v>16.136429400000001</v>
      </c>
      <c r="H18" s="12">
        <f>$D36</f>
        <v>16.136429400000001</v>
      </c>
      <c r="I18" s="12">
        <f>$D37</f>
        <v>16.136429400000001</v>
      </c>
      <c r="J18" s="12">
        <f>$D38</f>
        <v>16.136429400000001</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-48.463570599999997</v>
      </c>
      <c r="D19" s="12">
        <f t="shared" ref="D19:V19" si="1">D18-D17</f>
        <v>-48.463570599999997</v>
      </c>
      <c r="E19" s="12">
        <f t="shared" si="1"/>
        <v>-48.463570599999997</v>
      </c>
      <c r="F19" s="12">
        <f t="shared" si="1"/>
        <v>-48.463570599999997</v>
      </c>
      <c r="G19" s="12">
        <f t="shared" si="1"/>
        <v>-48.463570599999997</v>
      </c>
      <c r="H19" s="12">
        <f t="shared" si="1"/>
        <v>-48.463570599999997</v>
      </c>
      <c r="I19" s="12">
        <f t="shared" si="1"/>
        <v>-48.463570599999997</v>
      </c>
      <c r="J19" s="12">
        <f t="shared" si="1"/>
        <v>-48.463570599999997</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0.95399849999999997</v>
      </c>
      <c r="D22" s="12">
        <f>$E32</f>
        <v>0.95399849999999997</v>
      </c>
      <c r="E22" s="12">
        <f>$E33</f>
        <v>0.95399849999999997</v>
      </c>
      <c r="F22" s="12">
        <f>$E34</f>
        <v>0.95399849999999997</v>
      </c>
      <c r="G22" s="12">
        <f>$E35</f>
        <v>0.95399849999999997</v>
      </c>
      <c r="H22" s="12">
        <f>$E36</f>
        <v>0.95399849999999997</v>
      </c>
      <c r="I22" s="12">
        <f>$E37</f>
        <v>0.95399849999999997</v>
      </c>
      <c r="J22" s="12">
        <f>$E38</f>
        <v>0.95399849999999997</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-227.04600149999999</v>
      </c>
      <c r="D23" s="12">
        <f t="shared" ref="D23:V23" si="3">D22-D21</f>
        <v>-227.04600149999999</v>
      </c>
      <c r="E23" s="12">
        <f t="shared" si="3"/>
        <v>-227.04600149999999</v>
      </c>
      <c r="F23" s="12">
        <f t="shared" si="3"/>
        <v>-227.04600149999999</v>
      </c>
      <c r="G23" s="12">
        <f t="shared" si="3"/>
        <v>-227.04600149999999</v>
      </c>
      <c r="H23" s="12">
        <f t="shared" si="3"/>
        <v>-227.04600149999999</v>
      </c>
      <c r="I23" s="12">
        <f t="shared" si="3"/>
        <v>-227.04600149999999</v>
      </c>
      <c r="J23" s="12">
        <f t="shared" si="3"/>
        <v>-227.04600149999999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3.64</v>
      </c>
      <c r="C28" s="11">
        <v>0.55300000000000005</v>
      </c>
      <c r="D28" s="11">
        <v>7.7399999999999997E-2</v>
      </c>
      <c r="E28" s="11">
        <v>8.6999999999999994E-3</v>
      </c>
      <c r="F28" s="11">
        <v>310</v>
      </c>
      <c r="G28" s="11">
        <v>3.19</v>
      </c>
      <c r="H28" s="11">
        <v>268</v>
      </c>
      <c r="I28" s="11">
        <v>26.1</v>
      </c>
      <c r="J28" s="11">
        <v>0.93</v>
      </c>
      <c r="K28" s="15">
        <v>1.1100000000000001</v>
      </c>
      <c r="L28" s="11">
        <v>13.3</v>
      </c>
      <c r="M28" s="11">
        <v>17.899999999999999</v>
      </c>
      <c r="N28" s="11">
        <v>2880</v>
      </c>
      <c r="O28" s="11">
        <v>404000</v>
      </c>
      <c r="P28" s="11"/>
      <c r="Q28" s="11">
        <v>5290</v>
      </c>
      <c r="R28" s="11"/>
      <c r="S28" s="11">
        <v>28.7</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250</v>
      </c>
      <c r="C31" s="65">
        <f>IF(C$27="%w/w SAR",((C$28*10)*$B31),IF(C$27="%w/w DM",(((C$28*10)*($B$28/100))*$B31),IF(C$27="kg/t SAR",(C$28*$B31),IF(C$27="kg/t DM",((C$28*($B$28/100))*$B31),IF(C$27="mg/kg SAR",((C$28*0.001)*$B31),IF(C$27="mg/kg DM",(((C$28*0.001)*($B$28/100))*$B31),0))))))</f>
        <v>50.323000000000008</v>
      </c>
      <c r="D31" s="65">
        <f>(IF(D$27="%w/w SAR",((D$28*10)*$B31),IF(D$27="%w/w DM",(((D$28*10)*($B$28/100))*$B31),IF(D$27="kg/t SAR",(D$28*$B31),IF(D$27="kg/t DM",((D$28*($B$28/100))*$B31),IF(D$27="mg/kg SAR",((D$28*0.001)*$B31),IF(D$27="mg/kg DM",(((D$28*0.001)*($B$28/100))*$B31),"0")))))))*2.291</f>
        <v>16.136429400000001</v>
      </c>
      <c r="E31" s="65">
        <f>(IF(E$27="%w/w SAR",((E$28*10)*$B31),IF(E$27="%w/w DM",(((E$28*10)*($B$28/100))*$B31),IF(E$27="kg/t SAR",(E$28*$B31),IF(E$27="kg/t DM",((E$28*($B$28/100))*$B31),IF(E$27="mg/kg SAR",((E$28*0.001)*$B31),IF(E$27="mg/kg DM",(((E$28*0.001)*($B$28/100))*$B31),"0")))))))*1.205</f>
        <v>0.95399849999999997</v>
      </c>
      <c r="F31" s="65">
        <f>(IF(F$27="%w/w SAR",((F$28*10)*$B31),IF(F$27="%w/w DM",(((F$28*10)*($B$28/100))*$B31),IF(F$27="kg/t SAR",(F$28*$B31),IF(F$27="kg/t DM",((F$28*($B$28/100))*$B31),IF(F$27="mg/kg SAR",((F$28*0.001)*$B31),IF(F$27="mg/kg DM",(((F$28*0.001)*($B$28/100))*$B31),"0")))))))*1.658</f>
        <v>4.6772179999999999</v>
      </c>
      <c r="G31" s="65">
        <f t="shared" ref="G31:P46" si="5">IF(G$27="%w/w SAR",((G$28*10)*$B31),IF(G$27="%w/w DM",(((G$28*10)*($B$28/100))*$B31),IF(G$27="kg/t SAR",(G$28*$B31),IF(G$27="kg/t DM",((G$28*($B$28/100))*$B31),IF(G$27="mg/kg SAR",((G$28*0.001)*$B31),IF(G$27="mg/kg DM",(((G$28*0.001)*($B$28/100))*$B31),0))))))</f>
        <v>2.9029000000000003E-2</v>
      </c>
      <c r="H31" s="65">
        <f t="shared" si="5"/>
        <v>2.4388000000000001</v>
      </c>
      <c r="I31" s="65">
        <f t="shared" si="5"/>
        <v>0.23751000000000003</v>
      </c>
      <c r="J31" s="65">
        <f t="shared" si="5"/>
        <v>8.463E-3</v>
      </c>
      <c r="K31" s="65">
        <f t="shared" si="5"/>
        <v>1.0101000000000002E-2</v>
      </c>
      <c r="L31" s="65">
        <f t="shared" si="5"/>
        <v>0.12103000000000001</v>
      </c>
      <c r="M31" s="65">
        <f t="shared" si="5"/>
        <v>0.16289000000000001</v>
      </c>
      <c r="N31" s="65">
        <f t="shared" si="5"/>
        <v>26.207999999999998</v>
      </c>
      <c r="O31" s="65">
        <f t="shared" si="5"/>
        <v>3676.4</v>
      </c>
      <c r="P31" s="65">
        <f t="shared" si="5"/>
        <v>0</v>
      </c>
      <c r="Q31" s="65">
        <f>(IF(Q$27="%w/w SAR",((Q$28*10)*$B31),IF(Q$27="%w/w DM",(((Q$28*10)*($B$28/100))*$B31),IF(Q$27="kg/t SAR",(Q$28*$B31),IF(Q$27="kg/t DM",((Q$28*($B$28/100))*$B31),IF(Q$27="mg/kg SAR",((Q$28*0.001)*$B31),IF(Q$27="mg/kg DM",(((Q$28*0.001)*($B$28/100))*$B31),0)))))))*2.5</f>
        <v>120.34750000000001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0.26117000000000001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250</v>
      </c>
      <c r="C32" s="65">
        <f t="shared" ref="C32:C50" si="6">IF(C$27="%w/w SAR",((C$28*10)*$B32),IF(C$27="%w/w DM",(((C$28*10)*($B$28/100))*$B32),IF(C$27="kg/t SAR",(C$28*$B32),IF(C$27="kg/t DM",((C$28*($B$28/100))*$B32),IF(C$27="mg/kg SAR",((C$28*0.001)*$B32),IF(C$27="mg/kg DM",(((C$28*0.001)*($B$28/100))*$B32),0))))))</f>
        <v>50.323000000000008</v>
      </c>
      <c r="D32" s="65">
        <f t="shared" ref="D32:D50" si="7">(IF(D$27="%w/w SAR",((D$28*10)*$B32),IF(D$27="%w/w DM",(((D$28*10)*($B$28/100))*$B32),IF(D$27="kg/t SAR",(D$28*$B32),IF(D$27="kg/t DM",((D$28*($B$28/100))*$B32),IF(D$27="mg/kg SAR",((D$28*0.001)*$B32),IF(D$27="mg/kg DM",(((D$28*0.001)*($B$28/100))*$B32),"0")))))))*2.291</f>
        <v>16.136429400000001</v>
      </c>
      <c r="E32" s="65">
        <f t="shared" ref="E32:E50" si="8">(IF(E$27="%w/w SAR",((E$28*10)*$B32),IF(E$27="%w/w DM",(((E$28*10)*($B$28/100))*$B32),IF(E$27="kg/t SAR",(E$28*$B32),IF(E$27="kg/t DM",((E$28*($B$28/100))*$B32),IF(E$27="mg/kg SAR",((E$28*0.001)*$B32),IF(E$27="mg/kg DM",(((E$28*0.001)*($B$28/100))*$B32),"0")))))))*1.205</f>
        <v>0.95399849999999997</v>
      </c>
      <c r="F32" s="65">
        <f t="shared" ref="F32:F50" si="9">(IF(F$27="%w/w SAR",((F$28*10)*$B32),IF(F$27="%w/w DM",(((F$28*10)*($B$28/100))*$B32),IF(F$27="kg/t SAR",(F$28*$B32),IF(F$27="kg/t DM",((F$28*($B$28/100))*$B32),IF(F$27="mg/kg SAR",((F$28*0.001)*$B32),IF(F$27="mg/kg DM",(((F$28*0.001)*($B$28/100))*$B32),"0")))))))*1.658</f>
        <v>4.6772179999999999</v>
      </c>
      <c r="G32" s="65">
        <f t="shared" si="5"/>
        <v>2.9029000000000003E-2</v>
      </c>
      <c r="H32" s="65">
        <f t="shared" si="5"/>
        <v>2.4388000000000001</v>
      </c>
      <c r="I32" s="65">
        <f t="shared" si="5"/>
        <v>0.23751000000000003</v>
      </c>
      <c r="J32" s="65">
        <f t="shared" si="5"/>
        <v>8.463E-3</v>
      </c>
      <c r="K32" s="65">
        <f t="shared" si="5"/>
        <v>1.0101000000000002E-2</v>
      </c>
      <c r="L32" s="65">
        <f t="shared" si="5"/>
        <v>0.12103000000000001</v>
      </c>
      <c r="M32" s="65">
        <f t="shared" si="5"/>
        <v>0.16289000000000001</v>
      </c>
      <c r="N32" s="65">
        <f t="shared" si="5"/>
        <v>26.207999999999998</v>
      </c>
      <c r="O32" s="65">
        <f t="shared" si="5"/>
        <v>3676.4</v>
      </c>
      <c r="P32" s="65">
        <f t="shared" si="5"/>
        <v>0</v>
      </c>
      <c r="Q32" s="65">
        <f t="shared" ref="Q32:Q50" si="10">(IF(Q$27="%w/w SAR",((Q$28*10)*$B32),IF(Q$27="%w/w DM",(((Q$28*10)*($B$28/100))*$B32),IF(Q$27="kg/t SAR",(Q$28*$B32),IF(Q$27="kg/t DM",((Q$28*($B$28/100))*$B32),IF(Q$27="mg/kg SAR",((Q$28*0.001)*$B32),IF(Q$27="mg/kg DM",(((Q$28*0.001)*($B$28/100))*$B32),0)))))))*2.5</f>
        <v>120.34750000000001</v>
      </c>
      <c r="R32" s="65">
        <f t="shared" ref="R32:U50" si="11">IF(R$27="%w/w SAR",((R$28*10)*$B32),IF(R$27="%w/w DM",(((R$28*10)*($B$28/100))*$B32),IF(R$27="kg/t SAR",(R$28*$B32),IF(R$27="kg/t DM",((R$28*($B$28/100))*$B32),IF(R$27="mg/kg SAR",((R$28*0.001)*$B32),IF(R$27="mg/kg DM",(((R$28*0.001)*($B$28/100))*$B32),0))))))</f>
        <v>0</v>
      </c>
      <c r="S32" s="65">
        <f t="shared" si="11"/>
        <v>0.26117000000000001</v>
      </c>
      <c r="T32" s="65">
        <f t="shared" si="11"/>
        <v>0</v>
      </c>
      <c r="U32" s="126">
        <f t="shared" si="11"/>
        <v>0</v>
      </c>
    </row>
    <row r="33" spans="1:21" s="48" customFormat="1" ht="13" x14ac:dyDescent="0.35">
      <c r="A33" s="125" t="str">
        <f>E8</f>
        <v>BLAENYCOED 3</v>
      </c>
      <c r="B33" s="11">
        <v>250</v>
      </c>
      <c r="C33" s="65">
        <f t="shared" si="6"/>
        <v>50.323000000000008</v>
      </c>
      <c r="D33" s="65">
        <f t="shared" si="7"/>
        <v>16.136429400000001</v>
      </c>
      <c r="E33" s="65">
        <f t="shared" si="8"/>
        <v>0.95399849999999997</v>
      </c>
      <c r="F33" s="65">
        <f t="shared" si="9"/>
        <v>4.6772179999999999</v>
      </c>
      <c r="G33" s="65">
        <f t="shared" si="5"/>
        <v>2.9029000000000003E-2</v>
      </c>
      <c r="H33" s="65">
        <f t="shared" si="5"/>
        <v>2.4388000000000001</v>
      </c>
      <c r="I33" s="65">
        <f t="shared" si="5"/>
        <v>0.23751000000000003</v>
      </c>
      <c r="J33" s="65">
        <f t="shared" si="5"/>
        <v>8.463E-3</v>
      </c>
      <c r="K33" s="65">
        <f t="shared" si="5"/>
        <v>1.0101000000000002E-2</v>
      </c>
      <c r="L33" s="65">
        <f t="shared" si="5"/>
        <v>0.12103000000000001</v>
      </c>
      <c r="M33" s="65">
        <f t="shared" si="5"/>
        <v>0.16289000000000001</v>
      </c>
      <c r="N33" s="65">
        <f t="shared" si="5"/>
        <v>26.207999999999998</v>
      </c>
      <c r="O33" s="65">
        <f t="shared" si="5"/>
        <v>3676.4</v>
      </c>
      <c r="P33" s="65">
        <f t="shared" si="5"/>
        <v>0</v>
      </c>
      <c r="Q33" s="65">
        <f t="shared" si="10"/>
        <v>120.34750000000001</v>
      </c>
      <c r="R33" s="65">
        <f t="shared" si="11"/>
        <v>0</v>
      </c>
      <c r="S33" s="65">
        <f t="shared" si="11"/>
        <v>0.26117000000000001</v>
      </c>
      <c r="T33" s="65">
        <f t="shared" si="11"/>
        <v>0</v>
      </c>
      <c r="U33" s="126">
        <f t="shared" si="11"/>
        <v>0</v>
      </c>
    </row>
    <row r="34" spans="1:21" s="48" customFormat="1" ht="13" x14ac:dyDescent="0.35">
      <c r="A34" s="125" t="str">
        <f>F8</f>
        <v>BLAENYCOED 7</v>
      </c>
      <c r="B34" s="11">
        <v>250</v>
      </c>
      <c r="C34" s="65">
        <f t="shared" si="6"/>
        <v>50.323000000000008</v>
      </c>
      <c r="D34" s="65">
        <f t="shared" si="7"/>
        <v>16.136429400000001</v>
      </c>
      <c r="E34" s="65">
        <f t="shared" si="8"/>
        <v>0.95399849999999997</v>
      </c>
      <c r="F34" s="65">
        <f t="shared" si="9"/>
        <v>4.6772179999999999</v>
      </c>
      <c r="G34" s="65">
        <f t="shared" si="5"/>
        <v>2.9029000000000003E-2</v>
      </c>
      <c r="H34" s="65">
        <f t="shared" si="5"/>
        <v>2.4388000000000001</v>
      </c>
      <c r="I34" s="65">
        <f t="shared" si="5"/>
        <v>0.23751000000000003</v>
      </c>
      <c r="J34" s="65">
        <f t="shared" si="5"/>
        <v>8.463E-3</v>
      </c>
      <c r="K34" s="65">
        <f t="shared" si="5"/>
        <v>1.0101000000000002E-2</v>
      </c>
      <c r="L34" s="65">
        <f t="shared" si="5"/>
        <v>0.12103000000000001</v>
      </c>
      <c r="M34" s="65">
        <f t="shared" si="5"/>
        <v>0.16289000000000001</v>
      </c>
      <c r="N34" s="65">
        <f t="shared" si="5"/>
        <v>26.207999999999998</v>
      </c>
      <c r="O34" s="65">
        <f t="shared" si="5"/>
        <v>3676.4</v>
      </c>
      <c r="P34" s="65">
        <f t="shared" si="5"/>
        <v>0</v>
      </c>
      <c r="Q34" s="65">
        <f t="shared" si="10"/>
        <v>120.34750000000001</v>
      </c>
      <c r="R34" s="65">
        <f t="shared" si="11"/>
        <v>0</v>
      </c>
      <c r="S34" s="65">
        <f t="shared" si="11"/>
        <v>0.26117000000000001</v>
      </c>
      <c r="T34" s="65">
        <f t="shared" si="11"/>
        <v>0</v>
      </c>
      <c r="U34" s="126">
        <f t="shared" si="11"/>
        <v>0</v>
      </c>
    </row>
    <row r="35" spans="1:21" s="48" customFormat="1" ht="13" x14ac:dyDescent="0.35">
      <c r="A35" s="125" t="str">
        <f>G8</f>
        <v>BLAENYCOED 8</v>
      </c>
      <c r="B35" s="11">
        <v>250</v>
      </c>
      <c r="C35" s="65">
        <f t="shared" si="6"/>
        <v>50.323000000000008</v>
      </c>
      <c r="D35" s="65">
        <f t="shared" si="7"/>
        <v>16.136429400000001</v>
      </c>
      <c r="E35" s="65">
        <f t="shared" si="8"/>
        <v>0.95399849999999997</v>
      </c>
      <c r="F35" s="65">
        <f t="shared" si="9"/>
        <v>4.6772179999999999</v>
      </c>
      <c r="G35" s="65">
        <f t="shared" si="5"/>
        <v>2.9029000000000003E-2</v>
      </c>
      <c r="H35" s="65">
        <f t="shared" si="5"/>
        <v>2.4388000000000001</v>
      </c>
      <c r="I35" s="65">
        <f t="shared" si="5"/>
        <v>0.23751000000000003</v>
      </c>
      <c r="J35" s="65">
        <f t="shared" si="5"/>
        <v>8.463E-3</v>
      </c>
      <c r="K35" s="65">
        <f t="shared" si="5"/>
        <v>1.0101000000000002E-2</v>
      </c>
      <c r="L35" s="65">
        <f t="shared" si="5"/>
        <v>0.12103000000000001</v>
      </c>
      <c r="M35" s="65">
        <f t="shared" si="5"/>
        <v>0.16289000000000001</v>
      </c>
      <c r="N35" s="65">
        <f t="shared" si="5"/>
        <v>26.207999999999998</v>
      </c>
      <c r="O35" s="65">
        <f t="shared" si="5"/>
        <v>3676.4</v>
      </c>
      <c r="P35" s="65">
        <f t="shared" si="5"/>
        <v>0</v>
      </c>
      <c r="Q35" s="65">
        <f t="shared" si="10"/>
        <v>120.34750000000001</v>
      </c>
      <c r="R35" s="65">
        <f t="shared" si="11"/>
        <v>0</v>
      </c>
      <c r="S35" s="65">
        <f t="shared" si="11"/>
        <v>0.26117000000000001</v>
      </c>
      <c r="T35" s="65">
        <f t="shared" si="11"/>
        <v>0</v>
      </c>
      <c r="U35" s="126">
        <f t="shared" si="11"/>
        <v>0</v>
      </c>
    </row>
    <row r="36" spans="1:21" s="48" customFormat="1" ht="13" x14ac:dyDescent="0.35">
      <c r="A36" s="125" t="str">
        <f>H8</f>
        <v>Pennant 20</v>
      </c>
      <c r="B36" s="11">
        <v>250</v>
      </c>
      <c r="C36" s="65">
        <f t="shared" si="6"/>
        <v>50.323000000000008</v>
      </c>
      <c r="D36" s="65">
        <f t="shared" si="7"/>
        <v>16.136429400000001</v>
      </c>
      <c r="E36" s="65">
        <f t="shared" si="8"/>
        <v>0.95399849999999997</v>
      </c>
      <c r="F36" s="65">
        <f t="shared" si="9"/>
        <v>4.6772179999999999</v>
      </c>
      <c r="G36" s="65">
        <f t="shared" si="5"/>
        <v>2.9029000000000003E-2</v>
      </c>
      <c r="H36" s="65">
        <f t="shared" si="5"/>
        <v>2.4388000000000001</v>
      </c>
      <c r="I36" s="65">
        <f t="shared" si="5"/>
        <v>0.23751000000000003</v>
      </c>
      <c r="J36" s="65">
        <f t="shared" si="5"/>
        <v>8.463E-3</v>
      </c>
      <c r="K36" s="65">
        <f t="shared" si="5"/>
        <v>1.0101000000000002E-2</v>
      </c>
      <c r="L36" s="65">
        <f t="shared" si="5"/>
        <v>0.12103000000000001</v>
      </c>
      <c r="M36" s="65">
        <f t="shared" si="5"/>
        <v>0.16289000000000001</v>
      </c>
      <c r="N36" s="65">
        <f t="shared" si="5"/>
        <v>26.207999999999998</v>
      </c>
      <c r="O36" s="65">
        <f t="shared" si="5"/>
        <v>3676.4</v>
      </c>
      <c r="P36" s="65">
        <f t="shared" si="5"/>
        <v>0</v>
      </c>
      <c r="Q36" s="65">
        <f t="shared" si="10"/>
        <v>120.34750000000001</v>
      </c>
      <c r="R36" s="65">
        <f t="shared" si="11"/>
        <v>0</v>
      </c>
      <c r="S36" s="65">
        <f t="shared" si="11"/>
        <v>0.26117000000000001</v>
      </c>
      <c r="T36" s="65">
        <f t="shared" si="11"/>
        <v>0</v>
      </c>
      <c r="U36" s="126">
        <f t="shared" si="11"/>
        <v>0</v>
      </c>
    </row>
    <row r="37" spans="1:21" s="48" customFormat="1" ht="13" x14ac:dyDescent="0.35">
      <c r="A37" s="125" t="str">
        <f>I8</f>
        <v>Pennant 21</v>
      </c>
      <c r="B37" s="11">
        <v>250</v>
      </c>
      <c r="C37" s="65">
        <f t="shared" si="6"/>
        <v>50.323000000000008</v>
      </c>
      <c r="D37" s="65">
        <f t="shared" si="7"/>
        <v>16.136429400000001</v>
      </c>
      <c r="E37" s="65">
        <f t="shared" si="8"/>
        <v>0.95399849999999997</v>
      </c>
      <c r="F37" s="65">
        <f t="shared" si="9"/>
        <v>4.6772179999999999</v>
      </c>
      <c r="G37" s="65">
        <f t="shared" si="5"/>
        <v>2.9029000000000003E-2</v>
      </c>
      <c r="H37" s="65">
        <f t="shared" si="5"/>
        <v>2.4388000000000001</v>
      </c>
      <c r="I37" s="65">
        <f t="shared" si="5"/>
        <v>0.23751000000000003</v>
      </c>
      <c r="J37" s="65">
        <f t="shared" si="5"/>
        <v>8.463E-3</v>
      </c>
      <c r="K37" s="65">
        <f t="shared" si="5"/>
        <v>1.0101000000000002E-2</v>
      </c>
      <c r="L37" s="65">
        <f t="shared" si="5"/>
        <v>0.12103000000000001</v>
      </c>
      <c r="M37" s="65">
        <f t="shared" si="5"/>
        <v>0.16289000000000001</v>
      </c>
      <c r="N37" s="65">
        <f t="shared" si="5"/>
        <v>26.207999999999998</v>
      </c>
      <c r="O37" s="65">
        <f t="shared" si="5"/>
        <v>3676.4</v>
      </c>
      <c r="P37" s="65">
        <f t="shared" si="5"/>
        <v>0</v>
      </c>
      <c r="Q37" s="65">
        <f t="shared" si="10"/>
        <v>120.34750000000001</v>
      </c>
      <c r="R37" s="65">
        <f t="shared" si="11"/>
        <v>0</v>
      </c>
      <c r="S37" s="65">
        <f t="shared" si="11"/>
        <v>0.26117000000000001</v>
      </c>
      <c r="T37" s="65">
        <f t="shared" si="11"/>
        <v>0</v>
      </c>
      <c r="U37" s="126">
        <f t="shared" si="11"/>
        <v>0</v>
      </c>
    </row>
    <row r="38" spans="1:21" s="48" customFormat="1" ht="13" x14ac:dyDescent="0.35">
      <c r="A38" s="125" t="str">
        <f>J8</f>
        <v>Pennant 22</v>
      </c>
      <c r="B38" s="11">
        <v>250</v>
      </c>
      <c r="C38" s="65">
        <f t="shared" si="6"/>
        <v>50.323000000000008</v>
      </c>
      <c r="D38" s="65">
        <f t="shared" si="7"/>
        <v>16.136429400000001</v>
      </c>
      <c r="E38" s="65">
        <f t="shared" si="8"/>
        <v>0.95399849999999997</v>
      </c>
      <c r="F38" s="65">
        <f t="shared" si="9"/>
        <v>4.6772179999999999</v>
      </c>
      <c r="G38" s="65">
        <f t="shared" si="5"/>
        <v>2.9029000000000003E-2</v>
      </c>
      <c r="H38" s="65">
        <f t="shared" si="5"/>
        <v>2.4388000000000001</v>
      </c>
      <c r="I38" s="65">
        <f t="shared" si="5"/>
        <v>0.23751000000000003</v>
      </c>
      <c r="J38" s="65">
        <f t="shared" si="5"/>
        <v>8.463E-3</v>
      </c>
      <c r="K38" s="65">
        <f t="shared" si="5"/>
        <v>1.0101000000000002E-2</v>
      </c>
      <c r="L38" s="65">
        <f t="shared" si="5"/>
        <v>0.12103000000000001</v>
      </c>
      <c r="M38" s="65">
        <f t="shared" si="5"/>
        <v>0.16289000000000001</v>
      </c>
      <c r="N38" s="65">
        <f t="shared" si="5"/>
        <v>26.207999999999998</v>
      </c>
      <c r="O38" s="65">
        <f t="shared" si="5"/>
        <v>3676.4</v>
      </c>
      <c r="P38" s="65">
        <f t="shared" si="5"/>
        <v>0</v>
      </c>
      <c r="Q38" s="65">
        <f t="shared" si="10"/>
        <v>120.34750000000001</v>
      </c>
      <c r="R38" s="65">
        <f t="shared" si="11"/>
        <v>0</v>
      </c>
      <c r="S38" s="65">
        <f t="shared" si="11"/>
        <v>0.26117000000000001</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6.4</v>
      </c>
      <c r="J1" s="130" t="s">
        <v>153</v>
      </c>
      <c r="K1" s="131"/>
      <c r="L1" s="109">
        <v>220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1.34</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1.6417910447761193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181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37.730295720000001</v>
      </c>
      <c r="D18" s="12">
        <f>$D32</f>
        <v>0</v>
      </c>
      <c r="E18" s="12">
        <f>$D33</f>
        <v>37.730295720000001</v>
      </c>
      <c r="F18" s="12">
        <f>$D34</f>
        <v>0</v>
      </c>
      <c r="G18" s="12">
        <f>$D35</f>
        <v>0</v>
      </c>
      <c r="H18" s="12">
        <f>$D36</f>
        <v>37.730295720000001</v>
      </c>
      <c r="I18" s="12">
        <f>$D37</f>
        <v>37.730295720000001</v>
      </c>
      <c r="J18" s="12">
        <f>$D38</f>
        <v>37.730295720000001</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-26.869704279999993</v>
      </c>
      <c r="D19" s="12">
        <f t="shared" ref="D19:V19" si="1">D18-D17</f>
        <v>-64.599999999999994</v>
      </c>
      <c r="E19" s="12">
        <f t="shared" si="1"/>
        <v>-26.869704279999993</v>
      </c>
      <c r="F19" s="12">
        <f t="shared" si="1"/>
        <v>-64.599999999999994</v>
      </c>
      <c r="G19" s="12">
        <f t="shared" si="1"/>
        <v>-64.599999999999994</v>
      </c>
      <c r="H19" s="12">
        <f t="shared" si="1"/>
        <v>-26.869704279999993</v>
      </c>
      <c r="I19" s="12">
        <f t="shared" si="1"/>
        <v>-26.869704279999993</v>
      </c>
      <c r="J19" s="12">
        <f t="shared" si="1"/>
        <v>-26.869704279999993</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0.56422196999999996</v>
      </c>
      <c r="D22" s="12">
        <f>$E32</f>
        <v>0</v>
      </c>
      <c r="E22" s="12">
        <f>$E33</f>
        <v>0.56422196999999996</v>
      </c>
      <c r="F22" s="12">
        <f>$E34</f>
        <v>0</v>
      </c>
      <c r="G22" s="12">
        <f>$E35</f>
        <v>0</v>
      </c>
      <c r="H22" s="12">
        <f>$E36</f>
        <v>0.56422196999999996</v>
      </c>
      <c r="I22" s="12">
        <f>$E37</f>
        <v>0.56422196999999996</v>
      </c>
      <c r="J22" s="12">
        <f>$E38</f>
        <v>0.56422196999999996</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-227.43577802999999</v>
      </c>
      <c r="D23" s="12">
        <f t="shared" ref="D23:V23" si="3">D22-D21</f>
        <v>-228</v>
      </c>
      <c r="E23" s="12">
        <f t="shared" si="3"/>
        <v>-227.43577802999999</v>
      </c>
      <c r="F23" s="12">
        <f t="shared" si="3"/>
        <v>-228</v>
      </c>
      <c r="G23" s="12">
        <f t="shared" si="3"/>
        <v>-228</v>
      </c>
      <c r="H23" s="12">
        <f t="shared" si="3"/>
        <v>-227.43577802999999</v>
      </c>
      <c r="I23" s="12">
        <f t="shared" si="3"/>
        <v>-227.43577802999999</v>
      </c>
      <c r="J23" s="12">
        <f t="shared" si="3"/>
        <v>-227.43577802999999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2.76</v>
      </c>
      <c r="C28" s="11">
        <v>1.34</v>
      </c>
      <c r="D28" s="11">
        <v>0.30599999999999999</v>
      </c>
      <c r="E28" s="11">
        <v>8.6999999999999994E-3</v>
      </c>
      <c r="F28" s="11">
        <v>489</v>
      </c>
      <c r="G28" s="11">
        <v>40.4</v>
      </c>
      <c r="H28" s="11">
        <v>78.2</v>
      </c>
      <c r="I28" s="11">
        <v>4.72</v>
      </c>
      <c r="J28" s="11">
        <v>0.34</v>
      </c>
      <c r="K28" s="15">
        <v>1.46</v>
      </c>
      <c r="L28" s="11">
        <v>3.13</v>
      </c>
      <c r="M28" s="11">
        <v>2.4700000000000002</v>
      </c>
      <c r="N28" s="11">
        <v>178000</v>
      </c>
      <c r="O28" s="11">
        <v>4360</v>
      </c>
      <c r="P28" s="11"/>
      <c r="Q28" s="11">
        <v>12800</v>
      </c>
      <c r="R28" s="11"/>
      <c r="S28" s="11">
        <v>43.1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195</v>
      </c>
      <c r="C31" s="65">
        <f>IF(C$27="%w/w SAR",((C$28*10)*$B31),IF(C$27="%w/w DM",(((C$28*10)*($B$28/100))*$B31),IF(C$27="kg/t SAR",(C$28*$B31),IF(C$27="kg/t DM",((C$28*($B$28/100))*$B31),IF(C$27="mg/kg SAR",((C$28*0.001)*$B31),IF(C$27="mg/kg DM",(((C$28*0.001)*($B$28/100))*$B31),0))))))</f>
        <v>72.118800000000007</v>
      </c>
      <c r="D31" s="65">
        <f>(IF(D$27="%w/w SAR",((D$28*10)*$B31),IF(D$27="%w/w DM",(((D$28*10)*($B$28/100))*$B31),IF(D$27="kg/t SAR",(D$28*$B31),IF(D$27="kg/t DM",((D$28*($B$28/100))*$B31),IF(D$27="mg/kg SAR",((D$28*0.001)*$B31),IF(D$27="mg/kg DM",(((D$28*0.001)*($B$28/100))*$B31),"0")))))))*2.291</f>
        <v>37.730295720000001</v>
      </c>
      <c r="E31" s="65">
        <f>(IF(E$27="%w/w SAR",((E$28*10)*$B31),IF(E$27="%w/w DM",(((E$28*10)*($B$28/100))*$B31),IF(E$27="kg/t SAR",(E$28*$B31),IF(E$27="kg/t DM",((E$28*($B$28/100))*$B31),IF(E$27="mg/kg SAR",((E$28*0.001)*$B31),IF(E$27="mg/kg DM",(((E$28*0.001)*($B$28/100))*$B31),"0")))))))*1.205</f>
        <v>0.56422196999999996</v>
      </c>
      <c r="F31" s="65">
        <f>(IF(F$27="%w/w SAR",((F$28*10)*$B31),IF(F$27="%w/w DM",(((F$28*10)*($B$28/100))*$B31),IF(F$27="kg/t SAR",(F$28*$B31),IF(F$27="kg/t DM",((F$28*($B$28/100))*$B31),IF(F$27="mg/kg SAR",((F$28*0.001)*$B31),IF(F$27="mg/kg DM",(((F$28*0.001)*($B$28/100))*$B31),"0")))))))*1.658</f>
        <v>4.3635210839999994</v>
      </c>
      <c r="G31" s="65">
        <f t="shared" ref="G31:P46" si="5">IF(G$27="%w/w SAR",((G$28*10)*$B31),IF(G$27="%w/w DM",(((G$28*10)*($B$28/100))*$B31),IF(G$27="kg/t SAR",(G$28*$B31),IF(G$27="kg/t DM",((G$28*($B$28/100))*$B31),IF(G$27="mg/kg SAR",((G$28*0.001)*$B31),IF(G$27="mg/kg DM",(((G$28*0.001)*($B$28/100))*$B31),0))))))</f>
        <v>0.21743279999999998</v>
      </c>
      <c r="H31" s="65">
        <f t="shared" si="5"/>
        <v>0.42087239999999998</v>
      </c>
      <c r="I31" s="65">
        <f t="shared" si="5"/>
        <v>2.5403040000000002E-2</v>
      </c>
      <c r="J31" s="65">
        <f t="shared" si="5"/>
        <v>1.8298800000000001E-3</v>
      </c>
      <c r="K31" s="65">
        <f t="shared" si="5"/>
        <v>7.8577199999999986E-3</v>
      </c>
      <c r="L31" s="65">
        <f t="shared" si="5"/>
        <v>1.6845659999999998E-2</v>
      </c>
      <c r="M31" s="65">
        <f t="shared" si="5"/>
        <v>1.3293540000000001E-2</v>
      </c>
      <c r="N31" s="65">
        <f t="shared" si="5"/>
        <v>957.99599999999998</v>
      </c>
      <c r="O31" s="65">
        <f t="shared" si="5"/>
        <v>23.465520000000001</v>
      </c>
      <c r="P31" s="65">
        <f t="shared" si="5"/>
        <v>0</v>
      </c>
      <c r="Q31" s="65">
        <f>(IF(Q$27="%w/w SAR",((Q$28*10)*$B31),IF(Q$27="%w/w DM",(((Q$28*10)*($B$28/100))*$B31),IF(Q$27="kg/t SAR",(Q$28*$B31),IF(Q$27="kg/t DM",((Q$28*($B$28/100))*$B31),IF(Q$27="mg/kg SAR",((Q$28*0.001)*$B31),IF(Q$27="mg/kg DM",(((Q$28*0.001)*($B$28/100))*$B31),0)))))))*2.5</f>
        <v>172.22399999999999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0.23196419999999998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BLAENYCOED 3</v>
      </c>
      <c r="B33" s="11">
        <v>195</v>
      </c>
      <c r="C33" s="65">
        <f t="shared" si="6"/>
        <v>72.118800000000007</v>
      </c>
      <c r="D33" s="65">
        <f t="shared" si="7"/>
        <v>37.730295720000001</v>
      </c>
      <c r="E33" s="65">
        <f t="shared" si="8"/>
        <v>0.56422196999999996</v>
      </c>
      <c r="F33" s="65">
        <f t="shared" si="9"/>
        <v>4.3635210839999994</v>
      </c>
      <c r="G33" s="65">
        <f t="shared" si="5"/>
        <v>0.21743279999999998</v>
      </c>
      <c r="H33" s="65">
        <f t="shared" si="5"/>
        <v>0.42087239999999998</v>
      </c>
      <c r="I33" s="65">
        <f t="shared" si="5"/>
        <v>2.5403040000000002E-2</v>
      </c>
      <c r="J33" s="65">
        <f t="shared" si="5"/>
        <v>1.8298800000000001E-3</v>
      </c>
      <c r="K33" s="65">
        <f t="shared" si="5"/>
        <v>7.8577199999999986E-3</v>
      </c>
      <c r="L33" s="65">
        <f t="shared" si="5"/>
        <v>1.6845659999999998E-2</v>
      </c>
      <c r="M33" s="65">
        <f t="shared" si="5"/>
        <v>1.3293540000000001E-2</v>
      </c>
      <c r="N33" s="65">
        <f t="shared" si="5"/>
        <v>957.99599999999998</v>
      </c>
      <c r="O33" s="65">
        <f t="shared" si="5"/>
        <v>23.465520000000001</v>
      </c>
      <c r="P33" s="65">
        <f t="shared" si="5"/>
        <v>0</v>
      </c>
      <c r="Q33" s="65">
        <f t="shared" si="10"/>
        <v>172.22399999999999</v>
      </c>
      <c r="R33" s="65">
        <f t="shared" si="11"/>
        <v>0</v>
      </c>
      <c r="S33" s="65">
        <f t="shared" si="11"/>
        <v>0.23196419999999998</v>
      </c>
      <c r="T33" s="65">
        <f t="shared" si="11"/>
        <v>0</v>
      </c>
      <c r="U33" s="126">
        <f t="shared" si="11"/>
        <v>0</v>
      </c>
    </row>
    <row r="34" spans="1:21" s="48" customFormat="1" ht="13" x14ac:dyDescent="0.35">
      <c r="A34" s="125" t="str">
        <f>F8</f>
        <v>BLAENYCOED 7</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BLAENYCOED 8</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Pennant 20</v>
      </c>
      <c r="B36" s="11">
        <v>195</v>
      </c>
      <c r="C36" s="65">
        <f t="shared" si="6"/>
        <v>72.118800000000007</v>
      </c>
      <c r="D36" s="65">
        <f t="shared" si="7"/>
        <v>37.730295720000001</v>
      </c>
      <c r="E36" s="65">
        <f t="shared" si="8"/>
        <v>0.56422196999999996</v>
      </c>
      <c r="F36" s="65">
        <f t="shared" si="9"/>
        <v>4.3635210839999994</v>
      </c>
      <c r="G36" s="65">
        <f t="shared" si="5"/>
        <v>0.21743279999999998</v>
      </c>
      <c r="H36" s="65">
        <f t="shared" si="5"/>
        <v>0.42087239999999998</v>
      </c>
      <c r="I36" s="65">
        <f t="shared" si="5"/>
        <v>2.5403040000000002E-2</v>
      </c>
      <c r="J36" s="65">
        <f t="shared" si="5"/>
        <v>1.8298800000000001E-3</v>
      </c>
      <c r="K36" s="65">
        <f t="shared" si="5"/>
        <v>7.8577199999999986E-3</v>
      </c>
      <c r="L36" s="65">
        <f t="shared" si="5"/>
        <v>1.6845659999999998E-2</v>
      </c>
      <c r="M36" s="65">
        <f t="shared" si="5"/>
        <v>1.3293540000000001E-2</v>
      </c>
      <c r="N36" s="65">
        <f t="shared" si="5"/>
        <v>957.99599999999998</v>
      </c>
      <c r="O36" s="65">
        <f t="shared" si="5"/>
        <v>23.465520000000001</v>
      </c>
      <c r="P36" s="65">
        <f t="shared" si="5"/>
        <v>0</v>
      </c>
      <c r="Q36" s="65">
        <f t="shared" si="10"/>
        <v>172.22399999999999</v>
      </c>
      <c r="R36" s="65">
        <f t="shared" si="11"/>
        <v>0</v>
      </c>
      <c r="S36" s="65">
        <f t="shared" si="11"/>
        <v>0.23196419999999998</v>
      </c>
      <c r="T36" s="65">
        <f t="shared" si="11"/>
        <v>0</v>
      </c>
      <c r="U36" s="126">
        <f t="shared" si="11"/>
        <v>0</v>
      </c>
    </row>
    <row r="37" spans="1:21" s="48" customFormat="1" ht="13" x14ac:dyDescent="0.35">
      <c r="A37" s="125" t="str">
        <f>I8</f>
        <v>Pennant 21</v>
      </c>
      <c r="B37" s="11">
        <v>195</v>
      </c>
      <c r="C37" s="65">
        <f t="shared" si="6"/>
        <v>72.118800000000007</v>
      </c>
      <c r="D37" s="65">
        <f t="shared" si="7"/>
        <v>37.730295720000001</v>
      </c>
      <c r="E37" s="65">
        <f t="shared" si="8"/>
        <v>0.56422196999999996</v>
      </c>
      <c r="F37" s="65">
        <f t="shared" si="9"/>
        <v>4.3635210839999994</v>
      </c>
      <c r="G37" s="65">
        <f t="shared" si="5"/>
        <v>0.21743279999999998</v>
      </c>
      <c r="H37" s="65">
        <f t="shared" si="5"/>
        <v>0.42087239999999998</v>
      </c>
      <c r="I37" s="65">
        <f t="shared" si="5"/>
        <v>2.5403040000000002E-2</v>
      </c>
      <c r="J37" s="65">
        <f t="shared" si="5"/>
        <v>1.8298800000000001E-3</v>
      </c>
      <c r="K37" s="65">
        <f t="shared" si="5"/>
        <v>7.8577199999999986E-3</v>
      </c>
      <c r="L37" s="65">
        <f t="shared" si="5"/>
        <v>1.6845659999999998E-2</v>
      </c>
      <c r="M37" s="65">
        <f t="shared" si="5"/>
        <v>1.3293540000000001E-2</v>
      </c>
      <c r="N37" s="65">
        <f t="shared" si="5"/>
        <v>957.99599999999998</v>
      </c>
      <c r="O37" s="65">
        <f t="shared" si="5"/>
        <v>23.465520000000001</v>
      </c>
      <c r="P37" s="65">
        <f t="shared" si="5"/>
        <v>0</v>
      </c>
      <c r="Q37" s="65">
        <f t="shared" si="10"/>
        <v>172.22399999999999</v>
      </c>
      <c r="R37" s="65">
        <f t="shared" si="11"/>
        <v>0</v>
      </c>
      <c r="S37" s="65">
        <f t="shared" si="11"/>
        <v>0.23196419999999998</v>
      </c>
      <c r="T37" s="65">
        <f t="shared" si="11"/>
        <v>0</v>
      </c>
      <c r="U37" s="126">
        <f t="shared" si="11"/>
        <v>0</v>
      </c>
    </row>
    <row r="38" spans="1:21" s="48" customFormat="1" ht="13" x14ac:dyDescent="0.35">
      <c r="A38" s="125" t="str">
        <f>J8</f>
        <v>Pennant 22</v>
      </c>
      <c r="B38" s="11">
        <v>195</v>
      </c>
      <c r="C38" s="65">
        <f t="shared" si="6"/>
        <v>72.118800000000007</v>
      </c>
      <c r="D38" s="65">
        <f t="shared" si="7"/>
        <v>37.730295720000001</v>
      </c>
      <c r="E38" s="65">
        <f t="shared" si="8"/>
        <v>0.56422196999999996</v>
      </c>
      <c r="F38" s="65">
        <f t="shared" si="9"/>
        <v>4.3635210839999994</v>
      </c>
      <c r="G38" s="65">
        <f t="shared" si="5"/>
        <v>0.21743279999999998</v>
      </c>
      <c r="H38" s="65">
        <f t="shared" si="5"/>
        <v>0.42087239999999998</v>
      </c>
      <c r="I38" s="65">
        <f t="shared" si="5"/>
        <v>2.5403040000000002E-2</v>
      </c>
      <c r="J38" s="65">
        <f t="shared" si="5"/>
        <v>1.8298800000000001E-3</v>
      </c>
      <c r="K38" s="65">
        <f t="shared" si="5"/>
        <v>7.8577199999999986E-3</v>
      </c>
      <c r="L38" s="65">
        <f t="shared" si="5"/>
        <v>1.6845659999999998E-2</v>
      </c>
      <c r="M38" s="65">
        <f t="shared" si="5"/>
        <v>1.3293540000000001E-2</v>
      </c>
      <c r="N38" s="65">
        <f t="shared" si="5"/>
        <v>957.99599999999998</v>
      </c>
      <c r="O38" s="65">
        <f t="shared" si="5"/>
        <v>23.465520000000001</v>
      </c>
      <c r="P38" s="65">
        <f t="shared" si="5"/>
        <v>0</v>
      </c>
      <c r="Q38" s="65">
        <f t="shared" si="10"/>
        <v>172.22399999999999</v>
      </c>
      <c r="R38" s="65">
        <f t="shared" si="11"/>
        <v>0</v>
      </c>
      <c r="S38" s="65">
        <f t="shared" si="11"/>
        <v>0.23196419999999998</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195</v>
      </c>
      <c r="C62" s="65">
        <f>B32</f>
        <v>0</v>
      </c>
      <c r="D62" s="65">
        <f>B33</f>
        <v>195</v>
      </c>
      <c r="E62" s="65">
        <f>B34</f>
        <v>0</v>
      </c>
      <c r="F62" s="65">
        <f>B35</f>
        <v>0</v>
      </c>
      <c r="G62" s="65">
        <f>B36</f>
        <v>195</v>
      </c>
      <c r="H62" s="65">
        <f>B37</f>
        <v>195</v>
      </c>
      <c r="I62" s="65">
        <f>B38</f>
        <v>195</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6.8</v>
      </c>
      <c r="J1" s="130" t="s">
        <v>153</v>
      </c>
      <c r="K1" s="131"/>
      <c r="L1" s="109">
        <v>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0.85799999999999998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2.6456876456876457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182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37.546594176000013</v>
      </c>
      <c r="D18" s="12">
        <f>$D32</f>
        <v>0</v>
      </c>
      <c r="E18" s="12">
        <f>$D33</f>
        <v>37.546594176000013</v>
      </c>
      <c r="F18" s="12">
        <f>$D34</f>
        <v>0</v>
      </c>
      <c r="G18" s="12">
        <f>$D35</f>
        <v>0</v>
      </c>
      <c r="H18" s="12">
        <f>$D36</f>
        <v>37.546594176000013</v>
      </c>
      <c r="I18" s="12">
        <f>$D37</f>
        <v>37.546594176000013</v>
      </c>
      <c r="J18" s="12">
        <f>$D38</f>
        <v>37.546594176000013</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-27.053405823999981</v>
      </c>
      <c r="D19" s="12">
        <f t="shared" ref="D19:V19" si="1">D18-D17</f>
        <v>-64.599999999999994</v>
      </c>
      <c r="E19" s="12">
        <f t="shared" si="1"/>
        <v>-27.053405823999981</v>
      </c>
      <c r="F19" s="12">
        <f t="shared" si="1"/>
        <v>-64.599999999999994</v>
      </c>
      <c r="G19" s="12">
        <f t="shared" si="1"/>
        <v>-64.599999999999994</v>
      </c>
      <c r="H19" s="12">
        <f t="shared" si="1"/>
        <v>-27.053405823999981</v>
      </c>
      <c r="I19" s="12">
        <f t="shared" si="1"/>
        <v>-27.053405823999981</v>
      </c>
      <c r="J19" s="12">
        <f t="shared" si="1"/>
        <v>-27.053405823999981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0.72338559999999996</v>
      </c>
      <c r="D22" s="12">
        <f>$E32</f>
        <v>0</v>
      </c>
      <c r="E22" s="12">
        <f>$E33</f>
        <v>0.72338559999999996</v>
      </c>
      <c r="F22" s="12">
        <f>$E34</f>
        <v>0</v>
      </c>
      <c r="G22" s="12">
        <f>$E35</f>
        <v>0</v>
      </c>
      <c r="H22" s="12">
        <f>$E36</f>
        <v>0.72338559999999996</v>
      </c>
      <c r="I22" s="12">
        <f>$E37</f>
        <v>0.72338559999999996</v>
      </c>
      <c r="J22" s="12">
        <f>$E38</f>
        <v>0.72338559999999996</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-227.2766144</v>
      </c>
      <c r="D23" s="12">
        <f t="shared" ref="D23:V23" si="3">D22-D21</f>
        <v>-228</v>
      </c>
      <c r="E23" s="12">
        <f t="shared" si="3"/>
        <v>-227.2766144</v>
      </c>
      <c r="F23" s="12">
        <f t="shared" si="3"/>
        <v>-228</v>
      </c>
      <c r="G23" s="12">
        <f t="shared" si="3"/>
        <v>-228</v>
      </c>
      <c r="H23" s="12">
        <f t="shared" si="3"/>
        <v>-227.2766144</v>
      </c>
      <c r="I23" s="12">
        <f t="shared" si="3"/>
        <v>-227.2766144</v>
      </c>
      <c r="J23" s="12">
        <f t="shared" si="3"/>
        <v>-227.2766144</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2.68</v>
      </c>
      <c r="C28" s="11">
        <v>0.85799999999999998</v>
      </c>
      <c r="D28" s="11">
        <v>0.54600000000000004</v>
      </c>
      <c r="E28" s="11">
        <v>0.02</v>
      </c>
      <c r="F28" s="11">
        <v>1070</v>
      </c>
      <c r="G28" s="11">
        <v>34.700000000000003</v>
      </c>
      <c r="H28" s="11">
        <v>99.7</v>
      </c>
      <c r="I28" s="11">
        <v>4.84</v>
      </c>
      <c r="J28" s="11">
        <v>0.35</v>
      </c>
      <c r="K28" s="15">
        <v>1.49</v>
      </c>
      <c r="L28" s="11">
        <v>7.9</v>
      </c>
      <c r="M28" s="11">
        <v>4.5599999999999996</v>
      </c>
      <c r="N28" s="11">
        <v>217000</v>
      </c>
      <c r="O28" s="11">
        <v>9250</v>
      </c>
      <c r="P28" s="11"/>
      <c r="Q28" s="11">
        <v>13000</v>
      </c>
      <c r="R28" s="11"/>
      <c r="S28" s="11">
        <v>47.7</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112</v>
      </c>
      <c r="C31" s="65">
        <f>IF(C$27="%w/w SAR",((C$28*10)*$B31),IF(C$27="%w/w DM",(((C$28*10)*($B$28/100))*$B31),IF(C$27="kg/t SAR",(C$28*$B31),IF(C$27="kg/t DM",((C$28*($B$28/100))*$B31),IF(C$27="mg/kg SAR",((C$28*0.001)*$B31),IF(C$27="mg/kg DM",(((C$28*0.001)*($B$28/100))*$B31),0))))))</f>
        <v>25.753728000000002</v>
      </c>
      <c r="D31" s="65">
        <f>(IF(D$27="%w/w SAR",((D$28*10)*$B31),IF(D$27="%w/w DM",(((D$28*10)*($B$28/100))*$B31),IF(D$27="kg/t SAR",(D$28*$B31),IF(D$27="kg/t DM",((D$28*($B$28/100))*$B31),IF(D$27="mg/kg SAR",((D$28*0.001)*$B31),IF(D$27="mg/kg DM",(((D$28*0.001)*($B$28/100))*$B31),"0")))))))*2.291</f>
        <v>37.546594176000013</v>
      </c>
      <c r="E31" s="65">
        <f>(IF(E$27="%w/w SAR",((E$28*10)*$B31),IF(E$27="%w/w DM",(((E$28*10)*($B$28/100))*$B31),IF(E$27="kg/t SAR",(E$28*$B31),IF(E$27="kg/t DM",((E$28*($B$28/100))*$B31),IF(E$27="mg/kg SAR",((E$28*0.001)*$B31),IF(E$27="mg/kg DM",(((E$28*0.001)*($B$28/100))*$B31),"0")))))))*1.205</f>
        <v>0.72338559999999996</v>
      </c>
      <c r="F31" s="65">
        <f>(IF(F$27="%w/w SAR",((F$28*10)*$B31),IF(F$27="%w/w DM",(((F$28*10)*($B$28/100))*$B31),IF(F$27="kg/t SAR",(F$28*$B31),IF(F$27="kg/t DM",((F$28*($B$28/100))*$B31),IF(F$27="mg/kg SAR",((F$28*0.001)*$B31),IF(F$27="mg/kg DM",(((F$28*0.001)*($B$28/100))*$B31),"0")))))))*1.658</f>
        <v>5.3250184960000002</v>
      </c>
      <c r="G31" s="65">
        <f t="shared" ref="G31:P46" si="5">IF(G$27="%w/w SAR",((G$28*10)*$B31),IF(G$27="%w/w DM",(((G$28*10)*($B$28/100))*$B31),IF(G$27="kg/t SAR",(G$28*$B31),IF(G$27="kg/t DM",((G$28*($B$28/100))*$B31),IF(G$27="mg/kg SAR",((G$28*0.001)*$B31),IF(G$27="mg/kg DM",(((G$28*0.001)*($B$28/100))*$B31),0))))))</f>
        <v>0.10415552</v>
      </c>
      <c r="H31" s="65">
        <f t="shared" si="5"/>
        <v>0.29925952000000006</v>
      </c>
      <c r="I31" s="65">
        <f t="shared" si="5"/>
        <v>1.4527744E-2</v>
      </c>
      <c r="J31" s="65">
        <f t="shared" si="5"/>
        <v>1.0505600000000001E-3</v>
      </c>
      <c r="K31" s="65">
        <f t="shared" si="5"/>
        <v>4.4723840000000003E-3</v>
      </c>
      <c r="L31" s="65">
        <f t="shared" si="5"/>
        <v>2.3712640000000004E-2</v>
      </c>
      <c r="M31" s="65">
        <f t="shared" si="5"/>
        <v>1.3687296000000002E-2</v>
      </c>
      <c r="N31" s="65">
        <f t="shared" si="5"/>
        <v>651.34719999999993</v>
      </c>
      <c r="O31" s="65">
        <f t="shared" si="5"/>
        <v>27.764800000000001</v>
      </c>
      <c r="P31" s="65">
        <f t="shared" si="5"/>
        <v>0</v>
      </c>
      <c r="Q31" s="65">
        <f>(IF(Q$27="%w/w SAR",((Q$28*10)*$B31),IF(Q$27="%w/w DM",(((Q$28*10)*($B$28/100))*$B31),IF(Q$27="kg/t SAR",(Q$28*$B31),IF(Q$27="kg/t DM",((Q$28*($B$28/100))*$B31),IF(Q$27="mg/kg SAR",((Q$28*0.001)*$B31),IF(Q$27="mg/kg DM",(((Q$28*0.001)*($B$28/100))*$B31),0)))))))*2.5</f>
        <v>97.552000000000007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0.14317632000000002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BLAENYCOED 3</v>
      </c>
      <c r="B33" s="11">
        <v>112</v>
      </c>
      <c r="C33" s="65">
        <f t="shared" si="6"/>
        <v>25.753728000000002</v>
      </c>
      <c r="D33" s="65">
        <f t="shared" si="7"/>
        <v>37.546594176000013</v>
      </c>
      <c r="E33" s="65">
        <f t="shared" si="8"/>
        <v>0.72338559999999996</v>
      </c>
      <c r="F33" s="65">
        <f t="shared" si="9"/>
        <v>5.3250184960000002</v>
      </c>
      <c r="G33" s="65">
        <f t="shared" si="5"/>
        <v>0.10415552</v>
      </c>
      <c r="H33" s="65">
        <f t="shared" si="5"/>
        <v>0.29925952000000006</v>
      </c>
      <c r="I33" s="65">
        <f t="shared" si="5"/>
        <v>1.4527744E-2</v>
      </c>
      <c r="J33" s="65">
        <f t="shared" si="5"/>
        <v>1.0505600000000001E-3</v>
      </c>
      <c r="K33" s="65">
        <f t="shared" si="5"/>
        <v>4.4723840000000003E-3</v>
      </c>
      <c r="L33" s="65">
        <f t="shared" si="5"/>
        <v>2.3712640000000004E-2</v>
      </c>
      <c r="M33" s="65">
        <f t="shared" si="5"/>
        <v>1.3687296000000002E-2</v>
      </c>
      <c r="N33" s="65">
        <f t="shared" si="5"/>
        <v>651.34719999999993</v>
      </c>
      <c r="O33" s="65">
        <f t="shared" si="5"/>
        <v>27.764800000000001</v>
      </c>
      <c r="P33" s="65">
        <f t="shared" si="5"/>
        <v>0</v>
      </c>
      <c r="Q33" s="65">
        <f t="shared" si="10"/>
        <v>97.552000000000007</v>
      </c>
      <c r="R33" s="65">
        <f t="shared" si="11"/>
        <v>0</v>
      </c>
      <c r="S33" s="65">
        <f t="shared" si="11"/>
        <v>0.14317632000000002</v>
      </c>
      <c r="T33" s="65">
        <f t="shared" si="11"/>
        <v>0</v>
      </c>
      <c r="U33" s="126">
        <f t="shared" si="11"/>
        <v>0</v>
      </c>
    </row>
    <row r="34" spans="1:21" s="48" customFormat="1" ht="13" x14ac:dyDescent="0.35">
      <c r="A34" s="125" t="str">
        <f>F8</f>
        <v>BLAENYCOED 7</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BLAENYCOED 8</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Pennant 20</v>
      </c>
      <c r="B36" s="11">
        <v>112</v>
      </c>
      <c r="C36" s="65">
        <f t="shared" si="6"/>
        <v>25.753728000000002</v>
      </c>
      <c r="D36" s="65">
        <f t="shared" si="7"/>
        <v>37.546594176000013</v>
      </c>
      <c r="E36" s="65">
        <f t="shared" si="8"/>
        <v>0.72338559999999996</v>
      </c>
      <c r="F36" s="65">
        <f t="shared" si="9"/>
        <v>5.3250184960000002</v>
      </c>
      <c r="G36" s="65">
        <f t="shared" si="5"/>
        <v>0.10415552</v>
      </c>
      <c r="H36" s="65">
        <f t="shared" si="5"/>
        <v>0.29925952000000006</v>
      </c>
      <c r="I36" s="65">
        <f t="shared" si="5"/>
        <v>1.4527744E-2</v>
      </c>
      <c r="J36" s="65">
        <f t="shared" si="5"/>
        <v>1.0505600000000001E-3</v>
      </c>
      <c r="K36" s="65">
        <f t="shared" si="5"/>
        <v>4.4723840000000003E-3</v>
      </c>
      <c r="L36" s="65">
        <f t="shared" si="5"/>
        <v>2.3712640000000004E-2</v>
      </c>
      <c r="M36" s="65">
        <f t="shared" si="5"/>
        <v>1.3687296000000002E-2</v>
      </c>
      <c r="N36" s="65">
        <f t="shared" si="5"/>
        <v>651.34719999999993</v>
      </c>
      <c r="O36" s="65">
        <f t="shared" si="5"/>
        <v>27.764800000000001</v>
      </c>
      <c r="P36" s="65">
        <f t="shared" si="5"/>
        <v>0</v>
      </c>
      <c r="Q36" s="65">
        <f t="shared" si="10"/>
        <v>97.552000000000007</v>
      </c>
      <c r="R36" s="65">
        <f t="shared" si="11"/>
        <v>0</v>
      </c>
      <c r="S36" s="65">
        <f t="shared" si="11"/>
        <v>0.14317632000000002</v>
      </c>
      <c r="T36" s="65">
        <f t="shared" si="11"/>
        <v>0</v>
      </c>
      <c r="U36" s="126">
        <f t="shared" si="11"/>
        <v>0</v>
      </c>
    </row>
    <row r="37" spans="1:21" s="48" customFormat="1" ht="13" x14ac:dyDescent="0.35">
      <c r="A37" s="125" t="str">
        <f>I8</f>
        <v>Pennant 21</v>
      </c>
      <c r="B37" s="11">
        <v>112</v>
      </c>
      <c r="C37" s="65">
        <f t="shared" si="6"/>
        <v>25.753728000000002</v>
      </c>
      <c r="D37" s="65">
        <f t="shared" si="7"/>
        <v>37.546594176000013</v>
      </c>
      <c r="E37" s="65">
        <f t="shared" si="8"/>
        <v>0.72338559999999996</v>
      </c>
      <c r="F37" s="65">
        <f t="shared" si="9"/>
        <v>5.3250184960000002</v>
      </c>
      <c r="G37" s="65">
        <f t="shared" si="5"/>
        <v>0.10415552</v>
      </c>
      <c r="H37" s="65">
        <f t="shared" si="5"/>
        <v>0.29925952000000006</v>
      </c>
      <c r="I37" s="65">
        <f t="shared" si="5"/>
        <v>1.4527744E-2</v>
      </c>
      <c r="J37" s="65">
        <f t="shared" si="5"/>
        <v>1.0505600000000001E-3</v>
      </c>
      <c r="K37" s="65">
        <f t="shared" si="5"/>
        <v>4.4723840000000003E-3</v>
      </c>
      <c r="L37" s="65">
        <f t="shared" si="5"/>
        <v>2.3712640000000004E-2</v>
      </c>
      <c r="M37" s="65">
        <f t="shared" si="5"/>
        <v>1.3687296000000002E-2</v>
      </c>
      <c r="N37" s="65">
        <f t="shared" si="5"/>
        <v>651.34719999999993</v>
      </c>
      <c r="O37" s="65">
        <f t="shared" si="5"/>
        <v>27.764800000000001</v>
      </c>
      <c r="P37" s="65">
        <f t="shared" si="5"/>
        <v>0</v>
      </c>
      <c r="Q37" s="65">
        <f t="shared" si="10"/>
        <v>97.552000000000007</v>
      </c>
      <c r="R37" s="65">
        <f t="shared" si="11"/>
        <v>0</v>
      </c>
      <c r="S37" s="65">
        <f t="shared" si="11"/>
        <v>0.14317632000000002</v>
      </c>
      <c r="T37" s="65">
        <f t="shared" si="11"/>
        <v>0</v>
      </c>
      <c r="U37" s="126">
        <f t="shared" si="11"/>
        <v>0</v>
      </c>
    </row>
    <row r="38" spans="1:21" s="48" customFormat="1" ht="13" x14ac:dyDescent="0.35">
      <c r="A38" s="125" t="str">
        <f>J8</f>
        <v>Pennant 22</v>
      </c>
      <c r="B38" s="11">
        <v>112</v>
      </c>
      <c r="C38" s="65">
        <f t="shared" si="6"/>
        <v>25.753728000000002</v>
      </c>
      <c r="D38" s="65">
        <f t="shared" si="7"/>
        <v>37.546594176000013</v>
      </c>
      <c r="E38" s="65">
        <f t="shared" si="8"/>
        <v>0.72338559999999996</v>
      </c>
      <c r="F38" s="65">
        <f t="shared" si="9"/>
        <v>5.3250184960000002</v>
      </c>
      <c r="G38" s="65">
        <f t="shared" si="5"/>
        <v>0.10415552</v>
      </c>
      <c r="H38" s="65">
        <f t="shared" si="5"/>
        <v>0.29925952000000006</v>
      </c>
      <c r="I38" s="65">
        <f t="shared" si="5"/>
        <v>1.4527744E-2</v>
      </c>
      <c r="J38" s="65">
        <f t="shared" si="5"/>
        <v>1.0505600000000001E-3</v>
      </c>
      <c r="K38" s="65">
        <f t="shared" si="5"/>
        <v>4.4723840000000003E-3</v>
      </c>
      <c r="L38" s="65">
        <f t="shared" si="5"/>
        <v>2.3712640000000004E-2</v>
      </c>
      <c r="M38" s="65">
        <f t="shared" si="5"/>
        <v>1.3687296000000002E-2</v>
      </c>
      <c r="N38" s="65">
        <f t="shared" si="5"/>
        <v>651.34719999999993</v>
      </c>
      <c r="O38" s="65">
        <f t="shared" si="5"/>
        <v>27.764800000000001</v>
      </c>
      <c r="P38" s="65">
        <f t="shared" si="5"/>
        <v>0</v>
      </c>
      <c r="Q38" s="65">
        <f t="shared" si="10"/>
        <v>97.552000000000007</v>
      </c>
      <c r="R38" s="65">
        <f t="shared" si="11"/>
        <v>0</v>
      </c>
      <c r="S38" s="65">
        <f t="shared" si="11"/>
        <v>0.14317632000000002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112</v>
      </c>
      <c r="C62" s="65">
        <f>B32</f>
        <v>0</v>
      </c>
      <c r="D62" s="65">
        <f>B33</f>
        <v>112</v>
      </c>
      <c r="E62" s="65">
        <f>B34</f>
        <v>0</v>
      </c>
      <c r="F62" s="65">
        <f>B35</f>
        <v>0</v>
      </c>
      <c r="G62" s="65">
        <f>B36</f>
        <v>112</v>
      </c>
      <c r="H62" s="65">
        <f>B37</f>
        <v>112</v>
      </c>
      <c r="I62" s="65">
        <f>B38</f>
        <v>112</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6.2</v>
      </c>
      <c r="J1" s="130" t="s">
        <v>153</v>
      </c>
      <c r="K1" s="131"/>
      <c r="L1" s="109">
        <v>139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0.61599999999999999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2.2564935064935066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183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37.609972399999997</v>
      </c>
      <c r="D18" s="12">
        <f>$D32</f>
        <v>37.609972399999997</v>
      </c>
      <c r="E18" s="12">
        <f>$D33</f>
        <v>37.609972399999997</v>
      </c>
      <c r="F18" s="12">
        <f>$D34</f>
        <v>37.609972399999997</v>
      </c>
      <c r="G18" s="12">
        <f>$D35</f>
        <v>59.308033399999999</v>
      </c>
      <c r="H18" s="12">
        <f>$D36</f>
        <v>37.609972399999997</v>
      </c>
      <c r="I18" s="12">
        <f>$D37</f>
        <v>37.609972399999997</v>
      </c>
      <c r="J18" s="12">
        <f>$D38</f>
        <v>37.609972399999997</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-26.990027599999998</v>
      </c>
      <c r="D19" s="12">
        <f t="shared" ref="D19:V19" si="1">D18-D17</f>
        <v>-26.990027599999998</v>
      </c>
      <c r="E19" s="12">
        <f t="shared" si="1"/>
        <v>-26.990027599999998</v>
      </c>
      <c r="F19" s="12">
        <f t="shared" si="1"/>
        <v>-26.990027599999998</v>
      </c>
      <c r="G19" s="12">
        <f t="shared" si="1"/>
        <v>-5.291966599999995</v>
      </c>
      <c r="H19" s="12">
        <f t="shared" si="1"/>
        <v>-26.990027599999998</v>
      </c>
      <c r="I19" s="12">
        <f t="shared" si="1"/>
        <v>-26.990027599999998</v>
      </c>
      <c r="J19" s="12">
        <f t="shared" si="1"/>
        <v>-26.990027599999998</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0.68926000000000009</v>
      </c>
      <c r="D22" s="12">
        <f>$E32</f>
        <v>0.68926000000000009</v>
      </c>
      <c r="E22" s="12">
        <f>$E33</f>
        <v>0.68926000000000009</v>
      </c>
      <c r="F22" s="12">
        <f>$E34</f>
        <v>0.68926000000000009</v>
      </c>
      <c r="G22" s="12">
        <f>$E35</f>
        <v>1.08691</v>
      </c>
      <c r="H22" s="12">
        <f>$E36</f>
        <v>0.68926000000000009</v>
      </c>
      <c r="I22" s="12">
        <f>$E37</f>
        <v>0.68926000000000009</v>
      </c>
      <c r="J22" s="12">
        <f>$E38</f>
        <v>0.68926000000000009</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-227.31074000000001</v>
      </c>
      <c r="D23" s="12">
        <f t="shared" ref="D23:V23" si="3">D22-D21</f>
        <v>-227.31074000000001</v>
      </c>
      <c r="E23" s="12">
        <f t="shared" si="3"/>
        <v>-227.31074000000001</v>
      </c>
      <c r="F23" s="12">
        <f t="shared" si="3"/>
        <v>-227.31074000000001</v>
      </c>
      <c r="G23" s="12">
        <f t="shared" si="3"/>
        <v>-226.91309000000001</v>
      </c>
      <c r="H23" s="12">
        <f t="shared" si="3"/>
        <v>-227.31074000000001</v>
      </c>
      <c r="I23" s="12">
        <f t="shared" si="3"/>
        <v>-227.31074000000001</v>
      </c>
      <c r="J23" s="12">
        <f t="shared" si="3"/>
        <v>-227.31074000000001</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4.4000000000000004</v>
      </c>
      <c r="C28" s="11">
        <v>0.61599999999999999</v>
      </c>
      <c r="D28" s="11">
        <v>0.28699999999999998</v>
      </c>
      <c r="E28" s="11">
        <v>0.01</v>
      </c>
      <c r="F28" s="11">
        <v>437</v>
      </c>
      <c r="G28" s="11">
        <v>16.7</v>
      </c>
      <c r="H28" s="11">
        <v>299</v>
      </c>
      <c r="I28" s="11">
        <v>15.9</v>
      </c>
      <c r="J28" s="11">
        <v>0.87</v>
      </c>
      <c r="K28" s="15">
        <v>0.91</v>
      </c>
      <c r="L28" s="11">
        <v>15.9</v>
      </c>
      <c r="M28" s="11">
        <v>14.7</v>
      </c>
      <c r="N28" s="11">
        <v>5030</v>
      </c>
      <c r="O28" s="11">
        <v>464000</v>
      </c>
      <c r="P28" s="11"/>
      <c r="Q28" s="11">
        <v>3100</v>
      </c>
      <c r="R28" s="11"/>
      <c r="S28" s="11">
        <v>11.5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130</v>
      </c>
      <c r="C31" s="65">
        <f>IF(C$27="%w/w SAR",((C$28*10)*$B31),IF(C$27="%w/w DM",(((C$28*10)*($B$28/100))*$B31),IF(C$27="kg/t SAR",(C$28*$B31),IF(C$27="kg/t DM",((C$28*($B$28/100))*$B31),IF(C$27="mg/kg SAR",((C$28*0.001)*$B31),IF(C$27="mg/kg DM",(((C$28*0.001)*($B$28/100))*$B31),0))))))</f>
        <v>35.235200000000006</v>
      </c>
      <c r="D31" s="65">
        <f>(IF(D$27="%w/w SAR",((D$28*10)*$B31),IF(D$27="%w/w DM",(((D$28*10)*($B$28/100))*$B31),IF(D$27="kg/t SAR",(D$28*$B31),IF(D$27="kg/t DM",((D$28*($B$28/100))*$B31),IF(D$27="mg/kg SAR",((D$28*0.001)*$B31),IF(D$27="mg/kg DM",(((D$28*0.001)*($B$28/100))*$B31),"0")))))))*2.291</f>
        <v>37.609972399999997</v>
      </c>
      <c r="E31" s="65">
        <f>(IF(E$27="%w/w SAR",((E$28*10)*$B31),IF(E$27="%w/w DM",(((E$28*10)*($B$28/100))*$B31),IF(E$27="kg/t SAR",(E$28*$B31),IF(E$27="kg/t DM",((E$28*($B$28/100))*$B31),IF(E$27="mg/kg SAR",((E$28*0.001)*$B31),IF(E$27="mg/kg DM",(((E$28*0.001)*($B$28/100))*$B31),"0")))))))*1.205</f>
        <v>0.68926000000000009</v>
      </c>
      <c r="F31" s="65">
        <f>(IF(F$27="%w/w SAR",((F$28*10)*$B31),IF(F$27="%w/w DM",(((F$28*10)*($B$28/100))*$B31),IF(F$27="kg/t SAR",(F$28*$B31),IF(F$27="kg/t DM",((F$28*($B$28/100))*$B31),IF(F$27="mg/kg SAR",((F$28*0.001)*$B31),IF(F$27="mg/kg DM",(((F$28*0.001)*($B$28/100))*$B31),"0")))))))*1.658</f>
        <v>4.1444031200000007</v>
      </c>
      <c r="G31" s="65">
        <f t="shared" ref="G31:P46" si="5">IF(G$27="%w/w SAR",((G$28*10)*$B31),IF(G$27="%w/w DM",(((G$28*10)*($B$28/100))*$B31),IF(G$27="kg/t SAR",(G$28*$B31),IF(G$27="kg/t DM",((G$28*($B$28/100))*$B31),IF(G$27="mg/kg SAR",((G$28*0.001)*$B31),IF(G$27="mg/kg DM",(((G$28*0.001)*($B$28/100))*$B31),0))))))</f>
        <v>9.5524000000000012E-2</v>
      </c>
      <c r="H31" s="65">
        <f t="shared" si="5"/>
        <v>1.71028</v>
      </c>
      <c r="I31" s="65">
        <f t="shared" si="5"/>
        <v>9.0948000000000015E-2</v>
      </c>
      <c r="J31" s="65">
        <f t="shared" si="5"/>
        <v>4.9764000000000006E-3</v>
      </c>
      <c r="K31" s="65">
        <f t="shared" si="5"/>
        <v>5.2052000000000001E-3</v>
      </c>
      <c r="L31" s="65">
        <f t="shared" si="5"/>
        <v>9.0948000000000015E-2</v>
      </c>
      <c r="M31" s="65">
        <f t="shared" si="5"/>
        <v>8.4084000000000006E-2</v>
      </c>
      <c r="N31" s="65">
        <f t="shared" si="5"/>
        <v>28.771600000000007</v>
      </c>
      <c r="O31" s="65">
        <f t="shared" si="5"/>
        <v>2654.08</v>
      </c>
      <c r="P31" s="65">
        <f t="shared" si="5"/>
        <v>0</v>
      </c>
      <c r="Q31" s="65">
        <f>(IF(Q$27="%w/w SAR",((Q$28*10)*$B31),IF(Q$27="%w/w DM",(((Q$28*10)*($B$28/100))*$B31),IF(Q$27="kg/t SAR",(Q$28*$B31),IF(Q$27="kg/t DM",((Q$28*($B$28/100))*$B31),IF(Q$27="mg/kg SAR",((Q$28*0.001)*$B31),IF(Q$27="mg/kg DM",(((Q$28*0.001)*($B$28/100))*$B31),0)))))))*2.5</f>
        <v>44.330000000000005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6.5780000000000005E-2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130</v>
      </c>
      <c r="C32" s="65">
        <f t="shared" ref="C32:C50" si="6">IF(C$27="%w/w SAR",((C$28*10)*$B32),IF(C$27="%w/w DM",(((C$28*10)*($B$28/100))*$B32),IF(C$27="kg/t SAR",(C$28*$B32),IF(C$27="kg/t DM",((C$28*($B$28/100))*$B32),IF(C$27="mg/kg SAR",((C$28*0.001)*$B32),IF(C$27="mg/kg DM",(((C$28*0.001)*($B$28/100))*$B32),0))))))</f>
        <v>35.235200000000006</v>
      </c>
      <c r="D32" s="65">
        <f t="shared" ref="D32:D50" si="7">(IF(D$27="%w/w SAR",((D$28*10)*$B32),IF(D$27="%w/w DM",(((D$28*10)*($B$28/100))*$B32),IF(D$27="kg/t SAR",(D$28*$B32),IF(D$27="kg/t DM",((D$28*($B$28/100))*$B32),IF(D$27="mg/kg SAR",((D$28*0.001)*$B32),IF(D$27="mg/kg DM",(((D$28*0.001)*($B$28/100))*$B32),"0")))))))*2.291</f>
        <v>37.609972399999997</v>
      </c>
      <c r="E32" s="65">
        <f t="shared" ref="E32:E50" si="8">(IF(E$27="%w/w SAR",((E$28*10)*$B32),IF(E$27="%w/w DM",(((E$28*10)*($B$28/100))*$B32),IF(E$27="kg/t SAR",(E$28*$B32),IF(E$27="kg/t DM",((E$28*($B$28/100))*$B32),IF(E$27="mg/kg SAR",((E$28*0.001)*$B32),IF(E$27="mg/kg DM",(((E$28*0.001)*($B$28/100))*$B32),"0")))))))*1.205</f>
        <v>0.68926000000000009</v>
      </c>
      <c r="F32" s="65">
        <f t="shared" ref="F32:F50" si="9">(IF(F$27="%w/w SAR",((F$28*10)*$B32),IF(F$27="%w/w DM",(((F$28*10)*($B$28/100))*$B32),IF(F$27="kg/t SAR",(F$28*$B32),IF(F$27="kg/t DM",((F$28*($B$28/100))*$B32),IF(F$27="mg/kg SAR",((F$28*0.001)*$B32),IF(F$27="mg/kg DM",(((F$28*0.001)*($B$28/100))*$B32),"0")))))))*1.658</f>
        <v>4.1444031200000007</v>
      </c>
      <c r="G32" s="65">
        <f t="shared" si="5"/>
        <v>9.5524000000000012E-2</v>
      </c>
      <c r="H32" s="65">
        <f t="shared" si="5"/>
        <v>1.71028</v>
      </c>
      <c r="I32" s="65">
        <f t="shared" si="5"/>
        <v>9.0948000000000015E-2</v>
      </c>
      <c r="J32" s="65">
        <f t="shared" si="5"/>
        <v>4.9764000000000006E-3</v>
      </c>
      <c r="K32" s="65">
        <f t="shared" si="5"/>
        <v>5.2052000000000001E-3</v>
      </c>
      <c r="L32" s="65">
        <f t="shared" si="5"/>
        <v>9.0948000000000015E-2</v>
      </c>
      <c r="M32" s="65">
        <f t="shared" si="5"/>
        <v>8.4084000000000006E-2</v>
      </c>
      <c r="N32" s="65">
        <f t="shared" si="5"/>
        <v>28.771600000000007</v>
      </c>
      <c r="O32" s="65">
        <f t="shared" si="5"/>
        <v>2654.08</v>
      </c>
      <c r="P32" s="65">
        <f t="shared" si="5"/>
        <v>0</v>
      </c>
      <c r="Q32" s="65">
        <f t="shared" ref="Q32:Q50" si="10">(IF(Q$27="%w/w SAR",((Q$28*10)*$B32),IF(Q$27="%w/w DM",(((Q$28*10)*($B$28/100))*$B32),IF(Q$27="kg/t SAR",(Q$28*$B32),IF(Q$27="kg/t DM",((Q$28*($B$28/100))*$B32),IF(Q$27="mg/kg SAR",((Q$28*0.001)*$B32),IF(Q$27="mg/kg DM",(((Q$28*0.001)*($B$28/100))*$B32),0)))))))*2.5</f>
        <v>44.330000000000005</v>
      </c>
      <c r="R32" s="65">
        <f t="shared" ref="R32:U50" si="11">IF(R$27="%w/w SAR",((R$28*10)*$B32),IF(R$27="%w/w DM",(((R$28*10)*($B$28/100))*$B32),IF(R$27="kg/t SAR",(R$28*$B32),IF(R$27="kg/t DM",((R$28*($B$28/100))*$B32),IF(R$27="mg/kg SAR",((R$28*0.001)*$B32),IF(R$27="mg/kg DM",(((R$28*0.001)*($B$28/100))*$B32),0))))))</f>
        <v>0</v>
      </c>
      <c r="S32" s="65">
        <f t="shared" si="11"/>
        <v>6.5780000000000005E-2</v>
      </c>
      <c r="T32" s="65">
        <f t="shared" si="11"/>
        <v>0</v>
      </c>
      <c r="U32" s="126">
        <f t="shared" si="11"/>
        <v>0</v>
      </c>
    </row>
    <row r="33" spans="1:21" s="48" customFormat="1" ht="13" x14ac:dyDescent="0.35">
      <c r="A33" s="125" t="str">
        <f>E8</f>
        <v>BLAENYCOED 3</v>
      </c>
      <c r="B33" s="11">
        <v>130</v>
      </c>
      <c r="C33" s="65">
        <f t="shared" si="6"/>
        <v>35.235200000000006</v>
      </c>
      <c r="D33" s="65">
        <f t="shared" si="7"/>
        <v>37.609972399999997</v>
      </c>
      <c r="E33" s="65">
        <f t="shared" si="8"/>
        <v>0.68926000000000009</v>
      </c>
      <c r="F33" s="65">
        <f t="shared" si="9"/>
        <v>4.1444031200000007</v>
      </c>
      <c r="G33" s="65">
        <f t="shared" si="5"/>
        <v>9.5524000000000012E-2</v>
      </c>
      <c r="H33" s="65">
        <f t="shared" si="5"/>
        <v>1.71028</v>
      </c>
      <c r="I33" s="65">
        <f t="shared" si="5"/>
        <v>9.0948000000000015E-2</v>
      </c>
      <c r="J33" s="65">
        <f t="shared" si="5"/>
        <v>4.9764000000000006E-3</v>
      </c>
      <c r="K33" s="65">
        <f t="shared" si="5"/>
        <v>5.2052000000000001E-3</v>
      </c>
      <c r="L33" s="65">
        <f t="shared" si="5"/>
        <v>9.0948000000000015E-2</v>
      </c>
      <c r="M33" s="65">
        <f t="shared" si="5"/>
        <v>8.4084000000000006E-2</v>
      </c>
      <c r="N33" s="65">
        <f t="shared" si="5"/>
        <v>28.771600000000007</v>
      </c>
      <c r="O33" s="65">
        <f t="shared" si="5"/>
        <v>2654.08</v>
      </c>
      <c r="P33" s="65">
        <f t="shared" si="5"/>
        <v>0</v>
      </c>
      <c r="Q33" s="65">
        <f t="shared" si="10"/>
        <v>44.330000000000005</v>
      </c>
      <c r="R33" s="65">
        <f t="shared" si="11"/>
        <v>0</v>
      </c>
      <c r="S33" s="65">
        <f t="shared" si="11"/>
        <v>6.5780000000000005E-2</v>
      </c>
      <c r="T33" s="65">
        <f t="shared" si="11"/>
        <v>0</v>
      </c>
      <c r="U33" s="126">
        <f t="shared" si="11"/>
        <v>0</v>
      </c>
    </row>
    <row r="34" spans="1:21" s="48" customFormat="1" ht="13" x14ac:dyDescent="0.35">
      <c r="A34" s="125" t="str">
        <f>F8</f>
        <v>BLAENYCOED 7</v>
      </c>
      <c r="B34" s="11">
        <v>130</v>
      </c>
      <c r="C34" s="65">
        <f t="shared" si="6"/>
        <v>35.235200000000006</v>
      </c>
      <c r="D34" s="65">
        <f t="shared" si="7"/>
        <v>37.609972399999997</v>
      </c>
      <c r="E34" s="65">
        <f t="shared" si="8"/>
        <v>0.68926000000000009</v>
      </c>
      <c r="F34" s="65">
        <f t="shared" si="9"/>
        <v>4.1444031200000007</v>
      </c>
      <c r="G34" s="65">
        <f t="shared" si="5"/>
        <v>9.5524000000000012E-2</v>
      </c>
      <c r="H34" s="65">
        <f t="shared" si="5"/>
        <v>1.71028</v>
      </c>
      <c r="I34" s="65">
        <f t="shared" si="5"/>
        <v>9.0948000000000015E-2</v>
      </c>
      <c r="J34" s="65">
        <f t="shared" si="5"/>
        <v>4.9764000000000006E-3</v>
      </c>
      <c r="K34" s="65">
        <f t="shared" si="5"/>
        <v>5.2052000000000001E-3</v>
      </c>
      <c r="L34" s="65">
        <f t="shared" si="5"/>
        <v>9.0948000000000015E-2</v>
      </c>
      <c r="M34" s="65">
        <f t="shared" si="5"/>
        <v>8.4084000000000006E-2</v>
      </c>
      <c r="N34" s="65">
        <f t="shared" si="5"/>
        <v>28.771600000000007</v>
      </c>
      <c r="O34" s="65">
        <f t="shared" si="5"/>
        <v>2654.08</v>
      </c>
      <c r="P34" s="65">
        <f t="shared" si="5"/>
        <v>0</v>
      </c>
      <c r="Q34" s="65">
        <f t="shared" si="10"/>
        <v>44.330000000000005</v>
      </c>
      <c r="R34" s="65">
        <f t="shared" si="11"/>
        <v>0</v>
      </c>
      <c r="S34" s="65">
        <f t="shared" si="11"/>
        <v>6.5780000000000005E-2</v>
      </c>
      <c r="T34" s="65">
        <f t="shared" si="11"/>
        <v>0</v>
      </c>
      <c r="U34" s="126">
        <f t="shared" si="11"/>
        <v>0</v>
      </c>
    </row>
    <row r="35" spans="1:21" s="48" customFormat="1" ht="13" x14ac:dyDescent="0.35">
      <c r="A35" s="125" t="str">
        <f>G8</f>
        <v>BLAENYCOED 8</v>
      </c>
      <c r="B35" s="11">
        <v>205</v>
      </c>
      <c r="C35" s="65">
        <f t="shared" si="6"/>
        <v>55.563200000000009</v>
      </c>
      <c r="D35" s="65">
        <f t="shared" si="7"/>
        <v>59.308033399999999</v>
      </c>
      <c r="E35" s="65">
        <f t="shared" si="8"/>
        <v>1.08691</v>
      </c>
      <c r="F35" s="65">
        <f t="shared" si="9"/>
        <v>6.5354049200000004</v>
      </c>
      <c r="G35" s="65">
        <f t="shared" si="5"/>
        <v>0.15063400000000002</v>
      </c>
      <c r="H35" s="65">
        <f t="shared" si="5"/>
        <v>2.6969800000000004</v>
      </c>
      <c r="I35" s="65">
        <f t="shared" si="5"/>
        <v>0.14341800000000002</v>
      </c>
      <c r="J35" s="65">
        <f t="shared" si="5"/>
        <v>7.8474000000000009E-3</v>
      </c>
      <c r="K35" s="65">
        <f t="shared" si="5"/>
        <v>8.2082000000000006E-3</v>
      </c>
      <c r="L35" s="65">
        <f t="shared" si="5"/>
        <v>0.14341800000000002</v>
      </c>
      <c r="M35" s="65">
        <f t="shared" si="5"/>
        <v>0.13259399999999999</v>
      </c>
      <c r="N35" s="65">
        <f t="shared" si="5"/>
        <v>45.37060000000001</v>
      </c>
      <c r="O35" s="65">
        <f t="shared" si="5"/>
        <v>4185.28</v>
      </c>
      <c r="P35" s="65">
        <f t="shared" si="5"/>
        <v>0</v>
      </c>
      <c r="Q35" s="65">
        <f t="shared" si="10"/>
        <v>69.905000000000001</v>
      </c>
      <c r="R35" s="65">
        <f t="shared" si="11"/>
        <v>0</v>
      </c>
      <c r="S35" s="65">
        <f t="shared" si="11"/>
        <v>0.10373000000000002</v>
      </c>
      <c r="T35" s="65">
        <f t="shared" si="11"/>
        <v>0</v>
      </c>
      <c r="U35" s="126">
        <f t="shared" si="11"/>
        <v>0</v>
      </c>
    </row>
    <row r="36" spans="1:21" s="48" customFormat="1" ht="13" x14ac:dyDescent="0.35">
      <c r="A36" s="125" t="str">
        <f>H8</f>
        <v>Pennant 20</v>
      </c>
      <c r="B36" s="11">
        <v>130</v>
      </c>
      <c r="C36" s="65">
        <f t="shared" si="6"/>
        <v>35.235200000000006</v>
      </c>
      <c r="D36" s="65">
        <f t="shared" si="7"/>
        <v>37.609972399999997</v>
      </c>
      <c r="E36" s="65">
        <f t="shared" si="8"/>
        <v>0.68926000000000009</v>
      </c>
      <c r="F36" s="65">
        <f t="shared" si="9"/>
        <v>4.1444031200000007</v>
      </c>
      <c r="G36" s="65">
        <f t="shared" si="5"/>
        <v>9.5524000000000012E-2</v>
      </c>
      <c r="H36" s="65">
        <f t="shared" si="5"/>
        <v>1.71028</v>
      </c>
      <c r="I36" s="65">
        <f t="shared" si="5"/>
        <v>9.0948000000000015E-2</v>
      </c>
      <c r="J36" s="65">
        <f t="shared" si="5"/>
        <v>4.9764000000000006E-3</v>
      </c>
      <c r="K36" s="65">
        <f t="shared" si="5"/>
        <v>5.2052000000000001E-3</v>
      </c>
      <c r="L36" s="65">
        <f t="shared" si="5"/>
        <v>9.0948000000000015E-2</v>
      </c>
      <c r="M36" s="65">
        <f t="shared" si="5"/>
        <v>8.4084000000000006E-2</v>
      </c>
      <c r="N36" s="65">
        <f t="shared" si="5"/>
        <v>28.771600000000007</v>
      </c>
      <c r="O36" s="65">
        <f t="shared" si="5"/>
        <v>2654.08</v>
      </c>
      <c r="P36" s="65">
        <f t="shared" si="5"/>
        <v>0</v>
      </c>
      <c r="Q36" s="65">
        <f t="shared" si="10"/>
        <v>44.330000000000005</v>
      </c>
      <c r="R36" s="65">
        <f t="shared" si="11"/>
        <v>0</v>
      </c>
      <c r="S36" s="65">
        <f t="shared" si="11"/>
        <v>6.5780000000000005E-2</v>
      </c>
      <c r="T36" s="65">
        <f t="shared" si="11"/>
        <v>0</v>
      </c>
      <c r="U36" s="126">
        <f t="shared" si="11"/>
        <v>0</v>
      </c>
    </row>
    <row r="37" spans="1:21" s="48" customFormat="1" ht="13" x14ac:dyDescent="0.35">
      <c r="A37" s="125" t="str">
        <f>I8</f>
        <v>Pennant 21</v>
      </c>
      <c r="B37" s="11">
        <v>130</v>
      </c>
      <c r="C37" s="65">
        <f t="shared" si="6"/>
        <v>35.235200000000006</v>
      </c>
      <c r="D37" s="65">
        <f t="shared" si="7"/>
        <v>37.609972399999997</v>
      </c>
      <c r="E37" s="65">
        <f t="shared" si="8"/>
        <v>0.68926000000000009</v>
      </c>
      <c r="F37" s="65">
        <f t="shared" si="9"/>
        <v>4.1444031200000007</v>
      </c>
      <c r="G37" s="65">
        <f t="shared" si="5"/>
        <v>9.5524000000000012E-2</v>
      </c>
      <c r="H37" s="65">
        <f t="shared" si="5"/>
        <v>1.71028</v>
      </c>
      <c r="I37" s="65">
        <f t="shared" si="5"/>
        <v>9.0948000000000015E-2</v>
      </c>
      <c r="J37" s="65">
        <f t="shared" si="5"/>
        <v>4.9764000000000006E-3</v>
      </c>
      <c r="K37" s="65">
        <f t="shared" si="5"/>
        <v>5.2052000000000001E-3</v>
      </c>
      <c r="L37" s="65">
        <f t="shared" si="5"/>
        <v>9.0948000000000015E-2</v>
      </c>
      <c r="M37" s="65">
        <f t="shared" si="5"/>
        <v>8.4084000000000006E-2</v>
      </c>
      <c r="N37" s="65">
        <f t="shared" si="5"/>
        <v>28.771600000000007</v>
      </c>
      <c r="O37" s="65">
        <f t="shared" si="5"/>
        <v>2654.08</v>
      </c>
      <c r="P37" s="65">
        <f t="shared" si="5"/>
        <v>0</v>
      </c>
      <c r="Q37" s="65">
        <f t="shared" si="10"/>
        <v>44.330000000000005</v>
      </c>
      <c r="R37" s="65">
        <f t="shared" si="11"/>
        <v>0</v>
      </c>
      <c r="S37" s="65">
        <f t="shared" si="11"/>
        <v>6.5780000000000005E-2</v>
      </c>
      <c r="T37" s="65">
        <f t="shared" si="11"/>
        <v>0</v>
      </c>
      <c r="U37" s="126">
        <f t="shared" si="11"/>
        <v>0</v>
      </c>
    </row>
    <row r="38" spans="1:21" s="48" customFormat="1" ht="13" x14ac:dyDescent="0.35">
      <c r="A38" s="125" t="str">
        <f>J8</f>
        <v>Pennant 22</v>
      </c>
      <c r="B38" s="11">
        <v>130</v>
      </c>
      <c r="C38" s="65">
        <f t="shared" si="6"/>
        <v>35.235200000000006</v>
      </c>
      <c r="D38" s="65">
        <f t="shared" si="7"/>
        <v>37.609972399999997</v>
      </c>
      <c r="E38" s="65">
        <f t="shared" si="8"/>
        <v>0.68926000000000009</v>
      </c>
      <c r="F38" s="65">
        <f t="shared" si="9"/>
        <v>4.1444031200000007</v>
      </c>
      <c r="G38" s="65">
        <f t="shared" si="5"/>
        <v>9.5524000000000012E-2</v>
      </c>
      <c r="H38" s="65">
        <f t="shared" si="5"/>
        <v>1.71028</v>
      </c>
      <c r="I38" s="65">
        <f t="shared" si="5"/>
        <v>9.0948000000000015E-2</v>
      </c>
      <c r="J38" s="65">
        <f t="shared" si="5"/>
        <v>4.9764000000000006E-3</v>
      </c>
      <c r="K38" s="65">
        <f t="shared" si="5"/>
        <v>5.2052000000000001E-3</v>
      </c>
      <c r="L38" s="65">
        <f t="shared" si="5"/>
        <v>9.0948000000000015E-2</v>
      </c>
      <c r="M38" s="65">
        <f t="shared" si="5"/>
        <v>8.4084000000000006E-2</v>
      </c>
      <c r="N38" s="65">
        <f t="shared" si="5"/>
        <v>28.771600000000007</v>
      </c>
      <c r="O38" s="65">
        <f t="shared" si="5"/>
        <v>2654.08</v>
      </c>
      <c r="P38" s="65">
        <f t="shared" si="5"/>
        <v>0</v>
      </c>
      <c r="Q38" s="65">
        <f t="shared" si="10"/>
        <v>44.330000000000005</v>
      </c>
      <c r="R38" s="65">
        <f t="shared" si="11"/>
        <v>0</v>
      </c>
      <c r="S38" s="65">
        <f t="shared" si="11"/>
        <v>6.5780000000000005E-2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130</v>
      </c>
      <c r="C62" s="65">
        <f>B32</f>
        <v>130</v>
      </c>
      <c r="D62" s="65">
        <f>B33</f>
        <v>130</v>
      </c>
      <c r="E62" s="65">
        <f>B34</f>
        <v>130</v>
      </c>
      <c r="F62" s="65">
        <f>B35</f>
        <v>205</v>
      </c>
      <c r="G62" s="65">
        <f>B36</f>
        <v>130</v>
      </c>
      <c r="H62" s="65">
        <f>B37</f>
        <v>130</v>
      </c>
      <c r="I62" s="65">
        <f>B38</f>
        <v>130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Bryn'!C1:D1</f>
        <v>PAN-029883</v>
      </c>
      <c r="D1" s="173"/>
      <c r="E1" s="106" t="s">
        <v>45</v>
      </c>
      <c r="F1" s="113">
        <f>'Field data and Bryn'!F1</f>
        <v>18</v>
      </c>
      <c r="G1" s="162" t="s">
        <v>43</v>
      </c>
      <c r="H1" s="163"/>
      <c r="I1" s="109">
        <v>6.9</v>
      </c>
      <c r="J1" s="130" t="s">
        <v>153</v>
      </c>
      <c r="K1" s="131"/>
      <c r="L1" s="109">
        <v>256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Bryn'!C2:D2</f>
        <v>GP3792SK</v>
      </c>
      <c r="D2" s="169"/>
      <c r="E2" s="96" t="s">
        <v>109</v>
      </c>
      <c r="F2" s="110">
        <v>190902</v>
      </c>
      <c r="G2" s="164" t="s">
        <v>110</v>
      </c>
      <c r="H2" s="165"/>
      <c r="I2" s="110"/>
      <c r="J2" s="132" t="s">
        <v>158</v>
      </c>
      <c r="K2" s="133"/>
      <c r="L2" s="110">
        <v>1.17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Bryn'!C3:D3</f>
        <v>Byproduct recovery Ltd</v>
      </c>
      <c r="D3" s="169"/>
      <c r="E3" s="96" t="s">
        <v>108</v>
      </c>
      <c r="F3" s="111" t="s">
        <v>77</v>
      </c>
      <c r="G3" s="132" t="s">
        <v>159</v>
      </c>
      <c r="H3" s="133"/>
      <c r="I3" s="110"/>
      <c r="J3" s="134" t="s">
        <v>154</v>
      </c>
      <c r="K3" s="135"/>
      <c r="L3" s="110">
        <f>(L1/(L2*10000))*100</f>
        <v>2.1880341880341883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Bryn'!C4:D4</f>
        <v>Blaen Y Coed Ysbyty Ifan, BetwsyCoed, Gwynedd. LL24 0NY</v>
      </c>
      <c r="D4" s="171"/>
      <c r="E4" s="99" t="s">
        <v>1</v>
      </c>
      <c r="F4" s="110" t="s">
        <v>165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Bryn'!C5:D5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Bryn'!C8</f>
        <v>BLAENYCOED 1</v>
      </c>
      <c r="D8" s="49" t="str">
        <f>'Field data and Bryn'!D8</f>
        <v>BLAENYCOED 2</v>
      </c>
      <c r="E8" s="49" t="str">
        <f>'Field data and Bryn'!E8</f>
        <v>BLAENYCOED 3</v>
      </c>
      <c r="F8" s="49" t="str">
        <f>'Field data and Bryn'!F8</f>
        <v>BLAENYCOED 7</v>
      </c>
      <c r="G8" s="49" t="str">
        <f>'Field data and Bryn'!G8</f>
        <v>BLAENYCOED 8</v>
      </c>
      <c r="H8" s="49" t="str">
        <f>'Field data and Bryn'!H8</f>
        <v>Pennant 20</v>
      </c>
      <c r="I8" s="49" t="str">
        <f>'Field data and Bryn'!I8</f>
        <v>Pennant 21</v>
      </c>
      <c r="J8" s="49" t="str">
        <f>'Field data and Bryn'!J8</f>
        <v>Pennant 22</v>
      </c>
      <c r="K8" s="49">
        <f>'Field data and Bryn'!K8</f>
        <v>0</v>
      </c>
      <c r="L8" s="49">
        <f>'Field data and Bryn'!L8</f>
        <v>0</v>
      </c>
      <c r="M8" s="49">
        <f>'Field data and Bryn'!M8</f>
        <v>0</v>
      </c>
      <c r="N8" s="49">
        <f>'Field data and Bryn'!N8</f>
        <v>0</v>
      </c>
      <c r="O8" s="49">
        <f>'Field data and Bryn'!O8</f>
        <v>0</v>
      </c>
      <c r="P8" s="49">
        <f>'Field data and Bryn'!P8</f>
        <v>0</v>
      </c>
      <c r="Q8" s="49">
        <f>'Field data and Bryn'!Q8</f>
        <v>0</v>
      </c>
      <c r="R8" s="49">
        <f>'Field data and Bryn'!R8</f>
        <v>0</v>
      </c>
      <c r="S8" s="49">
        <f>'Field data and Bryn'!S8</f>
        <v>0</v>
      </c>
      <c r="T8" s="49">
        <f>'Field data and Bryn'!T8</f>
        <v>0</v>
      </c>
      <c r="U8" s="49">
        <f>'Field data and Bryn'!U8</f>
        <v>0</v>
      </c>
      <c r="V8" s="102">
        <f>'Field data and Bryn'!V8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Bryn'!C9</f>
        <v>M</v>
      </c>
      <c r="D9" s="49" t="str">
        <f>'Field data and Bryn'!D9</f>
        <v>M</v>
      </c>
      <c r="E9" s="49" t="str">
        <f>'Field data and Bryn'!E9</f>
        <v>M</v>
      </c>
      <c r="F9" s="49" t="str">
        <f>'Field data and Bryn'!F9</f>
        <v>M</v>
      </c>
      <c r="G9" s="49" t="str">
        <f>'Field data and Bryn'!G9</f>
        <v>M</v>
      </c>
      <c r="H9" s="49" t="str">
        <f>'Field data and Bryn'!H9</f>
        <v>M</v>
      </c>
      <c r="I9" s="49" t="str">
        <f>'Field data and Bryn'!I9</f>
        <v>M</v>
      </c>
      <c r="J9" s="49" t="str">
        <f>'Field data and Bryn'!J9</f>
        <v>M</v>
      </c>
      <c r="K9" s="49">
        <f>'Field data and Bryn'!K9</f>
        <v>0</v>
      </c>
      <c r="L9" s="49">
        <f>'Field data and Bryn'!L9</f>
        <v>0</v>
      </c>
      <c r="M9" s="49">
        <f>'Field data and Bryn'!M9</f>
        <v>0</v>
      </c>
      <c r="N9" s="49">
        <f>'Field data and Bryn'!N9</f>
        <v>0</v>
      </c>
      <c r="O9" s="49">
        <f>'Field data and Bryn'!O9</f>
        <v>0</v>
      </c>
      <c r="P9" s="49">
        <f>'Field data and Bryn'!P9</f>
        <v>0</v>
      </c>
      <c r="Q9" s="49">
        <f>'Field data and Bryn'!Q9</f>
        <v>0</v>
      </c>
      <c r="R9" s="49">
        <f>'Field data and Bryn'!R9</f>
        <v>0</v>
      </c>
      <c r="S9" s="49">
        <f>'Field data and Bryn'!S9</f>
        <v>0</v>
      </c>
      <c r="T9" s="49">
        <f>'Field data and Bryn'!T9</f>
        <v>0</v>
      </c>
      <c r="U9" s="49">
        <f>'Field data and Bryn'!U9</f>
        <v>0</v>
      </c>
      <c r="V9" s="102">
        <f>'Field data and Bryn'!V9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Bryn'!C10</f>
        <v>6.5</v>
      </c>
      <c r="D10" s="49">
        <f>'Field data and Bryn'!D10</f>
        <v>5.9</v>
      </c>
      <c r="E10" s="49">
        <f>'Field data and Bryn'!E10</f>
        <v>6</v>
      </c>
      <c r="F10" s="49">
        <f>'Field data and Bryn'!F10</f>
        <v>5.6</v>
      </c>
      <c r="G10" s="49">
        <f>'Field data and Bryn'!G10</f>
        <v>5.9</v>
      </c>
      <c r="H10" s="49">
        <f>'Field data and Bryn'!H10</f>
        <v>6.1</v>
      </c>
      <c r="I10" s="49">
        <f>'Field data and Bryn'!I10</f>
        <v>6.4</v>
      </c>
      <c r="J10" s="49">
        <f>'Field data and Bryn'!J10</f>
        <v>6</v>
      </c>
      <c r="K10" s="49">
        <f>'Field data and Bryn'!K10</f>
        <v>0</v>
      </c>
      <c r="L10" s="49">
        <f>'Field data and Bryn'!L10</f>
        <v>0</v>
      </c>
      <c r="M10" s="49">
        <f>'Field data and Bryn'!M10</f>
        <v>0</v>
      </c>
      <c r="N10" s="49">
        <f>'Field data and Bryn'!N10</f>
        <v>0</v>
      </c>
      <c r="O10" s="49">
        <f>'Field data and Bryn'!O10</f>
        <v>0</v>
      </c>
      <c r="P10" s="49">
        <f>'Field data and Bryn'!P10</f>
        <v>0</v>
      </c>
      <c r="Q10" s="49">
        <f>'Field data and Bryn'!Q10</f>
        <v>0</v>
      </c>
      <c r="R10" s="49">
        <f>'Field data and Bryn'!R10</f>
        <v>0</v>
      </c>
      <c r="S10" s="49">
        <f>'Field data and Bryn'!S10</f>
        <v>0</v>
      </c>
      <c r="T10" s="49">
        <f>'Field data and Bryn'!T10</f>
        <v>0</v>
      </c>
      <c r="U10" s="49">
        <f>'Field data and Bryn'!U10</f>
        <v>0</v>
      </c>
      <c r="V10" s="102">
        <f>'Field data and Bryn'!V10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Bryn'!C11</f>
        <v>3</v>
      </c>
      <c r="D11" s="49">
        <f>'Field data and Bryn'!D11</f>
        <v>3</v>
      </c>
      <c r="E11" s="49">
        <f>'Field data and Bryn'!E11</f>
        <v>3</v>
      </c>
      <c r="F11" s="49">
        <f>'Field data and Bryn'!F11</f>
        <v>3</v>
      </c>
      <c r="G11" s="49">
        <f>'Field data and Bryn'!G11</f>
        <v>2</v>
      </c>
      <c r="H11" s="49">
        <f>'Field data and Bryn'!H11</f>
        <v>3</v>
      </c>
      <c r="I11" s="49">
        <f>'Field data and Bryn'!I11</f>
        <v>3</v>
      </c>
      <c r="J11" s="49">
        <f>'Field data and Bryn'!J11</f>
        <v>3</v>
      </c>
      <c r="K11" s="49">
        <f>'Field data and Bryn'!K11</f>
        <v>0</v>
      </c>
      <c r="L11" s="49">
        <f>'Field data and Bryn'!L11</f>
        <v>0</v>
      </c>
      <c r="M11" s="49">
        <f>'Field data and Bryn'!M11</f>
        <v>0</v>
      </c>
      <c r="N11" s="49">
        <f>'Field data and Bryn'!N11</f>
        <v>0</v>
      </c>
      <c r="O11" s="49">
        <f>'Field data and Bryn'!O11</f>
        <v>0</v>
      </c>
      <c r="P11" s="49">
        <f>'Field data and Bryn'!P11</f>
        <v>0</v>
      </c>
      <c r="Q11" s="49">
        <f>'Field data and Bryn'!Q11</f>
        <v>0</v>
      </c>
      <c r="R11" s="49">
        <f>'Field data and Bryn'!R11</f>
        <v>0</v>
      </c>
      <c r="S11" s="49">
        <f>'Field data and Bryn'!S11</f>
        <v>0</v>
      </c>
      <c r="T11" s="49">
        <f>'Field data and Bryn'!T11</f>
        <v>0</v>
      </c>
      <c r="U11" s="49">
        <f>'Field data and Bryn'!U11</f>
        <v>0</v>
      </c>
      <c r="V11" s="102">
        <f>'Field data and Bryn'!V11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Bryn'!C12</f>
        <v>3</v>
      </c>
      <c r="D12" s="49">
        <f>'Field data and Bryn'!D12</f>
        <v>3</v>
      </c>
      <c r="E12" s="49">
        <f>'Field data and Bryn'!E12</f>
        <v>3</v>
      </c>
      <c r="F12" s="49">
        <f>'Field data and Bryn'!F12</f>
        <v>2</v>
      </c>
      <c r="G12" s="49">
        <f>'Field data and Bryn'!G12</f>
        <v>2</v>
      </c>
      <c r="H12" s="49">
        <f>'Field data and Bryn'!H12</f>
        <v>2</v>
      </c>
      <c r="I12" s="49">
        <f>'Field data and Bryn'!I12</f>
        <v>1</v>
      </c>
      <c r="J12" s="49">
        <f>'Field data and Bryn'!J12</f>
        <v>1</v>
      </c>
      <c r="K12" s="49">
        <f>'Field data and Bryn'!K12</f>
        <v>0</v>
      </c>
      <c r="L12" s="49">
        <f>'Field data and Bryn'!L12</f>
        <v>0</v>
      </c>
      <c r="M12" s="49">
        <f>'Field data and Bryn'!M12</f>
        <v>0</v>
      </c>
      <c r="N12" s="49">
        <f>'Field data and Bryn'!N12</f>
        <v>0</v>
      </c>
      <c r="O12" s="49">
        <f>'Field data and Bryn'!O12</f>
        <v>0</v>
      </c>
      <c r="P12" s="49">
        <f>'Field data and Bryn'!P12</f>
        <v>0</v>
      </c>
      <c r="Q12" s="49">
        <f>'Field data and Bryn'!Q12</f>
        <v>0</v>
      </c>
      <c r="R12" s="49">
        <f>'Field data and Bryn'!R12</f>
        <v>0</v>
      </c>
      <c r="S12" s="49">
        <f>'Field data and Bryn'!S12</f>
        <v>0</v>
      </c>
      <c r="T12" s="49">
        <f>'Field data and Bryn'!T12</f>
        <v>0</v>
      </c>
      <c r="U12" s="49">
        <f>'Field data and Bryn'!U12</f>
        <v>0</v>
      </c>
      <c r="V12" s="102">
        <f>'Field data and Bryn'!V12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Bryn'!C13</f>
        <v>3</v>
      </c>
      <c r="D13" s="49">
        <f>'Field data and Bryn'!D13</f>
        <v>3</v>
      </c>
      <c r="E13" s="49">
        <f>'Field data and Bryn'!E13</f>
        <v>2</v>
      </c>
      <c r="F13" s="49">
        <f>'Field data and Bryn'!F13</f>
        <v>3</v>
      </c>
      <c r="G13" s="49">
        <f>'Field data and Bryn'!G13</f>
        <v>2</v>
      </c>
      <c r="H13" s="49">
        <f>'Field data and Bryn'!H13</f>
        <v>2</v>
      </c>
      <c r="I13" s="49">
        <f>'Field data and Bryn'!I13</f>
        <v>2</v>
      </c>
      <c r="J13" s="49">
        <f>'Field data and Bryn'!J13</f>
        <v>2</v>
      </c>
      <c r="K13" s="49">
        <f>'Field data and Bryn'!K13</f>
        <v>0</v>
      </c>
      <c r="L13" s="49">
        <f>'Field data and Bryn'!L13</f>
        <v>0</v>
      </c>
      <c r="M13" s="49">
        <f>'Field data and Bryn'!M13</f>
        <v>0</v>
      </c>
      <c r="N13" s="49">
        <f>'Field data and Bryn'!N13</f>
        <v>0</v>
      </c>
      <c r="O13" s="49">
        <f>'Field data and Bryn'!O13</f>
        <v>0</v>
      </c>
      <c r="P13" s="49">
        <f>'Field data and Bryn'!P13</f>
        <v>0</v>
      </c>
      <c r="Q13" s="49">
        <f>'Field data and Bryn'!Q13</f>
        <v>0</v>
      </c>
      <c r="R13" s="49">
        <f>'Field data and Bryn'!R13</f>
        <v>0</v>
      </c>
      <c r="S13" s="49">
        <f>'Field data and Bryn'!S13</f>
        <v>0</v>
      </c>
      <c r="T13" s="49">
        <f>'Field data and Bryn'!T13</f>
        <v>0</v>
      </c>
      <c r="U13" s="49">
        <f>'Field data and Bryn'!U13</f>
        <v>0</v>
      </c>
      <c r="V13" s="102">
        <f>'Field data and Bryn'!V13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Bryn'!C14</f>
        <v xml:space="preserve">Grass Silage (25% DM) </v>
      </c>
      <c r="D14" s="83" t="str">
        <f>'Field data and Bryn'!D14</f>
        <v xml:space="preserve">Grass Silage (25% DM) </v>
      </c>
      <c r="E14" s="83" t="str">
        <f>'Field data and Bryn'!E14</f>
        <v xml:space="preserve">Grass Silage (25% DM) </v>
      </c>
      <c r="F14" s="83" t="str">
        <f>'Field data and Bryn'!F14</f>
        <v xml:space="preserve">Grass Silage (25% DM) </v>
      </c>
      <c r="G14" s="83" t="str">
        <f>'Field data and Bryn'!G14</f>
        <v xml:space="preserve">Grass Silage (25% DM) </v>
      </c>
      <c r="H14" s="83" t="str">
        <f>'Field data and Bryn'!H14</f>
        <v xml:space="preserve">Grass Silage (25% DM) </v>
      </c>
      <c r="I14" s="83" t="str">
        <f>'Field data and Bryn'!I14</f>
        <v xml:space="preserve">Grass Silage (25% DM) </v>
      </c>
      <c r="J14" s="83" t="str">
        <f>'Field data and Bryn'!J14</f>
        <v xml:space="preserve">Grass Silage (25% DM) </v>
      </c>
      <c r="K14" s="83">
        <f>'Field data and Bryn'!K14</f>
        <v>0</v>
      </c>
      <c r="L14" s="83">
        <f>'Field data and Bryn'!L14</f>
        <v>0</v>
      </c>
      <c r="M14" s="83">
        <f>'Field data and Bryn'!M14</f>
        <v>0</v>
      </c>
      <c r="N14" s="83">
        <f>'Field data and Bryn'!N14</f>
        <v>0</v>
      </c>
      <c r="O14" s="83">
        <f>'Field data and Bryn'!O14</f>
        <v>0</v>
      </c>
      <c r="P14" s="83">
        <f>'Field data and Bryn'!P14</f>
        <v>0</v>
      </c>
      <c r="Q14" s="83">
        <f>'Field data and Bryn'!Q14</f>
        <v>0</v>
      </c>
      <c r="R14" s="83">
        <f>'Field data and Bryn'!R14</f>
        <v>0</v>
      </c>
      <c r="S14" s="83">
        <f>'Field data and Bryn'!S14</f>
        <v>0</v>
      </c>
      <c r="T14" s="83">
        <f>'Field data and Bryn'!T14</f>
        <v>0</v>
      </c>
      <c r="U14" s="83">
        <f>'Field data and Bryn'!U14</f>
        <v>0</v>
      </c>
      <c r="V14" s="103">
        <f>'Field data and Bryn'!V14</f>
        <v>0</v>
      </c>
      <c r="AD14" s="22" t="s">
        <v>138</v>
      </c>
      <c r="AE14" s="22">
        <v>6</v>
      </c>
      <c r="AI14" s="43" t="s">
        <v>119</v>
      </c>
      <c r="AJ14" s="44">
        <v>0.8</v>
      </c>
      <c r="AK14" s="45">
        <v>1.7</v>
      </c>
      <c r="AL14" s="9">
        <v>12</v>
      </c>
      <c r="AM14" s="9">
        <v>6.7</v>
      </c>
      <c r="AN14" s="9" t="s">
        <v>135</v>
      </c>
    </row>
    <row r="15" spans="1:41" ht="13" x14ac:dyDescent="0.25">
      <c r="A15" s="148" t="s">
        <v>9</v>
      </c>
      <c r="B15" s="149"/>
      <c r="C15" s="49">
        <f>'Field data and Bryn'!C15</f>
        <v>38</v>
      </c>
      <c r="D15" s="49">
        <f>'Field data and Bryn'!D15</f>
        <v>38</v>
      </c>
      <c r="E15" s="49">
        <f>'Field data and Bryn'!E15</f>
        <v>38</v>
      </c>
      <c r="F15" s="49">
        <f>'Field data and Bryn'!F15</f>
        <v>38</v>
      </c>
      <c r="G15" s="49">
        <f>'Field data and Bryn'!G15</f>
        <v>38</v>
      </c>
      <c r="H15" s="49">
        <f>'Field data and Bryn'!H15</f>
        <v>38</v>
      </c>
      <c r="I15" s="49">
        <f>'Field data and Bryn'!I15</f>
        <v>38</v>
      </c>
      <c r="J15" s="49">
        <f>'Field data and Bryn'!J15</f>
        <v>38</v>
      </c>
      <c r="K15" s="49">
        <f>'Field data and Bryn'!K15</f>
        <v>0</v>
      </c>
      <c r="L15" s="49">
        <f>'Field data and Bryn'!L15</f>
        <v>0</v>
      </c>
      <c r="M15" s="49">
        <f>'Field data and Bryn'!M15</f>
        <v>0</v>
      </c>
      <c r="N15" s="49">
        <f>'Field data and Bryn'!N15</f>
        <v>0</v>
      </c>
      <c r="O15" s="49">
        <f>'Field data and Bryn'!O15</f>
        <v>0</v>
      </c>
      <c r="P15" s="49">
        <f>'Field data and Bryn'!P15</f>
        <v>0</v>
      </c>
      <c r="Q15" s="49">
        <f>'Field data and Bryn'!Q15</f>
        <v>0</v>
      </c>
      <c r="R15" s="49">
        <f>'Field data and Bryn'!R15</f>
        <v>0</v>
      </c>
      <c r="S15" s="49">
        <f>'Field data and Bryn'!S15</f>
        <v>0</v>
      </c>
      <c r="T15" s="49">
        <f>'Field data and Bryn'!T15</f>
        <v>0</v>
      </c>
      <c r="U15" s="49">
        <f>'Field data and Bryn'!U15</f>
        <v>0</v>
      </c>
      <c r="V15" s="102">
        <f>'Field data and Bryn'!V15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Bryn'!C16</f>
        <v>Medium/Clay</v>
      </c>
      <c r="D16" s="104" t="str">
        <f>'Field data and Bryn'!D16</f>
        <v>Medium/Clay</v>
      </c>
      <c r="E16" s="104" t="str">
        <f>'Field data and Bryn'!E16</f>
        <v>Medium/Clay</v>
      </c>
      <c r="F16" s="104" t="str">
        <f>'Field data and Bryn'!F16</f>
        <v>Medium/Clay</v>
      </c>
      <c r="G16" s="104" t="str">
        <f>'Field data and Bryn'!G16</f>
        <v>Medium/Clay</v>
      </c>
      <c r="H16" s="104" t="str">
        <f>'Field data and Bryn'!H16</f>
        <v>Medium/Clay</v>
      </c>
      <c r="I16" s="104" t="str">
        <f>'Field data and Bryn'!I16</f>
        <v>Medium/Clay</v>
      </c>
      <c r="J16" s="104" t="str">
        <f>'Field data and Bryn'!J16</f>
        <v>Medium/Clay</v>
      </c>
      <c r="K16" s="104">
        <f>'Field data and Bryn'!K16</f>
        <v>0</v>
      </c>
      <c r="L16" s="104">
        <f>'Field data and Bryn'!L16</f>
        <v>0</v>
      </c>
      <c r="M16" s="104">
        <f>'Field data and Bryn'!M16</f>
        <v>0</v>
      </c>
      <c r="N16" s="104">
        <f>'Field data and Bryn'!N16</f>
        <v>0</v>
      </c>
      <c r="O16" s="104">
        <f>'Field data and Bryn'!O16</f>
        <v>0</v>
      </c>
      <c r="P16" s="104">
        <f>'Field data and Bryn'!P16</f>
        <v>0</v>
      </c>
      <c r="Q16" s="104">
        <f>'Field data and Bryn'!Q16</f>
        <v>0</v>
      </c>
      <c r="R16" s="104">
        <f>'Field data and Bryn'!R16</f>
        <v>0</v>
      </c>
      <c r="S16" s="104">
        <f>'Field data and Bryn'!S16</f>
        <v>0</v>
      </c>
      <c r="T16" s="104">
        <f>'Field data and Bryn'!T16</f>
        <v>0</v>
      </c>
      <c r="U16" s="104">
        <f>'Field data and Bryn'!U16</f>
        <v>0</v>
      </c>
      <c r="V16" s="105">
        <f>'Field data and Bryn'!V16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6.7759188750000003</v>
      </c>
      <c r="D18" s="12">
        <f>$D32</f>
        <v>0</v>
      </c>
      <c r="E18" s="12">
        <f>$D33</f>
        <v>6.7759188750000003</v>
      </c>
      <c r="F18" s="12">
        <f>$D34</f>
        <v>0</v>
      </c>
      <c r="G18" s="12">
        <f>$D35</f>
        <v>0</v>
      </c>
      <c r="H18" s="12">
        <f>$D36</f>
        <v>6.7759188750000003</v>
      </c>
      <c r="I18" s="12">
        <f>$D37</f>
        <v>6.7759188750000003</v>
      </c>
      <c r="J18" s="12">
        <f>$D38</f>
        <v>6.7759188750000003</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-57.824081124999992</v>
      </c>
      <c r="D19" s="12">
        <f t="shared" ref="D19:V19" si="1">D18-D17</f>
        <v>-64.599999999999994</v>
      </c>
      <c r="E19" s="12">
        <f t="shared" si="1"/>
        <v>-57.824081124999992</v>
      </c>
      <c r="F19" s="12">
        <f t="shared" si="1"/>
        <v>-64.599999999999994</v>
      </c>
      <c r="G19" s="12">
        <f t="shared" si="1"/>
        <v>-64.599999999999994</v>
      </c>
      <c r="H19" s="12">
        <f t="shared" si="1"/>
        <v>-57.824081124999992</v>
      </c>
      <c r="I19" s="12">
        <f t="shared" si="1"/>
        <v>-57.824081124999992</v>
      </c>
      <c r="J19" s="12">
        <f t="shared" si="1"/>
        <v>-57.824081124999992</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0.62638912499999999</v>
      </c>
      <c r="D22" s="12">
        <f>$E32</f>
        <v>0</v>
      </c>
      <c r="E22" s="12">
        <f>$E33</f>
        <v>0.62638912499999999</v>
      </c>
      <c r="F22" s="12">
        <f>$E34</f>
        <v>0</v>
      </c>
      <c r="G22" s="12">
        <f>$E35</f>
        <v>0</v>
      </c>
      <c r="H22" s="12">
        <f>$E36</f>
        <v>0.62638912499999999</v>
      </c>
      <c r="I22" s="12">
        <f>$E37</f>
        <v>0.62638912499999999</v>
      </c>
      <c r="J22" s="12">
        <f>$E38</f>
        <v>0.62638912499999999</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-227.373610875</v>
      </c>
      <c r="D23" s="12">
        <f t="shared" ref="D23:V23" si="3">D22-D21</f>
        <v>-228</v>
      </c>
      <c r="E23" s="12">
        <f t="shared" si="3"/>
        <v>-227.373610875</v>
      </c>
      <c r="F23" s="12">
        <f t="shared" si="3"/>
        <v>-228</v>
      </c>
      <c r="G23" s="12">
        <f t="shared" si="3"/>
        <v>-228</v>
      </c>
      <c r="H23" s="12">
        <f t="shared" si="3"/>
        <v>-227.373610875</v>
      </c>
      <c r="I23" s="12">
        <f t="shared" si="3"/>
        <v>-227.373610875</v>
      </c>
      <c r="J23" s="12">
        <f t="shared" si="3"/>
        <v>-227.373610875</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2.39</v>
      </c>
      <c r="C28" s="11">
        <v>1.17</v>
      </c>
      <c r="D28" s="11">
        <v>4.9500000000000002E-2</v>
      </c>
      <c r="E28" s="11">
        <v>8.6999999999999994E-3</v>
      </c>
      <c r="F28" s="11">
        <v>1820</v>
      </c>
      <c r="G28" s="11">
        <v>26</v>
      </c>
      <c r="H28" s="11">
        <v>162</v>
      </c>
      <c r="I28" s="11">
        <v>5.41</v>
      </c>
      <c r="J28" s="11">
        <v>0.51</v>
      </c>
      <c r="K28" s="15">
        <v>1.67</v>
      </c>
      <c r="L28" s="11">
        <v>3.58</v>
      </c>
      <c r="M28" s="11">
        <v>2.83</v>
      </c>
      <c r="N28" s="11">
        <v>181000</v>
      </c>
      <c r="O28" s="11">
        <v>6200</v>
      </c>
      <c r="P28" s="11"/>
      <c r="Q28" s="11">
        <v>4670</v>
      </c>
      <c r="R28" s="11"/>
      <c r="S28" s="11">
        <v>12.5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BLAENYCOED 1</v>
      </c>
      <c r="B31" s="11">
        <v>250</v>
      </c>
      <c r="C31" s="65">
        <f>IF(C$27="%w/w SAR",((C$28*10)*$B31),IF(C$27="%w/w DM",(((C$28*10)*($B$28/100))*$B31),IF(C$27="kg/t SAR",(C$28*$B31),IF(C$27="kg/t DM",((C$28*($B$28/100))*$B31),IF(C$27="mg/kg SAR",((C$28*0.001)*$B31),IF(C$27="mg/kg DM",(((C$28*0.001)*($B$28/100))*$B31),0))))))</f>
        <v>69.907499999999999</v>
      </c>
      <c r="D31" s="65">
        <f>(IF(D$27="%w/w SAR",((D$28*10)*$B31),IF(D$27="%w/w DM",(((D$28*10)*($B$28/100))*$B31),IF(D$27="kg/t SAR",(D$28*$B31),IF(D$27="kg/t DM",((D$28*($B$28/100))*$B31),IF(D$27="mg/kg SAR",((D$28*0.001)*$B31),IF(D$27="mg/kg DM",(((D$28*0.001)*($B$28/100))*$B31),"0")))))))*2.291</f>
        <v>6.7759188750000003</v>
      </c>
      <c r="E31" s="65">
        <f>(IF(E$27="%w/w SAR",((E$28*10)*$B31),IF(E$27="%w/w DM",(((E$28*10)*($B$28/100))*$B31),IF(E$27="kg/t SAR",(E$28*$B31),IF(E$27="kg/t DM",((E$28*($B$28/100))*$B31),IF(E$27="mg/kg SAR",((E$28*0.001)*$B31),IF(E$27="mg/kg DM",(((E$28*0.001)*($B$28/100))*$B31),"0")))))))*1.205</f>
        <v>0.62638912499999999</v>
      </c>
      <c r="F31" s="65">
        <f>(IF(F$27="%w/w SAR",((F$28*10)*$B31),IF(F$27="%w/w DM",(((F$28*10)*($B$28/100))*$B31),IF(F$27="kg/t SAR",(F$28*$B31),IF(F$27="kg/t DM",((F$28*($B$28/100))*$B31),IF(F$27="mg/kg SAR",((F$28*0.001)*$B31),IF(F$27="mg/kg DM",(((F$28*0.001)*($B$28/100))*$B31),"0")))))))*1.658</f>
        <v>18.029921000000002</v>
      </c>
      <c r="G31" s="65">
        <f t="shared" ref="G31:P46" si="5">IF(G$27="%w/w SAR",((G$28*10)*$B31),IF(G$27="%w/w DM",(((G$28*10)*($B$28/100))*$B31),IF(G$27="kg/t SAR",(G$28*$B31),IF(G$27="kg/t DM",((G$28*($B$28/100))*$B31),IF(G$27="mg/kg SAR",((G$28*0.001)*$B31),IF(G$27="mg/kg DM",(((G$28*0.001)*($B$28/100))*$B31),0))))))</f>
        <v>0.15535000000000002</v>
      </c>
      <c r="H31" s="65">
        <f t="shared" si="5"/>
        <v>0.96795000000000009</v>
      </c>
      <c r="I31" s="65">
        <f t="shared" si="5"/>
        <v>3.2324749999999999E-2</v>
      </c>
      <c r="J31" s="65">
        <f t="shared" si="5"/>
        <v>3.0472500000000005E-3</v>
      </c>
      <c r="K31" s="65">
        <f t="shared" si="5"/>
        <v>9.978250000000001E-3</v>
      </c>
      <c r="L31" s="65">
        <f t="shared" si="5"/>
        <v>2.13905E-2</v>
      </c>
      <c r="M31" s="65">
        <f t="shared" si="5"/>
        <v>1.6909250000000001E-2</v>
      </c>
      <c r="N31" s="65">
        <f t="shared" si="5"/>
        <v>1081.4749999999999</v>
      </c>
      <c r="O31" s="65">
        <f t="shared" si="5"/>
        <v>37.045000000000002</v>
      </c>
      <c r="P31" s="65">
        <f t="shared" si="5"/>
        <v>0</v>
      </c>
      <c r="Q31" s="65">
        <f>(IF(Q$27="%w/w SAR",((Q$28*10)*$B31),IF(Q$27="%w/w DM",(((Q$28*10)*($B$28/100))*$B31),IF(Q$27="kg/t SAR",(Q$28*$B31),IF(Q$27="kg/t DM",((Q$28*($B$28/100))*$B31),IF(Q$27="mg/kg SAR",((Q$28*0.001)*$B31),IF(Q$27="mg/kg DM",(((Q$28*0.001)*($B$28/100))*$B31),0)))))))*2.5</f>
        <v>69.758125000000007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7.4687500000000004E-2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BLAENYCOED 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BLAENYCOED 3</v>
      </c>
      <c r="B33" s="11">
        <v>250</v>
      </c>
      <c r="C33" s="65">
        <f t="shared" si="6"/>
        <v>69.907499999999999</v>
      </c>
      <c r="D33" s="65">
        <f t="shared" si="7"/>
        <v>6.7759188750000003</v>
      </c>
      <c r="E33" s="65">
        <f t="shared" si="8"/>
        <v>0.62638912499999999</v>
      </c>
      <c r="F33" s="65">
        <f t="shared" si="9"/>
        <v>18.029921000000002</v>
      </c>
      <c r="G33" s="65">
        <f t="shared" si="5"/>
        <v>0.15535000000000002</v>
      </c>
      <c r="H33" s="65">
        <f t="shared" si="5"/>
        <v>0.96795000000000009</v>
      </c>
      <c r="I33" s="65">
        <f t="shared" si="5"/>
        <v>3.2324749999999999E-2</v>
      </c>
      <c r="J33" s="65">
        <f t="shared" si="5"/>
        <v>3.0472500000000005E-3</v>
      </c>
      <c r="K33" s="65">
        <f t="shared" si="5"/>
        <v>9.978250000000001E-3</v>
      </c>
      <c r="L33" s="65">
        <f t="shared" si="5"/>
        <v>2.13905E-2</v>
      </c>
      <c r="M33" s="65">
        <f t="shared" si="5"/>
        <v>1.6909250000000001E-2</v>
      </c>
      <c r="N33" s="65">
        <f t="shared" si="5"/>
        <v>1081.4749999999999</v>
      </c>
      <c r="O33" s="65">
        <f t="shared" si="5"/>
        <v>37.045000000000002</v>
      </c>
      <c r="P33" s="65">
        <f t="shared" si="5"/>
        <v>0</v>
      </c>
      <c r="Q33" s="65">
        <f t="shared" si="10"/>
        <v>69.758125000000007</v>
      </c>
      <c r="R33" s="65">
        <f t="shared" si="11"/>
        <v>0</v>
      </c>
      <c r="S33" s="65">
        <f t="shared" si="11"/>
        <v>7.4687500000000004E-2</v>
      </c>
      <c r="T33" s="65">
        <f t="shared" si="11"/>
        <v>0</v>
      </c>
      <c r="U33" s="126">
        <f t="shared" si="11"/>
        <v>0</v>
      </c>
    </row>
    <row r="34" spans="1:21" s="48" customFormat="1" ht="13" x14ac:dyDescent="0.35">
      <c r="A34" s="125" t="str">
        <f>F8</f>
        <v>BLAENYCOED 7</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BLAENYCOED 8</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Pennant 20</v>
      </c>
      <c r="B36" s="11">
        <v>250</v>
      </c>
      <c r="C36" s="65">
        <f t="shared" si="6"/>
        <v>69.907499999999999</v>
      </c>
      <c r="D36" s="65">
        <f t="shared" si="7"/>
        <v>6.7759188750000003</v>
      </c>
      <c r="E36" s="65">
        <f t="shared" si="8"/>
        <v>0.62638912499999999</v>
      </c>
      <c r="F36" s="65">
        <f t="shared" si="9"/>
        <v>18.029921000000002</v>
      </c>
      <c r="G36" s="65">
        <f t="shared" si="5"/>
        <v>0.15535000000000002</v>
      </c>
      <c r="H36" s="65">
        <f t="shared" si="5"/>
        <v>0.96795000000000009</v>
      </c>
      <c r="I36" s="65">
        <f t="shared" si="5"/>
        <v>3.2324749999999999E-2</v>
      </c>
      <c r="J36" s="65">
        <f t="shared" si="5"/>
        <v>3.0472500000000005E-3</v>
      </c>
      <c r="K36" s="65">
        <f t="shared" si="5"/>
        <v>9.978250000000001E-3</v>
      </c>
      <c r="L36" s="65">
        <f t="shared" si="5"/>
        <v>2.13905E-2</v>
      </c>
      <c r="M36" s="65">
        <f t="shared" si="5"/>
        <v>1.6909250000000001E-2</v>
      </c>
      <c r="N36" s="65">
        <f t="shared" si="5"/>
        <v>1081.4749999999999</v>
      </c>
      <c r="O36" s="65">
        <f t="shared" si="5"/>
        <v>37.045000000000002</v>
      </c>
      <c r="P36" s="65">
        <f t="shared" si="5"/>
        <v>0</v>
      </c>
      <c r="Q36" s="65">
        <f t="shared" si="10"/>
        <v>69.758125000000007</v>
      </c>
      <c r="R36" s="65">
        <f t="shared" si="11"/>
        <v>0</v>
      </c>
      <c r="S36" s="65">
        <f t="shared" si="11"/>
        <v>7.4687500000000004E-2</v>
      </c>
      <c r="T36" s="65">
        <f t="shared" si="11"/>
        <v>0</v>
      </c>
      <c r="U36" s="126">
        <f t="shared" si="11"/>
        <v>0</v>
      </c>
    </row>
    <row r="37" spans="1:21" s="48" customFormat="1" ht="13" x14ac:dyDescent="0.35">
      <c r="A37" s="125" t="str">
        <f>I8</f>
        <v>Pennant 21</v>
      </c>
      <c r="B37" s="11">
        <v>250</v>
      </c>
      <c r="C37" s="65">
        <f t="shared" si="6"/>
        <v>69.907499999999999</v>
      </c>
      <c r="D37" s="65">
        <f t="shared" si="7"/>
        <v>6.7759188750000003</v>
      </c>
      <c r="E37" s="65">
        <f t="shared" si="8"/>
        <v>0.62638912499999999</v>
      </c>
      <c r="F37" s="65">
        <f t="shared" si="9"/>
        <v>18.029921000000002</v>
      </c>
      <c r="G37" s="65">
        <f t="shared" si="5"/>
        <v>0.15535000000000002</v>
      </c>
      <c r="H37" s="65">
        <f t="shared" si="5"/>
        <v>0.96795000000000009</v>
      </c>
      <c r="I37" s="65">
        <f t="shared" si="5"/>
        <v>3.2324749999999999E-2</v>
      </c>
      <c r="J37" s="65">
        <f t="shared" si="5"/>
        <v>3.0472500000000005E-3</v>
      </c>
      <c r="K37" s="65">
        <f t="shared" si="5"/>
        <v>9.978250000000001E-3</v>
      </c>
      <c r="L37" s="65">
        <f t="shared" si="5"/>
        <v>2.13905E-2</v>
      </c>
      <c r="M37" s="65">
        <f t="shared" si="5"/>
        <v>1.6909250000000001E-2</v>
      </c>
      <c r="N37" s="65">
        <f t="shared" si="5"/>
        <v>1081.4749999999999</v>
      </c>
      <c r="O37" s="65">
        <f t="shared" si="5"/>
        <v>37.045000000000002</v>
      </c>
      <c r="P37" s="65">
        <f t="shared" si="5"/>
        <v>0</v>
      </c>
      <c r="Q37" s="65">
        <f t="shared" si="10"/>
        <v>69.758125000000007</v>
      </c>
      <c r="R37" s="65">
        <f t="shared" si="11"/>
        <v>0</v>
      </c>
      <c r="S37" s="65">
        <f t="shared" si="11"/>
        <v>7.4687500000000004E-2</v>
      </c>
      <c r="T37" s="65">
        <f t="shared" si="11"/>
        <v>0</v>
      </c>
      <c r="U37" s="126">
        <f t="shared" si="11"/>
        <v>0</v>
      </c>
    </row>
    <row r="38" spans="1:21" s="48" customFormat="1" ht="13" x14ac:dyDescent="0.35">
      <c r="A38" s="125" t="str">
        <f>J8</f>
        <v>Pennant 22</v>
      </c>
      <c r="B38" s="11">
        <v>250</v>
      </c>
      <c r="C38" s="65">
        <f t="shared" si="6"/>
        <v>69.907499999999999</v>
      </c>
      <c r="D38" s="65">
        <f t="shared" si="7"/>
        <v>6.7759188750000003</v>
      </c>
      <c r="E38" s="65">
        <f t="shared" si="8"/>
        <v>0.62638912499999999</v>
      </c>
      <c r="F38" s="65">
        <f t="shared" si="9"/>
        <v>18.029921000000002</v>
      </c>
      <c r="G38" s="65">
        <f t="shared" si="5"/>
        <v>0.15535000000000002</v>
      </c>
      <c r="H38" s="65">
        <f t="shared" si="5"/>
        <v>0.96795000000000009</v>
      </c>
      <c r="I38" s="65">
        <f t="shared" si="5"/>
        <v>3.2324749999999999E-2</v>
      </c>
      <c r="J38" s="65">
        <f t="shared" si="5"/>
        <v>3.0472500000000005E-3</v>
      </c>
      <c r="K38" s="65">
        <f t="shared" si="5"/>
        <v>9.978250000000001E-3</v>
      </c>
      <c r="L38" s="65">
        <f t="shared" si="5"/>
        <v>2.13905E-2</v>
      </c>
      <c r="M38" s="65">
        <f t="shared" si="5"/>
        <v>1.6909250000000001E-2</v>
      </c>
      <c r="N38" s="65">
        <f t="shared" si="5"/>
        <v>1081.4749999999999</v>
      </c>
      <c r="O38" s="65">
        <f t="shared" si="5"/>
        <v>37.045000000000002</v>
      </c>
      <c r="P38" s="65">
        <f t="shared" si="5"/>
        <v>0</v>
      </c>
      <c r="Q38" s="65">
        <f t="shared" si="10"/>
        <v>69.758125000000007</v>
      </c>
      <c r="R38" s="65">
        <f t="shared" si="11"/>
        <v>0</v>
      </c>
      <c r="S38" s="65">
        <f t="shared" si="11"/>
        <v>7.4687500000000004E-2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BLAENYCOED 1</v>
      </c>
      <c r="C57" s="8" t="str">
        <f t="shared" ref="C57:U57" si="13">D8</f>
        <v>BLAENYCOED 2</v>
      </c>
      <c r="D57" s="8" t="str">
        <f t="shared" si="13"/>
        <v>BLAENYCOED 3</v>
      </c>
      <c r="E57" s="8" t="str">
        <f t="shared" si="13"/>
        <v>BLAENYCOED 7</v>
      </c>
      <c r="F57" s="8" t="str">
        <f t="shared" si="13"/>
        <v>BLAENYCOED 8</v>
      </c>
      <c r="G57" s="8" t="str">
        <f t="shared" si="13"/>
        <v>Pennant 20</v>
      </c>
      <c r="H57" s="8" t="str">
        <f t="shared" si="13"/>
        <v>Pennant 21</v>
      </c>
      <c r="I57" s="8" t="str">
        <f t="shared" si="13"/>
        <v>Pennant 22</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6.5</v>
      </c>
      <c r="C60" s="64">
        <f t="shared" ref="C60:U60" si="14">D10</f>
        <v>5.9</v>
      </c>
      <c r="D60" s="64">
        <f t="shared" si="14"/>
        <v>6</v>
      </c>
      <c r="E60" s="64">
        <f t="shared" si="14"/>
        <v>5.6</v>
      </c>
      <c r="F60" s="64">
        <f t="shared" si="14"/>
        <v>5.9</v>
      </c>
      <c r="G60" s="64">
        <f t="shared" si="14"/>
        <v>6.1</v>
      </c>
      <c r="H60" s="64">
        <f t="shared" si="14"/>
        <v>6.4</v>
      </c>
      <c r="I60" s="64">
        <f t="shared" si="14"/>
        <v>6</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0</v>
      </c>
      <c r="D62" s="65">
        <f>B33</f>
        <v>250</v>
      </c>
      <c r="E62" s="65">
        <f>B34</f>
        <v>0</v>
      </c>
      <c r="F62" s="65">
        <f>B35</f>
        <v>0</v>
      </c>
      <c r="G62" s="65">
        <f>B36</f>
        <v>250</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1.7999999999999989</v>
      </c>
      <c r="D64" s="65">
        <f t="shared" si="17"/>
        <v>1.2000000000000011</v>
      </c>
      <c r="E64" s="65">
        <f t="shared" si="17"/>
        <v>3.6000000000000032</v>
      </c>
      <c r="F64" s="65">
        <f t="shared" si="17"/>
        <v>1.7999999999999989</v>
      </c>
      <c r="G64" s="65">
        <f t="shared" si="17"/>
        <v>0.6000000000000032</v>
      </c>
      <c r="H64" s="65">
        <f t="shared" si="17"/>
        <v>-1.2000000000000011</v>
      </c>
      <c r="I64" s="65">
        <f t="shared" si="17"/>
        <v>1.2000000000000011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-1.7999999999999989</v>
      </c>
      <c r="D65" s="65">
        <f t="shared" si="18"/>
        <v>-1.2000000000000011</v>
      </c>
      <c r="E65" s="65">
        <f t="shared" si="18"/>
        <v>-3.6000000000000032</v>
      </c>
      <c r="F65" s="65">
        <f t="shared" si="18"/>
        <v>-1.7999999999999989</v>
      </c>
      <c r="G65" s="65">
        <f t="shared" si="18"/>
        <v>-0.6000000000000032</v>
      </c>
      <c r="H65" s="65">
        <f t="shared" si="18"/>
        <v>1.2000000000000011</v>
      </c>
      <c r="I65" s="65">
        <f t="shared" si="18"/>
        <v>-1.2000000000000011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Bryn'!B29</f>
        <v>Application Rate</v>
      </c>
      <c r="C1" s="29" t="str">
        <f>'Field data and Bryn'!C29</f>
        <v>Nitrogen Addition</v>
      </c>
      <c r="D1" s="29" t="str">
        <f>'Field data and Bryn'!D29</f>
        <v>Phosphate Addition</v>
      </c>
      <c r="E1" s="29" t="str">
        <f>'Field data and Bryn'!E29</f>
        <v>Potash  Addition</v>
      </c>
      <c r="F1" s="29" t="str">
        <f>'Field data and Bryn'!F29</f>
        <v>Mg Oxide Addition</v>
      </c>
      <c r="G1" s="29" t="str">
        <f>'Field data and Bryn'!G29</f>
        <v>Copper Addition</v>
      </c>
      <c r="H1" s="29" t="str">
        <f>'Field data and Bryn'!H29</f>
        <v>Zinc Addition</v>
      </c>
      <c r="I1" s="29" t="str">
        <f>'Field data and Bryn'!I29</f>
        <v>Lead Addition</v>
      </c>
      <c r="J1" s="29" t="str">
        <f>'Field data and Bryn'!J29</f>
        <v>Cadmium Addition</v>
      </c>
      <c r="K1" s="29" t="str">
        <f>'Field data and Bryn'!K29</f>
        <v>Mercury Addition</v>
      </c>
      <c r="L1" s="29" t="str">
        <f>'Field data and Bryn'!L29</f>
        <v>Nickel Addition</v>
      </c>
      <c r="M1" s="29" t="str">
        <f>'Field data and Bryn'!M29</f>
        <v>Chromium Addition</v>
      </c>
      <c r="N1" s="29" t="str">
        <f>'Field data and Bryn'!N29</f>
        <v>Aluminium Addition</v>
      </c>
      <c r="O1" s="29" t="str">
        <f>'Field data and Bryn'!O29</f>
        <v>Iron Addition</v>
      </c>
      <c r="P1" s="29" t="str">
        <f>'Field data and Bryn'!P29</f>
        <v xml:space="preserve">Sodium Addition                 </v>
      </c>
      <c r="Q1" s="29" t="str">
        <f>'Field data and Bryn'!Q29</f>
        <v>SO3  Addition                             kg/ha</v>
      </c>
      <c r="R1" s="29" t="str">
        <f>'Field data and Bryn'!R29</f>
        <v xml:space="preserve">Selenium Addition </v>
      </c>
      <c r="S1" s="29" t="str">
        <f>'Field data and Bryn'!S29</f>
        <v xml:space="preserve">Arsenic  Addition  </v>
      </c>
      <c r="T1" s="29" t="str">
        <f>'Field data and Bryn'!T29</f>
        <v xml:space="preserve">Molybdenum Addition  </v>
      </c>
      <c r="U1" s="29" t="str">
        <f>'Field data and Bryn'!U29</f>
        <v xml:space="preserve">Fluoride Addition </v>
      </c>
    </row>
    <row r="2" spans="1:21" ht="25" x14ac:dyDescent="0.25">
      <c r="A2" s="174"/>
      <c r="B2" s="29" t="str">
        <f>'Field data and Bryn'!B30</f>
        <v>tonnes/ha</v>
      </c>
      <c r="C2" s="29" t="str">
        <f>'Field data and Bryn'!C30</f>
        <v>kg/ha</v>
      </c>
      <c r="D2" s="29" t="str">
        <f>'Field data and Bryn'!D30</f>
        <v>P2O5 
kg/ha</v>
      </c>
      <c r="E2" s="29" t="str">
        <f>'Field data and Bryn'!E30</f>
        <v>K2O 
kg/ha</v>
      </c>
      <c r="F2" s="29" t="str">
        <f>'Field data and Bryn'!F30</f>
        <v>MgO 
kg/ha</v>
      </c>
      <c r="G2" s="29" t="str">
        <f>'Field data and Bryn'!G30</f>
        <v>kg/ha</v>
      </c>
      <c r="H2" s="29" t="str">
        <f>'Field data and Bryn'!H30</f>
        <v>kg/ha</v>
      </c>
      <c r="I2" s="29" t="str">
        <f>'Field data and Bryn'!I30</f>
        <v>kg/ha</v>
      </c>
      <c r="J2" s="29" t="str">
        <f>'Field data and Bryn'!J30</f>
        <v>kg/ha</v>
      </c>
      <c r="K2" s="29" t="str">
        <f>'Field data and Bryn'!K30</f>
        <v>kg/ha</v>
      </c>
      <c r="L2" s="29" t="str">
        <f>'Field data and Bryn'!L30</f>
        <v>kg/ha</v>
      </c>
      <c r="M2" s="29" t="str">
        <f>'Field data and Bryn'!M30</f>
        <v>kg/ha</v>
      </c>
      <c r="N2" s="29" t="str">
        <f>'Field data and Bryn'!N30</f>
        <v>kg/ha</v>
      </c>
      <c r="O2" s="29" t="str">
        <f>'Field data and Bryn'!O30</f>
        <v>kg/ha</v>
      </c>
      <c r="P2" s="29" t="str">
        <f>'Field data and Bryn'!P30</f>
        <v>kg/ha</v>
      </c>
      <c r="Q2" s="29" t="str">
        <f>'Field data and Bryn'!Q30</f>
        <v>kg/ha</v>
      </c>
      <c r="R2" s="29" t="str">
        <f>'Field data and Bryn'!R30</f>
        <v>kg/ha</v>
      </c>
      <c r="S2" s="29" t="str">
        <f>'Field data and Bryn'!S30</f>
        <v>kg/ha</v>
      </c>
      <c r="T2" s="29" t="str">
        <f>'Field data and Bryn'!T30</f>
        <v>kg/ha</v>
      </c>
      <c r="U2" s="29" t="str">
        <f>'Field data and Bryn'!U30</f>
        <v>kg/ha</v>
      </c>
    </row>
    <row r="3" spans="1:21" x14ac:dyDescent="0.25">
      <c r="A3" s="27">
        <v>1</v>
      </c>
      <c r="B3" s="24">
        <f>'Field data and Bryn'!B31</f>
        <v>250</v>
      </c>
      <c r="C3" s="24">
        <f>'Field data and Bryn'!C31</f>
        <v>38.678000000000004</v>
      </c>
      <c r="D3" s="24">
        <f>'Field data and Bryn'!D31</f>
        <v>4.016867575</v>
      </c>
      <c r="E3" s="24">
        <f>'Field data and Bryn'!E31</f>
        <v>1.4038250000000001</v>
      </c>
      <c r="F3" s="24">
        <f>'Field data and Bryn'!F31</f>
        <v>3.5637466499999997</v>
      </c>
      <c r="G3" s="24">
        <f>'Field data and Bryn'!G31</f>
        <v>2.9008500000000007E-2</v>
      </c>
      <c r="H3" s="24">
        <f>'Field data and Bryn'!H31</f>
        <v>0.97860000000000003</v>
      </c>
      <c r="I3" s="24">
        <f>'Field data and Bryn'!I31</f>
        <v>7.5725000000000015E-2</v>
      </c>
      <c r="J3" s="24">
        <f>'Field data and Bryn'!J31</f>
        <v>4.25225E-3</v>
      </c>
      <c r="K3" s="24">
        <f>'Field data and Bryn'!K31</f>
        <v>1.0019E-2</v>
      </c>
      <c r="L3" s="24">
        <f>'Field data and Bryn'!L31</f>
        <v>0.21669000000000005</v>
      </c>
      <c r="M3" s="24">
        <f>'Field data and Bryn'!M31</f>
        <v>1.7009E-2</v>
      </c>
      <c r="N3" s="24">
        <f>'Field data and Bryn'!N31</f>
        <v>21.669</v>
      </c>
      <c r="O3" s="24">
        <f>'Field data and Bryn'!O31</f>
        <v>2679.5</v>
      </c>
      <c r="P3" s="24">
        <f>'Field data and Bryn'!P31</f>
        <v>0</v>
      </c>
      <c r="Q3" s="24">
        <f>'Field data and Bryn'!Q31</f>
        <v>60.871249999999996</v>
      </c>
      <c r="R3" s="24">
        <f>'Field data and Bryn'!R31</f>
        <v>0</v>
      </c>
      <c r="S3" s="24">
        <f>'Field data and Bryn'!S31</f>
        <v>7.6307500000000014E-2</v>
      </c>
      <c r="T3" s="24">
        <f>'Field data and Bryn'!T31</f>
        <v>0</v>
      </c>
      <c r="U3" s="24">
        <f>'Field data and Bryn'!U31</f>
        <v>0</v>
      </c>
    </row>
    <row r="4" spans="1:21" x14ac:dyDescent="0.25">
      <c r="A4" s="27">
        <v>2</v>
      </c>
      <c r="B4" s="24">
        <f>Cilfor!B31</f>
        <v>82</v>
      </c>
      <c r="C4" s="24">
        <f>Cilfor!C31</f>
        <v>35.418260000000004</v>
      </c>
      <c r="D4" s="24">
        <f>Cilfor!D31</f>
        <v>37.437139360000003</v>
      </c>
      <c r="E4" s="24">
        <f>Cilfor!E31</f>
        <v>0.40403409000000001</v>
      </c>
      <c r="F4" s="24">
        <f>Cilfor!F31</f>
        <v>7.6679183999999987</v>
      </c>
      <c r="G4" s="24">
        <f>Cilfor!G31</f>
        <v>0.12564040000000001</v>
      </c>
      <c r="H4" s="24">
        <f>Cilfor!H31</f>
        <v>0.31371560000000004</v>
      </c>
      <c r="I4" s="24">
        <f>Cilfor!I31</f>
        <v>1.067558E-2</v>
      </c>
      <c r="J4" s="24">
        <f>Cilfor!J31</f>
        <v>1.1947399999999999E-3</v>
      </c>
      <c r="K4" s="24">
        <f>Cilfor!K31</f>
        <v>3.3144399999999997E-3</v>
      </c>
      <c r="L4" s="24">
        <f>Cilfor!L31</f>
        <v>0.12255720000000001</v>
      </c>
      <c r="M4" s="24">
        <f>Cilfor!M31</f>
        <v>1.6572200000000002E-2</v>
      </c>
      <c r="N4" s="24">
        <f>Cilfor!N31</f>
        <v>886.42000000000007</v>
      </c>
      <c r="O4" s="24">
        <f>Cilfor!O31</f>
        <v>21.967800000000004</v>
      </c>
      <c r="P4" s="24">
        <f>Cilfor!P31</f>
        <v>0</v>
      </c>
      <c r="Q4" s="24">
        <f>Cilfor!Q31</f>
        <v>117.547</v>
      </c>
      <c r="R4" s="24">
        <f>Cilfor!R31</f>
        <v>0</v>
      </c>
      <c r="S4" s="24">
        <f>Cilfor!S31</f>
        <v>3.6227599999999999E-2</v>
      </c>
      <c r="T4" s="24">
        <f>Cilfor!T31</f>
        <v>0</v>
      </c>
      <c r="U4" s="24">
        <f>Cilfor!U31</f>
        <v>0</v>
      </c>
    </row>
    <row r="5" spans="1:21" x14ac:dyDescent="0.25">
      <c r="A5" s="27">
        <v>3</v>
      </c>
      <c r="B5" s="24">
        <f>Eithin!B31</f>
        <v>204</v>
      </c>
      <c r="C5" s="24">
        <f>Eithin!C31</f>
        <v>59.654088000000002</v>
      </c>
      <c r="D5" s="24">
        <f>Eithin!D31</f>
        <v>37.730295720000001</v>
      </c>
      <c r="E5" s="24">
        <f>Eithin!E31</f>
        <v>1.4700036000000003</v>
      </c>
      <c r="F5" s="24">
        <f>Eithin!F31</f>
        <v>3.6002767007999998</v>
      </c>
      <c r="G5" s="24">
        <f>Eithin!G31</f>
        <v>0.15675972000000002</v>
      </c>
      <c r="H5" s="24">
        <f>Eithin!H31</f>
        <v>0.21043620000000005</v>
      </c>
      <c r="I5" s="24">
        <f>Eithin!I31</f>
        <v>2.6594256000000007E-2</v>
      </c>
      <c r="J5" s="24">
        <f>Eithin!J31</f>
        <v>1.8908760000000001E-3</v>
      </c>
      <c r="K5" s="24">
        <f>Eithin!K31</f>
        <v>8.1734640000000018E-3</v>
      </c>
      <c r="L5" s="24">
        <f>Eithin!L31</f>
        <v>1.7627844000000004E-2</v>
      </c>
      <c r="M5" s="24">
        <f>Eithin!M31</f>
        <v>1.3907088000000001E-2</v>
      </c>
      <c r="N5" s="24">
        <f>Eithin!N31</f>
        <v>1244.3184000000001</v>
      </c>
      <c r="O5" s="24">
        <f>Eithin!O31</f>
        <v>9.8203560000000021</v>
      </c>
      <c r="P5" s="24">
        <f>Eithin!P31</f>
        <v>0</v>
      </c>
      <c r="Q5" s="24">
        <f>Eithin!Q31</f>
        <v>224.16030000000003</v>
      </c>
      <c r="R5" s="24">
        <f>Eithin!R31</f>
        <v>0</v>
      </c>
      <c r="S5" s="24">
        <f>Eithin!S31</f>
        <v>6.1605960000000008E-2</v>
      </c>
      <c r="T5" s="24">
        <f>Eithin!T31</f>
        <v>0</v>
      </c>
      <c r="U5" s="24">
        <f>Eithin!U31</f>
        <v>0</v>
      </c>
    </row>
    <row r="6" spans="1:21" x14ac:dyDescent="0.25">
      <c r="A6" s="27">
        <v>4</v>
      </c>
      <c r="B6" s="24">
        <f>Garreglwyd!B31</f>
        <v>250</v>
      </c>
      <c r="C6" s="24">
        <f>Garreglwyd!C31</f>
        <v>78.135750000000002</v>
      </c>
      <c r="D6" s="24">
        <f>Garreglwyd!D31</f>
        <v>34.096952999999999</v>
      </c>
      <c r="E6" s="24">
        <f>Garreglwyd!E31</f>
        <v>1.3586374999999999</v>
      </c>
      <c r="F6" s="24">
        <f>Garreglwyd!F31</f>
        <v>10.393836200000001</v>
      </c>
      <c r="G6" s="24">
        <f>Garreglwyd!G31</f>
        <v>0.32584750000000001</v>
      </c>
      <c r="H6" s="24">
        <f>Garreglwyd!H31</f>
        <v>4.9722749999999998</v>
      </c>
      <c r="I6" s="24">
        <f>Garreglwyd!I31</f>
        <v>0.35854500000000006</v>
      </c>
      <c r="J6" s="24">
        <f>Garreglwyd!J31</f>
        <v>1.522125E-2</v>
      </c>
      <c r="K6" s="24">
        <f>Garreglwyd!K31</f>
        <v>1.01475E-2</v>
      </c>
      <c r="L6" s="24">
        <f>Garreglwyd!L31</f>
        <v>0.24917750000000002</v>
      </c>
      <c r="M6" s="24">
        <f>Garreglwyd!M31</f>
        <v>0.16687000000000002</v>
      </c>
      <c r="N6" s="24">
        <f>Garreglwyd!N31</f>
        <v>59.870250000000006</v>
      </c>
      <c r="O6" s="24">
        <f>Garreglwyd!O31</f>
        <v>5310.5250000000005</v>
      </c>
      <c r="P6" s="24">
        <f>Garreglwyd!P31</f>
        <v>0</v>
      </c>
      <c r="Q6" s="24">
        <f>Garreglwyd!Q31</f>
        <v>75.824375000000003</v>
      </c>
      <c r="R6" s="24">
        <f>Garreglwyd!R31</f>
        <v>0</v>
      </c>
      <c r="S6" s="24">
        <f>Garreglwyd!S31</f>
        <v>0.15897750000000002</v>
      </c>
      <c r="T6" s="24">
        <f>Garreglwyd!T31</f>
        <v>0</v>
      </c>
      <c r="U6" s="24">
        <f>Garreglwyd!U31</f>
        <v>0</v>
      </c>
    </row>
    <row r="7" spans="1:21" x14ac:dyDescent="0.25">
      <c r="A7" s="27">
        <v>5</v>
      </c>
      <c r="B7" s="24">
        <f>Gwastadgoed!B31</f>
        <v>163</v>
      </c>
      <c r="C7" s="24">
        <f>Gwastadgoed!C31</f>
        <v>30.950928999999999</v>
      </c>
      <c r="D7" s="24">
        <f>Gwastadgoed!D31</f>
        <v>37.579309656</v>
      </c>
      <c r="E7" s="24">
        <f>Gwastadgoed!E31</f>
        <v>1.1765258500000002</v>
      </c>
      <c r="F7" s="24">
        <f>Gwastadgoed!F31</f>
        <v>5.1802286720000001</v>
      </c>
      <c r="G7" s="24">
        <f>Gwastadgoed!G31</f>
        <v>1.9136851999999999E-2</v>
      </c>
      <c r="H7" s="24">
        <f>Gwastadgoed!H31</f>
        <v>1.5914831</v>
      </c>
      <c r="I7" s="24">
        <f>Gwastadgoed!I31</f>
        <v>0.25483257000000004</v>
      </c>
      <c r="J7" s="24">
        <f>Gwastadgoed!J31</f>
        <v>2.92911E-3</v>
      </c>
      <c r="K7" s="24">
        <f>Gwastadgoed!K31</f>
        <v>6.6393160000000001E-3</v>
      </c>
      <c r="L7" s="24">
        <f>Gwastadgoed!L31</f>
        <v>0.60046755000000007</v>
      </c>
      <c r="M7" s="24">
        <f>Gwastadgoed!M31</f>
        <v>1.1228254999999999E-2</v>
      </c>
      <c r="N7" s="24">
        <f>Gwastadgoed!N31</f>
        <v>31.536751000000002</v>
      </c>
      <c r="O7" s="24">
        <f>Gwastadgoed!O31</f>
        <v>5067.3603000000003</v>
      </c>
      <c r="P7" s="24">
        <f>Gwastadgoed!P31</f>
        <v>0</v>
      </c>
      <c r="Q7" s="24">
        <f>Gwastadgoed!Q31</f>
        <v>263.61990000000003</v>
      </c>
      <c r="R7" s="24">
        <f>Gwastadgoed!R31</f>
        <v>0</v>
      </c>
      <c r="S7" s="24">
        <f>Gwastadgoed!S31</f>
        <v>0.14840824000000002</v>
      </c>
      <c r="T7" s="24">
        <f>Gwastadgoed!T31</f>
        <v>0</v>
      </c>
      <c r="U7" s="24">
        <f>Gwastadgoed!U31</f>
        <v>0</v>
      </c>
    </row>
    <row r="8" spans="1:21" x14ac:dyDescent="0.25">
      <c r="A8" s="27">
        <v>6</v>
      </c>
      <c r="B8" s="24">
        <f>Llyn!B31</f>
        <v>250</v>
      </c>
      <c r="C8" s="24">
        <f>Llyn!C31</f>
        <v>50.323000000000008</v>
      </c>
      <c r="D8" s="24">
        <f>Llyn!D31</f>
        <v>16.136429400000001</v>
      </c>
      <c r="E8" s="24">
        <f>Llyn!E31</f>
        <v>0.95399849999999997</v>
      </c>
      <c r="F8" s="24">
        <f>Llyn!F31</f>
        <v>4.6772179999999999</v>
      </c>
      <c r="G8" s="24">
        <f>Llyn!G31</f>
        <v>2.9029000000000003E-2</v>
      </c>
      <c r="H8" s="24">
        <f>Llyn!H31</f>
        <v>2.4388000000000001</v>
      </c>
      <c r="I8" s="24">
        <f>Llyn!I31</f>
        <v>0.23751000000000003</v>
      </c>
      <c r="J8" s="24">
        <f>Llyn!J31</f>
        <v>8.463E-3</v>
      </c>
      <c r="K8" s="24">
        <f>Llyn!K31</f>
        <v>1.0101000000000002E-2</v>
      </c>
      <c r="L8" s="24">
        <f>Llyn!L31</f>
        <v>0.12103000000000001</v>
      </c>
      <c r="M8" s="24">
        <f>Llyn!M31</f>
        <v>0.16289000000000001</v>
      </c>
      <c r="N8" s="24">
        <f>Llyn!N31</f>
        <v>26.207999999999998</v>
      </c>
      <c r="O8" s="24">
        <f>Llyn!O31</f>
        <v>3676.4</v>
      </c>
      <c r="P8" s="24">
        <f>Llyn!P31</f>
        <v>0</v>
      </c>
      <c r="Q8" s="24">
        <f>Llyn!Q31</f>
        <v>120.34750000000001</v>
      </c>
      <c r="R8" s="24">
        <f>Llyn!R31</f>
        <v>0</v>
      </c>
      <c r="S8" s="24">
        <f>Llyn!S31</f>
        <v>0.26117000000000001</v>
      </c>
      <c r="T8" s="24">
        <f>Llyn!T31</f>
        <v>0</v>
      </c>
      <c r="U8" s="24">
        <f>Llyn!U31</f>
        <v>0</v>
      </c>
    </row>
    <row r="9" spans="1:21" x14ac:dyDescent="0.25">
      <c r="A9" s="27">
        <v>7</v>
      </c>
      <c r="B9" s="24">
        <f>'Pen y cefyn'!B31</f>
        <v>195</v>
      </c>
      <c r="C9" s="24">
        <f>'Pen y cefyn'!C31</f>
        <v>72.118800000000007</v>
      </c>
      <c r="D9" s="24">
        <f>'Pen y cefyn'!D31</f>
        <v>37.730295720000001</v>
      </c>
      <c r="E9" s="24">
        <f>'Pen y cefyn'!E31</f>
        <v>0.56422196999999996</v>
      </c>
      <c r="F9" s="24">
        <f>'Pen y cefyn'!F31</f>
        <v>4.3635210839999994</v>
      </c>
      <c r="G9" s="24">
        <f>'Pen y cefyn'!G31</f>
        <v>0.21743279999999998</v>
      </c>
      <c r="H9" s="24">
        <f>'Pen y cefyn'!H31</f>
        <v>0.42087239999999998</v>
      </c>
      <c r="I9" s="24">
        <f>'Pen y cefyn'!I31</f>
        <v>2.5403040000000002E-2</v>
      </c>
      <c r="J9" s="24">
        <f>'Pen y cefyn'!J31</f>
        <v>1.8298800000000001E-3</v>
      </c>
      <c r="K9" s="24">
        <f>'Pen y cefyn'!K31</f>
        <v>7.8577199999999986E-3</v>
      </c>
      <c r="L9" s="24">
        <f>'Pen y cefyn'!L31</f>
        <v>1.6845659999999998E-2</v>
      </c>
      <c r="M9" s="24">
        <f>'Pen y cefyn'!M31</f>
        <v>1.3293540000000001E-2</v>
      </c>
      <c r="N9" s="24">
        <f>'Pen y cefyn'!N31</f>
        <v>957.99599999999998</v>
      </c>
      <c r="O9" s="24">
        <f>'Pen y cefyn'!O31</f>
        <v>23.465520000000001</v>
      </c>
      <c r="P9" s="24">
        <f>'Pen y cefyn'!P31</f>
        <v>0</v>
      </c>
      <c r="Q9" s="24">
        <f>'Pen y cefyn'!Q31</f>
        <v>172.22399999999999</v>
      </c>
      <c r="R9" s="24">
        <f>'Pen y cefyn'!R31</f>
        <v>0</v>
      </c>
      <c r="S9" s="24">
        <f>'Pen y cefyn'!S31</f>
        <v>0.23196419999999998</v>
      </c>
      <c r="T9" s="24">
        <f>'Pen y cefyn'!T31</f>
        <v>0</v>
      </c>
      <c r="U9" s="24">
        <f>'Pen y cefyn'!U31</f>
        <v>0</v>
      </c>
    </row>
    <row r="10" spans="1:21" x14ac:dyDescent="0.25">
      <c r="A10" s="27">
        <v>8</v>
      </c>
      <c r="B10" s="24">
        <f>'Pen y Bont'!B31</f>
        <v>112</v>
      </c>
      <c r="C10" s="24">
        <f>'Pen y Bont'!C31</f>
        <v>25.753728000000002</v>
      </c>
      <c r="D10" s="24">
        <f>'Pen y Bont'!D31</f>
        <v>37.546594176000013</v>
      </c>
      <c r="E10" s="24">
        <f>'Pen y Bont'!E31</f>
        <v>0.72338559999999996</v>
      </c>
      <c r="F10" s="24">
        <f>'Pen y Bont'!F31</f>
        <v>5.3250184960000002</v>
      </c>
      <c r="G10" s="24">
        <f>'Pen y Bont'!G31</f>
        <v>0.10415552</v>
      </c>
      <c r="H10" s="24">
        <f>'Pen y Bont'!H31</f>
        <v>0.29925952000000006</v>
      </c>
      <c r="I10" s="24">
        <f>'Pen y Bont'!I31</f>
        <v>1.4527744E-2</v>
      </c>
      <c r="J10" s="24">
        <f>'Pen y Bont'!J31</f>
        <v>1.0505600000000001E-3</v>
      </c>
      <c r="K10" s="24">
        <f>'Pen y Bont'!K31</f>
        <v>4.4723840000000003E-3</v>
      </c>
      <c r="L10" s="24">
        <f>'Pen y Bont'!L31</f>
        <v>2.3712640000000004E-2</v>
      </c>
      <c r="M10" s="24">
        <f>'Pen y Bont'!M31</f>
        <v>1.3687296000000002E-2</v>
      </c>
      <c r="N10" s="24">
        <f>'Pen y Bont'!N31</f>
        <v>651.34719999999993</v>
      </c>
      <c r="O10" s="24">
        <f>'Pen y Bont'!O31</f>
        <v>27.764800000000001</v>
      </c>
      <c r="P10" s="24">
        <f>'Pen y Bont'!P31</f>
        <v>0</v>
      </c>
      <c r="Q10" s="24">
        <f>'Pen y Bont'!Q31</f>
        <v>97.552000000000007</v>
      </c>
      <c r="R10" s="24">
        <f>'Pen y Bont'!R31</f>
        <v>0</v>
      </c>
      <c r="S10" s="24">
        <f>'Pen y Bont'!S31</f>
        <v>0.14317632000000002</v>
      </c>
      <c r="T10" s="24">
        <f>'Pen y Bont'!T31</f>
        <v>0</v>
      </c>
      <c r="U10" s="24">
        <f>'Pen y Bont'!U31</f>
        <v>0</v>
      </c>
    </row>
    <row r="11" spans="1:21" x14ac:dyDescent="0.25">
      <c r="A11" s="27">
        <v>9</v>
      </c>
      <c r="B11" s="24">
        <f>Rhiw!B31</f>
        <v>130</v>
      </c>
      <c r="C11" s="24">
        <f>Rhiw!C31</f>
        <v>35.235200000000006</v>
      </c>
      <c r="D11" s="24">
        <f>Rhiw!D31</f>
        <v>37.609972399999997</v>
      </c>
      <c r="E11" s="24">
        <f>Rhiw!E31</f>
        <v>0.68926000000000009</v>
      </c>
      <c r="F11" s="24">
        <f>Rhiw!F31</f>
        <v>4.1444031200000007</v>
      </c>
      <c r="G11" s="24">
        <f>Rhiw!G31</f>
        <v>9.5524000000000012E-2</v>
      </c>
      <c r="H11" s="24">
        <f>Rhiw!H31</f>
        <v>1.71028</v>
      </c>
      <c r="I11" s="24">
        <f>Rhiw!I31</f>
        <v>9.0948000000000015E-2</v>
      </c>
      <c r="J11" s="24">
        <f>Rhiw!J31</f>
        <v>4.9764000000000006E-3</v>
      </c>
      <c r="K11" s="24">
        <f>Rhiw!K31</f>
        <v>5.2052000000000001E-3</v>
      </c>
      <c r="L11" s="24">
        <f>Rhiw!L31</f>
        <v>9.0948000000000015E-2</v>
      </c>
      <c r="M11" s="24">
        <f>Rhiw!M31</f>
        <v>8.4084000000000006E-2</v>
      </c>
      <c r="N11" s="24">
        <f>Rhiw!N31</f>
        <v>28.771600000000007</v>
      </c>
      <c r="O11" s="24">
        <f>Rhiw!O31</f>
        <v>2654.08</v>
      </c>
      <c r="P11" s="24">
        <f>Rhiw!P31</f>
        <v>0</v>
      </c>
      <c r="Q11" s="24">
        <f>Rhiw!Q31</f>
        <v>44.330000000000005</v>
      </c>
      <c r="R11" s="24">
        <f>Rhiw!R31</f>
        <v>0</v>
      </c>
      <c r="S11" s="24">
        <f>Rhiw!S31</f>
        <v>6.5780000000000005E-2</v>
      </c>
      <c r="T11" s="24">
        <f>Rhiw!T31</f>
        <v>0</v>
      </c>
      <c r="U11" s="24">
        <f>Rhiw!U31</f>
        <v>0</v>
      </c>
    </row>
    <row r="12" spans="1:21" x14ac:dyDescent="0.25">
      <c r="A12" s="27">
        <v>10</v>
      </c>
      <c r="B12" s="24">
        <f>Bala!B31</f>
        <v>250</v>
      </c>
      <c r="C12" s="24">
        <f>Bala!C31</f>
        <v>69.907499999999999</v>
      </c>
      <c r="D12" s="24">
        <f>Bala!D31</f>
        <v>6.7759188750000003</v>
      </c>
      <c r="E12" s="24">
        <f>Bala!E31</f>
        <v>0.62638912499999999</v>
      </c>
      <c r="F12" s="24">
        <f>Bala!F31</f>
        <v>18.029921000000002</v>
      </c>
      <c r="G12" s="24">
        <f>Bala!G31</f>
        <v>0.15535000000000002</v>
      </c>
      <c r="H12" s="24">
        <f>Bala!H31</f>
        <v>0.96795000000000009</v>
      </c>
      <c r="I12" s="24">
        <f>Bala!I31</f>
        <v>3.2324749999999999E-2</v>
      </c>
      <c r="J12" s="24">
        <f>Bala!J31</f>
        <v>3.0472500000000005E-3</v>
      </c>
      <c r="K12" s="24">
        <f>Bala!K31</f>
        <v>9.978250000000001E-3</v>
      </c>
      <c r="L12" s="24">
        <f>Bala!L31</f>
        <v>2.13905E-2</v>
      </c>
      <c r="M12" s="24">
        <f>Bala!M31</f>
        <v>1.6909250000000001E-2</v>
      </c>
      <c r="N12" s="24">
        <f>Bala!N31</f>
        <v>1081.4749999999999</v>
      </c>
      <c r="O12" s="24">
        <f>Bala!O31</f>
        <v>37.045000000000002</v>
      </c>
      <c r="P12" s="24">
        <f>Bala!P31</f>
        <v>0</v>
      </c>
      <c r="Q12" s="24">
        <f>Bala!Q31</f>
        <v>69.758125000000007</v>
      </c>
      <c r="R12" s="24">
        <f>Bala!R31</f>
        <v>0</v>
      </c>
      <c r="S12" s="24">
        <f>Bala!S31</f>
        <v>7.4687500000000004E-2</v>
      </c>
      <c r="T12" s="24">
        <f>Bala!T31</f>
        <v>0</v>
      </c>
      <c r="U12" s="24">
        <f>Bala!U31</f>
        <v>0</v>
      </c>
    </row>
    <row r="13" spans="1:21" s="69" customFormat="1" ht="15.5" x14ac:dyDescent="0.35">
      <c r="A13" s="67" t="s">
        <v>85</v>
      </c>
      <c r="B13" s="68">
        <f>SUM(B3:B12)</f>
        <v>1886</v>
      </c>
      <c r="C13" s="68">
        <f t="shared" ref="C13:U13" si="0">SUM(C3:C12)</f>
        <v>496.17525500000011</v>
      </c>
      <c r="D13" s="68">
        <f t="shared" si="0"/>
        <v>286.65977588200002</v>
      </c>
      <c r="E13" s="68">
        <f t="shared" si="0"/>
        <v>9.3702812350000002</v>
      </c>
      <c r="F13" s="68">
        <f t="shared" si="0"/>
        <v>66.946088322799994</v>
      </c>
      <c r="G13" s="68">
        <f t="shared" si="0"/>
        <v>1.257884292</v>
      </c>
      <c r="H13" s="68">
        <f t="shared" si="0"/>
        <v>13.903671820000001</v>
      </c>
      <c r="I13" s="68">
        <f t="shared" si="0"/>
        <v>1.12708594</v>
      </c>
      <c r="J13" s="68">
        <f t="shared" si="0"/>
        <v>4.4855315999999999E-2</v>
      </c>
      <c r="K13" s="68">
        <f t="shared" si="0"/>
        <v>7.5908273999999998E-2</v>
      </c>
      <c r="L13" s="68">
        <f t="shared" si="0"/>
        <v>1.4804468940000002</v>
      </c>
      <c r="M13" s="68">
        <f t="shared" si="0"/>
        <v>0.51645062900000005</v>
      </c>
      <c r="N13" s="68">
        <f t="shared" si="0"/>
        <v>4989.6122009999999</v>
      </c>
      <c r="O13" s="68">
        <f t="shared" si="0"/>
        <v>19507.928776000001</v>
      </c>
      <c r="P13" s="68">
        <f t="shared" si="0"/>
        <v>0</v>
      </c>
      <c r="Q13" s="68">
        <f t="shared" si="0"/>
        <v>1246.2344499999999</v>
      </c>
      <c r="R13" s="68">
        <f t="shared" si="0"/>
        <v>0</v>
      </c>
      <c r="S13" s="68">
        <f t="shared" si="0"/>
        <v>1.25830482</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Bryn'!B29</f>
        <v>Application Rate</v>
      </c>
      <c r="D1" s="26" t="str">
        <f>'Field data and Bryn'!C29</f>
        <v>Nitrogen Addition</v>
      </c>
      <c r="E1" s="26" t="str">
        <f>'Field data and Bryn'!D29</f>
        <v>Phosphate Addition</v>
      </c>
      <c r="F1" s="26" t="str">
        <f>'Field data and Bryn'!E29</f>
        <v>Potash  Addition</v>
      </c>
      <c r="G1" s="26" t="str">
        <f>'Field data and Bryn'!F29</f>
        <v>Mg Oxide Addition</v>
      </c>
      <c r="H1" s="26" t="str">
        <f>'Field data and Bryn'!G29</f>
        <v>Copper Addition</v>
      </c>
      <c r="I1" s="26" t="str">
        <f>'Field data and Bryn'!H29</f>
        <v>Zinc Addition</v>
      </c>
      <c r="J1" s="26" t="str">
        <f>'Field data and Bryn'!I29</f>
        <v>Lead Addition</v>
      </c>
      <c r="K1" s="26" t="str">
        <f>'Field data and Bryn'!J29</f>
        <v>Cadmium Addition</v>
      </c>
      <c r="L1" s="26" t="str">
        <f>'Field data and Bryn'!K29</f>
        <v>Mercury Addition</v>
      </c>
      <c r="M1" s="26" t="str">
        <f>'Field data and Bryn'!L29</f>
        <v>Nickel Addition</v>
      </c>
      <c r="N1" s="26" t="str">
        <f>'Field data and Bryn'!M29</f>
        <v>Chromium Addition</v>
      </c>
      <c r="O1" s="26" t="str">
        <f>'Field data and Bryn'!N29</f>
        <v>Aluminium Addition</v>
      </c>
      <c r="P1" s="26" t="str">
        <f>'Field data and Bryn'!O29</f>
        <v>Iron Addition</v>
      </c>
      <c r="Q1" s="26" t="str">
        <f>'Field data and Bryn'!P29</f>
        <v xml:space="preserve">Sodium Addition                 </v>
      </c>
      <c r="R1" s="26" t="str">
        <f>'Field data and Bryn'!Q29</f>
        <v>SO3  Addition                             kg/ha</v>
      </c>
      <c r="S1" s="26" t="str">
        <f>'Field data and Bryn'!R29</f>
        <v xml:space="preserve">Selenium Addition </v>
      </c>
      <c r="T1" s="26" t="str">
        <f>'Field data and Bryn'!S29</f>
        <v xml:space="preserve">Arsenic  Addition  </v>
      </c>
      <c r="U1" s="26" t="str">
        <f>'Field data and Bryn'!T29</f>
        <v xml:space="preserve">Molybdenum Addition  </v>
      </c>
      <c r="V1" s="26" t="str">
        <f>'Field data and Bryn'!U29</f>
        <v xml:space="preserve">Fluoride Addition </v>
      </c>
    </row>
    <row r="2" spans="1:22" s="70" customFormat="1" ht="25" x14ac:dyDescent="0.35">
      <c r="A2" s="175"/>
      <c r="B2" s="23" t="s">
        <v>46</v>
      </c>
      <c r="C2" s="26" t="str">
        <f>'Field data and Bryn'!B30</f>
        <v>tonnes/ha</v>
      </c>
      <c r="D2" s="26" t="str">
        <f>'Field data and Bryn'!C30</f>
        <v>kg/ha</v>
      </c>
      <c r="E2" s="26" t="str">
        <f>'Field data and Bryn'!D30</f>
        <v>P2O5 
kg/ha</v>
      </c>
      <c r="F2" s="26" t="str">
        <f>'Field data and Bryn'!E30</f>
        <v>K2O 
kg/ha</v>
      </c>
      <c r="G2" s="26" t="str">
        <f>'Field data and Bryn'!F30</f>
        <v>MgO 
kg/ha</v>
      </c>
      <c r="H2" s="26" t="str">
        <f>'Field data and Bryn'!G30</f>
        <v>kg/ha</v>
      </c>
      <c r="I2" s="26" t="str">
        <f>'Field data and Bryn'!H30</f>
        <v>kg/ha</v>
      </c>
      <c r="J2" s="26" t="str">
        <f>'Field data and Bryn'!I30</f>
        <v>kg/ha</v>
      </c>
      <c r="K2" s="26" t="str">
        <f>'Field data and Bryn'!J30</f>
        <v>kg/ha</v>
      </c>
      <c r="L2" s="26" t="str">
        <f>'Field data and Bryn'!K30</f>
        <v>kg/ha</v>
      </c>
      <c r="M2" s="26" t="str">
        <f>'Field data and Bryn'!L30</f>
        <v>kg/ha</v>
      </c>
      <c r="N2" s="26" t="str">
        <f>'Field data and Bryn'!M30</f>
        <v>kg/ha</v>
      </c>
      <c r="O2" s="26" t="str">
        <f>'Field data and Bryn'!N30</f>
        <v>kg/ha</v>
      </c>
      <c r="P2" s="26" t="str">
        <f>'Field data and Bryn'!O30</f>
        <v>kg/ha</v>
      </c>
      <c r="Q2" s="26" t="str">
        <f>'Field data and Bryn'!P30</f>
        <v>kg/ha</v>
      </c>
      <c r="R2" s="26" t="str">
        <f>'Field data and Bryn'!Q30</f>
        <v>kg/ha</v>
      </c>
      <c r="S2" s="26" t="str">
        <f>'Field data and Bryn'!R30</f>
        <v>kg/ha</v>
      </c>
      <c r="T2" s="26" t="str">
        <f>'Field data and Bryn'!S30</f>
        <v>kg/ha</v>
      </c>
      <c r="U2" s="26" t="str">
        <f>'Field data and Bryn'!T30</f>
        <v>kg/ha</v>
      </c>
      <c r="V2" s="26" t="str">
        <f>'Field data and Bryn'!U30</f>
        <v>kg/ha</v>
      </c>
    </row>
    <row r="3" spans="1:22" x14ac:dyDescent="0.25">
      <c r="A3" s="27">
        <v>1</v>
      </c>
      <c r="B3" s="78"/>
      <c r="C3" s="24">
        <f>'Field data and Bryn'!B31</f>
        <v>250</v>
      </c>
      <c r="D3" s="24">
        <f>'Field data and Bryn'!C31</f>
        <v>38.678000000000004</v>
      </c>
      <c r="E3" s="24">
        <f>'Field data and Bryn'!D31</f>
        <v>4.016867575</v>
      </c>
      <c r="F3" s="24">
        <f>'Field data and Bryn'!E31</f>
        <v>1.4038250000000001</v>
      </c>
      <c r="G3" s="24">
        <f>'Field data and Bryn'!F31</f>
        <v>3.5637466499999997</v>
      </c>
      <c r="H3" s="24">
        <f>'Field data and Bryn'!G31</f>
        <v>2.9008500000000007E-2</v>
      </c>
      <c r="I3" s="24">
        <f>'Field data and Bryn'!H31</f>
        <v>0.97860000000000003</v>
      </c>
      <c r="J3" s="24">
        <f>'Field data and Bryn'!I31</f>
        <v>7.5725000000000015E-2</v>
      </c>
      <c r="K3" s="24">
        <f>'Field data and Bryn'!J31</f>
        <v>4.25225E-3</v>
      </c>
      <c r="L3" s="24">
        <f>'Field data and Bryn'!K31</f>
        <v>1.0019E-2</v>
      </c>
      <c r="M3" s="24">
        <f>'Field data and Bryn'!L31</f>
        <v>0.21669000000000005</v>
      </c>
      <c r="N3" s="24">
        <f>'Field data and Bryn'!M31</f>
        <v>1.7009E-2</v>
      </c>
      <c r="O3" s="24">
        <f>'Field data and Bryn'!N31</f>
        <v>21.669</v>
      </c>
      <c r="P3" s="24">
        <f>'Field data and Bryn'!O31</f>
        <v>2679.5</v>
      </c>
      <c r="Q3" s="24">
        <f>'Field data and Bryn'!P31</f>
        <v>0</v>
      </c>
      <c r="R3" s="24">
        <f>'Field data and Bryn'!Q31</f>
        <v>60.871249999999996</v>
      </c>
      <c r="S3" s="24">
        <f>'Field data and Bryn'!R31</f>
        <v>0</v>
      </c>
      <c r="T3" s="24">
        <f>'Field data and Bryn'!S31</f>
        <v>7.6307500000000014E-2</v>
      </c>
      <c r="U3" s="24">
        <f>'Field data and Bryn'!T31</f>
        <v>0</v>
      </c>
      <c r="V3" s="24">
        <f>'Field data and Bryn'!U31</f>
        <v>0</v>
      </c>
    </row>
    <row r="4" spans="1:22" x14ac:dyDescent="0.25">
      <c r="A4" s="27">
        <v>2</v>
      </c>
      <c r="B4" s="78"/>
      <c r="C4" s="24">
        <f>Cilfor!B31</f>
        <v>82</v>
      </c>
      <c r="D4" s="24">
        <f>Cilfor!C31</f>
        <v>35.418260000000004</v>
      </c>
      <c r="E4" s="24">
        <f>Cilfor!D31</f>
        <v>37.437139360000003</v>
      </c>
      <c r="F4" s="24">
        <f>Cilfor!E31</f>
        <v>0.40403409000000001</v>
      </c>
      <c r="G4" s="24">
        <f>Cilfor!F31</f>
        <v>7.6679183999999987</v>
      </c>
      <c r="H4" s="24">
        <f>Cilfor!G31</f>
        <v>0.12564040000000001</v>
      </c>
      <c r="I4" s="24">
        <f>Cilfor!H31</f>
        <v>0.31371560000000004</v>
      </c>
      <c r="J4" s="24">
        <f>Cilfor!I31</f>
        <v>1.067558E-2</v>
      </c>
      <c r="K4" s="24">
        <f>Cilfor!J31</f>
        <v>1.1947399999999999E-3</v>
      </c>
      <c r="L4" s="24">
        <f>Cilfor!K31</f>
        <v>3.3144399999999997E-3</v>
      </c>
      <c r="M4" s="24">
        <f>Cilfor!L31</f>
        <v>0.12255720000000001</v>
      </c>
      <c r="N4" s="24">
        <f>Cilfor!M31</f>
        <v>1.6572200000000002E-2</v>
      </c>
      <c r="O4" s="24">
        <f>Cilfor!N31</f>
        <v>886.42000000000007</v>
      </c>
      <c r="P4" s="24">
        <f>Cilfor!O31</f>
        <v>21.967800000000004</v>
      </c>
      <c r="Q4" s="24">
        <f>Cilfor!P31</f>
        <v>0</v>
      </c>
      <c r="R4" s="24">
        <f>Cilfor!Q31</f>
        <v>117.547</v>
      </c>
      <c r="S4" s="24">
        <f>Cilfor!R31</f>
        <v>0</v>
      </c>
      <c r="T4" s="24">
        <f>Cilfor!S31</f>
        <v>3.6227599999999999E-2</v>
      </c>
      <c r="U4" s="24">
        <f>Cilfor!T31</f>
        <v>0</v>
      </c>
      <c r="V4" s="24">
        <f>Cilfor!U31</f>
        <v>0</v>
      </c>
    </row>
    <row r="5" spans="1:22" x14ac:dyDescent="0.25">
      <c r="A5" s="27">
        <v>3</v>
      </c>
      <c r="B5" s="78"/>
      <c r="C5" s="24">
        <f>Eithin!B31</f>
        <v>204</v>
      </c>
      <c r="D5" s="24">
        <f>Eithin!C31</f>
        <v>59.654088000000002</v>
      </c>
      <c r="E5" s="24">
        <f>Eithin!D31</f>
        <v>37.730295720000001</v>
      </c>
      <c r="F5" s="24">
        <f>Eithin!E31</f>
        <v>1.4700036000000003</v>
      </c>
      <c r="G5" s="24">
        <f>Eithin!F31</f>
        <v>3.6002767007999998</v>
      </c>
      <c r="H5" s="24">
        <f>Eithin!G31</f>
        <v>0.15675972000000002</v>
      </c>
      <c r="I5" s="24">
        <f>Eithin!H31</f>
        <v>0.21043620000000005</v>
      </c>
      <c r="J5" s="24">
        <f>Eithin!I31</f>
        <v>2.6594256000000007E-2</v>
      </c>
      <c r="K5" s="24">
        <f>Eithin!J31</f>
        <v>1.8908760000000001E-3</v>
      </c>
      <c r="L5" s="24">
        <f>Eithin!K31</f>
        <v>8.1734640000000018E-3</v>
      </c>
      <c r="M5" s="24">
        <f>Eithin!L31</f>
        <v>1.7627844000000004E-2</v>
      </c>
      <c r="N5" s="24">
        <f>Eithin!M31</f>
        <v>1.3907088000000001E-2</v>
      </c>
      <c r="O5" s="24">
        <f>Eithin!N31</f>
        <v>1244.3184000000001</v>
      </c>
      <c r="P5" s="24">
        <f>Eithin!O31</f>
        <v>9.8203560000000021</v>
      </c>
      <c r="Q5" s="24">
        <f>Eithin!P31</f>
        <v>0</v>
      </c>
      <c r="R5" s="24">
        <f>Eithin!Q31</f>
        <v>224.16030000000003</v>
      </c>
      <c r="S5" s="24">
        <f>Eithin!R31</f>
        <v>0</v>
      </c>
      <c r="T5" s="24">
        <f>Eithin!S31</f>
        <v>6.1605960000000008E-2</v>
      </c>
      <c r="U5" s="24">
        <f>Eithin!T31</f>
        <v>0</v>
      </c>
      <c r="V5" s="24">
        <f>Eithin!U31</f>
        <v>0</v>
      </c>
    </row>
    <row r="6" spans="1:22" x14ac:dyDescent="0.25">
      <c r="A6" s="27">
        <v>4</v>
      </c>
      <c r="B6" s="78"/>
      <c r="C6" s="24">
        <f>Garreglwyd!B31</f>
        <v>250</v>
      </c>
      <c r="D6" s="24">
        <f>Garreglwyd!C31</f>
        <v>78.135750000000002</v>
      </c>
      <c r="E6" s="24">
        <f>Garreglwyd!D31</f>
        <v>34.096952999999999</v>
      </c>
      <c r="F6" s="24">
        <f>Garreglwyd!E31</f>
        <v>1.3586374999999999</v>
      </c>
      <c r="G6" s="24">
        <f>Garreglwyd!F31</f>
        <v>10.393836200000001</v>
      </c>
      <c r="H6" s="24">
        <f>Garreglwyd!G31</f>
        <v>0.32584750000000001</v>
      </c>
      <c r="I6" s="24">
        <f>Garreglwyd!H31</f>
        <v>4.9722749999999998</v>
      </c>
      <c r="J6" s="24">
        <f>Garreglwyd!I31</f>
        <v>0.35854500000000006</v>
      </c>
      <c r="K6" s="24">
        <f>Garreglwyd!J31</f>
        <v>1.522125E-2</v>
      </c>
      <c r="L6" s="24">
        <f>Garreglwyd!K31</f>
        <v>1.01475E-2</v>
      </c>
      <c r="M6" s="24">
        <f>Garreglwyd!L31</f>
        <v>0.24917750000000002</v>
      </c>
      <c r="N6" s="24">
        <f>Garreglwyd!M31</f>
        <v>0.16687000000000002</v>
      </c>
      <c r="O6" s="24">
        <f>Garreglwyd!N31</f>
        <v>59.870250000000006</v>
      </c>
      <c r="P6" s="24">
        <f>Garreglwyd!O31</f>
        <v>5310.5250000000005</v>
      </c>
      <c r="Q6" s="24">
        <f>Garreglwyd!P31</f>
        <v>0</v>
      </c>
      <c r="R6" s="24">
        <f>Garreglwyd!Q31</f>
        <v>75.824375000000003</v>
      </c>
      <c r="S6" s="24">
        <f>Garreglwyd!R31</f>
        <v>0</v>
      </c>
      <c r="T6" s="24">
        <f>Garreglwyd!S31</f>
        <v>0.15897750000000002</v>
      </c>
      <c r="U6" s="24">
        <f>Garreglwyd!T31</f>
        <v>0</v>
      </c>
      <c r="V6" s="24">
        <f>Garreglwyd!U31</f>
        <v>0</v>
      </c>
    </row>
    <row r="7" spans="1:22" x14ac:dyDescent="0.25">
      <c r="A7" s="27">
        <v>5</v>
      </c>
      <c r="B7" s="78"/>
      <c r="C7" s="24">
        <f>Gwastadgoed!B31</f>
        <v>163</v>
      </c>
      <c r="D7" s="24">
        <f>Gwastadgoed!C31</f>
        <v>30.950928999999999</v>
      </c>
      <c r="E7" s="24">
        <f>Gwastadgoed!D31</f>
        <v>37.579309656</v>
      </c>
      <c r="F7" s="24">
        <f>Gwastadgoed!E31</f>
        <v>1.1765258500000002</v>
      </c>
      <c r="G7" s="24">
        <f>Gwastadgoed!F31</f>
        <v>5.1802286720000001</v>
      </c>
      <c r="H7" s="24">
        <f>Gwastadgoed!G31</f>
        <v>1.9136851999999999E-2</v>
      </c>
      <c r="I7" s="24">
        <f>Gwastadgoed!H31</f>
        <v>1.5914831</v>
      </c>
      <c r="J7" s="24">
        <f>Gwastadgoed!I31</f>
        <v>0.25483257000000004</v>
      </c>
      <c r="K7" s="24">
        <f>Gwastadgoed!J31</f>
        <v>2.92911E-3</v>
      </c>
      <c r="L7" s="24">
        <f>Gwastadgoed!K31</f>
        <v>6.6393160000000001E-3</v>
      </c>
      <c r="M7" s="24">
        <f>Gwastadgoed!L31</f>
        <v>0.60046755000000007</v>
      </c>
      <c r="N7" s="24">
        <f>Gwastadgoed!M31</f>
        <v>1.1228254999999999E-2</v>
      </c>
      <c r="O7" s="24">
        <f>Gwastadgoed!N31</f>
        <v>31.536751000000002</v>
      </c>
      <c r="P7" s="24">
        <f>Gwastadgoed!O31</f>
        <v>5067.3603000000003</v>
      </c>
      <c r="Q7" s="24">
        <f>Gwastadgoed!P31</f>
        <v>0</v>
      </c>
      <c r="R7" s="24">
        <f>Gwastadgoed!Q31</f>
        <v>263.61990000000003</v>
      </c>
      <c r="S7" s="24">
        <f>Gwastadgoed!R31</f>
        <v>0</v>
      </c>
      <c r="T7" s="24">
        <f>Gwastadgoed!S31</f>
        <v>0.14840824000000002</v>
      </c>
      <c r="U7" s="24">
        <f>Gwastadgoed!T31</f>
        <v>0</v>
      </c>
      <c r="V7" s="24">
        <f>Gwastadgoed!U31</f>
        <v>0</v>
      </c>
    </row>
    <row r="8" spans="1:22" x14ac:dyDescent="0.25">
      <c r="A8" s="27">
        <v>6</v>
      </c>
      <c r="B8" s="78"/>
      <c r="C8" s="24">
        <f>Llyn!B31</f>
        <v>250</v>
      </c>
      <c r="D8" s="24">
        <f>Llyn!C31</f>
        <v>50.323000000000008</v>
      </c>
      <c r="E8" s="24">
        <f>Llyn!D31</f>
        <v>16.136429400000001</v>
      </c>
      <c r="F8" s="24">
        <f>Llyn!E31</f>
        <v>0.95399849999999997</v>
      </c>
      <c r="G8" s="24">
        <f>Llyn!F31</f>
        <v>4.6772179999999999</v>
      </c>
      <c r="H8" s="24">
        <f>Llyn!G31</f>
        <v>2.9029000000000003E-2</v>
      </c>
      <c r="I8" s="24">
        <f>Llyn!H31</f>
        <v>2.4388000000000001</v>
      </c>
      <c r="J8" s="24">
        <f>Llyn!I31</f>
        <v>0.23751000000000003</v>
      </c>
      <c r="K8" s="24">
        <f>Llyn!J31</f>
        <v>8.463E-3</v>
      </c>
      <c r="L8" s="24">
        <f>Llyn!K31</f>
        <v>1.0101000000000002E-2</v>
      </c>
      <c r="M8" s="24">
        <f>Llyn!L31</f>
        <v>0.12103000000000001</v>
      </c>
      <c r="N8" s="24">
        <f>Llyn!M31</f>
        <v>0.16289000000000001</v>
      </c>
      <c r="O8" s="24">
        <f>Llyn!N31</f>
        <v>26.207999999999998</v>
      </c>
      <c r="P8" s="24">
        <f>Llyn!O31</f>
        <v>3676.4</v>
      </c>
      <c r="Q8" s="24">
        <f>Llyn!P31</f>
        <v>0</v>
      </c>
      <c r="R8" s="24">
        <f>Llyn!Q31</f>
        <v>120.34750000000001</v>
      </c>
      <c r="S8" s="24">
        <f>Llyn!R31</f>
        <v>0</v>
      </c>
      <c r="T8" s="24">
        <f>Llyn!S31</f>
        <v>0.26117000000000001</v>
      </c>
      <c r="U8" s="24">
        <f>Llyn!T31</f>
        <v>0</v>
      </c>
      <c r="V8" s="24">
        <f>Llyn!U31</f>
        <v>0</v>
      </c>
    </row>
    <row r="9" spans="1:22" x14ac:dyDescent="0.25">
      <c r="A9" s="27">
        <v>7</v>
      </c>
      <c r="B9" s="78"/>
      <c r="C9" s="24">
        <f>'Pen y cefyn'!B31</f>
        <v>195</v>
      </c>
      <c r="D9" s="24">
        <f>'Pen y cefyn'!C31</f>
        <v>72.118800000000007</v>
      </c>
      <c r="E9" s="24">
        <f>'Pen y cefyn'!D31</f>
        <v>37.730295720000001</v>
      </c>
      <c r="F9" s="24">
        <f>'Pen y cefyn'!E31</f>
        <v>0.56422196999999996</v>
      </c>
      <c r="G9" s="24">
        <f>'Pen y cefyn'!F31</f>
        <v>4.3635210839999994</v>
      </c>
      <c r="H9" s="24">
        <f>'Pen y cefyn'!G31</f>
        <v>0.21743279999999998</v>
      </c>
      <c r="I9" s="24">
        <f>'Pen y cefyn'!H31</f>
        <v>0.42087239999999998</v>
      </c>
      <c r="J9" s="24">
        <f>'Pen y cefyn'!I31</f>
        <v>2.5403040000000002E-2</v>
      </c>
      <c r="K9" s="24">
        <f>'Pen y cefyn'!J31</f>
        <v>1.8298800000000001E-3</v>
      </c>
      <c r="L9" s="24">
        <f>'Pen y cefyn'!K31</f>
        <v>7.8577199999999986E-3</v>
      </c>
      <c r="M9" s="24">
        <f>'Pen y cefyn'!L31</f>
        <v>1.6845659999999998E-2</v>
      </c>
      <c r="N9" s="24">
        <f>'Pen y cefyn'!M31</f>
        <v>1.3293540000000001E-2</v>
      </c>
      <c r="O9" s="24">
        <f>'Pen y cefyn'!N31</f>
        <v>957.99599999999998</v>
      </c>
      <c r="P9" s="24">
        <f>'Pen y cefyn'!O31</f>
        <v>23.465520000000001</v>
      </c>
      <c r="Q9" s="24">
        <f>'Pen y cefyn'!P31</f>
        <v>0</v>
      </c>
      <c r="R9" s="24">
        <f>'Pen y cefyn'!Q31</f>
        <v>172.22399999999999</v>
      </c>
      <c r="S9" s="24">
        <f>'Pen y cefyn'!R31</f>
        <v>0</v>
      </c>
      <c r="T9" s="24">
        <f>'Pen y cefyn'!S31</f>
        <v>0.23196419999999998</v>
      </c>
      <c r="U9" s="24">
        <f>'Pen y cefyn'!T31</f>
        <v>0</v>
      </c>
      <c r="V9" s="24">
        <f>'Pen y cefyn'!U31</f>
        <v>0</v>
      </c>
    </row>
    <row r="10" spans="1:22" x14ac:dyDescent="0.25">
      <c r="A10" s="27">
        <v>8</v>
      </c>
      <c r="B10" s="78"/>
      <c r="C10" s="24">
        <f>'Pen y Bont'!B31</f>
        <v>112</v>
      </c>
      <c r="D10" s="24">
        <f>'Pen y Bont'!C31</f>
        <v>25.753728000000002</v>
      </c>
      <c r="E10" s="24">
        <f>'Pen y Bont'!D31</f>
        <v>37.546594176000013</v>
      </c>
      <c r="F10" s="24">
        <f>'Pen y Bont'!E31</f>
        <v>0.72338559999999996</v>
      </c>
      <c r="G10" s="24">
        <f>'Pen y Bont'!F31</f>
        <v>5.3250184960000002</v>
      </c>
      <c r="H10" s="24">
        <f>'Pen y Bont'!G31</f>
        <v>0.10415552</v>
      </c>
      <c r="I10" s="24">
        <f>'Pen y Bont'!H31</f>
        <v>0.29925952000000006</v>
      </c>
      <c r="J10" s="24">
        <f>'Pen y Bont'!I31</f>
        <v>1.4527744E-2</v>
      </c>
      <c r="K10" s="24">
        <f>'Pen y Bont'!J31</f>
        <v>1.0505600000000001E-3</v>
      </c>
      <c r="L10" s="24">
        <f>'Pen y Bont'!K31</f>
        <v>4.4723840000000003E-3</v>
      </c>
      <c r="M10" s="24">
        <f>'Pen y Bont'!L31</f>
        <v>2.3712640000000004E-2</v>
      </c>
      <c r="N10" s="24">
        <f>'Pen y Bont'!M31</f>
        <v>1.3687296000000002E-2</v>
      </c>
      <c r="O10" s="24">
        <f>'Pen y Bont'!N31</f>
        <v>651.34719999999993</v>
      </c>
      <c r="P10" s="24">
        <f>'Pen y Bont'!O31</f>
        <v>27.764800000000001</v>
      </c>
      <c r="Q10" s="24">
        <f>'Pen y Bont'!P31</f>
        <v>0</v>
      </c>
      <c r="R10" s="24">
        <f>'Pen y Bont'!Q31</f>
        <v>97.552000000000007</v>
      </c>
      <c r="S10" s="24">
        <f>'Pen y Bont'!R31</f>
        <v>0</v>
      </c>
      <c r="T10" s="24">
        <f>'Pen y Bont'!S31</f>
        <v>0.14317632000000002</v>
      </c>
      <c r="U10" s="24">
        <f>'Pen y Bont'!T31</f>
        <v>0</v>
      </c>
      <c r="V10" s="24">
        <f>'Pen y Bont'!U31</f>
        <v>0</v>
      </c>
    </row>
    <row r="11" spans="1:22" x14ac:dyDescent="0.25">
      <c r="A11" s="27">
        <v>9</v>
      </c>
      <c r="B11" s="78"/>
      <c r="C11" s="24">
        <f>Rhiw!B31</f>
        <v>130</v>
      </c>
      <c r="D11" s="24">
        <f>Rhiw!C31</f>
        <v>35.235200000000006</v>
      </c>
      <c r="E11" s="24">
        <f>Rhiw!D31</f>
        <v>37.609972399999997</v>
      </c>
      <c r="F11" s="24">
        <f>Rhiw!E31</f>
        <v>0.68926000000000009</v>
      </c>
      <c r="G11" s="24">
        <f>Rhiw!F31</f>
        <v>4.1444031200000007</v>
      </c>
      <c r="H11" s="24">
        <f>Rhiw!G31</f>
        <v>9.5524000000000012E-2</v>
      </c>
      <c r="I11" s="24">
        <f>Rhiw!H31</f>
        <v>1.71028</v>
      </c>
      <c r="J11" s="24">
        <f>Rhiw!I31</f>
        <v>9.0948000000000015E-2</v>
      </c>
      <c r="K11" s="24">
        <f>Rhiw!J31</f>
        <v>4.9764000000000006E-3</v>
      </c>
      <c r="L11" s="24">
        <f>Rhiw!K31</f>
        <v>5.2052000000000001E-3</v>
      </c>
      <c r="M11" s="24">
        <f>Rhiw!L31</f>
        <v>9.0948000000000015E-2</v>
      </c>
      <c r="N11" s="24">
        <f>Rhiw!M31</f>
        <v>8.4084000000000006E-2</v>
      </c>
      <c r="O11" s="24">
        <f>Rhiw!N31</f>
        <v>28.771600000000007</v>
      </c>
      <c r="P11" s="24">
        <f>Rhiw!O31</f>
        <v>2654.08</v>
      </c>
      <c r="Q11" s="24">
        <f>Rhiw!P31</f>
        <v>0</v>
      </c>
      <c r="R11" s="24">
        <f>Rhiw!Q31</f>
        <v>44.330000000000005</v>
      </c>
      <c r="S11" s="24">
        <f>Rhiw!R31</f>
        <v>0</v>
      </c>
      <c r="T11" s="24">
        <f>Rhiw!S31</f>
        <v>6.5780000000000005E-2</v>
      </c>
      <c r="U11" s="24">
        <f>Rhiw!T31</f>
        <v>0</v>
      </c>
      <c r="V11" s="24">
        <f>Rhiw!U31</f>
        <v>0</v>
      </c>
    </row>
    <row r="12" spans="1:22" x14ac:dyDescent="0.25">
      <c r="A12" s="27">
        <v>10</v>
      </c>
      <c r="B12" s="78"/>
      <c r="C12" s="24">
        <f>Bala!B31</f>
        <v>250</v>
      </c>
      <c r="D12" s="24">
        <f>Bala!C31</f>
        <v>69.907499999999999</v>
      </c>
      <c r="E12" s="24">
        <f>Bala!D31</f>
        <v>6.7759188750000003</v>
      </c>
      <c r="F12" s="24">
        <f>Bala!E31</f>
        <v>0.62638912499999999</v>
      </c>
      <c r="G12" s="24">
        <f>Bala!F31</f>
        <v>18.029921000000002</v>
      </c>
      <c r="H12" s="24">
        <f>Bala!G31</f>
        <v>0.15535000000000002</v>
      </c>
      <c r="I12" s="24">
        <f>Bala!H31</f>
        <v>0.96795000000000009</v>
      </c>
      <c r="J12" s="24">
        <f>Bala!I31</f>
        <v>3.2324749999999999E-2</v>
      </c>
      <c r="K12" s="24">
        <f>Bala!J31</f>
        <v>3.0472500000000005E-3</v>
      </c>
      <c r="L12" s="24">
        <f>Bala!K31</f>
        <v>9.978250000000001E-3</v>
      </c>
      <c r="M12" s="24">
        <f>Bala!L31</f>
        <v>2.13905E-2</v>
      </c>
      <c r="N12" s="24">
        <f>Bala!M31</f>
        <v>1.6909250000000001E-2</v>
      </c>
      <c r="O12" s="24">
        <f>Bala!N31</f>
        <v>1081.4749999999999</v>
      </c>
      <c r="P12" s="24">
        <f>Bala!O31</f>
        <v>37.045000000000002</v>
      </c>
      <c r="Q12" s="24">
        <f>Bala!P31</f>
        <v>0</v>
      </c>
      <c r="R12" s="24">
        <f>Bala!Q31</f>
        <v>69.758125000000007</v>
      </c>
      <c r="S12" s="24">
        <f>Bala!R31</f>
        <v>0</v>
      </c>
      <c r="T12" s="24">
        <f>Bala!S31</f>
        <v>7.4687500000000004E-2</v>
      </c>
      <c r="U12" s="24">
        <f>Bala!T31</f>
        <v>0</v>
      </c>
      <c r="V12" s="24">
        <f>Bala!U31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Bryn'!B43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Bryn'!B44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82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204</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163</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195</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112</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130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250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REGU-415-1632831</_dlc_DocId>
    <_dlc_DocIdUrl xmlns="9be56660-2c31-41ef-bc00-23e72f632f2a">
      <Url>https://cyfoethnaturiolcymru.sharepoint.com/teams/Regulatory/Permitting/_layouts/15/DocIdRedir.aspx?ID=REGU-415-1632831</Url>
      <Description>REGU-415-1632831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2025-08-05T23:00:00+00:00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CBB8D0C3-F11D-4A03-890A-345F6FE103D5}"/>
</file>

<file path=customXml/itemProps3.xml><?xml version="1.0" encoding="utf-8"?>
<ds:datastoreItem xmlns:ds="http://schemas.openxmlformats.org/officeDocument/2006/customXml" ds:itemID="{BDB20F9A-EF04-43D4-A756-7E3E3E3B24B3}"/>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www.w3.org/XML/1998/namespace"/>
    <ds:schemaRef ds:uri="http://purl.org/dc/elements/1.1/"/>
    <ds:schemaRef ds:uri="http://purl.org/dc/dcmitype/"/>
    <ds:schemaRef ds:uri="http://purl.org/dc/terms/"/>
    <ds:schemaRef ds:uri="http://schemas.microsoft.com/office/2006/metadata/properties"/>
    <ds:schemaRef ds:uri="http://schemas.openxmlformats.org/package/2006/metadata/core-properties"/>
    <ds:schemaRef ds:uri="http://schemas.microsoft.com/office/infopath/2007/PartnerControls"/>
    <ds:schemaRef ds:uri="9be56660-2c31-41ef-bc00-23e72f632f2a"/>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Bryn</vt:lpstr>
      <vt:lpstr>Cilfor</vt:lpstr>
      <vt:lpstr>Eithin</vt:lpstr>
      <vt:lpstr>Garreglwyd</vt:lpstr>
      <vt:lpstr>Gwastadgoed</vt:lpstr>
      <vt:lpstr>Llyn</vt:lpstr>
      <vt:lpstr>Pen y cefyn</vt:lpstr>
      <vt:lpstr>Pen y Bont</vt:lpstr>
      <vt:lpstr>Rhiw</vt:lpstr>
      <vt:lpstr>Bala</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2025-08-06T11:56:18Z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a446a3e1-8843-40a1-8e9f-427ffdc09720</vt:lpwstr>
  </property>
  <property fmtid="{D5CDD505-2E9C-101B-9397-08002B2CF9AE}" pid="4" name="MediaServiceImageTags">
    <vt:lpwstr/>
  </property>
</Properties>
</file>